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G:\EU-14130\70_FINANCNE ODDELENIE\Zavierka 2021\"/>
    </mc:Choice>
  </mc:AlternateContent>
  <xr:revisionPtr revIDLastSave="0" documentId="8_{DBBF003F-5659-4C72-865E-B0F3D775CB06}" xr6:coauthVersionLast="47" xr6:coauthVersionMax="47" xr10:uidLastSave="{00000000-0000-0000-0000-000000000000}"/>
  <bookViews>
    <workbookView xWindow="-120" yWindow="-120" windowWidth="21840" windowHeight="13140" tabRatio="867" activeTab="1" xr2:uid="{00000000-000D-0000-FFFF-FFFF00000000}"/>
  </bookViews>
  <sheets>
    <sheet name="Cover" sheetId="118" r:id="rId1"/>
    <sheet name="suvaha" sheetId="146" r:id="rId2"/>
    <sheet name="vysledovka" sheetId="147" r:id="rId3"/>
    <sheet name="Index" sheetId="99" r:id="rId4"/>
    <sheet name="Check_Empty" sheetId="132" state="hidden" r:id="rId5"/>
    <sheet name="Závierka titulka" sheetId="134" r:id="rId6"/>
    <sheet name="Súvaha Strana 2" sheetId="135" r:id="rId7"/>
    <sheet name="Súvaha Strana 3" sheetId="136" r:id="rId8"/>
    <sheet name="Súvaha Strana 4" sheetId="137" r:id="rId9"/>
    <sheet name="Súvaha Strana 5" sheetId="138" r:id="rId10"/>
    <sheet name="Súvaha Strana 6" sheetId="139" r:id="rId11"/>
    <sheet name="Súvaha Strana 7" sheetId="140" r:id="rId12"/>
    <sheet name="Súvaha Strana 8" sheetId="141" r:id="rId13"/>
    <sheet name="Súvaha Strana 9" sheetId="142" r:id="rId14"/>
    <sheet name="VZaS - Strana 10" sheetId="143" r:id="rId15"/>
    <sheet name="VZaS - Strana 11" sheetId="144" r:id="rId16"/>
    <sheet name="VZaS - Strana 12 " sheetId="145" r:id="rId17"/>
  </sheets>
  <definedNames>
    <definedName name="_Fill" hidden="1">#REF!</definedName>
    <definedName name="_xlnm._FilterDatabase" localSheetId="0" hidden="1">Cover!$B$1:$E$4</definedName>
    <definedName name="_xlnm._FilterDatabase" localSheetId="3" hidden="1">Index!$A$4:$F$364</definedName>
    <definedName name="_xlnm._FilterDatabase" localSheetId="5" hidden="1">'Závierka titulka'!$U$1:$AW$3</definedName>
    <definedName name="AS2DocOpenMode" hidden="1">"AS2DocumentEdit"</definedName>
    <definedName name="AS2HasNoAutoHeaderFooter" hidden="1">" "</definedName>
    <definedName name="Business_name">Cover!$C$10</definedName>
    <definedName name="CY">Cover!$E$26</definedName>
    <definedName name="CY_beginning">Index!$C$7</definedName>
    <definedName name="CY_END">Cover!$C$27</definedName>
    <definedName name="emf_T_number_of_employees">#REF!</definedName>
    <definedName name="ert" hidden="1">#REF!</definedName>
    <definedName name="Language">Cover!$B$3</definedName>
    <definedName name="_xlnm.Print_Area" localSheetId="0">Cover!$B$1:$E$33</definedName>
    <definedName name="_xlnm.Print_Area" localSheetId="1">suvaha!$B$1:$H$158</definedName>
    <definedName name="_xlnm.Print_Area" localSheetId="6">'Súvaha Strana 2'!$E$1:$CG$128</definedName>
    <definedName name="_xlnm.Print_Area" localSheetId="7">'Súvaha Strana 3'!$A$1:$CG$128</definedName>
    <definedName name="_xlnm.Print_Area" localSheetId="8">'Súvaha Strana 4'!$A$1:$CG$128</definedName>
    <definedName name="_xlnm.Print_Area" localSheetId="9">'Súvaha Strana 5'!$A$1:$CG$128</definedName>
    <definedName name="_xlnm.Print_Area" localSheetId="10">'Súvaha Strana 6'!$A$1:$CG$126</definedName>
    <definedName name="_xlnm.Print_Area" localSheetId="11">'Súvaha Strana 7'!$A$1:$CH$126</definedName>
    <definedName name="_xlnm.Print_Area" localSheetId="12">'Súvaha Strana 8'!$A$1:$CH$124</definedName>
    <definedName name="_xlnm.Print_Area" localSheetId="13">'Súvaha Strana 9'!$A$1:$CH$124</definedName>
    <definedName name="_xlnm.Print_Area" localSheetId="2">vysledovka!$B$2:$F$68</definedName>
    <definedName name="_xlnm.Print_Area" localSheetId="14">'VZaS - Strana 10'!$A$1:$CH$121</definedName>
    <definedName name="_xlnm.Print_Area" localSheetId="15">'VZaS - Strana 11'!$A$1:$CH$125</definedName>
    <definedName name="_xlnm.Print_Area" localSheetId="16">'VZaS - Strana 12 '!$A$1:$CH$81</definedName>
    <definedName name="_xlnm.Print_Area" localSheetId="5">'Závierka titulka'!$A$1:$BX$93</definedName>
    <definedName name="PY">Cover!$E$30</definedName>
    <definedName name="PY_beginning">Index!$C$8</definedName>
    <definedName name="PY_END">Cover!$C$31</definedName>
    <definedName name="T_accrued_expense_deferred_income_EN">#REF!</definedName>
    <definedName name="T_accrued_expense_deferred_income_SK">#REF!</definedName>
    <definedName name="T_assets_under_lien_1">#REF!</definedName>
    <definedName name="T_assets_under_lien_2">#REF!</definedName>
    <definedName name="T_bank_loans_EN">#REF!</definedName>
    <definedName name="T_bank_loans_SK">#REF!</definedName>
    <definedName name="T_bonds_issued_EN">#REF!</definedName>
    <definedName name="T_bonds_issued_SK">#REF!</definedName>
    <definedName name="T_borrowings_EN">#REF!</definedName>
    <definedName name="T_borrowings_SK">#REF!</definedName>
    <definedName name="T_breakdown_of_cash">#REF!</definedName>
    <definedName name="T_construction_contracts_1">#REF!</definedName>
    <definedName name="T_construction_contracts_2">#REF!</definedName>
    <definedName name="T_construction_contracts_3">#REF!</definedName>
    <definedName name="T_construction_contracts_4">#REF!</definedName>
    <definedName name="T_contingent_assets">#REF!</definedName>
    <definedName name="T_contingent_liabilities_1">#REF!</definedName>
    <definedName name="T_contingent_liabilities_2">#REF!</definedName>
    <definedName name="T_correction_item_to_assets">#REF!</definedName>
    <definedName name="T_costs_EN">#REF!</definedName>
    <definedName name="T_costs_SK">#REF!</definedName>
    <definedName name="T_current_financial_assets_under_lien">#REF!</definedName>
    <definedName name="T_debt_securities_held_to_maturity">#REF!</definedName>
    <definedName name="T_deferred_expense_accrued_income_EN">#REF!</definedName>
    <definedName name="T_deferred_expense_accrued_income_SK">#REF!</definedName>
    <definedName name="T_deferred_tax">#REF!</definedName>
    <definedName name="T_derivatives_1_EN">#REF!</definedName>
    <definedName name="T_derivatives_1_SK">#REF!</definedName>
    <definedName name="T_derivatives_2_EN">#REF!</definedName>
    <definedName name="T_derivatives_2_SK">#REF!</definedName>
    <definedName name="T_distribution_loss_settlement">#REF!</definedName>
    <definedName name="T_distribution_profit_settlement">#REF!</definedName>
    <definedName name="T_fair_value_current_financial_assets">#REF!</definedName>
    <definedName name="T_fair_value_measurement">#REF!</definedName>
    <definedName name="T_finance_lease_receivables">#REF!</definedName>
    <definedName name="T_financial_assets_breakdown_1">#REF!</definedName>
    <definedName name="T_financial_assets_breakdown_2">#REF!</definedName>
    <definedName name="T_financial_assets_under_lien">#REF!</definedName>
    <definedName name="T_changes_in_equity_1">#REF!</definedName>
    <definedName name="T_changes_in_equity_2">#REF!</definedName>
    <definedName name="T_changes_in_inventories">#REF!</definedName>
    <definedName name="T_income_and_benefits_of_members">#REF!</definedName>
    <definedName name="T_income_tax">#REF!</definedName>
    <definedName name="T_insurance_of_assets_EN">#REF!</definedName>
    <definedName name="T_insurance_of_assets_SK">#REF!</definedName>
    <definedName name="T_intangible_assets_1">#REF!</definedName>
    <definedName name="T_intangible_assets_2">#REF!</definedName>
    <definedName name="T_intercompany_loans_EN">#REF!</definedName>
    <definedName name="T_intercompany_loans_SK">#REF!</definedName>
    <definedName name="T_inventories_under_lien">#REF!</definedName>
    <definedName name="T_items_hedged_by_derivatives">#REF!</definedName>
    <definedName name="T_measurement_equity_method">#REF!</definedName>
    <definedName name="T_net_turnover">#REF!</definedName>
    <definedName name="T_noncurrent_financial_assets_1">#REF!</definedName>
    <definedName name="T_noncurrent_financial_assets_2">#REF!</definedName>
    <definedName name="T_noncurrent_financial_assets_structure_EN">#REF!</definedName>
    <definedName name="T_noncurrent_financial_assets_structure_SK">#REF!</definedName>
    <definedName name="T_number_of_employees">#REF!</definedName>
    <definedName name="T_obligations_under_finance_lease">#REF!</definedName>
    <definedName name="T_offbalance_accounts">#REF!</definedName>
    <definedName name="T_other_noncurrent_financial_assets_EN">#REF!</definedName>
    <definedName name="T_other_noncurrent_financial_assets_SK">#REF!</definedName>
    <definedName name="T_payables_maturity">#REF!</definedName>
    <definedName name="T_provided_noncurrent_borrowings">#REF!</definedName>
    <definedName name="T_provisions_current_financial_assets">#REF!</definedName>
    <definedName name="T_provisions_liabilities_1_EN">#REF!</definedName>
    <definedName name="T_provisions_liabilities_1_SK">#REF!</definedName>
    <definedName name="T_provisions_liabilities_2_EN">#REF!</definedName>
    <definedName name="T_provisions_liabilities_2_SK">#REF!</definedName>
    <definedName name="T_provisions_overview">#REF!</definedName>
    <definedName name="T_provisions_receivables">#REF!</definedName>
    <definedName name="T_real_estate_for_sale">#REF!</definedName>
    <definedName name="T_receivables_ageing_1">#REF!</definedName>
    <definedName name="T_receivables_ageing_2">#REF!</definedName>
    <definedName name="T_receivables_maturity">#REF!</definedName>
    <definedName name="T_receivables_under_lien">#REF!</definedName>
    <definedName name="T_reconciliation_of_income_tax_2">#REF!</definedName>
    <definedName name="T_related_parties_1_EN">#REF!</definedName>
    <definedName name="T_related_parties_1_SK">#REF!</definedName>
    <definedName name="T_related_parties_2_EN">#REF!</definedName>
    <definedName name="T_related_parties_2_SK">#REF!</definedName>
    <definedName name="T_research_and_development">#REF!</definedName>
    <definedName name="T_revenues_EN">#REF!</definedName>
    <definedName name="T_revenues_other_EN">#REF!</definedName>
    <definedName name="T_revenues_other_SK">#REF!</definedName>
    <definedName name="T_revenues_SK">#REF!</definedName>
    <definedName name="T_securities_for_sale">#REF!</definedName>
    <definedName name="T_social_fund_payables">#REF!</definedName>
    <definedName name="T_structure_of_shareholders1">#REF!</definedName>
    <definedName name="T_structure_of_shareholders2">#REF!</definedName>
    <definedName name="T_tangible_assets_1">#REF!</definedName>
    <definedName name="T_tangible_assets_2">#REF!</definedName>
    <definedName name="TB0026a973_f091_490a_a51e_3f4b91ddd53c" hidden="1">#REF!</definedName>
    <definedName name="TB0057d92e_3638_46d2_b928_9b22263e76a9" hidden="1">#REF!</definedName>
    <definedName name="TB0087d0be_fc7a_4334_b8a0_52d9d7aabe16" hidden="1">#REF!</definedName>
    <definedName name="TB009dd67e_6d7c_488d_bcf6_d41a8d4e01c2" hidden="1">#REF!</definedName>
    <definedName name="TB01228b35_2cc9_414e_a029_4965fcbc02d2" hidden="1">#REF!</definedName>
    <definedName name="TB0122d8c2_836f_49b8_8f16_081c49a980a5" hidden="1">#REF!</definedName>
    <definedName name="TB0152e10b_3df8_426a_bcb2_10c7e80e424f" hidden="1">#REF!</definedName>
    <definedName name="TB01787a59_a4a4_430e_9c9c_4252c7e6b646" hidden="1">#REF!</definedName>
    <definedName name="TB01a29fd9_2de4_44de_a30d_8f2f3589d1d7" hidden="1">#REF!</definedName>
    <definedName name="TB02703b9a_c80f_4842_9460_76a634e1f447" hidden="1">#REF!</definedName>
    <definedName name="TB02967688_1f1a_4129_886e_21f50d49d489" hidden="1">#REF!</definedName>
    <definedName name="TB02df007d_14fa_4346_8f05_26b8bfe617e4" hidden="1">#REF!</definedName>
    <definedName name="TB03156cfe_4345_4728_84b6_a71b7b04e69a" hidden="1">#REF!</definedName>
    <definedName name="TB038437c9_efc0_41b5_a73d_53e75b3f2636" hidden="1">#REF!</definedName>
    <definedName name="TB03e37fbf_28e2_452e_96cb_539ea2314916" hidden="1">#REF!</definedName>
    <definedName name="TB041c41bb_d5c5_4043_988b_24a2f2787dac" hidden="1">#REF!</definedName>
    <definedName name="TB0489be2b_d390_4b14_9437_7caae9c5b6f8" hidden="1">#REF!</definedName>
    <definedName name="TB048e7f88_9d8d_43cb_a7c3_014765c8240d" hidden="1">#REF!</definedName>
    <definedName name="TB04e5a7b6_8769_4b40_a53c_af68e02f7ee5" hidden="1">#REF!</definedName>
    <definedName name="TB05557bd2_1ecf_444b_b49f_45b0ac9c98a0" hidden="1">#REF!</definedName>
    <definedName name="TB05aafc3d_f7ab_44b2_8e2c_954ab43a168e" hidden="1">#REF!</definedName>
    <definedName name="TB065c1d6c_0df4_446e_822e_7eeb8b17902f" hidden="1">#REF!</definedName>
    <definedName name="TB06b3f76e_2f51_4cf6_bd01_0140764fb94d" hidden="1">#REF!</definedName>
    <definedName name="TB076def48_e0cc_4d6f_bfca_c0b1fe09e89d" hidden="1">#REF!</definedName>
    <definedName name="TB076ed401_2cbc_48aa_926b_0d2eacdc25a8" hidden="1">#REF!</definedName>
    <definedName name="TB0775c1ef_67e0_4294_aa21_868596bd341e" hidden="1">#REF!</definedName>
    <definedName name="TB08480f4e_ff76_407e_baa5_5fb6e276d225" hidden="1">#REF!</definedName>
    <definedName name="TB08d11087_6144_40dc_b2db_2dbd34421ca2" hidden="1">#REF!</definedName>
    <definedName name="TB08e58d74_8f47_4aca_81ef_db07229a53f4" hidden="1">#REF!</definedName>
    <definedName name="TB08f4f412_c96d_4d13_bf2a_6a71d1b587a2" hidden="1">#REF!</definedName>
    <definedName name="TB08f8fc71_311c_4447_844d_ec9f4836c3c0" hidden="1">#REF!</definedName>
    <definedName name="TB09198efd_6acd_4dc4_8259_0fb8d543765c" hidden="1">#REF!</definedName>
    <definedName name="TB0948b32c_027a_426e_9d42_4405fe615b95" hidden="1">#REF!</definedName>
    <definedName name="TB099ff15d_d10b_4805_a2f9_6b37838764c2" hidden="1">#REF!</definedName>
    <definedName name="TB0a2b830c_77ac_4300_bb2d_f14d5a490345" hidden="1">#REF!</definedName>
    <definedName name="TB0a53be24_a37c_436b_b0a8_5fc3bb9d98d8" hidden="1">#REF!</definedName>
    <definedName name="TB0a569353_f635_46e9_b168_7188b67f5602" hidden="1">#REF!</definedName>
    <definedName name="TB0a687ade_39d7_46b9_8060_f9022c234404" hidden="1">#REF!</definedName>
    <definedName name="TB0b0a8ae0_5fc0_4d4e_ac58_c0f60d9c5737" hidden="1">#REF!</definedName>
    <definedName name="TB0b0f32cc_752c_40bf_bfbd_ff5f12853a31" hidden="1">#REF!</definedName>
    <definedName name="TB0b10d58b_d94a_46f0_8bf2_d9c4ed9b2ca0" hidden="1">#REF!</definedName>
    <definedName name="TB0b481256_4467_4997_9b58_f7b909e5c8cf" hidden="1">#REF!</definedName>
    <definedName name="TB0b4fe356_72a5_4af8_b324_2991ccd0b8b7" hidden="1">#REF!</definedName>
    <definedName name="TB0bd18962_4e75_49ea_ab9b_6e00fba8eafc" hidden="1">#REF!</definedName>
    <definedName name="TB0c0e733a_a0a9_48b5_bb74_81f027736e5d" hidden="1">#REF!</definedName>
    <definedName name="TB0c4c8985_b3ee_4080_ac56_9c0f3e2b62c9" hidden="1">#REF!</definedName>
    <definedName name="TB0ca3b8b7_f3e8_49fc_a60f_58528e578df7" hidden="1">#REF!</definedName>
    <definedName name="TB0d63014d_0e70_4590_a4e6_11d9c7862392" hidden="1">#REF!</definedName>
    <definedName name="TB0dc37527_9f7a_4f8c_afc7_41656ceb26bb" hidden="1">#REF!</definedName>
    <definedName name="TB0e897dc0_31aa_4401_a468_4564fd821fc1" hidden="1">#REF!</definedName>
    <definedName name="TB0eaaaea2_0275_4165_9d22_efabd3946920" hidden="1">#REF!</definedName>
    <definedName name="TB0f0871de_7de4_4bc4_9783_33da8c7421ae" hidden="1">#REF!</definedName>
    <definedName name="TB100d701a_4469_42cc_b6ec_51bd2f6f79b9" hidden="1">#REF!</definedName>
    <definedName name="TB10c0a12b_a75d_4b9c_bd0c_ce9a35090199" hidden="1">#REF!</definedName>
    <definedName name="TB1167b520_c63f_4707_a83b_e73b7ce98702" hidden="1">#REF!</definedName>
    <definedName name="TB118922c3_7b83_4e4e_b15e_0bcaa21de470" hidden="1">#REF!</definedName>
    <definedName name="TB11d7c919_b47d_4a1a_953e_1f3d6e4835ea" hidden="1">#REF!</definedName>
    <definedName name="TB11dafd61_f80a_4099_b40e_3bbc61486895" hidden="1">#REF!</definedName>
    <definedName name="TB121c9947_5ea2_4f49_b518_e161131d14d7" hidden="1">#REF!</definedName>
    <definedName name="TB122fa482_1562_4dc1_b151_b2ae73922b0f" hidden="1">#REF!</definedName>
    <definedName name="TB129fcedc_4b0c_4959_899a_3ca7cefb5e55" hidden="1">#REF!</definedName>
    <definedName name="TB12dc39f4_86e3_4e5e_8091_0ae6fa2a728e" hidden="1">#REF!</definedName>
    <definedName name="TB12fdd4ac_e6ee_4c04_b623_9bffc74a9edb" hidden="1">#REF!</definedName>
    <definedName name="TB130624dc_6641_4e92_87b8_81022d5760e2" hidden="1">#REF!</definedName>
    <definedName name="TB1433679a_1c48_4704_b5fc_ad4b369a9070" hidden="1">#REF!</definedName>
    <definedName name="TB143aa70e_d4e0_4bb7_b70d_45e682cbe2fc" hidden="1">#REF!</definedName>
    <definedName name="TB1495abeb_f591_4bb5_b468_9d95979e0587" hidden="1">#REF!</definedName>
    <definedName name="TB14a58cac_aefe_4743_87d3_ae8c45b841fc" hidden="1">#REF!</definedName>
    <definedName name="TB157bcb6a_0442_4eb7_a358_18acabea027f" hidden="1">#REF!</definedName>
    <definedName name="TB1636d8ca_beb9_41de_a7d6_dc6def5c4a0d" hidden="1">#REF!</definedName>
    <definedName name="TB16941c16_9b6d_4b3f_a44f_2398e7428d06" hidden="1">#REF!</definedName>
    <definedName name="TB16a6f97d_898c_444c_8cdb_3d5a5e86e6b7" hidden="1">#REF!</definedName>
    <definedName name="TB16cbf82b_37c7_4fb1_a9b3_7dce1d278da8" hidden="1">#REF!</definedName>
    <definedName name="TB16f0b655_9ad0_4706_aea4_5c6253e9707d" hidden="1">#REF!</definedName>
    <definedName name="TB1754f62f_d350_4682_a193_d024c8bb7a86" hidden="1">#REF!</definedName>
    <definedName name="TB178345d1_2320_4db1_9790_f0909ff499f5" hidden="1">#REF!</definedName>
    <definedName name="TB179c7d3e_efd2_494f_b6f3_da06de0ed372" hidden="1">#REF!</definedName>
    <definedName name="TB17f3c5ff_7690_4955_b444_0d33ee0e2bac" hidden="1">#REF!</definedName>
    <definedName name="TB17fb6125_72eb_4af2_8455_44e2b134fff3" hidden="1">#REF!</definedName>
    <definedName name="TB18e4086d_3424_4f41_99cd_9ee172fbd90d" hidden="1">#REF!</definedName>
    <definedName name="TB19606c05_f7cb_4085_b34c_d9b2ca1e0b46" hidden="1">#REF!</definedName>
    <definedName name="TB19975ff2_e1a6_46fa_975c_5b4826a92da4" hidden="1">#REF!</definedName>
    <definedName name="TB19bb587c_de42_497d_920e_ca71765eb0eb" hidden="1">#REF!</definedName>
    <definedName name="TB1a2c7f82_cb91_48c9_b0a9_6ee0ac0ad9a2" hidden="1">#REF!</definedName>
    <definedName name="TB1a7455e3_fa9e_4637_975f_fb9d2a71b5b8" hidden="1">#REF!</definedName>
    <definedName name="TB1a96a0cd_300a_405b_9881_65ccd4a3ec14" hidden="1">#REF!</definedName>
    <definedName name="TB1acef436_5568_40ae_833c_4cc5f1bf1e47" hidden="1">#REF!</definedName>
    <definedName name="TB1afa7aa3_fe95_4a93_9a76_d27b1dcbe460" hidden="1">#REF!</definedName>
    <definedName name="TB1b081bc1_1ec4_495c_a173_81d09b289216" hidden="1">#REF!</definedName>
    <definedName name="TB1b2fc9b6_9dd0_48c0_85b4_2e97b184ef25" hidden="1">#REF!</definedName>
    <definedName name="TB1ba1b8e4_84f3_4c53_ba41_3ec16bd8dec3" hidden="1">#REF!</definedName>
    <definedName name="TB1bafa5eb_b967_453a_bf72_374e531797d2" hidden="1">#REF!</definedName>
    <definedName name="TB1bcedf9d_a33e_4611_9a90_df79f88db2b8" hidden="1">#REF!</definedName>
    <definedName name="TB1c09495b_97c1_4d63_9eca_c37aa59dd537" hidden="1">#REF!</definedName>
    <definedName name="TB1c0f8d25_2ce5_4687_9d9b_d044bacde3f1" hidden="1">#REF!</definedName>
    <definedName name="TB1c620ec1_1c7d_4a6b_95fb_c96c1e3afd37" hidden="1">#REF!</definedName>
    <definedName name="TB1cba81ea_f9c6_4b48_b1c9_22d48e52e7dc" hidden="1">#REF!</definedName>
    <definedName name="TB1e7b0c14_11e4_4548_8485_46e9ee0b2e2d" hidden="1">#REF!</definedName>
    <definedName name="TB1ed44699_f911_44e7_9505_0b63b2a9f1fc" hidden="1">#REF!</definedName>
    <definedName name="TB1fbd7534_1535_4f59_8d70_0bdadc910dd3" hidden="1">#REF!</definedName>
    <definedName name="TB1fccec08_5436_4b9a_a694_b09c9d5e917b" hidden="1">#REF!</definedName>
    <definedName name="TB2007dfd6_493e_46a6_a298_b0246731f3c4" hidden="1">#REF!</definedName>
    <definedName name="TB203de994_9cab_4aed_a8fd_964f8fe17e0d" hidden="1">#REF!</definedName>
    <definedName name="TB219bfec3_f9e2_4014_bbbf_b4db651289f0" hidden="1">#REF!</definedName>
    <definedName name="TB21c8cf64_6739_4783_912c_51db1c91d146" hidden="1">#REF!</definedName>
    <definedName name="TB224d6808_b972_49bb_bed2_d4f313259d62" hidden="1">#REF!</definedName>
    <definedName name="TB22973e53_7bff_46ca_ac84_e7a4343bff6d" hidden="1">#REF!</definedName>
    <definedName name="TB23838d1f_f069_49cb_a237_102fa150af3c" hidden="1">#REF!</definedName>
    <definedName name="TB239b0958_dbb1_4511_8be4_4acffc9288c0" hidden="1">#REF!</definedName>
    <definedName name="TB2408bf66_c156_444a_9f38_c78b2e7fc0f7" hidden="1">#REF!</definedName>
    <definedName name="TB248a8436_a6c2_480d_846d_b9c72a59af0e" hidden="1">#REF!</definedName>
    <definedName name="TB24b4f5ff_354c_4eb9_a2e7_7a7e7245912f" hidden="1">#REF!</definedName>
    <definedName name="TB24f83885_a86d_4a08_9d73_63731655317e" hidden="1">#REF!</definedName>
    <definedName name="TB25718d08_88f3_455f_9503_f4f0ad578506" hidden="1">#REF!</definedName>
    <definedName name="TB26b459c2_fa91_490d_ae07_336056476521" hidden="1">#REF!</definedName>
    <definedName name="TB26e1c4d3_6d71_47ea_afe1_376d885c9830" hidden="1">#REF!</definedName>
    <definedName name="TB271088a3_3315_4d6a_8358_107f628c62f9" hidden="1">#REF!</definedName>
    <definedName name="TB2761a505_fa10_4207_82c2_cd910b4ada84" hidden="1">#REF!</definedName>
    <definedName name="TB276cd1df_27dd_4fe1_b74c_edcb6e243615" hidden="1">#REF!</definedName>
    <definedName name="TB27d0a1f4_5dad_42db_8ccf_417b866b032f" hidden="1">#REF!</definedName>
    <definedName name="TB27db27a0_d1c6_441a_9ff3_d4038cea3f2a" hidden="1">#REF!</definedName>
    <definedName name="TB284dbff9_70e6_413b_b0ff_c8fda59a72f0" hidden="1">#REF!</definedName>
    <definedName name="TB284f46d1_d2f3_4692_87f5_0b74e3d2fc74" hidden="1">#REF!</definedName>
    <definedName name="TB29b91f81_1728_430f_86ff_c1aa5d754e25" hidden="1">#REF!</definedName>
    <definedName name="TB29dedd45_68b6_4fda_8e08_cbbb29c3d5ba" hidden="1">#REF!</definedName>
    <definedName name="TB2a5ac4de_281b_4573_a03f_7408aea1acce" hidden="1">#REF!</definedName>
    <definedName name="TB2a61ead0_c8f2_4981_adbe_9274558a19bd" hidden="1">#REF!</definedName>
    <definedName name="TB2a6ff9bc_386c_4099_bb04_f83dbe113ee3" hidden="1">#REF!</definedName>
    <definedName name="TB2b32c60c_6248_4b64_a163_4c4d2a95577b" hidden="1">#REF!</definedName>
    <definedName name="TB2b4a2c3a_fadc_4ba0_84a9_26752f936e37" hidden="1">#REF!</definedName>
    <definedName name="TB2b5bc211_c5e5_44a8_9bba_e6cfdb265c8b" hidden="1">#REF!</definedName>
    <definedName name="TB2b6a6837_1d6a_4e76_a2e8_f306f60b2532" hidden="1">#REF!</definedName>
    <definedName name="TB2bf1b309_6a87_4d9d_a5bb_152ed2da23fb" hidden="1">#REF!</definedName>
    <definedName name="TB2bf3229d_300a_4a82_b478_2d9cfa576763" hidden="1">#REF!</definedName>
    <definedName name="TB2bfa3dcc_89f6_4d46_bbe6_d39159436c6f" hidden="1">#REF!</definedName>
    <definedName name="TB2ccec030_a562_4a24_8397_a7d292056529" hidden="1">#REF!</definedName>
    <definedName name="TB2d102d42_5cc1_4d93_8cac_3a231de30f3d" hidden="1">#REF!</definedName>
    <definedName name="TB2d168a29_d9d6_459a_adf5_4923836ecfad" hidden="1">#REF!</definedName>
    <definedName name="TB2d9d5461_9f8c_4ae4_a7c7_da7090b442a3" hidden="1">#REF!</definedName>
    <definedName name="TB2de1ec27_a7a7_4198_8d21_1708dfc91a9e" hidden="1">#REF!</definedName>
    <definedName name="TB2e213adc_e64a_43aa_b5cb_1750b98ce5fc" hidden="1">#REF!</definedName>
    <definedName name="TB2e2dd185_af56_42a0_a4bf_96a5cb470984" hidden="1">#REF!</definedName>
    <definedName name="TB2e3fe89d_d3c9_4a33_b5d2_43a74b8729bc" hidden="1">#REF!</definedName>
    <definedName name="TB2e568fac_9524_49a6_80e7_082c52b8df4b" hidden="1">#REF!</definedName>
    <definedName name="TB2e5b31d5_f25d_42fe_a64b_37cc0b27b700" hidden="1">#REF!</definedName>
    <definedName name="TB2e7fca18_b211_48fa_a4d9_d5d6443cd1b5" hidden="1">#REF!</definedName>
    <definedName name="TB2ec4518a_569f_4ae1_bfba_45980ded594e" hidden="1">#REF!</definedName>
    <definedName name="TB2ed9ff47_d3a8_4871_952c_1895ee30b1ad" hidden="1">#REF!</definedName>
    <definedName name="TB2f4ba2ff_3ec4_4667_920f_cca34aac2fab" hidden="1">#REF!</definedName>
    <definedName name="TB2f582fa7_43ea_4980_8ecc_83721fe0cae2" hidden="1">#REF!</definedName>
    <definedName name="TB2fb815b1_c51d_400a_924b_39105ebcfbc4" hidden="1">#REF!</definedName>
    <definedName name="TB306be079_499e_4214_aeb7_95f59fda6670" hidden="1">#REF!</definedName>
    <definedName name="TB307cb5e3_6b26_4ce3_909a_001a13ee68ab" hidden="1">#REF!</definedName>
    <definedName name="TB30838ad2_985f_4f01_8c0c_98e71ff04557" hidden="1">#REF!</definedName>
    <definedName name="TB30ea5fe2_7419_4223_a4c1_07b88a022e68" hidden="1">#REF!</definedName>
    <definedName name="TB30fd1ac9_fc05_45f8_aa20_12806c98c369" hidden="1">#REF!</definedName>
    <definedName name="TB312fd21a_9817_4ddd_9fe5_75e28bc86c30" hidden="1">#REF!</definedName>
    <definedName name="TB31589501_f097_4828_82ad_11fe223fd0cd" hidden="1">#REF!</definedName>
    <definedName name="TB31a8dbc4_1d93_484b_a867_1753d6ac30c5" hidden="1">#REF!</definedName>
    <definedName name="TB31b7c174_619e_40db_ba60_13bca1f9103e" hidden="1">#REF!</definedName>
    <definedName name="TB31f632be_cbdf_44af_a7a8_c9003fc42a47" hidden="1">#REF!</definedName>
    <definedName name="TB320a9d48_34fa_484e_b379_dbb6ba2c3bef" hidden="1">#REF!</definedName>
    <definedName name="TB32f22efb_d751_4ee7_bdff_67ca8c34de93" hidden="1">#REF!</definedName>
    <definedName name="TB3318b062_bdcd_4457_b5c0_5c434d39bad0" hidden="1">#REF!</definedName>
    <definedName name="TB33d0375f_c582_430b_803f_1276ce34a52b" hidden="1">#REF!</definedName>
    <definedName name="TB340faf23_630f_4a90_9199_92b7b03c2025" hidden="1">#REF!</definedName>
    <definedName name="TB347561e1_069e_4036_b9d3_88366c5d8d0f" hidden="1">#REF!</definedName>
    <definedName name="TB34dd9957_fac0_4308_8e2c_b136d0747093" hidden="1">#REF!</definedName>
    <definedName name="TB3500f188_6fd9_4ba4_b273_e33fdfff667d" hidden="1">#REF!</definedName>
    <definedName name="TB3559292f_ba75_4a71_a23f_46ddc98c513d" hidden="1">#REF!</definedName>
    <definedName name="TB35f9e98e_9b49_48bd_87d5_0dabc295560c" hidden="1">#REF!</definedName>
    <definedName name="TB368a815c_f1b5_40b1_a214_3070e8dc12fa" hidden="1">#REF!</definedName>
    <definedName name="TB36bf3b75_6395_45a8_9ff3_5c7ee902b47d" hidden="1">#REF!</definedName>
    <definedName name="TB370b4eea_def8_476c_9f8f_758490d4356e" hidden="1">#REF!</definedName>
    <definedName name="TB374a92cf_954c_4bd5_bcca_49f31e56183b" hidden="1">#REF!</definedName>
    <definedName name="TB378dea45_58ef_4127_b9b2_99bc4ccd746f" hidden="1">#REF!</definedName>
    <definedName name="TB37ec64c6_e2b2_467e_a981_beb87c6e6435" hidden="1">#REF!</definedName>
    <definedName name="TB38a78142_4605_482e_adbe_8ec9d83eec8c" hidden="1">#REF!</definedName>
    <definedName name="TB38e49a72_075b_42cc_a7cd_1da46a4c8184" hidden="1">#REF!</definedName>
    <definedName name="TB38e99563_0c60_4d53_8014_e2086718d96f" hidden="1">#REF!</definedName>
    <definedName name="TB39eee8ca_08a6_44d0_bfbf_b538d08dec96" hidden="1">#REF!</definedName>
    <definedName name="TB3a529dc1_2059_407b_a776_9acb647839d5" hidden="1">#REF!</definedName>
    <definedName name="TB3aebeb04_23f9_4ba5_8950_148d8c984453" hidden="1">#REF!</definedName>
    <definedName name="TB3b02bc7b_05c4_4261_92c7_ed45b8674ec7" hidden="1">#REF!</definedName>
    <definedName name="TB3b38a897_ff8b_416f_964c_8516cd9832d2" hidden="1">#REF!</definedName>
    <definedName name="TB3b7c1894_8832_42f8_b0c0_35e413c2f708" hidden="1">#REF!</definedName>
    <definedName name="TB3b947dd8_74fe_4df6_b679_1cf515e3cbbf" hidden="1">#REF!</definedName>
    <definedName name="TB3c0d9c7e_b01b_44a0_8fe6_a58bd5053c8a" hidden="1">#REF!</definedName>
    <definedName name="TB3cfd7cfc_415a_49e5_8231_5d160e19f353" hidden="1">#REF!</definedName>
    <definedName name="TB3d2bda6f_f770_462c_bc8c_309df9ed735a" hidden="1">#REF!</definedName>
    <definedName name="TB3d380fa2_980b_46bc_bcf8_7d38e1c52cf1" hidden="1">#REF!</definedName>
    <definedName name="TB3dde6cbc_90b9_495d_b504_ed4039bfc50c" hidden="1">#REF!</definedName>
    <definedName name="TB3df08ee9_85f6_4bde_9f09_e1bce8a58f48" hidden="1">#REF!</definedName>
    <definedName name="TB3dfc4d57_3e10_4f7f_92f7_6740bbda0edc" hidden="1">#REF!</definedName>
    <definedName name="TB3e3384c8_0a95_4bc8_b794_0dc9186f5da7" hidden="1">#REF!</definedName>
    <definedName name="TB3e8b9055_a799_499a_826e_06ed76798c3f" hidden="1">#REF!</definedName>
    <definedName name="TB3ef6f110_cadf_46c0_829f_ccc63da6f72a" hidden="1">#REF!</definedName>
    <definedName name="TB3ef7f85b_98b4_4d68_9a6f_fd30e9a64cba" hidden="1">#REF!</definedName>
    <definedName name="TB3f0009b9_7a29_44cc_b62b_3848e31bf9dc" hidden="1">#REF!</definedName>
    <definedName name="TB3f09eddc_34d7_42a8_952d_17322872f76c" hidden="1">#REF!</definedName>
    <definedName name="TB3f0d8a17_32e5_423e_a509_00df866b270e" hidden="1">#REF!</definedName>
    <definedName name="TB3f1d89a7_01c5_4e75_97ae_ccbc32eb377a" hidden="1">#REF!</definedName>
    <definedName name="TB3f58ad08_2de0_49c0_aceb_b72b515b8e59" hidden="1">#REF!</definedName>
    <definedName name="TB3ff63245_bb62_4aed_9784_b998e9d83385" hidden="1">#REF!</definedName>
    <definedName name="TB3ffd21de_61b1_4cb3_9449_afbc59cbd015" hidden="1">#REF!</definedName>
    <definedName name="TB404be811_e065_47a5_816f_810a6fcb89e6" hidden="1">#REF!</definedName>
    <definedName name="TB40529393_cb29_4267_89ed_a657df0a0fa5" hidden="1">#REF!</definedName>
    <definedName name="TB40c9feb5_0345_4224_8e47_09039c6561f3" hidden="1">#REF!</definedName>
    <definedName name="TB40cb4d7f_bec6_4d83_8b9a_70e8cf022c2c" hidden="1">#REF!</definedName>
    <definedName name="TB4107fa08_4753_447e_ad1c_5b87d229296e" hidden="1">#REF!</definedName>
    <definedName name="TB41661226_0965_400f_92ff_e8fb7281675c" hidden="1">#REF!</definedName>
    <definedName name="TB41d26d64_7a85_4869_a747_cb4b050ad176" hidden="1">#REF!</definedName>
    <definedName name="TB41fce97a_9b31_4df6_aaed_6b403f26cece" hidden="1">#REF!</definedName>
    <definedName name="TB424d1eb3_5c4a_4274_b081_f747e3c79ecd" hidden="1">#REF!</definedName>
    <definedName name="TB42a4e881_b2e1_4eab_bb11_42adbaaf266b" hidden="1">#REF!</definedName>
    <definedName name="TB42eacfa5_2501_4344_8c2c_c5105c9aa2a1" hidden="1">#REF!</definedName>
    <definedName name="TB42eb91de_15a6_469b_a594_7b24bd4df877" hidden="1">#REF!</definedName>
    <definedName name="TB43700f58_c35c_4d62_bf21_6393e390f271" hidden="1">#REF!</definedName>
    <definedName name="TB438e2707_16fa_4351_ab0e_1183376c84b3" hidden="1">#REF!</definedName>
    <definedName name="TB43ba6bf9_4f35_4fe1_b569_8e5cd8bd60fa" hidden="1">#REF!</definedName>
    <definedName name="TB440f0b17_4ac6_4d99_9d41_252a7d27b4e6" hidden="1">#REF!</definedName>
    <definedName name="TB445881d8_a3ca_4e3b_8c79_18a6f9c698bf" hidden="1">#REF!</definedName>
    <definedName name="TB44612daa_fa05_4d20_97b2_ab94212e5296" hidden="1">#REF!</definedName>
    <definedName name="TB44c0352b_80b6_4853_acc8_8d7bed485eb9" hidden="1">#REF!</definedName>
    <definedName name="TB45a2ed9b_b5a9_4b11_9744_e131e02040e1" hidden="1">#REF!</definedName>
    <definedName name="TB46337d53_a376_47f9_b2ab_e6973d04e44a" hidden="1">#REF!</definedName>
    <definedName name="TB46912411_3eb4_491d_ac3e_55f3dab6c776" hidden="1">#REF!</definedName>
    <definedName name="TB479c45a4_0bb7_48fd_ac72_6fe7a120a092" hidden="1">#REF!</definedName>
    <definedName name="TB47a9a46d_b6a5_4eb9_bbcb_cd2d119edb1e" hidden="1">#REF!</definedName>
    <definedName name="TB47e4a8ab_891a_4407_9071_c0025738c7df" hidden="1">#REF!</definedName>
    <definedName name="TB483ba78e_7b76_4ab8_98e0_4e1f29b953af" hidden="1">#REF!</definedName>
    <definedName name="TB484080e1_4c9e_4b61_abc5_b95fe06ab27c" hidden="1">#REF!</definedName>
    <definedName name="TB486350fa_6cba_4baa_8488_50465d870bab" hidden="1">#REF!</definedName>
    <definedName name="TB4869f7f2_aa33_48d9_8f3d_4e2011b02c09" hidden="1">#REF!</definedName>
    <definedName name="TB494919a7_4670_4144_8636_4f4a2cec1c52" hidden="1">#REF!</definedName>
    <definedName name="TB494a2787_6800_4870_913d_31e3a92867fc" hidden="1">#REF!</definedName>
    <definedName name="TB499943c3_34cd_4573_93c8_f5d4cc4aa358" hidden="1">#REF!</definedName>
    <definedName name="TB4a8e1e3d_4f22_453b_8e11_9b6b94f73613" hidden="1">#REF!</definedName>
    <definedName name="TB4ae74ea5_3672_4f88_9143_0f3dc05b6491" hidden="1">#REF!</definedName>
    <definedName name="TB4aed778b_6eec_4ee4_947c_24ef83209317" hidden="1">#REF!</definedName>
    <definedName name="TB4b7c8b56_08e7_4118_9b06_10efa49201d3" hidden="1">#REF!</definedName>
    <definedName name="TB4b7e06f2_1eb4_4dbe_961d_f70a4259e18f" hidden="1">#REF!</definedName>
    <definedName name="TB4b9d90fa_57c3_466d_9f3f_82cac885df3a" hidden="1">#REF!</definedName>
    <definedName name="TB4bc0c923_9e9f_49a7_9610_1ed7668f726c" hidden="1">#REF!</definedName>
    <definedName name="TB4bcb0283_e87e_49d7_bf94_aed51c8f9f79" hidden="1">#REF!</definedName>
    <definedName name="TB4cae8804_7d24_4f4a_bad0_dd1de8dad1cc" hidden="1">#REF!</definedName>
    <definedName name="TB4d2e9d31_e0c8_41c9_883d_60bd27e5c009" hidden="1">#REF!</definedName>
    <definedName name="TB4d77dec7_4292_4635_a3a2_e8bfa3df348e" hidden="1">#REF!</definedName>
    <definedName name="TB4d8d774d_2bc6_4548_a57e_7d318d987971" hidden="1">#REF!</definedName>
    <definedName name="TB4e71f638_bd2d_4b5c_b86f_deef70b51edd" hidden="1">#REF!</definedName>
    <definedName name="TB4e8fd21c_6ab5_47bf_bbe8_9b8e5b208a15" hidden="1">#REF!</definedName>
    <definedName name="TB4ec78e8e_35ce_498e_8213_2efd9504ff33" hidden="1">#REF!</definedName>
    <definedName name="TB4ed07414_58b1_455e_b779_76a801003dfd" hidden="1">#REF!</definedName>
    <definedName name="TB4f4596b0_6f11_478c_ad27_032daa897f06" hidden="1">#REF!</definedName>
    <definedName name="TB4f8a9b93_e0b8_4e75_8447_952cec819ff4" hidden="1">#REF!</definedName>
    <definedName name="TB4ff08022_d9d4_4e53_850c_8639dfef748b" hidden="1">#REF!</definedName>
    <definedName name="TB5010a31d_4a8a_4d74_a9dd_bac6678c9507" hidden="1">#REF!</definedName>
    <definedName name="TB5083080d_8ee2_425e_b2c2_95ffdcce5eb3" hidden="1">#REF!</definedName>
    <definedName name="TB509c04a1_4813_46a3_baf0_132326e37953" hidden="1">#REF!</definedName>
    <definedName name="TB51166e24_5313_4ecc_94cc_45f90047a099" hidden="1">#REF!</definedName>
    <definedName name="TB5265f7a7_499c_446a_a502_c6a855b7f708" hidden="1">#REF!</definedName>
    <definedName name="TB52ac04f9_5809_42bb_9fbe_49c7b5993880" hidden="1">#REF!</definedName>
    <definedName name="TB52e5d914_fcbe_402d_bc27_91c0e941f097" hidden="1">#REF!</definedName>
    <definedName name="TB530c7c7c_73e8_4f58_bb93_edb995c10be5" hidden="1">#REF!</definedName>
    <definedName name="TB53734309_a0b3_475e_92e7_06ab291160a6" hidden="1">#REF!</definedName>
    <definedName name="TB537ae341_0985_4d98_a9f0_45f54801059b" hidden="1">#REF!</definedName>
    <definedName name="TB53cd5cda_271c_4937_b53e_b490d1d8a6db" hidden="1">#REF!</definedName>
    <definedName name="TB5492ad18_51ae_4648_97ad_204ebb291bf3" hidden="1">#REF!</definedName>
    <definedName name="TB54b084e0_1e10_4109_8b23_7a574f2e7cac" hidden="1">#REF!</definedName>
    <definedName name="TB5579a5be_b5d1_4f8f_93f8_87c2975e37a4" hidden="1">#REF!</definedName>
    <definedName name="TB55f9e8bf_024c_43f4_886b_b736629927d2" hidden="1">#REF!</definedName>
    <definedName name="TB56012626_c9eb_449f_8a66_7148ae497a3d" hidden="1">#REF!</definedName>
    <definedName name="TB56af246a_40fc_44d3_8671_d97538954e58" hidden="1">#REF!</definedName>
    <definedName name="TB571a4ef4_7bd9_4a70_a8c0_198d1e40b689" hidden="1">#REF!</definedName>
    <definedName name="TB57478f15_fbff_4bfb_9595_a585c9297dfa" hidden="1">#REF!</definedName>
    <definedName name="TB575338ef_0cbb_49c0_a3c8_602656d035f0" hidden="1">#REF!</definedName>
    <definedName name="TB5772bedf_6c2e_4e8a_8070_60a0cf6f7ec7" hidden="1">#REF!</definedName>
    <definedName name="TB57d76789_722a_429b_bf55_a35f5909f93b" hidden="1">#REF!</definedName>
    <definedName name="TB580955bc_dcab_4dad_a8dc_039b75c41617" hidden="1">#REF!</definedName>
    <definedName name="TB58835fe8_1f8c_4678_83c7_91309c51ee5a" hidden="1">#REF!</definedName>
    <definedName name="TB5890e8a1_e7e4_4a66_815e_d2a395388447" hidden="1">#REF!</definedName>
    <definedName name="TB58be5eb7_bd1b_4fc2_b6bb_8bfccf848a68" hidden="1">#REF!</definedName>
    <definedName name="TB58cad55b_48d8_40f7_aca1_9e0db6c616f1" hidden="1">#REF!</definedName>
    <definedName name="TB591aa622_fb77_4f0d_b060_f291fbd1fe81" hidden="1">#REF!</definedName>
    <definedName name="TB5925f840_cfd8_4932_9cba_0470c7fcb860" hidden="1">#REF!</definedName>
    <definedName name="TB592ff98a_fbcf_4a52_8d18_e2919d47834b" hidden="1">#REF!</definedName>
    <definedName name="TB5961d56c_cebf_4a24_acb9_972a2e506cf6" hidden="1">#REF!</definedName>
    <definedName name="TB5980058f_c696_409e_a7b2_4ba7510a8c9d" hidden="1">#REF!</definedName>
    <definedName name="TB5a7f6e1c_853d_4907_9334_29cd43de455d" hidden="1">#REF!</definedName>
    <definedName name="TB5b2a133c_7b26_49b9_be75_691ec793fd1c" hidden="1">#REF!</definedName>
    <definedName name="TB5b7bff51_9c7e_4e14_be9a_7c1caa39c9e2" hidden="1">#REF!</definedName>
    <definedName name="TB5c6a95bf_0661_4b87_956e_4c033f77725f" hidden="1">#REF!</definedName>
    <definedName name="TB5c7539de_e1ff_4443_9d2e_1ea7d92ea600" hidden="1">#REF!</definedName>
    <definedName name="TB5c814a19_b00e_4a65_9933_e23e3ec48f02" hidden="1">#REF!</definedName>
    <definedName name="TB5c8550d1_912e_40ce_b740_ed6a29f0f00e" hidden="1">#REF!</definedName>
    <definedName name="TB5e894b67_2e03_4902_a734_08ae06a68f5d" hidden="1">#REF!</definedName>
    <definedName name="TB5eb80dc2_68ca_4d6f_b7a7_ff5aa07f6b8f" hidden="1">#REF!</definedName>
    <definedName name="TB5ee3bfb8_0f51_4dbe_90ec_f88069ef6fa7" hidden="1">#REF!</definedName>
    <definedName name="TB5f2b1536_e07a_493c_8e2e_a63ee227467d" hidden="1">#REF!</definedName>
    <definedName name="TB60123ac3_171d_4ad8_b82d_0c5070fbc668" hidden="1">#REF!</definedName>
    <definedName name="TB603c60a0_f4ea_4a8d_8918_07352a00f2ed" hidden="1">#REF!</definedName>
    <definedName name="TB60fadc56_b2ff_4579_b75f_07446e219419" hidden="1">#REF!</definedName>
    <definedName name="TB610974e9_cf18_45cc_ba1b_1feceb12d8d9" hidden="1">#REF!</definedName>
    <definedName name="TB610e916e_61ad_43ee_bdd5_4cfdb851e425" hidden="1">#REF!</definedName>
    <definedName name="TB613b00e9_6b35_4e69_9497_2077fd9f62d5" hidden="1">#REF!</definedName>
    <definedName name="TB61445fea_5b80_4fee_8f31_a97b728cae92" hidden="1">#REF!</definedName>
    <definedName name="TB61461787_3fe2_4c94_93fe_eade9e822275" hidden="1">#REF!</definedName>
    <definedName name="TB61732a9b_18ab_4739_bdeb_088a5fc4205f" hidden="1">#REF!</definedName>
    <definedName name="TB62146b52_3368_49af_946c_5a30638f569b" hidden="1">#REF!</definedName>
    <definedName name="TB629138d6_010c_4c17_95e8_b0a4dc961258" hidden="1">#REF!</definedName>
    <definedName name="TB62a56c17_0485_4955_a32e_a75db2344ebb" hidden="1">#REF!</definedName>
    <definedName name="TB62e8f459_d98a_47cd_8140_2dd71d8668ab" hidden="1">#REF!</definedName>
    <definedName name="TB655430a8_6548_41ff_ae5d_121965da878b" hidden="1">#REF!</definedName>
    <definedName name="TB6621b42f_2d84_4f3e_962e_61c2eceaa2bb" hidden="1">#REF!</definedName>
    <definedName name="TB66eb4706_8900_4d04_ab4e_d6ec912e8545" hidden="1">#REF!</definedName>
    <definedName name="TB6717a28f_f3d8_428a_948a_1b9df34171aa" hidden="1">#REF!</definedName>
    <definedName name="TB671d10de_8ef9_42d2_871f_3c317541ebc8" hidden="1">#REF!</definedName>
    <definedName name="TB673d577e_65c0_4959_a180_c9564229672b" hidden="1">#REF!</definedName>
    <definedName name="TB67456ae2_d3f5_4253_8c88_b3ace4b79ab2" hidden="1">#REF!</definedName>
    <definedName name="TB6788baee_6b54_4645_9ef1_75afbcd64659" hidden="1">#REF!</definedName>
    <definedName name="TB679af1fb_475e_4710_babb_2b50b79b431b" hidden="1">#REF!</definedName>
    <definedName name="TB67e35ff1_2cf2_4025_a92b_5327cf0d1f77" hidden="1">#REF!</definedName>
    <definedName name="TB68410474_f1b7_499e_99ca_a50d91ee6c5b" hidden="1">#REF!</definedName>
    <definedName name="TB686f004f_c3a2_4bff_9470_b69233ebd459" hidden="1">#REF!</definedName>
    <definedName name="TB6876387b_661e_4c42_8b46_c9caccfd8a96" hidden="1">#REF!</definedName>
    <definedName name="TB68e47ee8_6875_42ed_806f_7994a4a4bd48" hidden="1">#REF!</definedName>
    <definedName name="TB69615a52_272b_44c5_8a2a_0b4bafe3e2b2" hidden="1">#REF!</definedName>
    <definedName name="TB6a3947ef_ec06_4d3c_b9af_aa41521b1839" hidden="1">#REF!</definedName>
    <definedName name="TB6a7eba47_1139_4dbd_b6a4_d30ec8279239" hidden="1">#REF!</definedName>
    <definedName name="TB6a853283_2bf0_4ca1_ac10_2d5a1f6d0a2e" hidden="1">#REF!</definedName>
    <definedName name="TB6a91e16c_1ce5_445a_8458_56abd90dbeb4" hidden="1">#REF!</definedName>
    <definedName name="TB6b2fdb03_4490_40ad_9fcf_b7727f0ec773" hidden="1">#REF!</definedName>
    <definedName name="TB6b84bfbd_878f_4163_8f8c_0376378c4da1" hidden="1">#REF!</definedName>
    <definedName name="TB6bb6d005_6233_4224_94a2_ea0ff456f7b5" hidden="1">#REF!</definedName>
    <definedName name="TB6bfadcce_d6b0_4248_b161_0a060fd83d83" hidden="1">#REF!</definedName>
    <definedName name="TB6c4b0734_8b3e_41c8_ada5_52d941a7eb4e" hidden="1">#REF!</definedName>
    <definedName name="TB6ca4cd57_840c_4c57_b225_383dcd0cd62e" hidden="1">#REF!</definedName>
    <definedName name="TB6cbecbcd_133a_41e4_8c77_5ef5692b94e0" hidden="1">#REF!</definedName>
    <definedName name="TB6cfdaff9_7796_476a_9ae1_25960476bec1" hidden="1">#REF!</definedName>
    <definedName name="TB6d053ee7_5df4_44e0_82cd_2340f3c279ff" hidden="1">#REF!</definedName>
    <definedName name="TB6d369328_f581_4f17_8250_8916e7a05ba6" hidden="1">#REF!</definedName>
    <definedName name="TB6d387114_6007_4c30_949f_bdc7ab2f42c9" hidden="1">#REF!</definedName>
    <definedName name="TB6daa2d12_b268_4ce5_9de5_9080c0feb730" hidden="1">#REF!</definedName>
    <definedName name="TB6e02ae84_78a4_4279_8b22_670a08a00c34" hidden="1">#REF!</definedName>
    <definedName name="TB6e95872f_ffdf_4ff4_bebd_b3af35ef35c1" hidden="1">#REF!</definedName>
    <definedName name="TB6ed8f297_1088_4bdd_9336_b7272824896d" hidden="1">#REF!</definedName>
    <definedName name="TB6f64045d_0af5_48cc_959c_ed2cfae2afb1" hidden="1">#REF!</definedName>
    <definedName name="TB6fc07e2a_f2bb_48ff_ba92_c1bdfd38c8bc" hidden="1">#REF!</definedName>
    <definedName name="TB702db457_48f1_45a3_86f0_22e30732f195" hidden="1">#REF!</definedName>
    <definedName name="TB70db3f40_b54f_492c_adcc_27756c5f26cd" hidden="1">#REF!</definedName>
    <definedName name="TB70e1c819_3fcc_4cee_b8cd_d52ea7b8b4ba" hidden="1">#REF!</definedName>
    <definedName name="TB715fb9e2_e21e_45cd_bb7d_ba0c44b5e94d" hidden="1">#REF!</definedName>
    <definedName name="TB71a1957a_cc97_4778_a890_60fa8b74b4e1" hidden="1">#REF!</definedName>
    <definedName name="TB71e61ca4_1f42_42c8_b960_fd9e924d5255" hidden="1">#REF!</definedName>
    <definedName name="TB7232a1ba_1a30_4ad0_9103_1e98c94e999b" hidden="1">#REF!</definedName>
    <definedName name="TB73d86a36_98d4_406a_ba27_3f040db70bcf" hidden="1">#REF!</definedName>
    <definedName name="TB74004c08_6c37_427e_b024_3b500a11261c" hidden="1">#REF!</definedName>
    <definedName name="TB7406a045_1789_4f7b_9e5f_d7afda34fabe" hidden="1">#REF!</definedName>
    <definedName name="TB740e98d4_535a_4937_89b0_8f38a44db6b0" hidden="1">#REF!</definedName>
    <definedName name="TB7494beab_2ea0_40dc_83f2_779c01fb4934" hidden="1">#REF!</definedName>
    <definedName name="TB749eb54f_5cfe_4803_9427_72fa93f795c3" hidden="1">#REF!</definedName>
    <definedName name="TB75eeea7d_019c_4a4f_849b_cccca98c516c" hidden="1">#REF!</definedName>
    <definedName name="TB7602a204_dc0a_4b91_9496_423712570a39" hidden="1">#REF!</definedName>
    <definedName name="TB762cc7e3_a0b4_46b5_99ea_1b4ec138a385" hidden="1">#REF!</definedName>
    <definedName name="TB76d6178c_fefc_496c_9713_f7052bc19bf1" hidden="1">#REF!</definedName>
    <definedName name="TB76eec8ef_ab16_42fc_8004_46705edf32bf" hidden="1">#REF!</definedName>
    <definedName name="TB77226aca_2ad5_4fca_9867_dbf55952863e" hidden="1">#REF!</definedName>
    <definedName name="TB77361853_7db6_4c7a_8f3f_2d142fb73664" hidden="1">#REF!</definedName>
    <definedName name="TB77cd0cf1_092e_4134_82c1_f597900b1fc8" hidden="1">#REF!</definedName>
    <definedName name="TB77d5d0ea_3b85_4462_afe8_8d933859e60b" hidden="1">#REF!</definedName>
    <definedName name="TB788a39d0_1913_4b65_b511_9c9011dda522" hidden="1">#REF!</definedName>
    <definedName name="TB78f95385_5f6b_45e7_b3b6_162076480281" hidden="1">#REF!</definedName>
    <definedName name="TB7952ed3c_583e_4a24_8de0_18adb1db615e" hidden="1">#REF!</definedName>
    <definedName name="TB798bda06_5d4e_4e91_b204_ea50a4496d8e" hidden="1">#REF!</definedName>
    <definedName name="TB79d91baa_699b_471c_9e85_03ea6cc10b6a" hidden="1">#REF!</definedName>
    <definedName name="TB7a496fb3_4f35_4722_ba79_d8bc9b068f9f" hidden="1">#REF!</definedName>
    <definedName name="TB7a9f629c_6400_4560_b6bc_8c8a654e2728" hidden="1">#REF!</definedName>
    <definedName name="TB7aafbe87_3f6c_49ff_9712_a280388a662a" hidden="1">#REF!</definedName>
    <definedName name="TB7ac14950_8c65_4ff0_b1db_48d19322bce3" hidden="1">#REF!</definedName>
    <definedName name="TB7b342ff3_3877_43d2_ba96_74efa883ee06" hidden="1">#REF!</definedName>
    <definedName name="TB7b42102c_cd31_4e9f_969a_230c369d936b" hidden="1">#REF!</definedName>
    <definedName name="TB7b7cc34a_1efc_4efa_a472_99950ec7a042" hidden="1">#REF!</definedName>
    <definedName name="TB7beff845_b5d1_4e23_bc20_149712ad18a5" hidden="1">#REF!</definedName>
    <definedName name="TB7c3a3757_b8dd_4e1f_990b_44498e746669" hidden="1">#REF!</definedName>
    <definedName name="TB7c7e8afc_83b7_4f16_bb0a_a5515a0eb371" hidden="1">#REF!</definedName>
    <definedName name="TB7d268e25_f5c3_4cc2_af9a_bd93d31b464b" hidden="1">#REF!</definedName>
    <definedName name="TB7d308ba0_8eb9_482c_8ea7_bc4ba840ae64" hidden="1">#REF!</definedName>
    <definedName name="TB7d904996_bb95_4b42_a6d8_4bf01d3318f1" hidden="1">#REF!</definedName>
    <definedName name="TB7d9b82d7_1565_4eae_815d_1a32ed8376bc" hidden="1">#REF!</definedName>
    <definedName name="TB7e4f7cd8_9b96_4939_8d1a_e7281c057497" hidden="1">#REF!</definedName>
    <definedName name="TB7ee08669_e2d3_4876_9956_4e4845322a46" hidden="1">#REF!</definedName>
    <definedName name="TB7ef2ba9b_73fb_486d_93c4_df11e303ccff" hidden="1">#REF!</definedName>
    <definedName name="TB7f288244_c159_494f_8197_088e329b97f2" hidden="1">#REF!</definedName>
    <definedName name="TB801715c0_4c5f_4be3_9897_01da195b45e1" hidden="1">#REF!</definedName>
    <definedName name="TB80280336_9b02_44da_9041_e6cb7ae1a347" hidden="1">#REF!</definedName>
    <definedName name="TB805b7cca_2e1c_45f1_8c3d_353dc6a3b135" hidden="1">#REF!</definedName>
    <definedName name="TB806a1626_2afc_4317_a417_714bd78a85fc" hidden="1">#REF!</definedName>
    <definedName name="TB809d308d_4325_4d71_bc80_d7e9fa4775a5" hidden="1">#REF!</definedName>
    <definedName name="TB80b19782_059e_4f37_a544_45d6e12d2e73" hidden="1">#REF!</definedName>
    <definedName name="TB80c665cf_0fd7_4798_9a8a_b9a7b1d2a7b6" hidden="1">#REF!</definedName>
    <definedName name="TB81bfe136_f03e_45c8_b73c_ecc9a349e924" hidden="1">#REF!</definedName>
    <definedName name="TB81faea10_a08e_42f9_9330_7210ee6853e2" hidden="1">#REF!</definedName>
    <definedName name="TB83f464f0_ee9e_4ce8_84de_0a4d67292934" hidden="1">#REF!</definedName>
    <definedName name="TB84606c7b_13db_4e8c_a320_367cfe2e21c0" hidden="1">#REF!</definedName>
    <definedName name="TB84a54ecb_f5a1_4469_b05a_591db80b64df" hidden="1">#REF!</definedName>
    <definedName name="TB853384e8_b2f7_4c9f_83eb_6df1d7dc8e57" hidden="1">#REF!</definedName>
    <definedName name="TB85caa77c_1997_45b4_8025_055d260af70b" hidden="1">#REF!</definedName>
    <definedName name="TB862f1afd_3d4d_4c97_b9f8_144c89dfc88a" hidden="1">#REF!</definedName>
    <definedName name="TB8671ab4f_8089_4829_a8bd_729c7350a6bf" hidden="1">#REF!</definedName>
    <definedName name="TB86da535f_c0a1_4bea_b8e8_8848030fcb82" hidden="1">#REF!</definedName>
    <definedName name="TB871b307f_444e_4619_8693_fe869fc2d47a" hidden="1">#REF!</definedName>
    <definedName name="TB87828823_5b6a_4c73_aba7_26fface4ab86" hidden="1">#REF!</definedName>
    <definedName name="TB87f42e63_6f4a_4635_a984_dfbc805dc07c" hidden="1">#REF!</definedName>
    <definedName name="TB88b201bb_e41c_442e_a948_64a3d4fab196" hidden="1">#REF!</definedName>
    <definedName name="TB88cfd13e_961e_4f0d_bae8_fbe51d692cc3" hidden="1">#REF!</definedName>
    <definedName name="TB896742bc_8508_47ef_9f92_cd75a9fe779c" hidden="1">#REF!</definedName>
    <definedName name="TB8967e513_41d9_421b_ab8c_1af59071f7cb" hidden="1">#REF!</definedName>
    <definedName name="TB89b64478_9f42_4b27_b612_4b51b0e46af1" hidden="1">#REF!</definedName>
    <definedName name="TB89f0a981_3615_4ecc_aa98_50eb9669dfdc" hidden="1">#REF!</definedName>
    <definedName name="TB8a881eb9_91b7_44a3_a254_baac94563c34" hidden="1">#REF!</definedName>
    <definedName name="TB8a976ea1_525a_48b2_9ca9_0288076eb2f5" hidden="1">#REF!</definedName>
    <definedName name="TB8ae311e1_8a66_403e_be60_2d464dc2d913" hidden="1">#REF!</definedName>
    <definedName name="TB8af0d720_f3e4_4428_b8ab_a677f45d724b" hidden="1">#REF!</definedName>
    <definedName name="TB8b36cf02_9a59_405a_9d39_913b4e855ac8" hidden="1">#REF!</definedName>
    <definedName name="TB8b5d6eff_0522_46d3_8501_19f536eedf84" hidden="1">#REF!</definedName>
    <definedName name="TB8bd07329_5b94_4873_ab03_c61bf14b7bd9" hidden="1">#REF!</definedName>
    <definedName name="TB8c1ea980_3bcc_4732_9dd8_e50edff5d8b5" hidden="1">#REF!</definedName>
    <definedName name="TB8d4f1b38_3296_4a7c_9e49_bacf56d8b3a8" hidden="1">#REF!</definedName>
    <definedName name="TB8dbe7631_de1a_43e0_92bc_6a693a5e41a2" hidden="1">#REF!</definedName>
    <definedName name="TB8e034691_649b_4e5d_a01d_0576ecd3e9ad" hidden="1">#REF!</definedName>
    <definedName name="TB8e92d7b2_b975_4759_9a57_429b556ddc65" hidden="1">#REF!</definedName>
    <definedName name="TB8ef74f81_72d1_467c_a94d_6bca6353ee9d" hidden="1">#REF!</definedName>
    <definedName name="TB8f3b70c5_cbbb_4f36_bc91_87d1c9fe8f56" hidden="1">#REF!</definedName>
    <definedName name="TB8f9fcc38_7430_42c2_ab77_6e19741eb09a" hidden="1">#REF!</definedName>
    <definedName name="TB8fe941fc_9a0c_4bed_b4d1_7a58cc2331f4" hidden="1">#REF!</definedName>
    <definedName name="TB8ff19c45_381c_4622_b981_d02f4ce30478" hidden="1">#REF!</definedName>
    <definedName name="TB90389db2_9e09_403f_95eb_0304b36d1f1b" hidden="1">#REF!</definedName>
    <definedName name="TB90d5951b_1517_4d6a_9f71_636419b68bb4" hidden="1">#REF!</definedName>
    <definedName name="TB90f84a12_b4cc_4834_ab7e_1b2ac38ef0e1" hidden="1">#REF!</definedName>
    <definedName name="TB9161c39f_bc4d_478d_9a4a_987044dd2de5" hidden="1">#REF!</definedName>
    <definedName name="TB91b87fe4_14fe_488c_a577_8ba972b41b0d" hidden="1">#REF!</definedName>
    <definedName name="TB91f66b87_23b4_47eb_a7f7_ab2c0ff98586" hidden="1">#REF!</definedName>
    <definedName name="TB935bbed7_ed79_447e_870a_359c3310f182" hidden="1">#REF!</definedName>
    <definedName name="TB939ed759_a979_4d2d_85a6_14d2dea5bf5a" hidden="1">#REF!</definedName>
    <definedName name="TB93aa2906_3ea4_437e_9475_e7cfa4c04adc" hidden="1">#REF!</definedName>
    <definedName name="TB93d00335_6d05_45a0_8bed_73641f1a9ed0" hidden="1">#REF!</definedName>
    <definedName name="TB941445e2_03b6_4c21_bd29_ca492cb05025" hidden="1">#REF!</definedName>
    <definedName name="TB961432f9_8390_4cd0_9f9b_09178726f207" hidden="1">#REF!</definedName>
    <definedName name="TB96619073_9061_4532_b954_c91c18f9186a" hidden="1">#REF!</definedName>
    <definedName name="TB96ecde9a_5163_4b8b_975c_782408a802d4" hidden="1">#REF!</definedName>
    <definedName name="TB97fadddd_99bd_49cd_bac4_3dee6c2ca6f0" hidden="1">#REF!</definedName>
    <definedName name="TB98033b50_6b02_4618_9785_4c8d538be49d" hidden="1">#REF!</definedName>
    <definedName name="TB98323e37_2643_4ab2_a86e_c71f24d915f4" hidden="1">#REF!</definedName>
    <definedName name="TB985e0c1a_a2f3_40a0_bed1_8d851694b94b" hidden="1">#REF!</definedName>
    <definedName name="TB98ea140e_af72_4707_8dd4_d5c9e26d510e" hidden="1">#REF!</definedName>
    <definedName name="TB9902d36e_b4a4_475c_a018_0457e7941b29" hidden="1">#REF!</definedName>
    <definedName name="TB994a5458_e5d0_4461_b958_078cdaf368d7" hidden="1">#REF!</definedName>
    <definedName name="TB99789d53_9aab_4094_8a50_83b37625b4c7" hidden="1">#REF!</definedName>
    <definedName name="TB9984cda5_537e_4c1f_aa81_0bb5cae2ecdd" hidden="1">#REF!</definedName>
    <definedName name="TB998a1f95_6399_454e_958c_9b26186330df" hidden="1">#REF!</definedName>
    <definedName name="TB9b35ff5f_757d_4c0b_91c2_0a48505b6f11" hidden="1">#REF!</definedName>
    <definedName name="TB9b622a78_cea8_4be8_a323_63883afbc656" hidden="1">#REF!</definedName>
    <definedName name="TB9b8d3d03_5893_49c6_afd1_d081faafad31" hidden="1">#REF!</definedName>
    <definedName name="TB9bc06225_b2ca_4eb5_ac46_ac0df05ace7b" hidden="1">#REF!</definedName>
    <definedName name="TB9c7b3326_d01a_4757_aa8c_afb333994a61" hidden="1">#REF!</definedName>
    <definedName name="TB9cdb811f_ab65_4aa0_9d88_c67dbf8ba60c" hidden="1">#REF!</definedName>
    <definedName name="TB9d909fa8_ea9a_4de2_8bbe_a199b2c669d9" hidden="1">#REF!</definedName>
    <definedName name="TB9d9f18e5_bbf3_4770_912a_463f1e911a98" hidden="1">#REF!</definedName>
    <definedName name="TB9e0905ed_8e9d_4baa_870e_d8f523dc2747" hidden="1">#REF!</definedName>
    <definedName name="TB9e1aac07_5dc2_44d6_9a8a_d7d8518f7637" hidden="1">#REF!</definedName>
    <definedName name="TB9e3ddc95_26c5_44c5_8c85_8f0dc1200bd1" hidden="1">#REF!</definedName>
    <definedName name="TB9e89c568_c0ce_44e2_86ef_c1612994b0c3" hidden="1">#REF!</definedName>
    <definedName name="TB9ebe0ee3_9a2f_4b10_b7cf_5d2e48aa849e" hidden="1">#REF!</definedName>
    <definedName name="TB9ec2566d_c94b_432c_9a79_74554cabf02d" hidden="1">#REF!</definedName>
    <definedName name="TB9f07435b_196e_4601_b9ad_85f7e080e29f" hidden="1">#REF!</definedName>
    <definedName name="TB9f0b08d2_ee72_49d9_98cb_52a828a1056e" hidden="1">#REF!</definedName>
    <definedName name="TBa132b6a2_b220_40e6_9e91_bc1863938e97" hidden="1">#REF!</definedName>
    <definedName name="TBa139504d_4511_4d41_a027_f65f5dc3a6da" hidden="1">#REF!</definedName>
    <definedName name="TBa19d5259_fe8f_4ba0_9c42_82212676dc2f" hidden="1">#REF!</definedName>
    <definedName name="TBa1cf03c9_ac06_426f_9976_18fea00091fd" hidden="1">#REF!</definedName>
    <definedName name="TBa1d05a57_d1a9_4a64_8202_09b7ae12b9f5" hidden="1">#REF!</definedName>
    <definedName name="TBa200ffb7_9905_41d7_aa03_0c701be7bef5" hidden="1">#REF!</definedName>
    <definedName name="TBa2191657_6008_4aa9_bb3e_036f159ef7eb" hidden="1">#REF!</definedName>
    <definedName name="TBa2345d59_950d_4897_96e2_e70443068790" hidden="1">#REF!</definedName>
    <definedName name="TBa2482563_15f4_4ab7_a6c9_ad8981097978" hidden="1">#REF!</definedName>
    <definedName name="TBa2914e8d_c1ec_4525_9872_8516e5dda201" hidden="1">#REF!</definedName>
    <definedName name="TBa2b3fa45_35bc_4dea_945c_c552b8d38374" hidden="1">#REF!</definedName>
    <definedName name="TBa331d439_9f96_4725_89fe_785d6b254f67" hidden="1">#REF!</definedName>
    <definedName name="TBa35305b5_1978_47d0_b3c0_f019eb82d24f" hidden="1">#REF!</definedName>
    <definedName name="TBa390a1a2_a298_47bf_8d8b_36ad75c8d9c8" hidden="1">#REF!</definedName>
    <definedName name="TBa390ab3b_2589_43c6_abf6_7ec33661b3c7" hidden="1">#REF!</definedName>
    <definedName name="TBa3a0b613_e8b7_467d_9df1_3064851719c2" hidden="1">#REF!</definedName>
    <definedName name="TBa4129b06_50b1_4f27_9f0a_c8586ad8fd1d" hidden="1">#REF!</definedName>
    <definedName name="TBa487b9ac_5342_44c9_850c_5abef8a2a096" hidden="1">#REF!</definedName>
    <definedName name="TBa526a25f_c52f_4075_b636_3f4183dae341" hidden="1">#REF!</definedName>
    <definedName name="TBa5af48ec_9a7e_431c_ac3d_849a4f9b9811" hidden="1">#REF!</definedName>
    <definedName name="TBa5bde7fe_4de3_4fdd_a327_94d8e7566127" hidden="1">#REF!</definedName>
    <definedName name="TBa5ce5884_12bd_4cf4_a714_ae4873666a1c" hidden="1">#REF!</definedName>
    <definedName name="TBa5fe7ec3_7d31_46e5_958c_34b1773f8beb" hidden="1">#REF!</definedName>
    <definedName name="TBa63177f6_f4b2_4282_8948_65997dc1b59e" hidden="1">#REF!</definedName>
    <definedName name="TBa634218e_c1e7_4591_a69c_72832d43a3b9" hidden="1">#REF!</definedName>
    <definedName name="TBa654fe2c_6ba7_498e_a89c_2fe52ef69619" hidden="1">#REF!</definedName>
    <definedName name="TBa68daefd_89b0_4607_809a_d8417487125f" hidden="1">#REF!</definedName>
    <definedName name="TBa693fdfd_0181_4e5e_b23f_4395bf5a9db7" hidden="1">#REF!</definedName>
    <definedName name="TBa74b4228_c02b_401a_b7b8_ab946e763c82" hidden="1">#REF!</definedName>
    <definedName name="TBa759b90e_86c4_4ec8_8693_aa9977200781" hidden="1">#REF!</definedName>
    <definedName name="TBa7ad4225_00ca_42dd_8b8e_cc31c8f669c4" hidden="1">#REF!</definedName>
    <definedName name="TBa7b03f93_6db7_4db6_a797_856b64fc86f9" hidden="1">#REF!</definedName>
    <definedName name="TBa83bc656_ecf7_4ce7_a9be_88c56f996be6" hidden="1">#REF!</definedName>
    <definedName name="TBa84c38fe_793d_4dc7_9d2d_cb91889e5ed7" hidden="1">#REF!</definedName>
    <definedName name="TBa8555f72_ab3e_4fa6_88c1_3add4fe8dae2" hidden="1">#REF!</definedName>
    <definedName name="TBa8846750_b3a5_402f_9ffb_7c866d5fb8bd" hidden="1">#REF!</definedName>
    <definedName name="TBa8ca1ef6_dcf4_4115_8a18_1b41ba8812b3" hidden="1">#REF!</definedName>
    <definedName name="TBa9014151_13d1_43e0_a088_eda980304361" hidden="1">#REF!</definedName>
    <definedName name="TBa93b6e59_5555_4bd9_833e_96ddb59b4b5a" hidden="1">#REF!</definedName>
    <definedName name="TBa94e9a43_0716_441e_b0aa_b430d842c80b" hidden="1">#REF!</definedName>
    <definedName name="TBa97cb554_bd95_4132_a726_6b2617fa3ad9" hidden="1">#REF!</definedName>
    <definedName name="TBa9ad70ba_6b26_4049_85bd_237d6c1b1dc1" hidden="1">#REF!</definedName>
    <definedName name="TBaa480353_24d5_4150_9a83_4f6ec8520d6c" hidden="1">#REF!</definedName>
    <definedName name="TBaaa87399_9529_4c36_a253_8054a1d2a44c" hidden="1">#REF!</definedName>
    <definedName name="TBaab4581c_ffd1_4879_aa6a_5d5d88478ca2" hidden="1">#REF!</definedName>
    <definedName name="TBaac03dc2_bee1_4334_ae8f_45ff4108d626" hidden="1">#REF!</definedName>
    <definedName name="TBab017d35_af37_49dc_b101_caf8aaa95c16" hidden="1">#REF!</definedName>
    <definedName name="TBab7de3e4_c34c_4884_a466_07581bed564c" hidden="1">#REF!</definedName>
    <definedName name="TBab94d728_9ea2_4d4b_897d_b94af8f01e91" hidden="1">#REF!</definedName>
    <definedName name="TBac032ad2_b8d2_4d57_80b2_19d5ffda1fcf" hidden="1">#REF!</definedName>
    <definedName name="TBac3a7810_d1a5_4744_9cfd_5de463259e5b" hidden="1">#REF!</definedName>
    <definedName name="TBac565f74_54bd_4db9_9dd4_a1a3807019f8" hidden="1">#REF!</definedName>
    <definedName name="TBac958981_2d00_4017_8514_146848fe50c4" hidden="1">#REF!</definedName>
    <definedName name="TBaca7301a_c90c_44da_9c80_a73b81889320" hidden="1">#REF!</definedName>
    <definedName name="TBae3dcfc0_1176_456a_850f_69f6a03d8618" hidden="1">#REF!</definedName>
    <definedName name="TBae88e2fa_bfb8_4ab5_aa6b_d96d6985a590" hidden="1">#REF!</definedName>
    <definedName name="TBaef6c483_4b78_4b5d_9507_3685b03462f0" hidden="1">#REF!</definedName>
    <definedName name="TBaf54af1e_2aeb_483f_ad97_33cd4e3acb35" hidden="1">#REF!</definedName>
    <definedName name="TBafd9097a_6c34_4e1b_9707_7d861211113b" hidden="1">#REF!</definedName>
    <definedName name="TBb04e8959_194e_484a_9cb2_388fdd376275" hidden="1">#REF!</definedName>
    <definedName name="TBb0e34047_9547_430f_8fe8_5960517eb4d5" hidden="1">#REF!</definedName>
    <definedName name="TBb1504c1c_1d0f_43c2_94e2_06438f9af2da" hidden="1">#REF!</definedName>
    <definedName name="TBb1b35747_1f7e_4f71_a3aa_e0a79ced8d70" hidden="1">#REF!</definedName>
    <definedName name="TBb2819fdd_b18f_4f71_b0e5_91fb40c597e7" hidden="1">#REF!</definedName>
    <definedName name="TBb2af5973_a058_44c9_b758_3a1835efa94e" hidden="1">#REF!</definedName>
    <definedName name="TBb2c6ab13_93ba_4165_8e37_a09f2419659a" hidden="1">#REF!</definedName>
    <definedName name="TBb302837d_bccf_4db5_a657_50bc81673b5f" hidden="1">#REF!</definedName>
    <definedName name="TBb30bbf10_454e_45f3_8e25_b0f2c80a85d8" hidden="1">#REF!</definedName>
    <definedName name="TBb31ac59e_de79_4722_8965_91cd0d716114" hidden="1">#REF!</definedName>
    <definedName name="TBb357a6db_18d7_4312_93dd_d8d9bed795c6" hidden="1">#REF!</definedName>
    <definedName name="TBb3a1a668_df73_4040_a11b_6c87786f54a3" hidden="1">#REF!</definedName>
    <definedName name="TBb3c8b283_d1cf_469f_ac4a_2fd9f8fa0d86" hidden="1">#REF!</definedName>
    <definedName name="TBb3cf0e65_14a0_472a_ab48_6d0b87f1990b" hidden="1">#REF!</definedName>
    <definedName name="TBb42008b9_ce0f_442d_b4a2_762543708c89" hidden="1">#REF!</definedName>
    <definedName name="TBb473676a_431f_4978_90e4_dfda877d24fa" hidden="1">#REF!</definedName>
    <definedName name="TBb4844950_238d_4c49_93b8_acdbb37a36cf" hidden="1">#REF!</definedName>
    <definedName name="TBb48ea92f_a3d2_4acb_bf50_117e43ec7666" hidden="1">#REF!</definedName>
    <definedName name="TBb54188c1_4bf5_4fba_8817_b9a1c85bf3e9" hidden="1">#REF!</definedName>
    <definedName name="TBb5d2d868_05ba_474f_87ba_daff1841ce1a" hidden="1">#REF!</definedName>
    <definedName name="TBb61430bc_89a6_4d0b_9f15_64c41d1c5bdf" hidden="1">#REF!</definedName>
    <definedName name="TBb65c6dad_75f8_4890_911d_a710b16f3cb7" hidden="1">#REF!</definedName>
    <definedName name="TBb678dcf8_333d_461c_a3e9_ba9451f44b7c" hidden="1">#REF!</definedName>
    <definedName name="TBb720f1b1_bf2c_4427_aac5_9baf791aff09" hidden="1">#REF!</definedName>
    <definedName name="TBb72ba15d_51fd_4c25_9beb_65044e7f406f" hidden="1">#REF!</definedName>
    <definedName name="TBb76cd4ad_1046_47b0_acb3_54902d1fe2ab" hidden="1">#REF!</definedName>
    <definedName name="TBb7b832de_b454_4d46_b80a_a792255aed70" hidden="1">#REF!</definedName>
    <definedName name="TBb80291a6_b8b2_48a8_831f_1cfdfa6559b1" hidden="1">#REF!</definedName>
    <definedName name="TBb812d756_e30b_46dc_a144_cff133b15abb" hidden="1">#REF!</definedName>
    <definedName name="TBb8777550_1ce6_4a0b_ac77_6593590e59e4" hidden="1">#REF!</definedName>
    <definedName name="TBb898ebab_32f2_4f52_a78b_9a7c9fee100f" hidden="1">#REF!</definedName>
    <definedName name="TBb8e867a5_20a8_46eb_83e7_89d47d5c7ef1" hidden="1">#REF!</definedName>
    <definedName name="TBb8f2cadc_d252_47bc_b31d_dea14a883485" hidden="1">#REF!</definedName>
    <definedName name="TBb9264b9c_bb29_4bd0_94bd_17804be33ae4" hidden="1">#REF!</definedName>
    <definedName name="TBb9b8f25e_8a8b_47a3_b930_9fdc2c21e63b" hidden="1">#REF!</definedName>
    <definedName name="TBb9e7cc48_3de1_45cf_8c61_44a230f35930" hidden="1">#REF!</definedName>
    <definedName name="TBb9f3cf64_69a3_4a57_8221_92b244850948" hidden="1">#REF!</definedName>
    <definedName name="TBba1d7680_428f_4d1c_bdaf_a999a6bd783e" hidden="1">#REF!</definedName>
    <definedName name="TBba796bbd_1c3b_446e_8639_765b36744982" hidden="1">#REF!</definedName>
    <definedName name="TBbac96dc4_4db8_4549_a69e_5b60d70cee10" hidden="1">#REF!</definedName>
    <definedName name="TBbad2fc96_ecb8_47ec_9f68_8c9ddacb6023" hidden="1">#REF!</definedName>
    <definedName name="TBbb143b64_42ad_412d_854c_368252402876" hidden="1">#REF!</definedName>
    <definedName name="TBbb320daf_344e_44cf_8290_eb1ce9668bff" hidden="1">#REF!</definedName>
    <definedName name="TBbb7b9fef_84fa_48e3_8b75_faaa5302ec4d" hidden="1">#REF!</definedName>
    <definedName name="TBbb7d2f89_3801_4aad_a9d7_9321658ae85a" hidden="1">#REF!</definedName>
    <definedName name="TBbc2d82a8_2310_4466_af98_f48c2ac3b152" hidden="1">#REF!</definedName>
    <definedName name="TBbd335351_7cf5_4c0f_987c_e5faec44dcf7" hidden="1">#REF!</definedName>
    <definedName name="TBbd5989f4_40c0_4b37_8614_9472ee5e5370" hidden="1">#REF!</definedName>
    <definedName name="TBbd9d9474_5129_489a_bb35_824f46d66593" hidden="1">#REF!</definedName>
    <definedName name="TBbdc28d73_0275_4c71_b8c8_56003bf76941" hidden="1">#REF!</definedName>
    <definedName name="TBbe36d548_ee4b_4df9_acc6_f3664ac8767d" hidden="1">#REF!</definedName>
    <definedName name="TBbe477bdf_aa70_47ef_b328_c1781c0813a2" hidden="1">#REF!</definedName>
    <definedName name="TBbe50148d_d0d2_4e85_9ca9_15d7470e6167" hidden="1">#REF!</definedName>
    <definedName name="TBbe537015_d679_49f2_9080_f80260dc5063" hidden="1">#REF!</definedName>
    <definedName name="TBbe5ac928_7217_4cc9_8472_d9873b2a00db" hidden="1">#REF!</definedName>
    <definedName name="TBbf19db2c_da40_4e5b_99fb_6bf6f18ddbec" hidden="1">#REF!</definedName>
    <definedName name="TBbf490629_536e_4caf_9bd9_e17e9b1dbf02" hidden="1">#REF!</definedName>
    <definedName name="TBbf92b044_1beb_43f9_9a36_7de84d93db08" hidden="1">#REF!</definedName>
    <definedName name="TBc038152f_75fc_47cd_b1cc_ca3e23530d58" hidden="1">#REF!</definedName>
    <definedName name="TBc03ea9b3_2513_4d4a_9384_1b2a9f45b76a" hidden="1">#REF!</definedName>
    <definedName name="TBc0943eb7_7940_4b8d_a63b_1da801713aa4" hidden="1">#REF!</definedName>
    <definedName name="TBc0b386ec_721c_4c4d_913b_a9b2dc80543a" hidden="1">#REF!</definedName>
    <definedName name="TBc0dac727_8c00_48c3_ba2b_252ca3726bb9" hidden="1">#REF!</definedName>
    <definedName name="TBc1530886_2cc6_4e47_b528_691e670e818f" hidden="1">#REF!</definedName>
    <definedName name="TBc16a0bc8_f005_4cf0_aaee_dceb7f43c5e4" hidden="1">#REF!</definedName>
    <definedName name="TBc1722c59_1d65_41df_979e_93adc765fc59" hidden="1">#REF!</definedName>
    <definedName name="TBc19ff49e_f2f6_4df7_ae19_3e212578179a" hidden="1">#REF!</definedName>
    <definedName name="TBc1e4e272_fa59_4543_b86f_df163e0f651e" hidden="1">#REF!</definedName>
    <definedName name="TBc24fe4c9_fce6_45af_a448_17e4aab7fb78" hidden="1">#REF!</definedName>
    <definedName name="TBc28ab7f2_306b_4f4e_8188_f2b9a51342fc" hidden="1">#REF!</definedName>
    <definedName name="TBc2ebdf75_53dd_4f9d_9702_224a460ffb98" hidden="1">#REF!</definedName>
    <definedName name="TBc310b2fe_38a7_4601_a29e_a9e62febbdf2" hidden="1">#REF!</definedName>
    <definedName name="TBc36a9df2_e2b9_4721_8601_d0c39b7ed9f1" hidden="1">#REF!</definedName>
    <definedName name="TBc3b9ecca_45c8_4916_8a7f_46134eed7c49" hidden="1">#REF!</definedName>
    <definedName name="TBc422e3a9_6886_4a09_bb45_8b0354f32f7b" hidden="1">#REF!</definedName>
    <definedName name="TBc427d93b_40ab_4f68_8288_c2181d32438d" hidden="1">#REF!</definedName>
    <definedName name="TBc4661cb7_20b1_45fc_b8f1_fbe8bbb71ad3" hidden="1">#REF!</definedName>
    <definedName name="TBc4c3e449_1c98_4f55_a2b8_be0d90798deb" hidden="1">#REF!</definedName>
    <definedName name="TBc573faee_b96b_4b9a_a207_90fc01e023a0" hidden="1">#REF!</definedName>
    <definedName name="TBc5869c6f_6f53_4fce_b084_5b8f3b63b476" hidden="1">#REF!</definedName>
    <definedName name="TBc5a3748c_d7eb_49dd_85b5_869c262e4c8a" hidden="1">#REF!</definedName>
    <definedName name="TBc62a87f2_54ee_4caf_b422_2a0f248aaf73" hidden="1">#REF!</definedName>
    <definedName name="TBc62bae70_48d3_4243_98d2_34e4520f9fb6" hidden="1">#REF!</definedName>
    <definedName name="TBc6485a32_c329_4b4f_984f_67b8d330e58f" hidden="1">#REF!</definedName>
    <definedName name="TBc64b6572_2b9c_4a79_a763_8c7f2bb438da" hidden="1">#REF!</definedName>
    <definedName name="TBc6e4110b_c026_4e97_81e9_9cbdafb0e4f9" hidden="1">#REF!</definedName>
    <definedName name="TBc75ac8fe_eecd_491e_8913_c5d2dd23fa28" hidden="1">#REF!</definedName>
    <definedName name="TBc7aac2ab_f054_45e9_937c_769246e10f9f" hidden="1">#REF!</definedName>
    <definedName name="TBc811b75b_5f36_4283_a2f4_5e25397b457f" hidden="1">#REF!</definedName>
    <definedName name="TBc861ba8a_1669_4ae8_af15_781336f4e4a0" hidden="1">#REF!</definedName>
    <definedName name="TBc87af9ac_3fe8_45b8_b958_a3faa915fd28" hidden="1">#REF!</definedName>
    <definedName name="TBc91e5676_6d27_42ae_927f_84230a92f20f" hidden="1">#REF!</definedName>
    <definedName name="TBc95df211_fd6d_4a3d_825a_cada370fc014" hidden="1">#REF!</definedName>
    <definedName name="TBc97becd3_4ce6_4125_8686_08941c8f3e4c" hidden="1">#REF!</definedName>
    <definedName name="TBca4133be_bdec_4bb9_9c91_45b3a97db837" hidden="1">#REF!</definedName>
    <definedName name="TBcad1490f_0dbb_4802_8bfd_ff61c1ea67d8" hidden="1">#REF!</definedName>
    <definedName name="TBcb21046f_c0dd_4913_9aa7_3b977994abac" hidden="1">#REF!</definedName>
    <definedName name="TBcb4fbc6a_021e_4bf2_bf5b_0648701db565" hidden="1">#REF!</definedName>
    <definedName name="TBcb8a8a7a_b5a9_4a97_b682_6545f6317bc7" hidden="1">#REF!</definedName>
    <definedName name="TBcbc7263e_b74e_4e6b_a137_5259aecd4367" hidden="1">#REF!</definedName>
    <definedName name="TBcbd7d6c4_6549_4fab_b4be_d0f61ac21054" hidden="1">#REF!</definedName>
    <definedName name="TBcc81a63c_373c_4c28_8543_f27c757d9407" hidden="1">#REF!</definedName>
    <definedName name="TBccc2f9e2_bb74_42df_9dcb_198ca3600d47" hidden="1">#REF!</definedName>
    <definedName name="TBccc684aa_7583_41ae_bebc_39b3f1e3173c" hidden="1">#REF!</definedName>
    <definedName name="TBccd612e9_87cf_42cc_9282_c88aa81cc750" hidden="1">#REF!</definedName>
    <definedName name="TBcdb03aa8_06ee_4787_b510_d17eca427bfd" hidden="1">#REF!</definedName>
    <definedName name="TBcdcf5c0b_16d9_45f2_b896_cf1f0b0c67e5" hidden="1">#REF!</definedName>
    <definedName name="TBcea1bc67_784b_4969_b115_094120f7cba7" hidden="1">#REF!</definedName>
    <definedName name="TBced26c8b_8e1f_4b6b_9033_241a2fe26ac3" hidden="1">#REF!</definedName>
    <definedName name="TBcf235a50_b2af_452a_a893_5117214a3a53" hidden="1">#REF!</definedName>
    <definedName name="TBcf475131_792b_4c50_94d0_888bd0afe7d1" hidden="1">#REF!</definedName>
    <definedName name="TBcfd90fd0_d150_4da8_84f3_0ce0a923e73b" hidden="1">#REF!</definedName>
    <definedName name="TBcffbde21_ea9a_4960_935d_98bd17eb7318" hidden="1">#REF!</definedName>
    <definedName name="TBd0a34d03_6137_4f24_8d81_28646e4b6bb3" hidden="1">#REF!</definedName>
    <definedName name="TBd0b21c5c_8dfe_4d47_8ff6_d5b56377635b" hidden="1">#REF!</definedName>
    <definedName name="TBd18bbe67_5759_4295_8c3b_d4f75973d0fe" hidden="1">#REF!</definedName>
    <definedName name="TBd20c300b_e38d_44ec_a7a3_753a0b01e12b" hidden="1">#REF!</definedName>
    <definedName name="TBd21fc450_057d_4faf_a706_4f6f70ff5689" hidden="1">#REF!</definedName>
    <definedName name="TBd24c14d9_33d7_4876_8ab9_95eb61b7cea4" hidden="1">#REF!</definedName>
    <definedName name="TBd340f181_65d5_4c14_9457_0e9d81492e48" hidden="1">#REF!</definedName>
    <definedName name="TBd390323c_ea59_47b6_b798_6e9f3bc8e5d6" hidden="1">#REF!</definedName>
    <definedName name="TBd3e02375_4380_4679_9660_1cb73f94449f" hidden="1">#REF!</definedName>
    <definedName name="TBd47280aa_64e8_47dd_9784_af02df821115" hidden="1">#REF!</definedName>
    <definedName name="TBd51cc911_b19e_40dc_8a06_5491f9656632" hidden="1">#REF!</definedName>
    <definedName name="TBd535943a_8bef_4440_b8b0_add7a34e4998" hidden="1">#REF!</definedName>
    <definedName name="TBd57efbf0_3a46_4782_9c77_4243de5d2f1c" hidden="1">#REF!</definedName>
    <definedName name="TBd5a6d548_d98c_4141_bdf3_10c3d56cd8a6" hidden="1">#REF!</definedName>
    <definedName name="TBd6229d12_aba7_4099_8d72_a0fafb6aab05" hidden="1">#REF!</definedName>
    <definedName name="TBd63d33bb_2996_4a6b_b98a_087f956d6fa7" hidden="1">#REF!</definedName>
    <definedName name="TBd66b369e_5cc4_4859_aa7d_a0b5f37f8823" hidden="1">#REF!</definedName>
    <definedName name="TBd6a3b3ec_7e14_4ad1_8e90_8a10bbc873dc" hidden="1">#REF!</definedName>
    <definedName name="TBd6d8ed11_1902_45d8_89bb_8dc8e8c7d569" hidden="1">#REF!</definedName>
    <definedName name="TBd6fdae1e_2562_4292_a248_5fc68db01eaf" hidden="1">#REF!</definedName>
    <definedName name="TBd731fd3d_b79d_47db_bab7_6f6b00ac7ad5" hidden="1">#REF!</definedName>
    <definedName name="TBd775d424_a175_437e_b889_ecd86680dd47" hidden="1">#REF!</definedName>
    <definedName name="TBd7e9a896_7a8d_4da8_9c87_5c35e6a2b3d7" hidden="1">#REF!</definedName>
    <definedName name="TBd84d49f4_2ba5_4a84_9399_beba21f72579" hidden="1">#REF!</definedName>
    <definedName name="TBd89a6075_21aa_4b27_9a72_b740eae687c9" hidden="1">#REF!</definedName>
    <definedName name="TBd8d24ec3_11b8_40bb_b2eb_a3e9f0b48f42" hidden="1">#REF!</definedName>
    <definedName name="TBd9261468_f7db_4522_88ff_b18ee765a065" hidden="1">#REF!</definedName>
    <definedName name="TBd9cedd97_1fc9_4570_8434_8d80f46d1231" hidden="1">#REF!</definedName>
    <definedName name="TBda82a8a2_9cd8_4b48_8ba7_1acf2cf0cd16" hidden="1">#REF!</definedName>
    <definedName name="TBda8a642d_dd00_40c3_8935_06fedf5c1566" hidden="1">#REF!</definedName>
    <definedName name="TBdab93e55_31a8_4f02_bdeb_d0dfc2864a35" hidden="1">#REF!</definedName>
    <definedName name="TBdb3193a6_b67b_4966_ba64_2ea1e2896af2" hidden="1">#REF!</definedName>
    <definedName name="TBdb47dcb8_bfd7_467b_8d54_7a566c54a1d6" hidden="1">#REF!</definedName>
    <definedName name="TBdb9f358b_58b3_4260_b2e0_8b5e02832b6d" hidden="1">#REF!</definedName>
    <definedName name="TBdbdeb62b_7cc3_488c_8030_0ac1b3430989" hidden="1">#REF!</definedName>
    <definedName name="TBdbe3450e_346e_4a0f_b78f_afe959924ac1" hidden="1">#REF!</definedName>
    <definedName name="TBdbf3f130_03d3_4bc0_813a_b9647eee5665" hidden="1">#REF!</definedName>
    <definedName name="TBdbf66371_1f5a_4b11_8cb8_77d2378de549" hidden="1">#REF!</definedName>
    <definedName name="TBdc0921ab_ca93_4abe_a0a8_8319ab058d02" hidden="1">#REF!</definedName>
    <definedName name="TBdc7c510b_3443_4b45_8f59_fa0ca6e6d1c3" hidden="1">#REF!</definedName>
    <definedName name="TBdc7dfe9b_3c76_4fc0_94a0_3af285c6bf7a" hidden="1">#REF!</definedName>
    <definedName name="TBdcbf9e4a_ba5e_405f_98b4_3c34e995f30a" hidden="1">#REF!</definedName>
    <definedName name="TBdcee9f07_0ce8_4f09_9eda_3183bd2408d7" hidden="1">#REF!</definedName>
    <definedName name="TBdd132249_af0b_46be_9811_98391663fd1a" hidden="1">#REF!</definedName>
    <definedName name="TBdde10af6_c45e_4094_a828_5477d7757c43" hidden="1">#REF!</definedName>
    <definedName name="TBddef1f5c_1af4_4cd7_9fb2_e3b1e38db9e6" hidden="1">#REF!</definedName>
    <definedName name="TBde06a798_8c4b_4307_8476_4395af1b5f0a" hidden="1">#REF!</definedName>
    <definedName name="TBdeb18304_8847_40e7_a2d6_0566ea774064" hidden="1">#REF!</definedName>
    <definedName name="TBdf8b4fde_1fe4_4ef3_9b51_0ec76ae819bb" hidden="1">#REF!</definedName>
    <definedName name="TBdfae3f8a_e5d2_47cc_b34e_46ad083d6dc0" hidden="1">#REF!</definedName>
    <definedName name="TBe00cea1c_236a_4c32_b2e0_ad7326e276dd" hidden="1">#REF!</definedName>
    <definedName name="TBe1c2654f_914c_4d84_bfa6_e77a808505c7" hidden="1">#REF!</definedName>
    <definedName name="TBe2057d84_1d93_4df3_a0d9_5943de1577f5" hidden="1">#REF!</definedName>
    <definedName name="TBe207f2a5_b2d0_49d4_bf9d_1255d3fcd6da" hidden="1">#REF!</definedName>
    <definedName name="TBe2395b86_ec67_40c1_acc5_cc0b27da686c" hidden="1">#REF!</definedName>
    <definedName name="TBe2889ed7_e5a7_4f9c_86eb_2c620067a62b" hidden="1">#REF!</definedName>
    <definedName name="TBe2a60d77_d07e_4dd9_abc2_3cb5ceda60f0" hidden="1">#REF!</definedName>
    <definedName name="TBe2bc25af_c1a3_46f5_b163_33b2137218b4" hidden="1">#REF!</definedName>
    <definedName name="TBe2fbb307_2ba3_4e62_9b2a_a7088495e8ea" hidden="1">#REF!</definedName>
    <definedName name="TBe3272592_ff79_4a4f_98fa_62a5976a5917" hidden="1">#REF!</definedName>
    <definedName name="TBe379b5f5_c1b4_45d7_ae7d_a4b8b9876581" hidden="1">#REF!</definedName>
    <definedName name="TBe37a1291_b817_4b3e_9fcd_54468a7f8f43" hidden="1">#REF!</definedName>
    <definedName name="TBe37aa74e_b1ce_4600_ab83_b86cfa7d5887" hidden="1">#REF!</definedName>
    <definedName name="TBe3b95c8c_ccd5_43a2_840a_ee56e9c52b83" hidden="1">#REF!</definedName>
    <definedName name="TBe3cf1f8e_4dfe_4112_a7a1_78ba022a22c5" hidden="1">#REF!</definedName>
    <definedName name="TBe43c3f45_e57e_45e7_ba62_5ebf8e73a100" hidden="1">#REF!</definedName>
    <definedName name="TBe4415485_722b_4680_924a_64e2c5014a47" hidden="1">#REF!</definedName>
    <definedName name="TBe44fea63_0663_4732_8cbb_ee9f3c80c97c" hidden="1">#REF!</definedName>
    <definedName name="TBe470cfa0_40df_4860_b700_01d4fcf9b6a0" hidden="1">#REF!</definedName>
    <definedName name="TBe481f373_2631_47f2_81a9_1a6e8b5eda24" hidden="1">#REF!</definedName>
    <definedName name="TBe4a2a84e_1e6a_41fe_92f1_b383a72df6b5" hidden="1">#REF!</definedName>
    <definedName name="TBe57c1708_c388_43ff_8730_329a271d40a4" hidden="1">#REF!</definedName>
    <definedName name="TBe5c47e72_1270_4469_9f99_de98667076fa" hidden="1">#REF!</definedName>
    <definedName name="TBe6de8466_8983_4ad2_98be_953ffe938509" hidden="1">#REF!</definedName>
    <definedName name="TBe701567f_6f55_43b7_9ef8_81ca810b2b19" hidden="1">#REF!</definedName>
    <definedName name="TBe7070ebe_bcad_4730_8359_6ec98182ca83" hidden="1">#REF!</definedName>
    <definedName name="TBe7505a7c_943f_4354_bd08_9c3d2a843b4e" hidden="1">#REF!</definedName>
    <definedName name="TBe819cf46_7dff_4916_9a85_d3d70fc18a06" hidden="1">#REF!</definedName>
    <definedName name="TBe869cf58_5b6a_456e_abf8_5bae27067048" hidden="1">#REF!</definedName>
    <definedName name="TBe87901a9_c646_43bf_88bd_eaded554c216" hidden="1">#REF!</definedName>
    <definedName name="TBe8f68d30_d7b0_40b5_928f_bd009c62479b" hidden="1">#REF!</definedName>
    <definedName name="TBe942578c_dc11_41aa_a0fc_f37a660aadad" hidden="1">#REF!</definedName>
    <definedName name="TBe947abbe_48b8_4c0f_bec6_411722863832" hidden="1">#REF!</definedName>
    <definedName name="TBe9b26f36_5091_486b_83b5_3da841564bce" hidden="1">#REF!</definedName>
    <definedName name="TBe9b8b56a_1a12_4d4e_b1af_f73e371f891f" hidden="1">#REF!</definedName>
    <definedName name="TBe9c587ea_9d10_4444_ab3e_9fb09319988c" hidden="1">#REF!</definedName>
    <definedName name="TBe9de2fe3_3364_4ea2_990e_5f79d9c9b105" hidden="1">#REF!</definedName>
    <definedName name="TBe9e07b67_829f_485c_abea_b982946a1c18" hidden="1">#REF!</definedName>
    <definedName name="TBea03e488_a43f_4425_bf07_1565f9bcebe8" hidden="1">#REF!</definedName>
    <definedName name="TBea3b8949_8905_4ad5_98a5_cc0304485c99" hidden="1">#REF!</definedName>
    <definedName name="TBea4eafd0_622b_4aff_b153_775f2db0b0dd" hidden="1">#REF!</definedName>
    <definedName name="TBea8cea82_684c_4990_bee4_ee361d0af4ae" hidden="1">#REF!</definedName>
    <definedName name="TBead831f5_1d62_417a_9701_cb70d2c6acd8" hidden="1">#REF!</definedName>
    <definedName name="TBeb116a25_f7f6_4ae6_9249_175dd024a8aa" hidden="1">#REF!</definedName>
    <definedName name="TBeba28caf_d8c4_4592_a6fb_dbb4cc0ee158" hidden="1">#REF!</definedName>
    <definedName name="TBebbf638d_8a9b_4bed_922e_79025d1862e4" hidden="1">#REF!</definedName>
    <definedName name="TBebf77f21_9821_4bc2_8dc4_c5ebf8800542" hidden="1">#REF!</definedName>
    <definedName name="TBec0a4f7a_81ce_44be_8512_5e65808799fe" hidden="1">#REF!</definedName>
    <definedName name="TBec15a93b_294d_40cb_829b_91a4c39b8fc1" hidden="1">#REF!</definedName>
    <definedName name="TBec489411_2e24_49c2_b5c0_5a8cbeafe947" hidden="1">#REF!</definedName>
    <definedName name="TBec5d9af9_61d0_4ae1_b4a6_4b6aef792054" hidden="1">#REF!</definedName>
    <definedName name="TBecb68998_70a6_472a_9359_d37e62875051" hidden="1">#REF!</definedName>
    <definedName name="TBecb9e756_cd38_432d_8a34_0644641296a6" hidden="1">#REF!</definedName>
    <definedName name="TBecd3b533_f996_41b7_80f5_b8c3c16a3ddc" hidden="1">#REF!</definedName>
    <definedName name="TBed3a6c61_4cc7_4d47_9e85_3fcd3163bab8" hidden="1">#REF!</definedName>
    <definedName name="TBed56200e_c549_434b_acf6_fbb1370a529f" hidden="1">#REF!</definedName>
    <definedName name="TBed77b6a8_3899_441d_b23f_42db203869b1" hidden="1">#REF!</definedName>
    <definedName name="TBed8cc07b_4e65_426e_ab34_3496fd7a9157" hidden="1">#REF!</definedName>
    <definedName name="TBed925bb8_04f8_4774_8cdc_0b91d2a4e8ce" hidden="1">#REF!</definedName>
    <definedName name="TBee1eb081_d1a0_4c8f_8227_dc50558e91e6" hidden="1">#REF!</definedName>
    <definedName name="TBee9b9790_fc15_4bd4_8a10_868e63259f89" hidden="1">#REF!</definedName>
    <definedName name="TBef460751_2194_418e_8e59_d5394158f16d" hidden="1">#REF!</definedName>
    <definedName name="TBef583aec_da54_489f_8a21_6f5ab7a5e055" hidden="1">#REF!</definedName>
    <definedName name="TBef5e48e5_41a5_43cd_8e79_157e31fd3103" hidden="1">#REF!</definedName>
    <definedName name="TBef895dc5_59bb_40cb_a32d_114fbab2d9af" hidden="1">#REF!</definedName>
    <definedName name="TBefba816c_017e_4783_9530_c050feefbb4e" hidden="1">#REF!</definedName>
    <definedName name="TBefbb88b6_d982_4a12_aec0_411483698828" hidden="1">#REF!</definedName>
    <definedName name="TBf00472ce_e8b1_461d_972c_425d33666de9" hidden="1">#REF!</definedName>
    <definedName name="TBf0b2768a_7ce6_4c69_a740_79f795b1081d" hidden="1">#REF!</definedName>
    <definedName name="TBf0b3edb6_2919_45b4_8189_efd44c6eba4d" hidden="1">#REF!</definedName>
    <definedName name="TBf0c32939_3d63_42fb_9b4f_2e6947ce1e58" hidden="1">#REF!</definedName>
    <definedName name="TBf0db8b50_ad0a_4b31_8a29_915a274649cd" hidden="1">#REF!</definedName>
    <definedName name="TBf1165f74_6056_49f2_97d6_343273efa0fb" hidden="1">#REF!</definedName>
    <definedName name="TBf14eb61a_0d73_44fd_840e_9cea59287641" hidden="1">#REF!</definedName>
    <definedName name="TBf1d70320_1b6a_4bbd_8bd0_a9b189f7e8a4" hidden="1">#REF!</definedName>
    <definedName name="TBf2460d81_0f76_4617_a82f_eaf93ac7d3b7" hidden="1">#REF!</definedName>
    <definedName name="TBf25881f9_5a65_4dec_9b3f_0cf1ff571c67" hidden="1">#REF!</definedName>
    <definedName name="TBf2887fb3_15dd_4b36_bf1f_e36b6d3efce8" hidden="1">#REF!</definedName>
    <definedName name="TBf2f5afc2_ead5_4706_aeab_9412ac9f0533" hidden="1">#REF!</definedName>
    <definedName name="TBf38519fa_5495_4d77_93a1_1f9171af7dd4" hidden="1">#REF!</definedName>
    <definedName name="TBf3ba64f1_9338_414d_8d4d_ba9457d2774f" hidden="1">#REF!</definedName>
    <definedName name="TBf623ebea_6b98_427a_a4ba_7a7eeb781ab0" hidden="1">#REF!</definedName>
    <definedName name="TBf65a7a0e_aee3_43db_a24a_4bb246156ed3" hidden="1">#REF!</definedName>
    <definedName name="TBf669e005_e85a_4718_b53a_feada5aff484" hidden="1">#REF!</definedName>
    <definedName name="TBf6931192_992f_4214_9339_0c16cbaad49a" hidden="1">#REF!</definedName>
    <definedName name="TBf69ae29a_4b61_458b_a70f_5a6cdcf7109c" hidden="1">#REF!</definedName>
    <definedName name="TBf69d79b7_7605_4762_9faf_e530fa8ea97e" hidden="1">#REF!</definedName>
    <definedName name="TBf6c4ac42_a78a_49bb_a197_6155d90c6710" hidden="1">#REF!</definedName>
    <definedName name="TBf6c59d80_f3b2_4aeb_b811_874440d518fa" hidden="1">#REF!</definedName>
    <definedName name="TBf7215d72_098c_4c3f_baf2_87171c2c5ee9" hidden="1">#REF!</definedName>
    <definedName name="TBf7953312_6dd3_4553_b8f4_725813242077" hidden="1">#REF!</definedName>
    <definedName name="TBf7a7731d_d527_44da_adfd_11640438df0f" hidden="1">#REF!</definedName>
    <definedName name="TBf7c1fb80_e35b_4ef5_b3b9_01f6726224b7" hidden="1">#REF!</definedName>
    <definedName name="TBf7fcc36c_c1b7_468a_9003_cd4ff4dfcdc5" hidden="1">#REF!</definedName>
    <definedName name="TBf8dce0c4_4a43_41aa_8e52_a9a96804c673" hidden="1">#REF!</definedName>
    <definedName name="TBf8feb96c_e510_47e9_b449_c13abcc1a75e" hidden="1">#REF!</definedName>
    <definedName name="TBf900a1e2_2569_4d5c_9f65_74560748a0ab" hidden="1">#REF!</definedName>
    <definedName name="TBf925b5fe_c624_4180_9e61_36588ecd2df5" hidden="1">#REF!</definedName>
    <definedName name="TBf984d26b_27c9_4fe6_af8d_a3a733d9771a" hidden="1">#REF!</definedName>
    <definedName name="TBf9aa5cbc_f468_43aa_b776_89ac69644380" hidden="1">#REF!</definedName>
    <definedName name="TBfa0c7075_6d1e_4b61_8f89_75ec4cf2fe9f" hidden="1">#REF!</definedName>
    <definedName name="TBfa4a350b_7f6d_41e8_90f0_201c221fc8b0" hidden="1">#REF!</definedName>
    <definedName name="TBfb2c38b8_92e8_4cab_8178_e26d99c80e24" hidden="1">#REF!</definedName>
    <definedName name="TBfc165010_65f6_4738_80c8_f228be9e75b1" hidden="1">#REF!</definedName>
    <definedName name="TBfc5d0595_7072_40b4_b4f4_4fe732d7a962" hidden="1">#REF!</definedName>
    <definedName name="TBfd12e689_247d_4fcf_95c4_75139e41e97a" hidden="1">#REF!</definedName>
    <definedName name="TBfd7ba346_d391_4901_a811_79037a0d08cd" hidden="1">#REF!</definedName>
    <definedName name="TBfd852443_9455_4229_9ce0_cb60224f2a00" hidden="1">#REF!</definedName>
    <definedName name="TBfdcf1bc5_f22b_4137_8125_f7332b054969" hidden="1">#REF!</definedName>
    <definedName name="TBfe97c300_85f5_45f6_b716_45fac1d91153" hidden="1">#REF!</definedName>
    <definedName name="TBfe98b0b2_e0f4_4751_b69e_b3c65d336146" hidden="1">#REF!</definedName>
    <definedName name="TBfeb1375a_4dd9_4e84_af6b_42e3b06f9ebc" hidden="1">#REF!</definedName>
    <definedName name="TBfeb1748a_b76d_4a4f_8dac_f2e387d3d65a" hidden="1">#REF!</definedName>
    <definedName name="TBff976b0c_7b47_4a0f_96f3_11f2ac4742e9" hidden="1">#REF!</definedName>
    <definedName name="TBffc6852f_78da_43f9_a07a_419522271ab4" hidden="1">#REF!</definedName>
    <definedName name="TBffd89363_2d75_4dab_824f_7782f8703316" hidden="1">#REF!</definedName>
    <definedName name="wrn.Aging._.and._.Trend._.Analysis." localSheetId="1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Z_0134A0AD_E408_46BE_8CD5_809BF592FB65_.wvu.PrintArea" localSheetId="2" hidden="1">vysledovka!$B$2:$F$68</definedName>
    <definedName name="Z_4BE3D2FF_935E_4E04_B3C4_E73CE3DDFD83_.wvu.PrintArea" localSheetId="2" hidden="1">vysledovka!$B$2:$F$68</definedName>
    <definedName name="Z_8179D4BA_2FC8_4DFA_AEE4_FD6254FAD91A_.wvu.PrintArea" localSheetId="2" hidden="1">vysledovka!$B$2:$F$68</definedName>
    <definedName name="Z_C64BDFF8_5753_496D_B177_8F00B541CAAD_.wvu.PrintArea" localSheetId="2" hidden="1">vysledovka!$B$2:$F$68</definedName>
    <definedName name="Z_D5196C93_12DC_483B_B37B_69A92E5FFB0B_.wvu.PrintArea" localSheetId="2" hidden="1">vysledovka!$B$2:$F$68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120" i="142" l="1"/>
  <c r="BB116" i="142"/>
  <c r="BB112" i="142"/>
  <c r="BB108" i="142"/>
  <c r="BB104" i="142"/>
  <c r="BB100" i="142"/>
  <c r="BB96" i="142"/>
  <c r="BB92" i="142"/>
  <c r="BB88" i="142"/>
  <c r="BB84" i="142"/>
  <c r="BB80" i="142"/>
  <c r="BB76" i="142"/>
  <c r="BB72" i="142"/>
  <c r="BB68" i="142"/>
  <c r="BB64" i="142"/>
  <c r="BB60" i="142"/>
  <c r="BB56" i="142"/>
  <c r="BB52" i="142"/>
  <c r="BB48" i="142"/>
  <c r="BB44" i="142"/>
  <c r="BB40" i="142"/>
  <c r="BB36" i="142"/>
  <c r="BB32" i="142"/>
  <c r="BB28" i="142"/>
  <c r="BB24" i="142"/>
  <c r="BB20" i="142"/>
  <c r="BB16" i="142"/>
  <c r="BB12" i="142"/>
  <c r="BB120" i="141"/>
  <c r="BB116" i="141"/>
  <c r="BB112" i="141"/>
  <c r="BB108" i="141"/>
  <c r="BB104" i="141"/>
  <c r="BB100" i="141"/>
  <c r="BB96" i="141"/>
  <c r="BB92" i="141"/>
  <c r="BB88" i="141"/>
  <c r="BB84" i="141"/>
  <c r="BB80" i="141"/>
  <c r="BB76" i="141"/>
  <c r="BB72" i="141"/>
  <c r="BB68" i="141"/>
  <c r="BB64" i="141"/>
  <c r="BB60" i="141"/>
  <c r="BB56" i="141"/>
  <c r="BB52" i="141"/>
  <c r="BB48" i="141"/>
  <c r="BB44" i="141"/>
  <c r="BB40" i="141"/>
  <c r="BB36" i="141"/>
  <c r="BB32" i="141"/>
  <c r="BB28" i="141"/>
  <c r="BB24" i="141"/>
  <c r="BB20" i="141"/>
  <c r="BB16" i="141"/>
  <c r="BB12" i="141"/>
  <c r="BB122" i="140"/>
  <c r="BB118" i="140"/>
  <c r="BB114" i="140"/>
  <c r="BB110" i="140"/>
  <c r="BB106" i="140"/>
  <c r="BB102" i="140"/>
  <c r="BB98" i="140"/>
  <c r="BB94" i="140"/>
  <c r="BB90" i="140"/>
  <c r="BB86" i="140"/>
  <c r="BB82" i="140"/>
  <c r="AQ72" i="134"/>
  <c r="AO72" i="134"/>
  <c r="AG72" i="134"/>
  <c r="AE72" i="134"/>
  <c r="AA72" i="134"/>
  <c r="Y72" i="134"/>
  <c r="U72" i="134"/>
  <c r="S72" i="134"/>
  <c r="K72" i="134"/>
  <c r="I72" i="134"/>
  <c r="E72" i="134"/>
  <c r="C72" i="134"/>
  <c r="BW66" i="134"/>
  <c r="BU66" i="134"/>
  <c r="BS66" i="134"/>
  <c r="BQ66" i="134"/>
  <c r="BO66" i="134"/>
  <c r="BM66" i="134"/>
  <c r="BK66" i="134"/>
  <c r="BI66" i="134"/>
  <c r="BG66" i="134"/>
  <c r="BE66" i="134"/>
  <c r="BC66" i="134"/>
  <c r="BA66" i="134"/>
  <c r="AY66" i="134"/>
  <c r="AW66" i="134"/>
  <c r="AU66" i="134"/>
  <c r="AS66" i="134"/>
  <c r="AQ66" i="134"/>
  <c r="AO66" i="134"/>
  <c r="AM66" i="134"/>
  <c r="AK66" i="134"/>
  <c r="AI66" i="134"/>
  <c r="AG66" i="134"/>
  <c r="AE66" i="134"/>
  <c r="AC66" i="134"/>
  <c r="AA66" i="134"/>
  <c r="Y66" i="134"/>
  <c r="W66" i="134"/>
  <c r="U66" i="134"/>
  <c r="S66" i="134"/>
  <c r="Q66" i="134"/>
  <c r="O66" i="134"/>
  <c r="M66" i="134"/>
  <c r="K66" i="134"/>
  <c r="I66" i="134"/>
  <c r="G66" i="134"/>
  <c r="E66" i="134"/>
  <c r="C66" i="134"/>
  <c r="BW63" i="134"/>
  <c r="BU63" i="134"/>
  <c r="BS63" i="134"/>
  <c r="BQ63" i="134"/>
  <c r="BO63" i="134"/>
  <c r="BM63" i="134"/>
  <c r="BK63" i="134"/>
  <c r="BI63" i="134"/>
  <c r="BG63" i="134"/>
  <c r="BE63" i="134"/>
  <c r="BC63" i="134"/>
  <c r="BA63" i="134"/>
  <c r="AY63" i="134"/>
  <c r="AW63" i="134"/>
  <c r="AU63" i="134"/>
  <c r="AS63" i="134"/>
  <c r="AQ63" i="134"/>
  <c r="AO63" i="134"/>
  <c r="AK63" i="134"/>
  <c r="AI63" i="134"/>
  <c r="AG63" i="134"/>
  <c r="AE63" i="134"/>
  <c r="AA63" i="134"/>
  <c r="Y63" i="134"/>
  <c r="W63" i="134"/>
  <c r="U63" i="134"/>
  <c r="S63" i="134"/>
  <c r="Q63" i="134"/>
  <c r="O63" i="134"/>
  <c r="M63" i="134"/>
  <c r="I63" i="134"/>
  <c r="G63" i="134"/>
  <c r="E63" i="134"/>
  <c r="C63" i="134"/>
  <c r="BW60" i="134"/>
  <c r="BU60" i="134"/>
  <c r="BS60" i="134"/>
  <c r="BQ60" i="134"/>
  <c r="BO60" i="134"/>
  <c r="BM60" i="134"/>
  <c r="BK60" i="134"/>
  <c r="BI60" i="134"/>
  <c r="BG60" i="134"/>
  <c r="BE60" i="134"/>
  <c r="BC60" i="134"/>
  <c r="BA60" i="134"/>
  <c r="AY60" i="134"/>
  <c r="AW60" i="134"/>
  <c r="AU60" i="134"/>
  <c r="AS60" i="134"/>
  <c r="AQ60" i="134"/>
  <c r="AO60" i="134"/>
  <c r="AM60" i="134"/>
  <c r="AK60" i="134"/>
  <c r="AI60" i="134"/>
  <c r="AG60" i="134"/>
  <c r="AE60" i="134"/>
  <c r="AC60" i="134"/>
  <c r="AA60" i="134"/>
  <c r="Y60" i="134"/>
  <c r="W60" i="134"/>
  <c r="U60" i="134"/>
  <c r="S60" i="134"/>
  <c r="Q60" i="134"/>
  <c r="O60" i="134"/>
  <c r="M60" i="134"/>
  <c r="K60" i="134"/>
  <c r="I60" i="134"/>
  <c r="G60" i="134"/>
  <c r="E60" i="134"/>
  <c r="C60" i="134"/>
  <c r="BW57" i="134"/>
  <c r="BU57" i="134"/>
  <c r="BS57" i="134"/>
  <c r="BQ57" i="134"/>
  <c r="BO57" i="134"/>
  <c r="BM57" i="134"/>
  <c r="BK57" i="134"/>
  <c r="BI57" i="134"/>
  <c r="BG57" i="134"/>
  <c r="BE57" i="134"/>
  <c r="BC57" i="134"/>
  <c r="BA57" i="134"/>
  <c r="AY57" i="134"/>
  <c r="AW57" i="134"/>
  <c r="AU57" i="134"/>
  <c r="AS57" i="134"/>
  <c r="AQ57" i="134"/>
  <c r="AO57" i="134"/>
  <c r="AM57" i="134"/>
  <c r="AK57" i="134"/>
  <c r="AI57" i="134"/>
  <c r="AG57" i="134"/>
  <c r="AE57" i="134"/>
  <c r="AC57" i="134"/>
  <c r="AA57" i="134"/>
  <c r="Y57" i="134"/>
  <c r="W57" i="134"/>
  <c r="U57" i="134"/>
  <c r="S57" i="134"/>
  <c r="Q57" i="134"/>
  <c r="O57" i="134"/>
  <c r="M57" i="134"/>
  <c r="K57" i="134"/>
  <c r="I57" i="134"/>
  <c r="G57" i="134"/>
  <c r="E57" i="134"/>
  <c r="C57" i="134"/>
  <c r="BW54" i="134"/>
  <c r="BU54" i="134"/>
  <c r="BS54" i="134"/>
  <c r="BQ54" i="134"/>
  <c r="BO54" i="134"/>
  <c r="BM54" i="134"/>
  <c r="BK54" i="134"/>
  <c r="BI54" i="134"/>
  <c r="BG54" i="134"/>
  <c r="BE54" i="134"/>
  <c r="BC54" i="134"/>
  <c r="BA54" i="134"/>
  <c r="AY54" i="134"/>
  <c r="AW54" i="134"/>
  <c r="AU54" i="134"/>
  <c r="AS54" i="134"/>
  <c r="AQ54" i="134"/>
  <c r="AO54" i="134"/>
  <c r="AM54" i="134"/>
  <c r="AK54" i="134"/>
  <c r="AI54" i="134"/>
  <c r="AG54" i="134"/>
  <c r="AE54" i="134"/>
  <c r="AC54" i="134"/>
  <c r="AA54" i="134"/>
  <c r="Y54" i="134"/>
  <c r="W54" i="134"/>
  <c r="U54" i="134"/>
  <c r="S54" i="134"/>
  <c r="Q54" i="134"/>
  <c r="O54" i="134"/>
  <c r="K54" i="134"/>
  <c r="I54" i="134"/>
  <c r="G54" i="134"/>
  <c r="E54" i="134"/>
  <c r="C54" i="134"/>
  <c r="BW51" i="134"/>
  <c r="BU51" i="134"/>
  <c r="BS51" i="134"/>
  <c r="BQ51" i="134"/>
  <c r="BO51" i="134"/>
  <c r="BM51" i="134"/>
  <c r="BK51" i="134"/>
  <c r="BI51" i="134"/>
  <c r="BE51" i="134"/>
  <c r="BC51" i="134"/>
  <c r="BA51" i="134"/>
  <c r="AY51" i="134"/>
  <c r="AW51" i="134"/>
  <c r="AU51" i="134"/>
  <c r="AS51" i="134"/>
  <c r="AQ51" i="134"/>
  <c r="AO51" i="134"/>
  <c r="AM51" i="134"/>
  <c r="AK51" i="134"/>
  <c r="AI51" i="134"/>
  <c r="AG51" i="134"/>
  <c r="AE51" i="134"/>
  <c r="AC51" i="134"/>
  <c r="AA51" i="134"/>
  <c r="Y51" i="134"/>
  <c r="W51" i="134"/>
  <c r="U51" i="134"/>
  <c r="S51" i="134"/>
  <c r="Q51" i="134"/>
  <c r="O51" i="134"/>
  <c r="M51" i="134"/>
  <c r="K51" i="134"/>
  <c r="I51" i="134"/>
  <c r="G51" i="134"/>
  <c r="E51" i="134"/>
  <c r="C51" i="134"/>
  <c r="BW46" i="134"/>
  <c r="BU46" i="134"/>
  <c r="BS46" i="134"/>
  <c r="BQ46" i="134"/>
  <c r="BO46" i="134"/>
  <c r="BM46" i="134"/>
  <c r="BK46" i="134"/>
  <c r="BI46" i="134"/>
  <c r="BG46" i="134"/>
  <c r="BE46" i="134"/>
  <c r="BC46" i="134"/>
  <c r="BA46" i="134"/>
  <c r="AY46" i="134"/>
  <c r="AW46" i="134"/>
  <c r="AU46" i="134"/>
  <c r="AS46" i="134"/>
  <c r="AQ46" i="134"/>
  <c r="AO46" i="134"/>
  <c r="AM46" i="134"/>
  <c r="AK46" i="134"/>
  <c r="AI46" i="134"/>
  <c r="AG46" i="134"/>
  <c r="AE46" i="134"/>
  <c r="AC46" i="134"/>
  <c r="AA46" i="134"/>
  <c r="Y46" i="134"/>
  <c r="W46" i="134"/>
  <c r="U46" i="134"/>
  <c r="S46" i="134"/>
  <c r="Q46" i="134"/>
  <c r="O46" i="134"/>
  <c r="M46" i="134"/>
  <c r="K46" i="134"/>
  <c r="I46" i="134"/>
  <c r="G46" i="134"/>
  <c r="E46" i="134"/>
  <c r="C46" i="134"/>
  <c r="BW43" i="134"/>
  <c r="BU43" i="134"/>
  <c r="BS43" i="134"/>
  <c r="BQ43" i="134"/>
  <c r="BO43" i="134"/>
  <c r="BM43" i="134"/>
  <c r="BK43" i="134"/>
  <c r="BI43" i="134"/>
  <c r="BG43" i="134"/>
  <c r="BE43" i="134"/>
  <c r="BC43" i="134"/>
  <c r="BA43" i="134"/>
  <c r="AY43" i="134"/>
  <c r="AW43" i="134"/>
  <c r="AU43" i="134"/>
  <c r="AS43" i="134"/>
  <c r="AQ43" i="134"/>
  <c r="AO43" i="134"/>
  <c r="AM43" i="134"/>
  <c r="AK43" i="134"/>
  <c r="AI43" i="134"/>
  <c r="AG43" i="134"/>
  <c r="AE43" i="134"/>
  <c r="AC43" i="134"/>
  <c r="AA43" i="134"/>
  <c r="Y43" i="134"/>
  <c r="W43" i="134"/>
  <c r="U43" i="134"/>
  <c r="S43" i="134"/>
  <c r="Q43" i="134"/>
  <c r="O43" i="134"/>
  <c r="M43" i="134"/>
  <c r="K43" i="134"/>
  <c r="I43" i="134"/>
  <c r="G43" i="134"/>
  <c r="E43" i="134"/>
  <c r="C43" i="134"/>
  <c r="BW33" i="134"/>
  <c r="BU33" i="134"/>
  <c r="BM33" i="134"/>
  <c r="BK33" i="134"/>
  <c r="AA33" i="134"/>
  <c r="O33" i="134"/>
  <c r="K33" i="134"/>
  <c r="I33" i="134"/>
  <c r="E33" i="134"/>
  <c r="C33" i="134"/>
  <c r="AA32" i="134"/>
  <c r="BW29" i="134"/>
  <c r="BU29" i="134"/>
  <c r="BM29" i="134"/>
  <c r="BK29" i="134"/>
  <c r="AM27" i="134"/>
  <c r="AA27" i="134"/>
  <c r="Q27" i="134"/>
  <c r="BR4" i="135" s="1"/>
  <c r="O27" i="134"/>
  <c r="M27" i="134"/>
  <c r="BN4" i="137" s="1"/>
  <c r="K27" i="134"/>
  <c r="BL4" i="139" s="1"/>
  <c r="I27" i="134"/>
  <c r="BJ4" i="136" s="1"/>
  <c r="G27" i="134"/>
  <c r="E27" i="134"/>
  <c r="BF4" i="143" s="1"/>
  <c r="C27" i="134"/>
  <c r="BD4" i="140" s="1"/>
  <c r="AM26" i="134"/>
  <c r="AA26" i="134"/>
  <c r="BW24" i="134"/>
  <c r="AS8" i="134" s="1"/>
  <c r="BU24" i="134"/>
  <c r="AQ8" i="134" s="1"/>
  <c r="BM24" i="134"/>
  <c r="AI8" i="134" s="1"/>
  <c r="BK24" i="134"/>
  <c r="AG8" i="134" s="1"/>
  <c r="AM21" i="134"/>
  <c r="AA21" i="134"/>
  <c r="BW20" i="134"/>
  <c r="BU20" i="134"/>
  <c r="BM20" i="134"/>
  <c r="BK20" i="134"/>
  <c r="U20" i="134"/>
  <c r="AW4" i="138" s="1"/>
  <c r="S20" i="134"/>
  <c r="AU4" i="138" s="1"/>
  <c r="Q20" i="134"/>
  <c r="AS4" i="138" s="1"/>
  <c r="O20" i="134"/>
  <c r="M20" i="134"/>
  <c r="AO4" i="141" s="1"/>
  <c r="K20" i="134"/>
  <c r="AM4" i="138" s="1"/>
  <c r="I20" i="134"/>
  <c r="AK4" i="138" s="1"/>
  <c r="G20" i="134"/>
  <c r="E20" i="134"/>
  <c r="AG4" i="138" s="1"/>
  <c r="C20" i="134"/>
  <c r="AE4" i="142" s="1"/>
  <c r="AC8" i="134"/>
  <c r="AA8" i="134"/>
  <c r="D75" i="132"/>
  <c r="C75" i="132"/>
  <c r="D74" i="132"/>
  <c r="C74" i="132"/>
  <c r="D73" i="132"/>
  <c r="C73" i="132"/>
  <c r="D72" i="132"/>
  <c r="C72" i="132"/>
  <c r="D71" i="132"/>
  <c r="C71" i="132"/>
  <c r="D70" i="132"/>
  <c r="C70" i="132"/>
  <c r="D69" i="132"/>
  <c r="C69" i="132"/>
  <c r="D68" i="132"/>
  <c r="C68" i="132"/>
  <c r="D67" i="132"/>
  <c r="C67" i="132"/>
  <c r="D66" i="132"/>
  <c r="C66" i="132"/>
  <c r="D65" i="132"/>
  <c r="C65" i="132"/>
  <c r="D64" i="132"/>
  <c r="C64" i="132"/>
  <c r="D63" i="132"/>
  <c r="C63" i="132"/>
  <c r="D62" i="132"/>
  <c r="C62" i="132"/>
  <c r="D61" i="132"/>
  <c r="C61" i="132"/>
  <c r="D60" i="132"/>
  <c r="C60" i="132"/>
  <c r="D59" i="132"/>
  <c r="C59" i="132"/>
  <c r="D58" i="132"/>
  <c r="C58" i="132"/>
  <c r="D57" i="132"/>
  <c r="C57" i="132"/>
  <c r="D56" i="132"/>
  <c r="C56" i="132"/>
  <c r="D55" i="132"/>
  <c r="C55" i="132"/>
  <c r="D54" i="132"/>
  <c r="C54" i="132"/>
  <c r="D53" i="132"/>
  <c r="C53" i="132"/>
  <c r="D52" i="132"/>
  <c r="C52" i="132"/>
  <c r="D51" i="132"/>
  <c r="C51" i="132"/>
  <c r="D50" i="132"/>
  <c r="C50" i="132"/>
  <c r="D49" i="132"/>
  <c r="C49" i="132"/>
  <c r="D48" i="132"/>
  <c r="C48" i="132"/>
  <c r="D47" i="132"/>
  <c r="C47" i="132"/>
  <c r="D46" i="132"/>
  <c r="C46" i="132"/>
  <c r="D45" i="132"/>
  <c r="C45" i="132"/>
  <c r="D44" i="132"/>
  <c r="C44" i="132"/>
  <c r="D43" i="132"/>
  <c r="C43" i="132"/>
  <c r="D42" i="132"/>
  <c r="C42" i="132"/>
  <c r="D41" i="132"/>
  <c r="C41" i="132"/>
  <c r="D40" i="132"/>
  <c r="C40" i="132"/>
  <c r="D39" i="132"/>
  <c r="C39" i="132"/>
  <c r="D38" i="132"/>
  <c r="C38" i="132"/>
  <c r="D37" i="132"/>
  <c r="C37" i="132"/>
  <c r="D36" i="132"/>
  <c r="C36" i="132"/>
  <c r="D35" i="132"/>
  <c r="C35" i="132"/>
  <c r="D34" i="132"/>
  <c r="C34" i="132"/>
  <c r="D33" i="132"/>
  <c r="C33" i="132"/>
  <c r="D32" i="132"/>
  <c r="C32" i="132"/>
  <c r="D31" i="132"/>
  <c r="C31" i="132"/>
  <c r="D30" i="132"/>
  <c r="C30" i="132"/>
  <c r="D29" i="132"/>
  <c r="C29" i="132"/>
  <c r="D28" i="132"/>
  <c r="C28" i="132"/>
  <c r="D27" i="132"/>
  <c r="C27" i="132"/>
  <c r="D26" i="132"/>
  <c r="C26" i="132"/>
  <c r="D25" i="132"/>
  <c r="C25" i="132"/>
  <c r="D24" i="132"/>
  <c r="C24" i="132"/>
  <c r="D23" i="132"/>
  <c r="C23" i="132"/>
  <c r="D22" i="132"/>
  <c r="C22" i="132"/>
  <c r="D21" i="132"/>
  <c r="C21" i="132"/>
  <c r="D20" i="132"/>
  <c r="C20" i="132"/>
  <c r="D19" i="132"/>
  <c r="C19" i="132"/>
  <c r="D18" i="132"/>
  <c r="C18" i="132"/>
  <c r="D17" i="132"/>
  <c r="C17" i="132"/>
  <c r="D16" i="132"/>
  <c r="C16" i="132"/>
  <c r="D15" i="132"/>
  <c r="C15" i="132"/>
  <c r="D14" i="132"/>
  <c r="C14" i="132"/>
  <c r="D13" i="132"/>
  <c r="C13" i="132"/>
  <c r="D12" i="132"/>
  <c r="C12" i="132"/>
  <c r="D11" i="132"/>
  <c r="C11" i="132"/>
  <c r="D10" i="132"/>
  <c r="C10" i="132"/>
  <c r="D9" i="132"/>
  <c r="C9" i="132"/>
  <c r="D8" i="132"/>
  <c r="C8" i="132"/>
  <c r="D7" i="132"/>
  <c r="C7" i="132"/>
  <c r="D6" i="132"/>
  <c r="C6" i="132"/>
  <c r="D5" i="132"/>
  <c r="C5" i="132"/>
  <c r="D4" i="132"/>
  <c r="C4" i="132"/>
  <c r="D3" i="132"/>
  <c r="C3" i="132"/>
  <c r="D2" i="132"/>
  <c r="C2" i="132"/>
  <c r="B8" i="99"/>
  <c r="B9" i="99" s="1"/>
  <c r="C7" i="99"/>
  <c r="A68" i="147"/>
  <c r="A67" i="147"/>
  <c r="A66" i="147"/>
  <c r="A65" i="147"/>
  <c r="A64" i="147"/>
  <c r="A63" i="147"/>
  <c r="A62" i="147"/>
  <c r="A61" i="147"/>
  <c r="A60" i="147"/>
  <c r="A59" i="147"/>
  <c r="A58" i="147"/>
  <c r="A57" i="147"/>
  <c r="A56" i="147"/>
  <c r="A55" i="147"/>
  <c r="A54" i="147"/>
  <c r="A53" i="147"/>
  <c r="A52" i="147"/>
  <c r="A51" i="147"/>
  <c r="A50" i="147"/>
  <c r="A49" i="147"/>
  <c r="A48" i="147"/>
  <c r="A47" i="147"/>
  <c r="A46" i="147"/>
  <c r="A45" i="147"/>
  <c r="A44" i="147"/>
  <c r="A43" i="147"/>
  <c r="A42" i="147"/>
  <c r="A41" i="147"/>
  <c r="A40" i="147"/>
  <c r="A39" i="147"/>
  <c r="A38" i="147"/>
  <c r="A37" i="147"/>
  <c r="A36" i="147"/>
  <c r="A35" i="147"/>
  <c r="A34" i="147"/>
  <c r="A33" i="147"/>
  <c r="A32" i="147"/>
  <c r="A31" i="147"/>
  <c r="A30" i="147"/>
  <c r="A29" i="147"/>
  <c r="A28" i="147"/>
  <c r="A27" i="147"/>
  <c r="A26" i="147"/>
  <c r="A25" i="147"/>
  <c r="A24" i="147"/>
  <c r="A23" i="147"/>
  <c r="A22" i="147"/>
  <c r="A21" i="147"/>
  <c r="A20" i="147"/>
  <c r="A19" i="147"/>
  <c r="A18" i="147"/>
  <c r="A17" i="147"/>
  <c r="A16" i="147"/>
  <c r="A15" i="147"/>
  <c r="A14" i="147"/>
  <c r="A13" i="147"/>
  <c r="A12" i="147"/>
  <c r="A11" i="147"/>
  <c r="A10" i="147"/>
  <c r="A9" i="147"/>
  <c r="A8" i="147"/>
  <c r="F7" i="147"/>
  <c r="B2" i="147"/>
  <c r="A158" i="146"/>
  <c r="A157" i="146"/>
  <c r="A156" i="146"/>
  <c r="A155" i="146"/>
  <c r="A154" i="146"/>
  <c r="A153" i="146"/>
  <c r="A152" i="146"/>
  <c r="A151" i="146"/>
  <c r="A150" i="146"/>
  <c r="A149" i="146"/>
  <c r="A148" i="146"/>
  <c r="A147" i="146"/>
  <c r="A146" i="146"/>
  <c r="A145" i="146"/>
  <c r="A144" i="146"/>
  <c r="A143" i="146"/>
  <c r="A142" i="146"/>
  <c r="A141" i="146"/>
  <c r="A140" i="146"/>
  <c r="A139" i="146"/>
  <c r="A138" i="146"/>
  <c r="A137" i="146"/>
  <c r="A136" i="146"/>
  <c r="A135" i="146"/>
  <c r="A134" i="146"/>
  <c r="A133" i="146"/>
  <c r="A132" i="146"/>
  <c r="A131" i="146"/>
  <c r="A130" i="146"/>
  <c r="A129" i="146"/>
  <c r="A128" i="146"/>
  <c r="A127" i="146"/>
  <c r="A126" i="146"/>
  <c r="A125" i="146"/>
  <c r="A124" i="146"/>
  <c r="A123" i="146"/>
  <c r="A122" i="146"/>
  <c r="A121" i="146"/>
  <c r="A120" i="146"/>
  <c r="A119" i="146"/>
  <c r="A118" i="146"/>
  <c r="A117" i="146"/>
  <c r="A116" i="146"/>
  <c r="A115" i="146"/>
  <c r="A114" i="146"/>
  <c r="A113" i="146"/>
  <c r="A112" i="146"/>
  <c r="A111" i="146"/>
  <c r="A110" i="146"/>
  <c r="A109" i="146"/>
  <c r="A108" i="146"/>
  <c r="A107" i="146"/>
  <c r="A106" i="146"/>
  <c r="A105" i="146"/>
  <c r="A104" i="146"/>
  <c r="A103" i="146"/>
  <c r="A102" i="146"/>
  <c r="A101" i="146"/>
  <c r="A100" i="146"/>
  <c r="A99" i="146"/>
  <c r="A98" i="146"/>
  <c r="A97" i="146"/>
  <c r="A96" i="146"/>
  <c r="A95" i="146"/>
  <c r="A94" i="146"/>
  <c r="A93" i="146"/>
  <c r="A92" i="146"/>
  <c r="B86" i="146"/>
  <c r="A85" i="146"/>
  <c r="A84" i="146"/>
  <c r="A83" i="146"/>
  <c r="A82" i="146"/>
  <c r="A81" i="146"/>
  <c r="A80" i="146"/>
  <c r="A79" i="146"/>
  <c r="A78" i="146"/>
  <c r="A77" i="146"/>
  <c r="A76" i="146"/>
  <c r="A75" i="146"/>
  <c r="A74" i="146"/>
  <c r="A73" i="146"/>
  <c r="A72" i="146"/>
  <c r="A71" i="146"/>
  <c r="A70" i="146"/>
  <c r="A69" i="146"/>
  <c r="A68" i="146"/>
  <c r="A67" i="146"/>
  <c r="A66" i="146"/>
  <c r="A65" i="146"/>
  <c r="A64" i="146"/>
  <c r="A63" i="146"/>
  <c r="A62" i="146"/>
  <c r="A61" i="146"/>
  <c r="A60" i="146"/>
  <c r="A59" i="146"/>
  <c r="A58" i="146"/>
  <c r="A57" i="146"/>
  <c r="A56" i="146"/>
  <c r="A55" i="146"/>
  <c r="A54" i="146"/>
  <c r="A53" i="146"/>
  <c r="A52" i="146"/>
  <c r="A51" i="146"/>
  <c r="A50" i="146"/>
  <c r="A49" i="146"/>
  <c r="A48" i="146"/>
  <c r="A47" i="146"/>
  <c r="A46" i="146"/>
  <c r="A45" i="146"/>
  <c r="A44" i="146"/>
  <c r="A43" i="146"/>
  <c r="A42" i="146"/>
  <c r="A41" i="146"/>
  <c r="A40" i="146"/>
  <c r="A39" i="146"/>
  <c r="A38" i="146"/>
  <c r="A37" i="146"/>
  <c r="A36" i="146"/>
  <c r="A35" i="146"/>
  <c r="A34" i="146"/>
  <c r="A33" i="146"/>
  <c r="A32" i="146"/>
  <c r="A31" i="146"/>
  <c r="A30" i="146"/>
  <c r="A29" i="146"/>
  <c r="A28" i="146"/>
  <c r="A27" i="146"/>
  <c r="A26" i="146"/>
  <c r="A25" i="146"/>
  <c r="A24" i="146"/>
  <c r="A23" i="146"/>
  <c r="A22" i="146"/>
  <c r="A21" i="146"/>
  <c r="A20" i="146"/>
  <c r="A19" i="146"/>
  <c r="A18" i="146"/>
  <c r="A17" i="146"/>
  <c r="A16" i="146"/>
  <c r="A15" i="146"/>
  <c r="A14" i="146"/>
  <c r="A13" i="146"/>
  <c r="A12" i="146"/>
  <c r="A11" i="146"/>
  <c r="A10" i="146"/>
  <c r="A9" i="146"/>
  <c r="A8" i="146"/>
  <c r="C8" i="99" l="1"/>
  <c r="AI4" i="145"/>
  <c r="AI4" i="143"/>
  <c r="AI4" i="144"/>
  <c r="AI4" i="142"/>
  <c r="AI4" i="141"/>
  <c r="AI4" i="138"/>
  <c r="AI4" i="139"/>
  <c r="AI4" i="140"/>
  <c r="AI4" i="137"/>
  <c r="AI4" i="136"/>
  <c r="AI4" i="135"/>
  <c r="AQ4" i="145"/>
  <c r="AQ4" i="143"/>
  <c r="AQ4" i="144"/>
  <c r="AQ4" i="142"/>
  <c r="AQ4" i="141"/>
  <c r="AQ4" i="140"/>
  <c r="AQ4" i="138"/>
  <c r="AQ4" i="139"/>
  <c r="AQ4" i="137"/>
  <c r="AQ4" i="136"/>
  <c r="AQ4" i="135"/>
  <c r="BH4" i="141"/>
  <c r="BH4" i="140"/>
  <c r="BH4" i="139"/>
  <c r="BH4" i="145"/>
  <c r="BH4" i="143"/>
  <c r="BH4" i="144"/>
  <c r="BH4" i="137"/>
  <c r="BH4" i="136"/>
  <c r="BH4" i="135"/>
  <c r="BH4" i="138"/>
  <c r="BQ4" i="141"/>
  <c r="BQ4" i="140"/>
  <c r="BP4" i="139"/>
  <c r="BQ4" i="145"/>
  <c r="BQ4" i="143"/>
  <c r="BQ4" i="144"/>
  <c r="BP4" i="137"/>
  <c r="BP4" i="136"/>
  <c r="BP4" i="135"/>
  <c r="BQ4" i="142"/>
  <c r="BP4" i="138"/>
  <c r="BH4" i="142"/>
  <c r="AK4" i="144"/>
  <c r="AK4" i="142"/>
  <c r="AK4" i="141"/>
  <c r="AK4" i="140"/>
  <c r="AK4" i="145"/>
  <c r="AS4" i="144"/>
  <c r="AS4" i="142"/>
  <c r="AS4" i="141"/>
  <c r="AS4" i="140"/>
  <c r="AS4" i="145"/>
  <c r="BJ4" i="145"/>
  <c r="BJ4" i="143"/>
  <c r="BJ4" i="144"/>
  <c r="BJ4" i="142"/>
  <c r="BS4" i="145"/>
  <c r="BS4" i="143"/>
  <c r="BS4" i="144"/>
  <c r="BS4" i="142"/>
  <c r="BD4" i="135"/>
  <c r="BL4" i="135"/>
  <c r="BD4" i="136"/>
  <c r="BL4" i="136"/>
  <c r="BD4" i="137"/>
  <c r="BL4" i="137"/>
  <c r="AE4" i="138"/>
  <c r="AG4" i="139"/>
  <c r="AO4" i="139"/>
  <c r="AW4" i="139"/>
  <c r="AG4" i="141"/>
  <c r="BS4" i="141"/>
  <c r="AS4" i="143"/>
  <c r="AE4" i="141"/>
  <c r="AE4" i="140"/>
  <c r="AE4" i="145"/>
  <c r="AE4" i="143"/>
  <c r="AE4" i="144"/>
  <c r="AM4" i="141"/>
  <c r="AM4" i="140"/>
  <c r="AM4" i="145"/>
  <c r="AM4" i="143"/>
  <c r="AM4" i="144"/>
  <c r="AU4" i="141"/>
  <c r="AU4" i="140"/>
  <c r="AU4" i="145"/>
  <c r="AU4" i="143"/>
  <c r="AU4" i="144"/>
  <c r="BD4" i="145"/>
  <c r="BD4" i="143"/>
  <c r="BD4" i="144"/>
  <c r="BD4" i="142"/>
  <c r="BD4" i="141"/>
  <c r="BM4" i="145"/>
  <c r="BM4" i="143"/>
  <c r="BM4" i="144"/>
  <c r="BM4" i="142"/>
  <c r="BM4" i="141"/>
  <c r="AK4" i="135"/>
  <c r="AS4" i="135"/>
  <c r="BF4" i="135"/>
  <c r="BN4" i="135"/>
  <c r="AK4" i="136"/>
  <c r="AS4" i="136"/>
  <c r="BF4" i="136"/>
  <c r="BN4" i="136"/>
  <c r="AK4" i="137"/>
  <c r="AS4" i="137"/>
  <c r="BF4" i="137"/>
  <c r="AO4" i="138"/>
  <c r="BJ4" i="138"/>
  <c r="BR4" i="138"/>
  <c r="BD4" i="139"/>
  <c r="BR4" i="139"/>
  <c r="AO4" i="140"/>
  <c r="BJ4" i="140"/>
  <c r="AM4" i="142"/>
  <c r="AG4" i="145"/>
  <c r="AG4" i="143"/>
  <c r="AG4" i="144"/>
  <c r="AG4" i="142"/>
  <c r="AO4" i="145"/>
  <c r="AO4" i="143"/>
  <c r="AO4" i="144"/>
  <c r="AO4" i="142"/>
  <c r="AW4" i="145"/>
  <c r="AW4" i="143"/>
  <c r="AW4" i="144"/>
  <c r="AW4" i="142"/>
  <c r="BF4" i="144"/>
  <c r="BF4" i="142"/>
  <c r="BF4" i="141"/>
  <c r="BF4" i="140"/>
  <c r="BF4" i="145"/>
  <c r="BO4" i="144"/>
  <c r="BO4" i="142"/>
  <c r="BO4" i="141"/>
  <c r="BO4" i="140"/>
  <c r="BN4" i="139"/>
  <c r="BO4" i="145"/>
  <c r="AE4" i="135"/>
  <c r="AM4" i="135"/>
  <c r="AU4" i="135"/>
  <c r="AE4" i="136"/>
  <c r="AM4" i="136"/>
  <c r="AU4" i="136"/>
  <c r="AE4" i="137"/>
  <c r="AM4" i="137"/>
  <c r="AU4" i="137"/>
  <c r="BD4" i="138"/>
  <c r="BL4" i="138"/>
  <c r="AK4" i="139"/>
  <c r="AS4" i="139"/>
  <c r="BF4" i="139"/>
  <c r="BM4" i="140"/>
  <c r="AW4" i="141"/>
  <c r="AU4" i="142"/>
  <c r="BO4" i="143"/>
  <c r="AS42" i="138"/>
  <c r="AK42" i="138"/>
  <c r="AY42" i="138"/>
  <c r="AQ42" i="138"/>
  <c r="AI42" i="138"/>
  <c r="AW42" i="138"/>
  <c r="AO42" i="138"/>
  <c r="AU42" i="138"/>
  <c r="AM42" i="138"/>
  <c r="AG42" i="138"/>
  <c r="AE42" i="138"/>
  <c r="AS74" i="138"/>
  <c r="AK74" i="138"/>
  <c r="AY74" i="138"/>
  <c r="AQ74" i="138"/>
  <c r="AI74" i="138"/>
  <c r="AW74" i="138"/>
  <c r="AO74" i="138"/>
  <c r="AG74" i="138"/>
  <c r="AU74" i="138"/>
  <c r="AM74" i="138"/>
  <c r="AE74" i="138"/>
  <c r="AS34" i="140"/>
  <c r="AK34" i="140"/>
  <c r="AY34" i="140"/>
  <c r="AQ34" i="140"/>
  <c r="AI34" i="140"/>
  <c r="AW34" i="140"/>
  <c r="AO34" i="140"/>
  <c r="AG34" i="140"/>
  <c r="AU34" i="140"/>
  <c r="AM34" i="140"/>
  <c r="AE34" i="140"/>
  <c r="AW90" i="138"/>
  <c r="AO90" i="138"/>
  <c r="AG90" i="138"/>
  <c r="AU90" i="138"/>
  <c r="AM90" i="138"/>
  <c r="AE90" i="138"/>
  <c r="AS90" i="138"/>
  <c r="AK90" i="138"/>
  <c r="AQ90" i="138"/>
  <c r="AI90" i="138"/>
  <c r="AY90" i="138"/>
  <c r="AS74" i="139"/>
  <c r="AK74" i="139"/>
  <c r="AY74" i="139"/>
  <c r="AQ74" i="139"/>
  <c r="AI74" i="139"/>
  <c r="AW74" i="139"/>
  <c r="AO74" i="139"/>
  <c r="AG74" i="139"/>
  <c r="AE74" i="139"/>
  <c r="AU74" i="139"/>
  <c r="AM74" i="139"/>
  <c r="AU26" i="140"/>
  <c r="AM26" i="140"/>
  <c r="AE26" i="140"/>
  <c r="AS26" i="140"/>
  <c r="AK26" i="140"/>
  <c r="AY26" i="140"/>
  <c r="AQ26" i="140"/>
  <c r="AI26" i="140"/>
  <c r="AW26" i="140"/>
  <c r="AO26" i="140"/>
  <c r="AG26" i="140"/>
  <c r="AW50" i="140"/>
  <c r="AO50" i="140"/>
  <c r="AG50" i="140"/>
  <c r="AU50" i="140"/>
  <c r="AM50" i="140"/>
  <c r="AE50" i="140"/>
  <c r="AS50" i="140"/>
  <c r="AK50" i="140"/>
  <c r="AQ50" i="140"/>
  <c r="AI50" i="140"/>
  <c r="AY50" i="140"/>
  <c r="AU58" i="140"/>
  <c r="AM58" i="140"/>
  <c r="AE58" i="140"/>
  <c r="AS58" i="140"/>
  <c r="AK58" i="140"/>
  <c r="AY58" i="140"/>
  <c r="AQ58" i="140"/>
  <c r="AI58" i="140"/>
  <c r="AW58" i="140"/>
  <c r="AO58" i="140"/>
  <c r="AG58" i="140"/>
  <c r="AU26" i="137"/>
  <c r="AM26" i="137"/>
  <c r="AE26" i="137"/>
  <c r="AS26" i="137"/>
  <c r="AK26" i="137"/>
  <c r="AQ26" i="137"/>
  <c r="AY26" i="137"/>
  <c r="AI26" i="137"/>
  <c r="AW26" i="137"/>
  <c r="AO26" i="137"/>
  <c r="AG26" i="137"/>
  <c r="AW114" i="139"/>
  <c r="AO114" i="139"/>
  <c r="AG114" i="139"/>
  <c r="AU114" i="139"/>
  <c r="AM114" i="139"/>
  <c r="AE114" i="139"/>
  <c r="AS114" i="139"/>
  <c r="AK114" i="139"/>
  <c r="AY114" i="139"/>
  <c r="AQ114" i="139"/>
  <c r="AI114" i="139"/>
  <c r="AS66" i="140"/>
  <c r="AK66" i="140"/>
  <c r="AY66" i="140"/>
  <c r="AQ66" i="140"/>
  <c r="AI66" i="140"/>
  <c r="AW66" i="140"/>
  <c r="AO66" i="140"/>
  <c r="AG66" i="140"/>
  <c r="AU66" i="140"/>
  <c r="AM66" i="140"/>
  <c r="AE66" i="140"/>
  <c r="AW26" i="139"/>
  <c r="AO26" i="139"/>
  <c r="AG26" i="139"/>
  <c r="AU26" i="139"/>
  <c r="AM26" i="139"/>
  <c r="AE26" i="139"/>
  <c r="AS26" i="139"/>
  <c r="AK26" i="139"/>
  <c r="AY26" i="139"/>
  <c r="AQ26" i="139"/>
  <c r="AI26" i="139"/>
  <c r="AS74" i="140"/>
  <c r="AK74" i="140"/>
  <c r="AY74" i="140"/>
  <c r="AQ74" i="140"/>
  <c r="AI74" i="140"/>
  <c r="AO74" i="140"/>
  <c r="AM74" i="140"/>
  <c r="AW74" i="140"/>
  <c r="AG74" i="140"/>
  <c r="AU74" i="140"/>
  <c r="AE74" i="140"/>
  <c r="AI26" i="138" l="1"/>
  <c r="AG26" i="138"/>
  <c r="AU26" i="138"/>
  <c r="AQ26" i="138"/>
  <c r="AY26" i="138"/>
  <c r="AS26" i="138"/>
  <c r="AE26" i="138"/>
  <c r="AI18" i="138"/>
  <c r="AO26" i="138"/>
  <c r="AK26" i="138"/>
  <c r="AM26" i="138"/>
  <c r="AW26" i="138"/>
  <c r="AS18" i="138"/>
  <c r="AK18" i="138"/>
  <c r="AO18" i="138"/>
  <c r="AY18" i="138"/>
  <c r="AU18" i="138"/>
  <c r="AM18" i="138"/>
  <c r="AW18" i="138"/>
  <c r="AE18" i="138"/>
  <c r="AG18" i="138"/>
  <c r="AQ18" i="138"/>
  <c r="AO4" i="135"/>
  <c r="AG4" i="136"/>
  <c r="BR4" i="136"/>
  <c r="BJ4" i="137"/>
  <c r="BF4" i="138"/>
  <c r="AU4" i="139"/>
  <c r="BS4" i="140"/>
  <c r="BJ4" i="141"/>
  <c r="AW4" i="135"/>
  <c r="AO4" i="136"/>
  <c r="AG4" i="137"/>
  <c r="BR4" i="137"/>
  <c r="BN4" i="138"/>
  <c r="BJ4" i="139"/>
  <c r="AK4" i="143"/>
  <c r="BJ4" i="135"/>
  <c r="AW4" i="136"/>
  <c r="AO4" i="137"/>
  <c r="AE4" i="139"/>
  <c r="AG4" i="140"/>
  <c r="AG4" i="135"/>
  <c r="AW4" i="137"/>
  <c r="AM4" i="139"/>
  <c r="AW4" i="140"/>
  <c r="AM26" i="136"/>
  <c r="BA73" i="143"/>
  <c r="AW78" i="136"/>
  <c r="AM122" i="135"/>
  <c r="AI118" i="135"/>
  <c r="BJ53" i="143"/>
  <c r="AS98" i="139"/>
  <c r="BA68" i="141"/>
  <c r="AS76" i="141"/>
  <c r="AU56" i="142"/>
  <c r="AO104" i="141"/>
  <c r="AS113" i="143"/>
  <c r="BL34" i="138"/>
  <c r="BT50" i="135"/>
  <c r="BY116" i="142"/>
  <c r="AE30" i="138"/>
  <c r="AY106" i="135"/>
  <c r="AO38" i="135"/>
  <c r="AW36" i="141"/>
  <c r="BA122" i="140"/>
  <c r="AU28" i="141"/>
  <c r="AU110" i="135"/>
  <c r="BH61" i="143"/>
  <c r="AW122" i="136"/>
  <c r="AM58" i="138"/>
  <c r="BM21" i="143"/>
  <c r="CC96" i="142"/>
  <c r="BO104" i="141"/>
  <c r="CA92" i="142"/>
  <c r="BM53" i="143"/>
  <c r="BT122" i="138"/>
  <c r="BO76" i="142"/>
  <c r="BN82" i="139"/>
  <c r="AU86" i="136"/>
  <c r="BN106" i="136"/>
  <c r="BM26" i="140"/>
  <c r="BX34" i="137"/>
  <c r="CD58" i="136"/>
  <c r="CF98" i="139"/>
  <c r="BY93" i="144"/>
  <c r="AW18" i="140"/>
  <c r="AO18" i="140"/>
  <c r="AG18" i="140"/>
  <c r="AU18" i="140"/>
  <c r="AM18" i="140"/>
  <c r="AE18" i="140"/>
  <c r="AS18" i="140"/>
  <c r="AK18" i="140"/>
  <c r="AQ18" i="140"/>
  <c r="AI18" i="140"/>
  <c r="AY18" i="140"/>
  <c r="AI66" i="137"/>
  <c r="AU66" i="137"/>
  <c r="AY42" i="140"/>
  <c r="AQ42" i="140"/>
  <c r="AI42" i="140"/>
  <c r="AW42" i="140"/>
  <c r="AO42" i="140"/>
  <c r="AG42" i="140"/>
  <c r="AU42" i="140"/>
  <c r="AM42" i="140"/>
  <c r="AE42" i="140"/>
  <c r="AS42" i="140"/>
  <c r="AK42" i="140"/>
  <c r="BX26" i="136"/>
  <c r="BW101" i="143"/>
  <c r="BS101" i="143"/>
  <c r="BD73" i="143"/>
  <c r="AY73" i="143"/>
  <c r="AS53" i="143"/>
  <c r="AY53" i="143"/>
  <c r="BF53" i="143"/>
  <c r="AO53" i="143"/>
  <c r="AU53" i="143"/>
  <c r="BY118" i="140"/>
  <c r="CC74" i="140"/>
  <c r="AQ26" i="136" l="1"/>
  <c r="AG26" i="136"/>
  <c r="AI26" i="136"/>
  <c r="BF104" i="141"/>
  <c r="AY122" i="135"/>
  <c r="BQ113" i="144"/>
  <c r="AE26" i="136"/>
  <c r="AY58" i="138"/>
  <c r="BF73" i="143"/>
  <c r="AY104" i="141"/>
  <c r="AQ104" i="141"/>
  <c r="AQ118" i="135"/>
  <c r="BF56" i="142"/>
  <c r="BD113" i="143"/>
  <c r="BD56" i="142"/>
  <c r="AW38" i="135"/>
  <c r="AS78" i="136"/>
  <c r="AO56" i="142"/>
  <c r="BA56" i="142"/>
  <c r="AQ30" i="138"/>
  <c r="AO113" i="143"/>
  <c r="BJ122" i="140"/>
  <c r="AY122" i="140"/>
  <c r="AI86" i="136"/>
  <c r="AW86" i="136"/>
  <c r="CA116" i="142"/>
  <c r="BM45" i="144"/>
  <c r="BR90" i="136"/>
  <c r="CB122" i="139"/>
  <c r="AU29" i="145"/>
  <c r="CG109" i="144"/>
  <c r="CA89" i="144"/>
  <c r="BV66" i="139"/>
  <c r="BN90" i="135"/>
  <c r="BS122" i="140"/>
  <c r="BN42" i="137"/>
  <c r="AQ105" i="143"/>
  <c r="AQ102" i="139"/>
  <c r="AU69" i="144"/>
  <c r="BD24" i="142"/>
  <c r="BD80" i="141"/>
  <c r="AU38" i="137"/>
  <c r="AW78" i="135"/>
  <c r="BQ50" i="140"/>
  <c r="BT74" i="138"/>
  <c r="CE20" i="141"/>
  <c r="AO73" i="144"/>
  <c r="AY54" i="138"/>
  <c r="BF89" i="144"/>
  <c r="BD93" i="144"/>
  <c r="AE42" i="136"/>
  <c r="BF65" i="143"/>
  <c r="AQ70" i="135"/>
  <c r="AG46" i="136"/>
  <c r="BR74" i="137"/>
  <c r="BR50" i="138"/>
  <c r="BY117" i="144"/>
  <c r="CD50" i="136"/>
  <c r="AU30" i="140"/>
  <c r="BF65" i="144"/>
  <c r="BD36" i="142"/>
  <c r="AW92" i="142"/>
  <c r="AE86" i="136"/>
  <c r="CD82" i="139"/>
  <c r="BN34" i="139"/>
  <c r="BM33" i="144"/>
  <c r="BT74" i="136"/>
  <c r="CG98" i="140"/>
  <c r="BS106" i="140"/>
  <c r="CC48" i="142"/>
  <c r="AQ21" i="144"/>
  <c r="AM62" i="139"/>
  <c r="AU61" i="143"/>
  <c r="AW52" i="142"/>
  <c r="AG110" i="135"/>
  <c r="AU98" i="137"/>
  <c r="AU122" i="140"/>
  <c r="AS36" i="141"/>
  <c r="AU38" i="135"/>
  <c r="AQ18" i="136"/>
  <c r="AM30" i="138"/>
  <c r="BT122" i="136"/>
  <c r="CG116" i="142"/>
  <c r="BN34" i="138"/>
  <c r="BJ113" i="143"/>
  <c r="BD104" i="141"/>
  <c r="BH56" i="142"/>
  <c r="AY76" i="141"/>
  <c r="AW98" i="139"/>
  <c r="AI74" i="136"/>
  <c r="AY42" i="137"/>
  <c r="AM82" i="137"/>
  <c r="BF92" i="141"/>
  <c r="BA25" i="145"/>
  <c r="AM78" i="136"/>
  <c r="AS73" i="143"/>
  <c r="CF90" i="138"/>
  <c r="CD42" i="135"/>
  <c r="AS62" i="135"/>
  <c r="CF114" i="136"/>
  <c r="CG108" i="142"/>
  <c r="CC25" i="143"/>
  <c r="BN122" i="135"/>
  <c r="BN82" i="137"/>
  <c r="CD106" i="137"/>
  <c r="AY45" i="144"/>
  <c r="BA108" i="142"/>
  <c r="AE90" i="137"/>
  <c r="BF105" i="144"/>
  <c r="CE105" i="143"/>
  <c r="CC112" i="141"/>
  <c r="CA65" i="144"/>
  <c r="CG28" i="141"/>
  <c r="BP26" i="139"/>
  <c r="CC92" i="141"/>
  <c r="CB42" i="138"/>
  <c r="CE37" i="144"/>
  <c r="BX90" i="137"/>
  <c r="CA36" i="142"/>
  <c r="BM89" i="143"/>
  <c r="AS48" i="141"/>
  <c r="AO94" i="137"/>
  <c r="BJ25" i="143"/>
  <c r="AU118" i="140"/>
  <c r="AW110" i="138"/>
  <c r="AW46" i="135"/>
  <c r="AU89" i="143"/>
  <c r="AY54" i="140"/>
  <c r="BZ106" i="139"/>
  <c r="CF58" i="139"/>
  <c r="CE88" i="141"/>
  <c r="BZ74" i="135"/>
  <c r="BD29" i="143"/>
  <c r="AU88" i="142"/>
  <c r="AU77" i="143"/>
  <c r="BH20" i="141"/>
  <c r="AQ30" i="136"/>
  <c r="BH98" i="140"/>
  <c r="BF116" i="141"/>
  <c r="CG84" i="141"/>
  <c r="CC68" i="141"/>
  <c r="CC97" i="143"/>
  <c r="BU58" i="140"/>
  <c r="BJ37" i="143"/>
  <c r="AQ112" i="141"/>
  <c r="AI90" i="136"/>
  <c r="AW101" i="143"/>
  <c r="AQ122" i="137"/>
  <c r="AI118" i="139"/>
  <c r="AM62" i="137"/>
  <c r="AQ72" i="142"/>
  <c r="AY82" i="136"/>
  <c r="CA66" i="140"/>
  <c r="BN58" i="135"/>
  <c r="CE73" i="144"/>
  <c r="CC76" i="142"/>
  <c r="CE45" i="143"/>
  <c r="CC92" i="142"/>
  <c r="CA96" i="142"/>
  <c r="BV26" i="137"/>
  <c r="BA109" i="144"/>
  <c r="BD44" i="142"/>
  <c r="AU53" i="144"/>
  <c r="AS122" i="139"/>
  <c r="AS114" i="135"/>
  <c r="BA28" i="141"/>
  <c r="AK54" i="136"/>
  <c r="AK46" i="139"/>
  <c r="AM106" i="135"/>
  <c r="BO29" i="143"/>
  <c r="BO105" i="144"/>
  <c r="BV66" i="137"/>
  <c r="BF33" i="143"/>
  <c r="AY18" i="139"/>
  <c r="AY108" i="141"/>
  <c r="AW68" i="141"/>
  <c r="AU37" i="144"/>
  <c r="BA112" i="142"/>
  <c r="AM70" i="140"/>
  <c r="AW62" i="138"/>
  <c r="AI122" i="135"/>
  <c r="BF77" i="144"/>
  <c r="AS70" i="136"/>
  <c r="BR50" i="139"/>
  <c r="CE85" i="144"/>
  <c r="AE14" i="139"/>
  <c r="CD58" i="138"/>
  <c r="CC41" i="143"/>
  <c r="CF66" i="135"/>
  <c r="BU29" i="145"/>
  <c r="CB74" i="139"/>
  <c r="CA109" i="143"/>
  <c r="CE85" i="143"/>
  <c r="BU64" i="142"/>
  <c r="BS113" i="143"/>
  <c r="BU73" i="143"/>
  <c r="CD82" i="136"/>
  <c r="BX114" i="139"/>
  <c r="BF81" i="143"/>
  <c r="AU70" i="139"/>
  <c r="AS58" i="136"/>
  <c r="BY21" i="144"/>
  <c r="CG48" i="141"/>
  <c r="BU88" i="142"/>
  <c r="BY110" i="140"/>
  <c r="CG102" i="140"/>
  <c r="BU20" i="142"/>
  <c r="CA25" i="145"/>
  <c r="BN106" i="135"/>
  <c r="CF82" i="138"/>
  <c r="AG66" i="139"/>
  <c r="AY90" i="135"/>
  <c r="AI106" i="137"/>
  <c r="AG34" i="137"/>
  <c r="AS21" i="143"/>
  <c r="AU68" i="142"/>
  <c r="AY78" i="138"/>
  <c r="CF18" i="136"/>
  <c r="CD18" i="137"/>
  <c r="BX114" i="138"/>
  <c r="AW20" i="142"/>
  <c r="AE70" i="137"/>
  <c r="AW100" i="141"/>
  <c r="AW50" i="139"/>
  <c r="AO100" i="142"/>
  <c r="AS22" i="139"/>
  <c r="AS54" i="139"/>
  <c r="BJ48" i="142"/>
  <c r="AG50" i="136"/>
  <c r="CB42" i="139"/>
  <c r="CF58" i="136"/>
  <c r="CE112" i="142"/>
  <c r="BU100" i="142"/>
  <c r="BF32" i="141"/>
  <c r="AU38" i="138"/>
  <c r="AW110" i="136"/>
  <c r="AK38" i="139"/>
  <c r="AO22" i="140"/>
  <c r="AS113" i="144"/>
  <c r="AE66" i="138"/>
  <c r="AY14" i="138"/>
  <c r="AY82" i="139"/>
  <c r="BY44" i="142"/>
  <c r="BO116" i="141"/>
  <c r="BW32" i="141"/>
  <c r="BP122" i="138"/>
  <c r="CE53" i="143"/>
  <c r="BU104" i="141"/>
  <c r="CG21" i="143"/>
  <c r="AO58" i="138"/>
  <c r="AM122" i="136"/>
  <c r="AW96" i="142"/>
  <c r="AQ86" i="138"/>
  <c r="BD16" i="141"/>
  <c r="BA102" i="140"/>
  <c r="AK66" i="135"/>
  <c r="AM102" i="137"/>
  <c r="BH120" i="142"/>
  <c r="BU108" i="141"/>
  <c r="CG44" i="141"/>
  <c r="BQ65" i="143"/>
  <c r="AQ94" i="140"/>
  <c r="AK118" i="138"/>
  <c r="BH85" i="143"/>
  <c r="AK110" i="139"/>
  <c r="BH53" i="143"/>
  <c r="AO118" i="135"/>
  <c r="AO66" i="137"/>
  <c r="AQ97" i="143"/>
  <c r="BF33" i="145"/>
  <c r="AY26" i="136"/>
  <c r="BQ120" i="141"/>
  <c r="BQ120" i="142"/>
  <c r="BU81" i="143"/>
  <c r="CC72" i="141"/>
  <c r="CA16" i="142"/>
  <c r="BU57" i="143"/>
  <c r="BY40" i="142"/>
  <c r="CA24" i="142"/>
  <c r="CG36" i="141"/>
  <c r="CA68" i="142"/>
  <c r="BX34" i="136"/>
  <c r="BJ41" i="143"/>
  <c r="AQ120" i="141"/>
  <c r="AO72" i="141"/>
  <c r="CE33" i="143"/>
  <c r="BQ94" i="140"/>
  <c r="CB98" i="137"/>
  <c r="BY69" i="144"/>
  <c r="CD98" i="139"/>
  <c r="BY80" i="142"/>
  <c r="BO77" i="143"/>
  <c r="CG33" i="145"/>
  <c r="BQ80" i="141"/>
  <c r="CD114" i="135"/>
  <c r="AK46" i="140"/>
  <c r="AM42" i="135"/>
  <c r="BJ109" i="143"/>
  <c r="BJ76" i="142"/>
  <c r="AU58" i="135"/>
  <c r="AU85" i="144"/>
  <c r="AM106" i="139"/>
  <c r="BU77" i="144"/>
  <c r="BM100" i="141"/>
  <c r="CG53" i="144"/>
  <c r="CC96" i="141"/>
  <c r="BO16" i="141"/>
  <c r="AS86" i="135"/>
  <c r="AW45" i="143"/>
  <c r="AY78" i="137"/>
  <c r="AO82" i="135"/>
  <c r="AM30" i="137"/>
  <c r="AQ86" i="137"/>
  <c r="AG74" i="137"/>
  <c r="BW60" i="142"/>
  <c r="BY61" i="143"/>
  <c r="BT34" i="137"/>
  <c r="CA26" i="140"/>
  <c r="CD106" i="136"/>
  <c r="AK62" i="140"/>
  <c r="AU57" i="143"/>
  <c r="AI78" i="139"/>
  <c r="AK106" i="136"/>
  <c r="AM42" i="139"/>
  <c r="AY22" i="136"/>
  <c r="AW96" i="141"/>
  <c r="AW40" i="142"/>
  <c r="BT82" i="135"/>
  <c r="BU34" i="140"/>
  <c r="CA118" i="140"/>
  <c r="BU74" i="140"/>
  <c r="AQ80" i="142"/>
  <c r="AS14" i="136"/>
  <c r="AY82" i="138"/>
  <c r="AI102" i="136"/>
  <c r="AU106" i="140"/>
  <c r="AW22" i="137"/>
  <c r="AQ114" i="136"/>
  <c r="AU54" i="135"/>
  <c r="AO18" i="137"/>
  <c r="BA64" i="142"/>
  <c r="AS14" i="137"/>
  <c r="CD66" i="138"/>
  <c r="BO101" i="143"/>
  <c r="AE118" i="136"/>
  <c r="BD88" i="141"/>
  <c r="AO50" i="135"/>
  <c r="BJ16" i="142"/>
  <c r="BH116" i="142"/>
  <c r="AU70" i="138"/>
  <c r="BR26" i="136"/>
  <c r="AQ30" i="139"/>
  <c r="AW38" i="136"/>
  <c r="BT58" i="139"/>
  <c r="BP58" i="135"/>
  <c r="AY113" i="144"/>
  <c r="BP58" i="136"/>
  <c r="BZ18" i="137"/>
  <c r="AS30" i="140"/>
  <c r="AW122" i="140"/>
  <c r="AQ38" i="135"/>
  <c r="AW18" i="136"/>
  <c r="AU72" i="142"/>
  <c r="AE118" i="139"/>
  <c r="AO86" i="136"/>
  <c r="AG58" i="138"/>
  <c r="AS62" i="137"/>
  <c r="AU62" i="137"/>
  <c r="AU52" i="142"/>
  <c r="AS86" i="136"/>
  <c r="AK58" i="138"/>
  <c r="BH57" i="143"/>
  <c r="AU122" i="136"/>
  <c r="BP114" i="136"/>
  <c r="AQ42" i="136"/>
  <c r="CA94" i="140"/>
  <c r="BX98" i="137"/>
  <c r="AG30" i="140"/>
  <c r="AS77" i="144"/>
  <c r="AU70" i="135"/>
  <c r="AK106" i="135"/>
  <c r="AQ70" i="138"/>
  <c r="AE62" i="135"/>
  <c r="BO74" i="140"/>
  <c r="CF18" i="137"/>
  <c r="BD77" i="144"/>
  <c r="BS73" i="144"/>
  <c r="AE114" i="135"/>
  <c r="BD65" i="144"/>
  <c r="AS53" i="144"/>
  <c r="BL50" i="136"/>
  <c r="AM82" i="136"/>
  <c r="AQ46" i="139"/>
  <c r="AW70" i="136"/>
  <c r="BR42" i="136"/>
  <c r="BN18" i="137"/>
  <c r="CA76" i="142"/>
  <c r="AW53" i="144"/>
  <c r="CG122" i="140"/>
  <c r="BU117" i="144"/>
  <c r="BR66" i="137"/>
  <c r="CD114" i="139"/>
  <c r="BS74" i="140"/>
  <c r="BM118" i="140"/>
  <c r="AQ77" i="144"/>
  <c r="CC73" i="144"/>
  <c r="AQ114" i="135"/>
  <c r="AS65" i="144"/>
  <c r="CB26" i="136"/>
  <c r="AY116" i="142"/>
  <c r="CA29" i="143"/>
  <c r="AG18" i="139"/>
  <c r="AG66" i="138"/>
  <c r="BQ89" i="144"/>
  <c r="CE89" i="144"/>
  <c r="BS37" i="143"/>
  <c r="CA37" i="143"/>
  <c r="BR90" i="135"/>
  <c r="BV90" i="135"/>
  <c r="BL90" i="135"/>
  <c r="BZ114" i="138"/>
  <c r="BN114" i="138"/>
  <c r="AQ102" i="135"/>
  <c r="CF74" i="137"/>
  <c r="BX74" i="137"/>
  <c r="CB74" i="137"/>
  <c r="BP74" i="137"/>
  <c r="BL74" i="137"/>
  <c r="BS93" i="144"/>
  <c r="BQ93" i="144"/>
  <c r="BM93" i="144"/>
  <c r="CA93" i="144"/>
  <c r="BU93" i="144"/>
  <c r="BZ50" i="136"/>
  <c r="BR50" i="136"/>
  <c r="AQ22" i="140"/>
  <c r="AI22" i="140"/>
  <c r="AM22" i="140"/>
  <c r="AW14" i="140"/>
  <c r="BU66" i="140"/>
  <c r="BS66" i="140"/>
  <c r="BO66" i="140"/>
  <c r="CC66" i="140"/>
  <c r="BY66" i="140"/>
  <c r="CC113" i="144"/>
  <c r="CA113" i="144"/>
  <c r="BO113" i="144"/>
  <c r="CG113" i="144"/>
  <c r="CE113" i="144"/>
  <c r="BJ80" i="142"/>
  <c r="AO80" i="142"/>
  <c r="BA80" i="142"/>
  <c r="BF80" i="142"/>
  <c r="AW117" i="144"/>
  <c r="AO117" i="144"/>
  <c r="AQ117" i="144"/>
  <c r="BD117" i="144"/>
  <c r="BH117" i="144"/>
  <c r="AU54" i="136"/>
  <c r="AG54" i="136"/>
  <c r="AM54" i="136"/>
  <c r="AY54" i="136"/>
  <c r="AU106" i="135"/>
  <c r="AG106" i="135"/>
  <c r="CG105" i="144"/>
  <c r="BY105" i="144"/>
  <c r="BU105" i="144"/>
  <c r="BQ105" i="144"/>
  <c r="BS105" i="144"/>
  <c r="AW33" i="143"/>
  <c r="AO33" i="143"/>
  <c r="BH33" i="143"/>
  <c r="AU33" i="143"/>
  <c r="AQ108" i="141"/>
  <c r="AO108" i="141"/>
  <c r="BF108" i="141"/>
  <c r="BH108" i="141"/>
  <c r="BF37" i="144"/>
  <c r="AY37" i="144"/>
  <c r="BA37" i="144"/>
  <c r="AW37" i="144"/>
  <c r="AW70" i="138"/>
  <c r="AM70" i="138"/>
  <c r="AY70" i="138"/>
  <c r="BZ114" i="139"/>
  <c r="CE74" i="140"/>
  <c r="BV18" i="137"/>
  <c r="AQ30" i="140"/>
  <c r="AO30" i="140"/>
  <c r="BW76" i="142"/>
  <c r="BO118" i="140"/>
  <c r="BU118" i="140"/>
  <c r="CG118" i="140"/>
  <c r="AO77" i="144"/>
  <c r="CA73" i="144"/>
  <c r="BO73" i="144"/>
  <c r="AY114" i="135"/>
  <c r="AI106" i="135"/>
  <c r="AW106" i="135"/>
  <c r="AW65" i="144"/>
  <c r="BF53" i="144"/>
  <c r="BS89" i="144"/>
  <c r="AG70" i="138"/>
  <c r="CF50" i="136"/>
  <c r="BL26" i="136"/>
  <c r="CD26" i="136"/>
  <c r="CF114" i="138"/>
  <c r="CF58" i="135"/>
  <c r="BZ58" i="135"/>
  <c r="AW22" i="140"/>
  <c r="BY113" i="144"/>
  <c r="AI70" i="136"/>
  <c r="BV42" i="136"/>
  <c r="BA108" i="141"/>
  <c r="BM66" i="140"/>
  <c r="BH68" i="141"/>
  <c r="AE54" i="136"/>
  <c r="AS28" i="141"/>
  <c r="CG93" i="144"/>
  <c r="BZ66" i="137"/>
  <c r="AG122" i="139"/>
  <c r="AS117" i="144"/>
  <c r="BR114" i="139"/>
  <c r="BA105" i="143"/>
  <c r="BW74" i="140"/>
  <c r="BQ74" i="140"/>
  <c r="BM74" i="140"/>
  <c r="BP18" i="137"/>
  <c r="AY30" i="140"/>
  <c r="AM30" i="140"/>
  <c r="AW30" i="140"/>
  <c r="BQ76" i="142"/>
  <c r="CE76" i="142"/>
  <c r="BU76" i="142"/>
  <c r="BW118" i="140"/>
  <c r="CC118" i="140"/>
  <c r="BS118" i="140"/>
  <c r="BJ77" i="144"/>
  <c r="AW77" i="144"/>
  <c r="BH77" i="144"/>
  <c r="BY73" i="144"/>
  <c r="BM73" i="144"/>
  <c r="BW73" i="144"/>
  <c r="AO114" i="135"/>
  <c r="AI114" i="135"/>
  <c r="AW114" i="135"/>
  <c r="AO106" i="135"/>
  <c r="AQ106" i="135"/>
  <c r="AY53" i="144"/>
  <c r="CG89" i="144"/>
  <c r="AS70" i="138"/>
  <c r="AO70" i="138"/>
  <c r="BP50" i="136"/>
  <c r="BN50" i="136"/>
  <c r="CB50" i="136"/>
  <c r="BP26" i="136"/>
  <c r="BT114" i="138"/>
  <c r="AE22" i="140"/>
  <c r="AY22" i="140"/>
  <c r="AO116" i="142"/>
  <c r="BQ29" i="143"/>
  <c r="AW80" i="142"/>
  <c r="BM113" i="144"/>
  <c r="AU65" i="143"/>
  <c r="AS108" i="141"/>
  <c r="CA105" i="144"/>
  <c r="BN74" i="137"/>
  <c r="CE66" i="140"/>
  <c r="AM46" i="136"/>
  <c r="BH37" i="144"/>
  <c r="BO93" i="144"/>
  <c r="BJ117" i="144"/>
  <c r="CA109" i="144"/>
  <c r="BQ109" i="144"/>
  <c r="BM109" i="144"/>
  <c r="BZ114" i="136"/>
  <c r="BT114" i="136"/>
  <c r="BL114" i="136"/>
  <c r="CA72" i="142"/>
  <c r="BQ72" i="142"/>
  <c r="BN66" i="139"/>
  <c r="CB66" i="139"/>
  <c r="BR66" i="139"/>
  <c r="BY122" i="140"/>
  <c r="BU122" i="140"/>
  <c r="CE122" i="140"/>
  <c r="BZ42" i="137"/>
  <c r="CF42" i="137"/>
  <c r="CB18" i="136"/>
  <c r="BX18" i="136"/>
  <c r="BR18" i="136"/>
  <c r="BN42" i="136"/>
  <c r="BX42" i="136"/>
  <c r="CD42" i="136"/>
  <c r="BP42" i="136"/>
  <c r="BF44" i="141"/>
  <c r="AU44" i="141"/>
  <c r="BT50" i="138"/>
  <c r="BN50" i="138"/>
  <c r="BO117" i="144"/>
  <c r="CE117" i="144"/>
  <c r="BM117" i="144"/>
  <c r="BW117" i="144"/>
  <c r="BS117" i="144"/>
  <c r="AQ60" i="142"/>
  <c r="AS60" i="142"/>
  <c r="BJ65" i="144"/>
  <c r="AQ65" i="144"/>
  <c r="AU65" i="144"/>
  <c r="AU38" i="139"/>
  <c r="AG38" i="139"/>
  <c r="AS38" i="139"/>
  <c r="BJ113" i="144"/>
  <c r="BD113" i="144"/>
  <c r="AO113" i="144"/>
  <c r="BA113" i="144"/>
  <c r="AW113" i="144"/>
  <c r="AS66" i="138"/>
  <c r="AQ66" i="138"/>
  <c r="AM66" i="138"/>
  <c r="AI66" i="138"/>
  <c r="AS82" i="136"/>
  <c r="AI82" i="136"/>
  <c r="AG82" i="136"/>
  <c r="CD58" i="135"/>
  <c r="BR58" i="135"/>
  <c r="BX58" i="135"/>
  <c r="BA53" i="144"/>
  <c r="AQ53" i="144"/>
  <c r="AK122" i="139"/>
  <c r="AQ122" i="139"/>
  <c r="AU122" i="139"/>
  <c r="AI122" i="139"/>
  <c r="AQ28" i="141"/>
  <c r="BF28" i="141"/>
  <c r="BJ28" i="141"/>
  <c r="AS46" i="139"/>
  <c r="AU46" i="139"/>
  <c r="AI46" i="139"/>
  <c r="AE46" i="139"/>
  <c r="AW46" i="139"/>
  <c r="CC29" i="143"/>
  <c r="BS29" i="143"/>
  <c r="CE29" i="143"/>
  <c r="BU29" i="143"/>
  <c r="CG29" i="143"/>
  <c r="BT66" i="137"/>
  <c r="CB66" i="137"/>
  <c r="BX66" i="137"/>
  <c r="BL66" i="137"/>
  <c r="BP66" i="137"/>
  <c r="AQ18" i="139"/>
  <c r="AU18" i="139"/>
  <c r="AI18" i="139"/>
  <c r="AE18" i="139"/>
  <c r="AY68" i="141"/>
  <c r="AS68" i="141"/>
  <c r="BD68" i="141"/>
  <c r="AQ68" i="141"/>
  <c r="BA116" i="142"/>
  <c r="AQ116" i="142"/>
  <c r="AU116" i="142"/>
  <c r="AS116" i="142"/>
  <c r="BD116" i="142"/>
  <c r="BJ116" i="142"/>
  <c r="BT26" i="136"/>
  <c r="CF26" i="136"/>
  <c r="AY70" i="136"/>
  <c r="AG70" i="136"/>
  <c r="AK70" i="136"/>
  <c r="AQ70" i="136"/>
  <c r="AM70" i="136"/>
  <c r="AW105" i="143"/>
  <c r="CA74" i="140"/>
  <c r="BT18" i="137"/>
  <c r="AK70" i="137"/>
  <c r="AE30" i="140"/>
  <c r="BY76" i="142"/>
  <c r="BM76" i="142"/>
  <c r="BA77" i="144"/>
  <c r="AY77" i="144"/>
  <c r="BQ73" i="144"/>
  <c r="AM114" i="135"/>
  <c r="BA65" i="144"/>
  <c r="BJ53" i="144"/>
  <c r="AK70" i="138"/>
  <c r="BO16" i="142"/>
  <c r="BT50" i="136"/>
  <c r="BL114" i="138"/>
  <c r="AK22" i="140"/>
  <c r="BF116" i="142"/>
  <c r="BM29" i="143"/>
  <c r="AO82" i="136"/>
  <c r="AO18" i="139"/>
  <c r="AY80" i="142"/>
  <c r="CC117" i="144"/>
  <c r="CE105" i="144"/>
  <c r="BZ90" i="135"/>
  <c r="BZ74" i="137"/>
  <c r="AY66" i="138"/>
  <c r="AO37" i="144"/>
  <c r="AY33" i="143"/>
  <c r="BN114" i="139"/>
  <c r="BY74" i="140"/>
  <c r="CG74" i="140"/>
  <c r="CB18" i="137"/>
  <c r="BX18" i="137"/>
  <c r="AI30" i="140"/>
  <c r="AK30" i="140"/>
  <c r="CG76" i="142"/>
  <c r="BS76" i="142"/>
  <c r="CE118" i="140"/>
  <c r="BQ118" i="140"/>
  <c r="AU77" i="144"/>
  <c r="CG73" i="144"/>
  <c r="BU73" i="144"/>
  <c r="AE106" i="137"/>
  <c r="AM70" i="135"/>
  <c r="AU114" i="135"/>
  <c r="AG114" i="135"/>
  <c r="AK114" i="135"/>
  <c r="AS106" i="135"/>
  <c r="AE106" i="135"/>
  <c r="BH65" i="144"/>
  <c r="AO53" i="144"/>
  <c r="BH53" i="144"/>
  <c r="BD53" i="144"/>
  <c r="AS102" i="135"/>
  <c r="AI70" i="138"/>
  <c r="AE70" i="138"/>
  <c r="BV50" i="136"/>
  <c r="BX50" i="136"/>
  <c r="BV26" i="136"/>
  <c r="BN26" i="136"/>
  <c r="BZ26" i="136"/>
  <c r="CD114" i="138"/>
  <c r="CB58" i="135"/>
  <c r="BV58" i="135"/>
  <c r="AU22" i="140"/>
  <c r="BX66" i="139"/>
  <c r="AW116" i="142"/>
  <c r="BY29" i="143"/>
  <c r="BW29" i="143"/>
  <c r="CC109" i="144"/>
  <c r="AK82" i="136"/>
  <c r="AS18" i="139"/>
  <c r="AY20" i="142"/>
  <c r="BU113" i="144"/>
  <c r="AU70" i="136"/>
  <c r="BD65" i="143"/>
  <c r="CG117" i="144"/>
  <c r="BZ42" i="136"/>
  <c r="BT42" i="137"/>
  <c r="AW108" i="141"/>
  <c r="BM105" i="144"/>
  <c r="CD74" i="137"/>
  <c r="BQ66" i="140"/>
  <c r="BJ68" i="141"/>
  <c r="AQ54" i="136"/>
  <c r="AO28" i="141"/>
  <c r="BJ33" i="143"/>
  <c r="CE93" i="144"/>
  <c r="CD66" i="137"/>
  <c r="BZ18" i="136"/>
  <c r="AE122" i="139"/>
  <c r="AO38" i="139"/>
  <c r="CD50" i="138"/>
  <c r="BP114" i="139"/>
  <c r="BL66" i="139"/>
  <c r="BW109" i="144"/>
  <c r="CA122" i="140"/>
  <c r="AK62" i="135"/>
  <c r="BT114" i="139"/>
  <c r="BM89" i="144"/>
  <c r="CC89" i="144"/>
  <c r="CD66" i="139"/>
  <c r="BN114" i="136"/>
  <c r="BX114" i="136"/>
  <c r="BS109" i="144"/>
  <c r="BO122" i="140"/>
  <c r="CC122" i="140"/>
  <c r="BV42" i="137"/>
  <c r="CB90" i="135"/>
  <c r="CC37" i="143"/>
  <c r="CB114" i="139"/>
  <c r="BR18" i="137"/>
  <c r="BL18" i="137"/>
  <c r="AI70" i="137"/>
  <c r="AS106" i="137"/>
  <c r="BW89" i="144"/>
  <c r="BY89" i="144"/>
  <c r="BV114" i="138"/>
  <c r="BR114" i="138"/>
  <c r="BP66" i="139"/>
  <c r="BT66" i="139"/>
  <c r="BV114" i="136"/>
  <c r="BU109" i="144"/>
  <c r="CE109" i="144"/>
  <c r="AS78" i="138"/>
  <c r="BW122" i="140"/>
  <c r="BQ122" i="140"/>
  <c r="CF42" i="136"/>
  <c r="CB42" i="136"/>
  <c r="BX42" i="137"/>
  <c r="BQ37" i="143"/>
  <c r="BL18" i="136"/>
  <c r="BP122" i="135"/>
  <c r="CE109" i="143"/>
  <c r="BX74" i="139"/>
  <c r="AY86" i="137"/>
  <c r="BP106" i="139"/>
  <c r="CA45" i="143"/>
  <c r="CA29" i="145"/>
  <c r="BM92" i="142"/>
  <c r="CA50" i="140"/>
  <c r="BP82" i="138"/>
  <c r="BY85" i="144"/>
  <c r="CD26" i="137"/>
  <c r="BX50" i="135"/>
  <c r="CG50" i="140"/>
  <c r="AW90" i="135"/>
  <c r="AO70" i="137"/>
  <c r="BF29" i="143"/>
  <c r="AW106" i="137"/>
  <c r="AW109" i="143"/>
  <c r="AM86" i="137"/>
  <c r="BD57" i="143"/>
  <c r="AK34" i="138"/>
  <c r="AY102" i="135"/>
  <c r="AE34" i="137"/>
  <c r="AQ30" i="137"/>
  <c r="AE78" i="138"/>
  <c r="AW93" i="144"/>
  <c r="AI62" i="135"/>
  <c r="BD105" i="143"/>
  <c r="AQ109" i="143"/>
  <c r="AY34" i="137"/>
  <c r="AQ62" i="135"/>
  <c r="AU70" i="137"/>
  <c r="BA109" i="143"/>
  <c r="AI70" i="135"/>
  <c r="AM102" i="135"/>
  <c r="AW42" i="135"/>
  <c r="AI46" i="140"/>
  <c r="AI78" i="138"/>
  <c r="AS68" i="142"/>
  <c r="AQ65" i="143"/>
  <c r="AU60" i="142"/>
  <c r="AU16" i="142"/>
  <c r="AW62" i="135"/>
  <c r="AU105" i="143"/>
  <c r="BH105" i="143"/>
  <c r="AY70" i="137"/>
  <c r="BA29" i="143"/>
  <c r="AQ106" i="137"/>
  <c r="BF109" i="143"/>
  <c r="AG70" i="135"/>
  <c r="AG114" i="136"/>
  <c r="AQ54" i="140"/>
  <c r="AM62" i="140"/>
  <c r="AO118" i="139"/>
  <c r="AU102" i="135"/>
  <c r="AU34" i="137"/>
  <c r="AY82" i="135"/>
  <c r="BD72" i="142"/>
  <c r="BJ44" i="141"/>
  <c r="AQ20" i="141"/>
  <c r="BA60" i="142"/>
  <c r="AU46" i="136"/>
  <c r="AS54" i="140"/>
  <c r="BO116" i="142"/>
  <c r="BY21" i="143"/>
  <c r="BX58" i="139"/>
  <c r="CD74" i="135"/>
  <c r="BX122" i="136"/>
  <c r="BS80" i="141"/>
  <c r="BM80" i="142"/>
  <c r="BT114" i="135"/>
  <c r="BR122" i="135"/>
  <c r="BX122" i="138"/>
  <c r="CB34" i="137"/>
  <c r="CD34" i="138"/>
  <c r="BS104" i="141"/>
  <c r="BZ82" i="137"/>
  <c r="CC60" i="142"/>
  <c r="CE116" i="142"/>
  <c r="CE21" i="143"/>
  <c r="BT122" i="135"/>
  <c r="BO109" i="143"/>
  <c r="BV122" i="138"/>
  <c r="CD58" i="139"/>
  <c r="BZ34" i="137"/>
  <c r="BL98" i="137"/>
  <c r="CB34" i="138"/>
  <c r="BL74" i="139"/>
  <c r="BW26" i="140"/>
  <c r="BT74" i="135"/>
  <c r="BP82" i="137"/>
  <c r="BR82" i="139"/>
  <c r="BV122" i="136"/>
  <c r="BM94" i="140"/>
  <c r="BM33" i="145"/>
  <c r="BV106" i="137"/>
  <c r="BO61" i="143"/>
  <c r="BX114" i="135"/>
  <c r="BU116" i="142"/>
  <c r="CA21" i="143"/>
  <c r="BS109" i="143"/>
  <c r="BZ122" i="138"/>
  <c r="CD34" i="137"/>
  <c r="BV98" i="137"/>
  <c r="BR34" i="138"/>
  <c r="BN74" i="139"/>
  <c r="BS26" i="140"/>
  <c r="CA104" i="141"/>
  <c r="BQ88" i="141"/>
  <c r="BS33" i="143"/>
  <c r="BP106" i="136"/>
  <c r="CA53" i="143"/>
  <c r="BJ29" i="143"/>
  <c r="AM86" i="136"/>
  <c r="AW42" i="136"/>
  <c r="AS56" i="142"/>
  <c r="AQ56" i="142"/>
  <c r="BJ56" i="142"/>
  <c r="BD53" i="143"/>
  <c r="AQ53" i="143"/>
  <c r="BA53" i="143"/>
  <c r="BH104" i="141"/>
  <c r="AW104" i="141"/>
  <c r="AS58" i="138"/>
  <c r="AW58" i="138"/>
  <c r="AO122" i="140"/>
  <c r="BH122" i="140"/>
  <c r="BA57" i="143"/>
  <c r="AQ73" i="143"/>
  <c r="BJ73" i="143"/>
  <c r="AM118" i="139"/>
  <c r="AY62" i="137"/>
  <c r="AW62" i="137"/>
  <c r="BF113" i="143"/>
  <c r="AS38" i="135"/>
  <c r="BD118" i="135"/>
  <c r="AU118" i="135"/>
  <c r="AU18" i="136"/>
  <c r="AG30" i="138"/>
  <c r="BH77" i="143"/>
  <c r="AS66" i="137"/>
  <c r="AY78" i="136"/>
  <c r="AY122" i="136"/>
  <c r="AW110" i="135"/>
  <c r="AO122" i="135"/>
  <c r="AO76" i="141"/>
  <c r="BJ70" i="137"/>
  <c r="AY86" i="136"/>
  <c r="AK86" i="136"/>
  <c r="AY42" i="136"/>
  <c r="AW56" i="142"/>
  <c r="AY56" i="142"/>
  <c r="AW53" i="143"/>
  <c r="AW86" i="137"/>
  <c r="AU104" i="141"/>
  <c r="BJ104" i="141"/>
  <c r="AU54" i="140"/>
  <c r="AQ58" i="138"/>
  <c r="AU58" i="138"/>
  <c r="BF122" i="140"/>
  <c r="AS122" i="140"/>
  <c r="AQ57" i="143"/>
  <c r="AO73" i="143"/>
  <c r="AY62" i="140"/>
  <c r="AK118" i="139"/>
  <c r="AW118" i="139"/>
  <c r="AQ62" i="137"/>
  <c r="BZ114" i="135"/>
  <c r="BL114" i="135"/>
  <c r="BS116" i="142"/>
  <c r="CC116" i="142"/>
  <c r="BQ116" i="142"/>
  <c r="BU21" i="143"/>
  <c r="BQ21" i="143"/>
  <c r="BX122" i="135"/>
  <c r="BW109" i="143"/>
  <c r="BL122" i="138"/>
  <c r="CD122" i="138"/>
  <c r="BR58" i="139"/>
  <c r="BP58" i="139"/>
  <c r="BV34" i="137"/>
  <c r="BR34" i="137"/>
  <c r="CF98" i="137"/>
  <c r="CF34" i="138"/>
  <c r="BT34" i="138"/>
  <c r="BZ74" i="139"/>
  <c r="BQ26" i="140"/>
  <c r="BO26" i="140"/>
  <c r="BY104" i="141"/>
  <c r="CE104" i="141"/>
  <c r="BL82" i="139"/>
  <c r="BR122" i="136"/>
  <c r="CE60" i="142"/>
  <c r="CF106" i="136"/>
  <c r="BN114" i="135"/>
  <c r="CB114" i="135"/>
  <c r="BM116" i="142"/>
  <c r="BW116" i="142"/>
  <c r="BO21" i="143"/>
  <c r="BS21" i="143"/>
  <c r="CB122" i="135"/>
  <c r="BZ122" i="135"/>
  <c r="BM109" i="143"/>
  <c r="CG109" i="143"/>
  <c r="BN122" i="138"/>
  <c r="CF122" i="138"/>
  <c r="CB58" i="139"/>
  <c r="BP34" i="137"/>
  <c r="BL34" i="137"/>
  <c r="BP98" i="137"/>
  <c r="BT98" i="137"/>
  <c r="BX34" i="138"/>
  <c r="BV34" i="138"/>
  <c r="BP74" i="139"/>
  <c r="BT74" i="139"/>
  <c r="AQ42" i="135"/>
  <c r="AS46" i="140"/>
  <c r="AQ34" i="137"/>
  <c r="AU42" i="135"/>
  <c r="BB70" i="135"/>
  <c r="AU88" i="141"/>
  <c r="BA96" i="141"/>
  <c r="AW72" i="141"/>
  <c r="AU38" i="136"/>
  <c r="AO62" i="135"/>
  <c r="AS105" i="143"/>
  <c r="AK90" i="135"/>
  <c r="AG70" i="137"/>
  <c r="AM70" i="137"/>
  <c r="AY29" i="143"/>
  <c r="AO42" i="136"/>
  <c r="AM42" i="136"/>
  <c r="AU106" i="137"/>
  <c r="AY106" i="137"/>
  <c r="BD109" i="143"/>
  <c r="AS109" i="143"/>
  <c r="AW70" i="135"/>
  <c r="AG78" i="135"/>
  <c r="AU86" i="137"/>
  <c r="AK54" i="140"/>
  <c r="AO57" i="143"/>
  <c r="AO110" i="138"/>
  <c r="AU62" i="140"/>
  <c r="AO102" i="135"/>
  <c r="AI102" i="135"/>
  <c r="AO89" i="143"/>
  <c r="BA88" i="142"/>
  <c r="AO34" i="137"/>
  <c r="AI42" i="135"/>
  <c r="AU46" i="140"/>
  <c r="AK74" i="137"/>
  <c r="AS44" i="141"/>
  <c r="AW46" i="136"/>
  <c r="AM66" i="139"/>
  <c r="AM18" i="137"/>
  <c r="AU102" i="136"/>
  <c r="AK22" i="137"/>
  <c r="AW64" i="142"/>
  <c r="BJ88" i="141"/>
  <c r="AS90" i="135"/>
  <c r="AO22" i="137"/>
  <c r="BF72" i="141"/>
  <c r="AO48" i="142"/>
  <c r="AU70" i="140"/>
  <c r="AS30" i="139"/>
  <c r="AY62" i="135"/>
  <c r="AU62" i="135"/>
  <c r="BJ105" i="143"/>
  <c r="AY105" i="143"/>
  <c r="AI90" i="135"/>
  <c r="AW70" i="137"/>
  <c r="AS70" i="137"/>
  <c r="AW29" i="143"/>
  <c r="AI42" i="136"/>
  <c r="AU42" i="136"/>
  <c r="AK106" i="137"/>
  <c r="AO106" i="137"/>
  <c r="AU109" i="143"/>
  <c r="BH109" i="143"/>
  <c r="AO70" i="135"/>
  <c r="AK70" i="135"/>
  <c r="AY70" i="135"/>
  <c r="AM114" i="136"/>
  <c r="AE86" i="137"/>
  <c r="AI86" i="137"/>
  <c r="AY22" i="137"/>
  <c r="BH64" i="142"/>
  <c r="AW54" i="140"/>
  <c r="BH96" i="141"/>
  <c r="AU110" i="138"/>
  <c r="AQ62" i="140"/>
  <c r="AO62" i="140"/>
  <c r="AE102" i="135"/>
  <c r="AG102" i="135"/>
  <c r="BH92" i="142"/>
  <c r="AY72" i="141"/>
  <c r="BD88" i="142"/>
  <c r="AG42" i="135"/>
  <c r="AU62" i="138"/>
  <c r="BF16" i="142"/>
  <c r="AY14" i="137"/>
  <c r="AO78" i="138"/>
  <c r="AK46" i="135"/>
  <c r="BF20" i="142"/>
  <c r="BH44" i="141"/>
  <c r="AY65" i="143"/>
  <c r="AU20" i="141"/>
  <c r="AO60" i="142"/>
  <c r="AK118" i="136"/>
  <c r="AK114" i="136"/>
  <c r="AS38" i="136"/>
  <c r="AW102" i="136"/>
  <c r="BF64" i="142"/>
  <c r="AO88" i="141"/>
  <c r="AS110" i="138"/>
  <c r="AS118" i="136"/>
  <c r="AE62" i="138"/>
  <c r="AO14" i="137"/>
  <c r="AE46" i="135"/>
  <c r="AU48" i="141"/>
  <c r="AU90" i="135"/>
  <c r="BH29" i="143"/>
  <c r="AO29" i="143"/>
  <c r="AS42" i="136"/>
  <c r="AK42" i="136"/>
  <c r="AS86" i="137"/>
  <c r="AO86" i="137"/>
  <c r="AQ22" i="139"/>
  <c r="AG54" i="140"/>
  <c r="AQ110" i="136"/>
  <c r="CA85" i="144"/>
  <c r="CF26" i="137"/>
  <c r="BZ50" i="135"/>
  <c r="CB50" i="135"/>
  <c r="BP42" i="139"/>
  <c r="BP74" i="138"/>
  <c r="BY96" i="142"/>
  <c r="CD82" i="138"/>
  <c r="BS45" i="143"/>
  <c r="BZ26" i="137"/>
  <c r="BP50" i="135"/>
  <c r="BX82" i="135"/>
  <c r="BY92" i="142"/>
  <c r="BX42" i="139"/>
  <c r="BU101" i="143"/>
  <c r="BU96" i="142"/>
  <c r="BR90" i="138"/>
  <c r="BY81" i="143"/>
  <c r="CG81" i="143"/>
  <c r="BQ76" i="141"/>
  <c r="BY76" i="141"/>
  <c r="BZ106" i="137"/>
  <c r="BL106" i="137"/>
  <c r="BU33" i="143"/>
  <c r="BO33" i="143"/>
  <c r="BY94" i="140"/>
  <c r="CG94" i="140"/>
  <c r="BO94" i="140"/>
  <c r="CE94" i="140"/>
  <c r="BM69" i="144"/>
  <c r="BQ69" i="144"/>
  <c r="BU69" i="144"/>
  <c r="BU80" i="142"/>
  <c r="CE80" i="142"/>
  <c r="CC80" i="142"/>
  <c r="BW33" i="145"/>
  <c r="BU33" i="145"/>
  <c r="CE33" i="145"/>
  <c r="BQ33" i="145"/>
  <c r="BM80" i="141"/>
  <c r="BW80" i="141"/>
  <c r="CC80" i="141"/>
  <c r="BO80" i="141"/>
  <c r="AU66" i="139"/>
  <c r="AQ66" i="139"/>
  <c r="AE66" i="139"/>
  <c r="AW66" i="139"/>
  <c r="AM110" i="138"/>
  <c r="AK110" i="138"/>
  <c r="BU88" i="141"/>
  <c r="BW88" i="141"/>
  <c r="CA88" i="141"/>
  <c r="CC88" i="141"/>
  <c r="BO88" i="141"/>
  <c r="AO77" i="143"/>
  <c r="AW77" i="143"/>
  <c r="BA77" i="143"/>
  <c r="AS30" i="137"/>
  <c r="AG30" i="137"/>
  <c r="AK30" i="137"/>
  <c r="AQ74" i="137"/>
  <c r="AI74" i="137"/>
  <c r="AU74" i="137"/>
  <c r="CC61" i="143"/>
  <c r="BW61" i="143"/>
  <c r="CG61" i="143"/>
  <c r="BU61" i="143"/>
  <c r="CE26" i="140"/>
  <c r="BU26" i="140"/>
  <c r="CG26" i="140"/>
  <c r="AG62" i="140"/>
  <c r="AS62" i="140"/>
  <c r="AI62" i="140"/>
  <c r="BJ57" i="143"/>
  <c r="AY57" i="143"/>
  <c r="BF57" i="143"/>
  <c r="BH72" i="142"/>
  <c r="BA72" i="142"/>
  <c r="AS72" i="142"/>
  <c r="BJ72" i="142"/>
  <c r="BF72" i="142"/>
  <c r="BZ82" i="139"/>
  <c r="BP82" i="139"/>
  <c r="BT82" i="139"/>
  <c r="CF82" i="139"/>
  <c r="BV82" i="139"/>
  <c r="CB82" i="139"/>
  <c r="CG53" i="143"/>
  <c r="BQ53" i="143"/>
  <c r="BU53" i="143"/>
  <c r="BS53" i="143"/>
  <c r="BO53" i="143"/>
  <c r="AQ122" i="136"/>
  <c r="AO122" i="136"/>
  <c r="AE122" i="136"/>
  <c r="AI122" i="136"/>
  <c r="AS122" i="136"/>
  <c r="BH36" i="141"/>
  <c r="BD36" i="141"/>
  <c r="BJ36" i="141"/>
  <c r="AI38" i="135"/>
  <c r="AK38" i="135"/>
  <c r="AY38" i="135"/>
  <c r="AM38" i="135"/>
  <c r="AG38" i="135"/>
  <c r="AG18" i="136"/>
  <c r="AO18" i="136"/>
  <c r="AE18" i="136"/>
  <c r="AK18" i="136"/>
  <c r="AM18" i="136"/>
  <c r="AY18" i="136"/>
  <c r="AY30" i="138"/>
  <c r="AO30" i="138"/>
  <c r="AS30" i="138"/>
  <c r="AI30" i="138"/>
  <c r="AU30" i="138"/>
  <c r="AK30" i="138"/>
  <c r="CF122" i="136"/>
  <c r="BL122" i="136"/>
  <c r="BN122" i="136"/>
  <c r="BZ122" i="136"/>
  <c r="BP122" i="136"/>
  <c r="CD122" i="136"/>
  <c r="AU113" i="143"/>
  <c r="BH113" i="143"/>
  <c r="AW113" i="143"/>
  <c r="BA113" i="143"/>
  <c r="AQ113" i="143"/>
  <c r="BD76" i="141"/>
  <c r="AW76" i="141"/>
  <c r="BH76" i="141"/>
  <c r="BF76" i="141"/>
  <c r="BA76" i="141"/>
  <c r="AS118" i="135"/>
  <c r="AW118" i="135"/>
  <c r="AG118" i="135"/>
  <c r="AM118" i="135"/>
  <c r="AY118" i="135"/>
  <c r="AK118" i="135"/>
  <c r="AQ66" i="137"/>
  <c r="AG66" i="137"/>
  <c r="AK66" i="137"/>
  <c r="AW66" i="137"/>
  <c r="AM66" i="137"/>
  <c r="AS122" i="135"/>
  <c r="AU122" i="135"/>
  <c r="AE122" i="135"/>
  <c r="AQ122" i="135"/>
  <c r="AW122" i="135"/>
  <c r="AK122" i="135"/>
  <c r="AO78" i="136"/>
  <c r="AE78" i="136"/>
  <c r="AQ78" i="136"/>
  <c r="AU78" i="136"/>
  <c r="AK78" i="136"/>
  <c r="AU73" i="143"/>
  <c r="BH73" i="143"/>
  <c r="AW73" i="143"/>
  <c r="BQ56" i="142"/>
  <c r="BW56" i="142"/>
  <c r="BX82" i="137"/>
  <c r="CF82" i="137"/>
  <c r="BL82" i="137"/>
  <c r="BV82" i="137"/>
  <c r="BR82" i="137"/>
  <c r="BJ72" i="141"/>
  <c r="BH72" i="141"/>
  <c r="AS74" i="135"/>
  <c r="AI74" i="135"/>
  <c r="CA77" i="143"/>
  <c r="BM77" i="143"/>
  <c r="BW77" i="143"/>
  <c r="CG77" i="143"/>
  <c r="AM46" i="135"/>
  <c r="AU46" i="135"/>
  <c r="AO46" i="135"/>
  <c r="AS89" i="143"/>
  <c r="BJ89" i="143"/>
  <c r="BF89" i="143"/>
  <c r="BD89" i="143"/>
  <c r="AY89" i="143"/>
  <c r="BV106" i="139"/>
  <c r="BR106" i="139"/>
  <c r="BT106" i="139"/>
  <c r="CF74" i="135"/>
  <c r="BN74" i="135"/>
  <c r="BX74" i="135"/>
  <c r="BJ88" i="142"/>
  <c r="BF88" i="142"/>
  <c r="AW88" i="142"/>
  <c r="AS88" i="142"/>
  <c r="AY93" i="144"/>
  <c r="BA93" i="144"/>
  <c r="AO93" i="144"/>
  <c r="AW82" i="135"/>
  <c r="AK82" i="135"/>
  <c r="AE82" i="135"/>
  <c r="AM82" i="135"/>
  <c r="BS60" i="142"/>
  <c r="CA60" i="142"/>
  <c r="CG60" i="142"/>
  <c r="BU60" i="142"/>
  <c r="BM60" i="142"/>
  <c r="CB106" i="136"/>
  <c r="BV106" i="136"/>
  <c r="BR106" i="136"/>
  <c r="BT106" i="136"/>
  <c r="BX106" i="136"/>
  <c r="AQ118" i="139"/>
  <c r="AG118" i="139"/>
  <c r="AS118" i="139"/>
  <c r="AO62" i="137"/>
  <c r="AE62" i="137"/>
  <c r="AI62" i="137"/>
  <c r="BW104" i="141"/>
  <c r="BM104" i="141"/>
  <c r="BQ104" i="141"/>
  <c r="AY61" i="143"/>
  <c r="AO61" i="143"/>
  <c r="AY110" i="135"/>
  <c r="AO110" i="135"/>
  <c r="AI110" i="135"/>
  <c r="AQ110" i="135"/>
  <c r="AM110" i="135"/>
  <c r="AE110" i="135"/>
  <c r="AI98" i="137"/>
  <c r="AS98" i="137"/>
  <c r="AE98" i="137"/>
  <c r="CF114" i="135"/>
  <c r="BR114" i="135"/>
  <c r="CC21" i="143"/>
  <c r="BW21" i="143"/>
  <c r="BL122" i="135"/>
  <c r="CD122" i="135"/>
  <c r="AE90" i="135"/>
  <c r="AM90" i="135"/>
  <c r="AQ90" i="135"/>
  <c r="BU109" i="143"/>
  <c r="BY109" i="143"/>
  <c r="AQ29" i="143"/>
  <c r="AU29" i="143"/>
  <c r="AQ86" i="136"/>
  <c r="AG86" i="136"/>
  <c r="AG42" i="136"/>
  <c r="BR122" i="138"/>
  <c r="CB122" i="138"/>
  <c r="BZ58" i="139"/>
  <c r="BN58" i="139"/>
  <c r="BN34" i="137"/>
  <c r="CF34" i="137"/>
  <c r="BN98" i="137"/>
  <c r="BZ98" i="137"/>
  <c r="BP34" i="138"/>
  <c r="BZ34" i="138"/>
  <c r="CD74" i="139"/>
  <c r="CF74" i="139"/>
  <c r="AK86" i="137"/>
  <c r="AG86" i="137"/>
  <c r="AS104" i="141"/>
  <c r="BA104" i="141"/>
  <c r="AM54" i="140"/>
  <c r="AI54" i="140"/>
  <c r="AI58" i="138"/>
  <c r="AE58" i="138"/>
  <c r="AQ122" i="140"/>
  <c r="BD122" i="140"/>
  <c r="AW57" i="143"/>
  <c r="AS57" i="143"/>
  <c r="BY26" i="140"/>
  <c r="CC26" i="140"/>
  <c r="AY110" i="138"/>
  <c r="CG104" i="141"/>
  <c r="CC104" i="141"/>
  <c r="AE62" i="140"/>
  <c r="AW62" i="140"/>
  <c r="BP118" i="139"/>
  <c r="AU118" i="139"/>
  <c r="AY118" i="139"/>
  <c r="AK62" i="137"/>
  <c r="AG62" i="137"/>
  <c r="AQ72" i="141"/>
  <c r="BH89" i="143"/>
  <c r="AY88" i="142"/>
  <c r="BP74" i="135"/>
  <c r="BX82" i="139"/>
  <c r="AK66" i="139"/>
  <c r="BM88" i="141"/>
  <c r="CB122" i="136"/>
  <c r="BO60" i="142"/>
  <c r="AY113" i="143"/>
  <c r="AE38" i="135"/>
  <c r="AE118" i="135"/>
  <c r="AO30" i="137"/>
  <c r="AI18" i="136"/>
  <c r="AS18" i="136"/>
  <c r="AW30" i="138"/>
  <c r="AO72" i="142"/>
  <c r="CC33" i="145"/>
  <c r="AE66" i="137"/>
  <c r="AY66" i="137"/>
  <c r="CG80" i="141"/>
  <c r="BS77" i="143"/>
  <c r="AI78" i="136"/>
  <c r="AG78" i="136"/>
  <c r="BL106" i="136"/>
  <c r="AK122" i="136"/>
  <c r="BY53" i="143"/>
  <c r="AS110" i="135"/>
  <c r="AG122" i="135"/>
  <c r="CG76" i="141"/>
  <c r="CA61" i="143"/>
  <c r="BX106" i="139"/>
  <c r="AQ76" i="141"/>
  <c r="BF61" i="143"/>
  <c r="AY98" i="137"/>
  <c r="BT110" i="138"/>
  <c r="BH38" i="135"/>
  <c r="CA48" i="141"/>
  <c r="CC45" i="143"/>
  <c r="BT26" i="137"/>
  <c r="CF50" i="135"/>
  <c r="BO92" i="142"/>
  <c r="CB106" i="135"/>
  <c r="BO50" i="140"/>
  <c r="AO78" i="135"/>
  <c r="AW114" i="136"/>
  <c r="BD96" i="141"/>
  <c r="AY118" i="136"/>
  <c r="CE101" i="143"/>
  <c r="BO110" i="140"/>
  <c r="AI62" i="138"/>
  <c r="AY112" i="142"/>
  <c r="BT82" i="138"/>
  <c r="BR82" i="138"/>
  <c r="BJ48" i="141"/>
  <c r="CG85" i="144"/>
  <c r="BA120" i="141"/>
  <c r="BN50" i="135"/>
  <c r="BN82" i="135"/>
  <c r="CD82" i="135"/>
  <c r="BZ42" i="139"/>
  <c r="AS24" i="142"/>
  <c r="AQ102" i="136"/>
  <c r="AS22" i="137"/>
  <c r="BD64" i="142"/>
  <c r="AU64" i="142"/>
  <c r="AY88" i="141"/>
  <c r="BJ92" i="142"/>
  <c r="BM101" i="143"/>
  <c r="BW96" i="142"/>
  <c r="AM38" i="136"/>
  <c r="AS16" i="142"/>
  <c r="BD16" i="142"/>
  <c r="AW106" i="140"/>
  <c r="AW70" i="140"/>
  <c r="CB82" i="138"/>
  <c r="BZ82" i="138"/>
  <c r="CG45" i="143"/>
  <c r="BO45" i="143"/>
  <c r="BV114" i="135"/>
  <c r="BP114" i="135"/>
  <c r="CB26" i="137"/>
  <c r="BF120" i="141"/>
  <c r="CF122" i="135"/>
  <c r="BV122" i="135"/>
  <c r="CG120" i="142"/>
  <c r="CD50" i="135"/>
  <c r="BL50" i="135"/>
  <c r="CF82" i="135"/>
  <c r="CB82" i="135"/>
  <c r="AO90" i="135"/>
  <c r="AG90" i="135"/>
  <c r="CF122" i="139"/>
  <c r="BW92" i="142"/>
  <c r="CD42" i="139"/>
  <c r="BL42" i="139"/>
  <c r="CC109" i="143"/>
  <c r="BQ109" i="143"/>
  <c r="AS29" i="143"/>
  <c r="BL106" i="135"/>
  <c r="BL58" i="139"/>
  <c r="BV58" i="139"/>
  <c r="BW50" i="140"/>
  <c r="CD98" i="137"/>
  <c r="BR98" i="137"/>
  <c r="BV74" i="139"/>
  <c r="BR74" i="139"/>
  <c r="AE102" i="136"/>
  <c r="AE114" i="136"/>
  <c r="AY114" i="136"/>
  <c r="AG22" i="137"/>
  <c r="AO22" i="139"/>
  <c r="AY64" i="142"/>
  <c r="BF54" i="140"/>
  <c r="AE54" i="140"/>
  <c r="AO54" i="140"/>
  <c r="BH88" i="141"/>
  <c r="AU96" i="141"/>
  <c r="AE70" i="139"/>
  <c r="AI110" i="138"/>
  <c r="AO118" i="136"/>
  <c r="BJ73" i="144"/>
  <c r="AY34" i="138"/>
  <c r="BD92" i="142"/>
  <c r="AU72" i="141"/>
  <c r="AW89" i="143"/>
  <c r="CA101" i="143"/>
  <c r="BH88" i="142"/>
  <c r="AO88" i="142"/>
  <c r="BO81" i="143"/>
  <c r="CB74" i="135"/>
  <c r="CB82" i="137"/>
  <c r="CE96" i="142"/>
  <c r="AQ62" i="138"/>
  <c r="AY66" i="139"/>
  <c r="BS88" i="141"/>
  <c r="AY38" i="136"/>
  <c r="BH16" i="142"/>
  <c r="BW94" i="140"/>
  <c r="AM14" i="137"/>
  <c r="AS18" i="137"/>
  <c r="AM74" i="137"/>
  <c r="BF112" i="142"/>
  <c r="AQ77" i="143"/>
  <c r="BS33" i="145"/>
  <c r="BN46" i="135"/>
  <c r="AQ36" i="142"/>
  <c r="BY80" i="141"/>
  <c r="CA33" i="143"/>
  <c r="BQ33" i="143"/>
  <c r="AI70" i="140"/>
  <c r="BN106" i="137"/>
  <c r="CA69" i="144"/>
  <c r="BO100" i="142"/>
  <c r="BW80" i="142"/>
  <c r="BQ61" i="143"/>
  <c r="BM61" i="143"/>
  <c r="CE61" i="143"/>
  <c r="BH93" i="144"/>
  <c r="AQ50" i="135"/>
  <c r="BN82" i="138"/>
  <c r="BX82" i="138"/>
  <c r="BY45" i="143"/>
  <c r="BM45" i="143"/>
  <c r="BW45" i="143"/>
  <c r="BS85" i="144"/>
  <c r="BP26" i="137"/>
  <c r="BR26" i="137"/>
  <c r="BN26" i="137"/>
  <c r="BV50" i="135"/>
  <c r="BR50" i="135"/>
  <c r="BV82" i="135"/>
  <c r="BR82" i="135"/>
  <c r="BL82" i="135"/>
  <c r="BL122" i="139"/>
  <c r="BQ92" i="142"/>
  <c r="CE92" i="142"/>
  <c r="BU92" i="142"/>
  <c r="BN42" i="139"/>
  <c r="CF42" i="139"/>
  <c r="BT42" i="139"/>
  <c r="BP106" i="135"/>
  <c r="BV106" i="135"/>
  <c r="BM50" i="140"/>
  <c r="CE50" i="140"/>
  <c r="BZ74" i="138"/>
  <c r="BN50" i="139"/>
  <c r="BY101" i="143"/>
  <c r="CC101" i="143"/>
  <c r="CG110" i="140"/>
  <c r="BQ96" i="142"/>
  <c r="BS96" i="142"/>
  <c r="BZ58" i="136"/>
  <c r="BS108" i="142"/>
  <c r="BY112" i="142"/>
  <c r="BX42" i="135"/>
  <c r="BL82" i="138"/>
  <c r="BV82" i="138"/>
  <c r="BQ45" i="143"/>
  <c r="BU45" i="143"/>
  <c r="BU85" i="144"/>
  <c r="BX26" i="137"/>
  <c r="BL26" i="137"/>
  <c r="BM120" i="142"/>
  <c r="BZ82" i="135"/>
  <c r="BP82" i="135"/>
  <c r="CD122" i="139"/>
  <c r="CG92" i="142"/>
  <c r="BS92" i="142"/>
  <c r="BV42" i="139"/>
  <c r="BR42" i="139"/>
  <c r="BT106" i="135"/>
  <c r="CD106" i="135"/>
  <c r="BU50" i="140"/>
  <c r="BY50" i="140"/>
  <c r="CG101" i="143"/>
  <c r="BQ101" i="143"/>
  <c r="CG96" i="142"/>
  <c r="BM96" i="142"/>
  <c r="CA88" i="142"/>
  <c r="BM25" i="145"/>
  <c r="BF48" i="141"/>
  <c r="AO120" i="141"/>
  <c r="BJ24" i="142"/>
  <c r="AY78" i="135"/>
  <c r="AK102" i="136"/>
  <c r="AG102" i="136"/>
  <c r="AY102" i="136"/>
  <c r="AO114" i="136"/>
  <c r="AI114" i="136"/>
  <c r="AS114" i="136"/>
  <c r="AE22" i="137"/>
  <c r="AI22" i="137"/>
  <c r="AU22" i="139"/>
  <c r="AY22" i="139"/>
  <c r="AS64" i="142"/>
  <c r="AQ64" i="142"/>
  <c r="BJ64" i="142"/>
  <c r="BF88" i="141"/>
  <c r="AQ88" i="141"/>
  <c r="AW88" i="141"/>
  <c r="AS96" i="141"/>
  <c r="BJ96" i="141"/>
  <c r="AI118" i="136"/>
  <c r="AM118" i="136"/>
  <c r="AQ34" i="138"/>
  <c r="AM34" i="138"/>
  <c r="AQ92" i="142"/>
  <c r="AK62" i="138"/>
  <c r="AG62" i="138"/>
  <c r="AY62" i="138"/>
  <c r="AE38" i="136"/>
  <c r="AI38" i="136"/>
  <c r="BA16" i="142"/>
  <c r="AO16" i="142"/>
  <c r="AG14" i="137"/>
  <c r="AQ18" i="137"/>
  <c r="AU18" i="137"/>
  <c r="AO112" i="142"/>
  <c r="BH112" i="142"/>
  <c r="BJ106" i="140"/>
  <c r="BJ44" i="142"/>
  <c r="AK70" i="140"/>
  <c r="BD48" i="141"/>
  <c r="AY120" i="141"/>
  <c r="AS33" i="145"/>
  <c r="AO24" i="142"/>
  <c r="AO102" i="136"/>
  <c r="AU114" i="136"/>
  <c r="AM22" i="137"/>
  <c r="AQ22" i="137"/>
  <c r="AG22" i="139"/>
  <c r="AO64" i="142"/>
  <c r="AS88" i="141"/>
  <c r="BA88" i="141"/>
  <c r="AY96" i="141"/>
  <c r="AO96" i="141"/>
  <c r="AQ118" i="136"/>
  <c r="AW118" i="136"/>
  <c r="AU118" i="136"/>
  <c r="AG34" i="138"/>
  <c r="AU34" i="138"/>
  <c r="AU92" i="142"/>
  <c r="BF80" i="141"/>
  <c r="AS62" i="138"/>
  <c r="AO62" i="138"/>
  <c r="AG38" i="136"/>
  <c r="AQ38" i="136"/>
  <c r="AY16" i="142"/>
  <c r="AW16" i="142"/>
  <c r="AE14" i="137"/>
  <c r="AQ14" i="137"/>
  <c r="AI18" i="137"/>
  <c r="AW18" i="137"/>
  <c r="AS48" i="142"/>
  <c r="AW112" i="142"/>
  <c r="AQ40" i="142"/>
  <c r="AM82" i="138"/>
  <c r="AS70" i="140"/>
  <c r="AO109" i="144"/>
  <c r="BO56" i="142"/>
  <c r="BU76" i="141"/>
  <c r="BU120" i="141"/>
  <c r="CE81" i="143"/>
  <c r="CE56" i="142"/>
  <c r="CC76" i="141"/>
  <c r="BJ92" i="141"/>
  <c r="AO92" i="141"/>
  <c r="BM16" i="142"/>
  <c r="BU85" i="143"/>
  <c r="AQ46" i="140"/>
  <c r="BA68" i="142"/>
  <c r="AG46" i="140"/>
  <c r="AM62" i="135"/>
  <c r="AG62" i="135"/>
  <c r="BF105" i="143"/>
  <c r="AO105" i="143"/>
  <c r="AQ70" i="137"/>
  <c r="AG106" i="137"/>
  <c r="AM106" i="137"/>
  <c r="AO109" i="143"/>
  <c r="AY109" i="143"/>
  <c r="AS70" i="135"/>
  <c r="AE70" i="135"/>
  <c r="AO65" i="144"/>
  <c r="AY65" i="144"/>
  <c r="AK102" i="135"/>
  <c r="AW102" i="135"/>
  <c r="AW34" i="137"/>
  <c r="AK34" i="137"/>
  <c r="AK42" i="135"/>
  <c r="AY42" i="135"/>
  <c r="AE46" i="140"/>
  <c r="AO46" i="140"/>
  <c r="AY46" i="140"/>
  <c r="AS22" i="140"/>
  <c r="AG22" i="140"/>
  <c r="AE82" i="136"/>
  <c r="AW82" i="136"/>
  <c r="AQ78" i="138"/>
  <c r="AM78" i="138"/>
  <c r="AO46" i="139"/>
  <c r="AQ113" i="144"/>
  <c r="AQ46" i="135"/>
  <c r="AS80" i="142"/>
  <c r="AS20" i="142"/>
  <c r="BJ20" i="142"/>
  <c r="BD44" i="141"/>
  <c r="AY44" i="141"/>
  <c r="AS65" i="143"/>
  <c r="AO65" i="143"/>
  <c r="BF20" i="141"/>
  <c r="AU26" i="136"/>
  <c r="AS26" i="136"/>
  <c r="BF60" i="142"/>
  <c r="BJ60" i="142"/>
  <c r="BJ108" i="141"/>
  <c r="AO68" i="141"/>
  <c r="AE46" i="136"/>
  <c r="AI46" i="136"/>
  <c r="AI54" i="136"/>
  <c r="AW54" i="136"/>
  <c r="AO66" i="138"/>
  <c r="BD28" i="141"/>
  <c r="AQ100" i="141"/>
  <c r="BJ37" i="144"/>
  <c r="BA33" i="143"/>
  <c r="AO122" i="139"/>
  <c r="AY38" i="139"/>
  <c r="AE38" i="139"/>
  <c r="BA117" i="144"/>
  <c r="AM34" i="137"/>
  <c r="AI34" i="137"/>
  <c r="AS34" i="137"/>
  <c r="AS42" i="135"/>
  <c r="AO42" i="135"/>
  <c r="AE42" i="135"/>
  <c r="AM46" i="140"/>
  <c r="AW46" i="140"/>
  <c r="AG78" i="138"/>
  <c r="BH20" i="142"/>
  <c r="AW44" i="141"/>
  <c r="BA65" i="143"/>
  <c r="AW60" i="142"/>
  <c r="AK46" i="136"/>
  <c r="BD100" i="141"/>
  <c r="AI38" i="139"/>
  <c r="AE74" i="135"/>
  <c r="AY74" i="135"/>
  <c r="AG46" i="135"/>
  <c r="AI46" i="135"/>
  <c r="BD77" i="143"/>
  <c r="BF77" i="143"/>
  <c r="BJ77" i="143"/>
  <c r="AY77" i="143"/>
  <c r="AS93" i="144"/>
  <c r="BJ93" i="144"/>
  <c r="BF93" i="144"/>
  <c r="AS82" i="135"/>
  <c r="AQ82" i="135"/>
  <c r="AU82" i="135"/>
  <c r="AU30" i="137"/>
  <c r="AW30" i="137"/>
  <c r="AE30" i="137"/>
  <c r="AY74" i="137"/>
  <c r="AW74" i="137"/>
  <c r="AS74" i="137"/>
  <c r="AU78" i="138"/>
  <c r="AK78" i="138"/>
  <c r="AW78" i="138"/>
  <c r="BD20" i="142"/>
  <c r="AO20" i="142"/>
  <c r="AQ20" i="142"/>
  <c r="AS20" i="141"/>
  <c r="BA20" i="141"/>
  <c r="AW20" i="141"/>
  <c r="BH65" i="143"/>
  <c r="AW65" i="143"/>
  <c r="BJ65" i="143"/>
  <c r="BA44" i="141"/>
  <c r="AQ44" i="141"/>
  <c r="AO44" i="141"/>
  <c r="AO46" i="136"/>
  <c r="AS46" i="136"/>
  <c r="BH60" i="142"/>
  <c r="AY60" i="142"/>
  <c r="BD60" i="142"/>
  <c r="AW38" i="139"/>
  <c r="AM38" i="139"/>
  <c r="AQ38" i="139"/>
  <c r="AU113" i="144"/>
  <c r="BH113" i="144"/>
  <c r="BF113" i="144"/>
  <c r="AU66" i="138"/>
  <c r="AK66" i="138"/>
  <c r="AW66" i="138"/>
  <c r="AQ82" i="136"/>
  <c r="AU82" i="136"/>
  <c r="BD80" i="142"/>
  <c r="AU80" i="142"/>
  <c r="BH80" i="142"/>
  <c r="AW26" i="136"/>
  <c r="AK26" i="136"/>
  <c r="AO26" i="136"/>
  <c r="AM122" i="139"/>
  <c r="AY122" i="139"/>
  <c r="AW122" i="139"/>
  <c r="BF117" i="144"/>
  <c r="AU117" i="144"/>
  <c r="AY117" i="144"/>
  <c r="BH28" i="141"/>
  <c r="AY28" i="141"/>
  <c r="AW28" i="141"/>
  <c r="AS54" i="136"/>
  <c r="AO54" i="136"/>
  <c r="AM46" i="139"/>
  <c r="AY46" i="139"/>
  <c r="AG46" i="139"/>
  <c r="AQ33" i="143"/>
  <c r="BD33" i="143"/>
  <c r="AS33" i="143"/>
  <c r="AW18" i="139"/>
  <c r="AM18" i="139"/>
  <c r="AK18" i="139"/>
  <c r="BD108" i="141"/>
  <c r="AU108" i="141"/>
  <c r="BF68" i="141"/>
  <c r="AU68" i="141"/>
  <c r="AQ37" i="144"/>
  <c r="BD37" i="144"/>
  <c r="AS37" i="144"/>
  <c r="AE70" i="136"/>
  <c r="AO70" i="136"/>
  <c r="BR54" i="136"/>
  <c r="BY85" i="143"/>
  <c r="BO72" i="141"/>
  <c r="AI14" i="139"/>
  <c r="BO120" i="141"/>
  <c r="BW16" i="142"/>
  <c r="CC16" i="142"/>
  <c r="BS72" i="141"/>
  <c r="BO85" i="143"/>
  <c r="CG85" i="143"/>
  <c r="BY113" i="143"/>
  <c r="CE120" i="141"/>
  <c r="BQ16" i="142"/>
  <c r="BS16" i="142"/>
  <c r="BW85" i="143"/>
  <c r="BS85" i="143"/>
  <c r="CG73" i="143"/>
  <c r="BS120" i="141"/>
  <c r="CG16" i="142"/>
  <c r="CC85" i="143"/>
  <c r="BW120" i="141"/>
  <c r="CG120" i="141"/>
  <c r="BU72" i="141"/>
  <c r="BW72" i="141"/>
  <c r="BU16" i="142"/>
  <c r="CE16" i="142"/>
  <c r="BY16" i="142"/>
  <c r="CA85" i="143"/>
  <c r="BQ85" i="143"/>
  <c r="BM85" i="143"/>
  <c r="CA113" i="143"/>
  <c r="BO113" i="143"/>
  <c r="BM113" i="143"/>
  <c r="CC73" i="143"/>
  <c r="BO73" i="143"/>
  <c r="BZ82" i="136"/>
  <c r="CB82" i="136"/>
  <c r="BR82" i="136"/>
  <c r="CF114" i="139"/>
  <c r="BV114" i="139"/>
  <c r="BL114" i="139"/>
  <c r="BY109" i="144"/>
  <c r="BO109" i="144"/>
  <c r="CF58" i="138"/>
  <c r="BT58" i="138"/>
  <c r="CB114" i="136"/>
  <c r="BR114" i="136"/>
  <c r="CD114" i="136"/>
  <c r="BO37" i="143"/>
  <c r="BY37" i="143"/>
  <c r="BU72" i="142"/>
  <c r="BU89" i="144"/>
  <c r="BO89" i="144"/>
  <c r="BM81" i="143"/>
  <c r="CB114" i="138"/>
  <c r="BP114" i="138"/>
  <c r="BL58" i="135"/>
  <c r="BT58" i="135"/>
  <c r="CF66" i="139"/>
  <c r="BZ66" i="139"/>
  <c r="BW113" i="144"/>
  <c r="BS113" i="144"/>
  <c r="BM122" i="140"/>
  <c r="BP106" i="137"/>
  <c r="BQ117" i="144"/>
  <c r="CA117" i="144"/>
  <c r="BT42" i="136"/>
  <c r="BL42" i="136"/>
  <c r="BY56" i="142"/>
  <c r="BW69" i="144"/>
  <c r="BL42" i="137"/>
  <c r="CD42" i="137"/>
  <c r="BR42" i="137"/>
  <c r="CC105" i="144"/>
  <c r="BW105" i="144"/>
  <c r="CF90" i="135"/>
  <c r="BT90" i="135"/>
  <c r="BX90" i="135"/>
  <c r="BT74" i="137"/>
  <c r="BV74" i="137"/>
  <c r="BO76" i="141"/>
  <c r="CG80" i="142"/>
  <c r="BW66" i="140"/>
  <c r="CG66" i="140"/>
  <c r="BM37" i="143"/>
  <c r="BW37" i="143"/>
  <c r="CG37" i="143"/>
  <c r="BO72" i="142"/>
  <c r="BS72" i="142"/>
  <c r="CC93" i="144"/>
  <c r="BW93" i="144"/>
  <c r="BN66" i="137"/>
  <c r="CF66" i="137"/>
  <c r="BP18" i="136"/>
  <c r="CD18" i="136"/>
  <c r="BT18" i="136"/>
  <c r="CB42" i="137"/>
  <c r="BP42" i="137"/>
  <c r="BP90" i="135"/>
  <c r="CD90" i="135"/>
  <c r="BU37" i="143"/>
  <c r="CE37" i="143"/>
  <c r="BW72" i="142"/>
  <c r="BV18" i="136"/>
  <c r="BN18" i="136"/>
  <c r="AK74" i="135"/>
  <c r="AY14" i="139"/>
  <c r="AO68" i="142"/>
  <c r="BH68" i="142"/>
  <c r="BH100" i="141"/>
  <c r="AS14" i="139"/>
  <c r="AY68" i="142"/>
  <c r="BJ68" i="142"/>
  <c r="AU100" i="141"/>
  <c r="AG14" i="139"/>
  <c r="AM14" i="139"/>
  <c r="BA20" i="142"/>
  <c r="AU20" i="142"/>
  <c r="BD68" i="142"/>
  <c r="AQ68" i="142"/>
  <c r="AO20" i="141"/>
  <c r="AY20" i="141"/>
  <c r="AQ46" i="136"/>
  <c r="AY46" i="136"/>
  <c r="BA100" i="141"/>
  <c r="AO100" i="141"/>
  <c r="CA73" i="143"/>
  <c r="BN82" i="136"/>
  <c r="BL82" i="136"/>
  <c r="BZ58" i="138"/>
  <c r="BX58" i="138"/>
  <c r="CE113" i="143"/>
  <c r="CC113" i="143"/>
  <c r="BQ73" i="143"/>
  <c r="CF82" i="136"/>
  <c r="BN58" i="138"/>
  <c r="BH29" i="145"/>
  <c r="AG74" i="135"/>
  <c r="BY120" i="141"/>
  <c r="CC120" i="141"/>
  <c r="BW113" i="143"/>
  <c r="CG113" i="143"/>
  <c r="BU113" i="143"/>
  <c r="BW73" i="143"/>
  <c r="BY73" i="143"/>
  <c r="BM73" i="143"/>
  <c r="BV82" i="136"/>
  <c r="BX82" i="136"/>
  <c r="BT82" i="136"/>
  <c r="BR58" i="138"/>
  <c r="CB58" i="138"/>
  <c r="BP58" i="138"/>
  <c r="BY72" i="142"/>
  <c r="CG72" i="142"/>
  <c r="CE72" i="142"/>
  <c r="CA120" i="141"/>
  <c r="BM120" i="141"/>
  <c r="BQ72" i="141"/>
  <c r="BM72" i="141"/>
  <c r="BQ113" i="143"/>
  <c r="CE73" i="143"/>
  <c r="BS73" i="143"/>
  <c r="BP82" i="136"/>
  <c r="BL58" i="138"/>
  <c r="BV58" i="138"/>
  <c r="BM72" i="142"/>
  <c r="CC72" i="142"/>
  <c r="BY72" i="141"/>
  <c r="CG72" i="141"/>
  <c r="CA72" i="141"/>
  <c r="CE72" i="141"/>
  <c r="AO14" i="139"/>
  <c r="AK14" i="139"/>
  <c r="AU14" i="139"/>
  <c r="AY100" i="141"/>
  <c r="BF100" i="141"/>
  <c r="AW14" i="139"/>
  <c r="AQ14" i="139"/>
  <c r="AW68" i="142"/>
  <c r="BF68" i="142"/>
  <c r="BD20" i="141"/>
  <c r="BJ20" i="141"/>
  <c r="BJ100" i="141"/>
  <c r="AS100" i="141"/>
  <c r="BA21" i="143"/>
  <c r="BJ21" i="143"/>
  <c r="BS120" i="142"/>
  <c r="BY120" i="142"/>
  <c r="BS29" i="145"/>
  <c r="BZ122" i="139"/>
  <c r="BV122" i="139"/>
  <c r="CD74" i="138"/>
  <c r="BR74" i="138"/>
  <c r="CB74" i="138"/>
  <c r="CC110" i="140"/>
  <c r="CE21" i="144"/>
  <c r="BV58" i="136"/>
  <c r="CB58" i="136"/>
  <c r="BR58" i="136"/>
  <c r="CA102" i="140"/>
  <c r="BO112" i="142"/>
  <c r="BY20" i="141"/>
  <c r="CA34" i="140"/>
  <c r="BO88" i="142"/>
  <c r="BN66" i="138"/>
  <c r="CC48" i="141"/>
  <c r="CC85" i="144"/>
  <c r="CE29" i="145"/>
  <c r="CC29" i="145"/>
  <c r="BP122" i="139"/>
  <c r="BT122" i="139"/>
  <c r="CF106" i="135"/>
  <c r="BZ106" i="135"/>
  <c r="BX106" i="135"/>
  <c r="BN74" i="138"/>
  <c r="BX74" i="138"/>
  <c r="BL74" i="138"/>
  <c r="BT90" i="136"/>
  <c r="BX50" i="139"/>
  <c r="BW110" i="140"/>
  <c r="BS110" i="140"/>
  <c r="CB90" i="138"/>
  <c r="BT58" i="136"/>
  <c r="BX58" i="136"/>
  <c r="CC108" i="142"/>
  <c r="CE102" i="140"/>
  <c r="CA100" i="142"/>
  <c r="BM20" i="141"/>
  <c r="BO20" i="142"/>
  <c r="CF42" i="135"/>
  <c r="BP66" i="138"/>
  <c r="BW25" i="145"/>
  <c r="BQ48" i="141"/>
  <c r="BO85" i="144"/>
  <c r="BW85" i="144"/>
  <c r="BO120" i="142"/>
  <c r="BQ85" i="144"/>
  <c r="BM85" i="144"/>
  <c r="BW120" i="142"/>
  <c r="BQ29" i="145"/>
  <c r="BX122" i="139"/>
  <c r="BN122" i="139"/>
  <c r="BR106" i="135"/>
  <c r="BS50" i="140"/>
  <c r="CC50" i="140"/>
  <c r="BV74" i="138"/>
  <c r="CF74" i="138"/>
  <c r="BX90" i="136"/>
  <c r="BU110" i="140"/>
  <c r="BU21" i="144"/>
  <c r="BO96" i="142"/>
  <c r="BP90" i="138"/>
  <c r="BN58" i="136"/>
  <c r="BL58" i="136"/>
  <c r="BQ108" i="142"/>
  <c r="BQ102" i="140"/>
  <c r="BS112" i="142"/>
  <c r="BO20" i="141"/>
  <c r="BQ34" i="140"/>
  <c r="CA20" i="142"/>
  <c r="BN42" i="135"/>
  <c r="BZ66" i="138"/>
  <c r="CG25" i="145"/>
  <c r="BN66" i="135"/>
  <c r="AI70" i="139"/>
  <c r="BH73" i="144"/>
  <c r="BF73" i="144"/>
  <c r="AU58" i="136"/>
  <c r="AE38" i="137"/>
  <c r="BD100" i="142"/>
  <c r="BF48" i="142"/>
  <c r="AO106" i="140"/>
  <c r="BH106" i="140"/>
  <c r="BA40" i="142"/>
  <c r="BD40" i="142"/>
  <c r="AS36" i="142"/>
  <c r="AO36" i="142"/>
  <c r="AY44" i="142"/>
  <c r="AK82" i="138"/>
  <c r="AI82" i="138"/>
  <c r="BD109" i="144"/>
  <c r="BJ109" i="144"/>
  <c r="AM50" i="135"/>
  <c r="AU50" i="136"/>
  <c r="AS54" i="138"/>
  <c r="AS32" i="141"/>
  <c r="AO48" i="141"/>
  <c r="AW120" i="141"/>
  <c r="AQ24" i="142"/>
  <c r="AE78" i="135"/>
  <c r="AM78" i="135"/>
  <c r="AE22" i="139"/>
  <c r="AW22" i="139"/>
  <c r="AK22" i="139"/>
  <c r="AO70" i="139"/>
  <c r="AU73" i="144"/>
  <c r="AO34" i="138"/>
  <c r="AW34" i="138"/>
  <c r="AS34" i="138"/>
  <c r="BA92" i="142"/>
  <c r="AY92" i="142"/>
  <c r="AO92" i="142"/>
  <c r="AW58" i="136"/>
  <c r="AG38" i="137"/>
  <c r="BH80" i="141"/>
  <c r="AW14" i="137"/>
  <c r="AK14" i="137"/>
  <c r="AY18" i="137"/>
  <c r="AK18" i="137"/>
  <c r="AG18" i="137"/>
  <c r="BH100" i="142"/>
  <c r="BH48" i="142"/>
  <c r="AW48" i="142"/>
  <c r="AU112" i="142"/>
  <c r="BD112" i="142"/>
  <c r="AS112" i="142"/>
  <c r="BF106" i="140"/>
  <c r="AS106" i="140"/>
  <c r="AU40" i="142"/>
  <c r="AY36" i="142"/>
  <c r="AS44" i="142"/>
  <c r="AO44" i="142"/>
  <c r="AU82" i="138"/>
  <c r="AG70" i="140"/>
  <c r="AQ70" i="140"/>
  <c r="AE70" i="140"/>
  <c r="AG94" i="137"/>
  <c r="AS110" i="136"/>
  <c r="AY109" i="144"/>
  <c r="AI78" i="137"/>
  <c r="AS38" i="138"/>
  <c r="AU50" i="135"/>
  <c r="AW50" i="135"/>
  <c r="AO54" i="139"/>
  <c r="AU89" i="144"/>
  <c r="AW54" i="135"/>
  <c r="AE30" i="139"/>
  <c r="AQ48" i="141"/>
  <c r="BA48" i="141"/>
  <c r="AU120" i="141"/>
  <c r="AW48" i="141"/>
  <c r="AY48" i="141"/>
  <c r="BH48" i="141"/>
  <c r="AS120" i="141"/>
  <c r="BD120" i="141"/>
  <c r="AY24" i="142"/>
  <c r="AU78" i="135"/>
  <c r="AS78" i="135"/>
  <c r="AS102" i="136"/>
  <c r="AM102" i="136"/>
  <c r="AU22" i="137"/>
  <c r="BV22" i="139"/>
  <c r="AM22" i="139"/>
  <c r="AI22" i="139"/>
  <c r="BF96" i="141"/>
  <c r="AQ96" i="141"/>
  <c r="AG118" i="136"/>
  <c r="AY73" i="144"/>
  <c r="AW73" i="144"/>
  <c r="AI34" i="138"/>
  <c r="AE34" i="138"/>
  <c r="AS92" i="142"/>
  <c r="BF92" i="142"/>
  <c r="AQ38" i="137"/>
  <c r="AO80" i="141"/>
  <c r="AM62" i="138"/>
  <c r="AO38" i="136"/>
  <c r="AK38" i="136"/>
  <c r="AQ16" i="142"/>
  <c r="AU14" i="137"/>
  <c r="AI14" i="137"/>
  <c r="AE18" i="137"/>
  <c r="AU100" i="142"/>
  <c r="AY48" i="142"/>
  <c r="BJ112" i="142"/>
  <c r="AQ112" i="142"/>
  <c r="AY106" i="140"/>
  <c r="BA106" i="140"/>
  <c r="AS40" i="142"/>
  <c r="BJ40" i="142"/>
  <c r="BJ36" i="142"/>
  <c r="AQ44" i="142"/>
  <c r="AW82" i="138"/>
  <c r="AO70" i="140"/>
  <c r="AY70" i="140"/>
  <c r="AO110" i="136"/>
  <c r="BH109" i="144"/>
  <c r="AM38" i="138"/>
  <c r="AK50" i="135"/>
  <c r="BD32" i="141"/>
  <c r="AI54" i="135"/>
  <c r="AY70" i="139"/>
  <c r="AS70" i="139"/>
  <c r="AG70" i="139"/>
  <c r="AM58" i="136"/>
  <c r="AO58" i="136"/>
  <c r="AY58" i="136"/>
  <c r="AO38" i="137"/>
  <c r="AI38" i="137"/>
  <c r="AS38" i="137"/>
  <c r="AY80" i="141"/>
  <c r="BJ80" i="141"/>
  <c r="AS100" i="142"/>
  <c r="BF100" i="142"/>
  <c r="AW100" i="142"/>
  <c r="AS94" i="137"/>
  <c r="AK110" i="136"/>
  <c r="AG110" i="136"/>
  <c r="AW78" i="137"/>
  <c r="AQ38" i="138"/>
  <c r="AE38" i="138"/>
  <c r="AW38" i="138"/>
  <c r="AY50" i="136"/>
  <c r="AK50" i="136"/>
  <c r="AG54" i="139"/>
  <c r="AK54" i="138"/>
  <c r="AO89" i="144"/>
  <c r="BD25" i="143"/>
  <c r="AQ32" i="141"/>
  <c r="AG54" i="135"/>
  <c r="AS54" i="135"/>
  <c r="AM54" i="135"/>
  <c r="BH24" i="142"/>
  <c r="BF24" i="142"/>
  <c r="AW24" i="142"/>
  <c r="AQ70" i="139"/>
  <c r="AM70" i="139"/>
  <c r="AW70" i="139"/>
  <c r="AS73" i="144"/>
  <c r="BD73" i="144"/>
  <c r="AE58" i="136"/>
  <c r="AK58" i="136"/>
  <c r="AI58" i="136"/>
  <c r="AY38" i="137"/>
  <c r="AM38" i="137"/>
  <c r="AU80" i="141"/>
  <c r="AQ80" i="141"/>
  <c r="AW80" i="141"/>
  <c r="AQ100" i="142"/>
  <c r="BJ100" i="142"/>
  <c r="BA48" i="142"/>
  <c r="AU48" i="142"/>
  <c r="BD48" i="142"/>
  <c r="AY40" i="142"/>
  <c r="AO40" i="142"/>
  <c r="BH36" i="142"/>
  <c r="BF36" i="142"/>
  <c r="AW36" i="142"/>
  <c r="BH44" i="142"/>
  <c r="BF44" i="142"/>
  <c r="AW44" i="142"/>
  <c r="AS82" i="138"/>
  <c r="AG82" i="138"/>
  <c r="AQ82" i="138"/>
  <c r="AQ94" i="137"/>
  <c r="AW94" i="137"/>
  <c r="AE110" i="136"/>
  <c r="AU109" i="144"/>
  <c r="BF109" i="144"/>
  <c r="AS109" i="144"/>
  <c r="AE78" i="137"/>
  <c r="AK78" i="137"/>
  <c r="AI38" i="138"/>
  <c r="AG38" i="138"/>
  <c r="AI50" i="135"/>
  <c r="AG50" i="135"/>
  <c r="AS50" i="135"/>
  <c r="AM50" i="136"/>
  <c r="AQ54" i="139"/>
  <c r="AG54" i="138"/>
  <c r="AQ89" i="144"/>
  <c r="AO32" i="141"/>
  <c r="BA32" i="141"/>
  <c r="AK54" i="135"/>
  <c r="AY54" i="135"/>
  <c r="AG30" i="139"/>
  <c r="BJ120" i="141"/>
  <c r="BH120" i="141"/>
  <c r="BA24" i="142"/>
  <c r="AU24" i="142"/>
  <c r="AQ78" i="135"/>
  <c r="AI78" i="135"/>
  <c r="AK78" i="135"/>
  <c r="AK70" i="139"/>
  <c r="AQ73" i="144"/>
  <c r="BA73" i="144"/>
  <c r="AG58" i="136"/>
  <c r="AQ58" i="136"/>
  <c r="AW38" i="137"/>
  <c r="AK38" i="137"/>
  <c r="AS80" i="141"/>
  <c r="BA80" i="141"/>
  <c r="BA100" i="142"/>
  <c r="AY100" i="142"/>
  <c r="AQ48" i="142"/>
  <c r="AQ106" i="140"/>
  <c r="BD106" i="140"/>
  <c r="BH40" i="142"/>
  <c r="BF40" i="142"/>
  <c r="BA36" i="142"/>
  <c r="AU36" i="142"/>
  <c r="BA44" i="142"/>
  <c r="AU44" i="142"/>
  <c r="AE82" i="138"/>
  <c r="AO82" i="138"/>
  <c r="AK94" i="137"/>
  <c r="AU110" i="136"/>
  <c r="AW109" i="144"/>
  <c r="AQ109" i="144"/>
  <c r="AU78" i="137"/>
  <c r="AS78" i="137"/>
  <c r="AK38" i="138"/>
  <c r="AO38" i="138"/>
  <c r="AE50" i="135"/>
  <c r="AY50" i="135"/>
  <c r="AQ50" i="136"/>
  <c r="AU54" i="139"/>
  <c r="AY54" i="139"/>
  <c r="AW54" i="138"/>
  <c r="BJ89" i="144"/>
  <c r="AO25" i="143"/>
  <c r="BJ32" i="141"/>
  <c r="AE54" i="135"/>
  <c r="AO30" i="139"/>
  <c r="CD90" i="136"/>
  <c r="BP90" i="136"/>
  <c r="BZ90" i="136"/>
  <c r="BT50" i="139"/>
  <c r="BP50" i="139"/>
  <c r="BZ50" i="139"/>
  <c r="BM21" i="144"/>
  <c r="BW21" i="144"/>
  <c r="CG21" i="144"/>
  <c r="BT90" i="138"/>
  <c r="CD90" i="138"/>
  <c r="BU108" i="142"/>
  <c r="CE108" i="142"/>
  <c r="BW102" i="140"/>
  <c r="CC102" i="140"/>
  <c r="BS102" i="140"/>
  <c r="CG100" i="142"/>
  <c r="BS100" i="142"/>
  <c r="CC100" i="142"/>
  <c r="CA112" i="142"/>
  <c r="CC112" i="142"/>
  <c r="BQ112" i="142"/>
  <c r="CC20" i="141"/>
  <c r="CA20" i="141"/>
  <c r="BQ20" i="141"/>
  <c r="CE34" i="140"/>
  <c r="BS34" i="140"/>
  <c r="CC34" i="140"/>
  <c r="CG20" i="142"/>
  <c r="BS20" i="142"/>
  <c r="CC20" i="142"/>
  <c r="CG88" i="142"/>
  <c r="BS88" i="142"/>
  <c r="CC88" i="142"/>
  <c r="BT42" i="135"/>
  <c r="BP42" i="135"/>
  <c r="BR66" i="138"/>
  <c r="CB66" i="138"/>
  <c r="BO25" i="145"/>
  <c r="BY25" i="145"/>
  <c r="BS48" i="141"/>
  <c r="CE48" i="141"/>
  <c r="BO29" i="145"/>
  <c r="BM29" i="145"/>
  <c r="BN90" i="136"/>
  <c r="BL90" i="136"/>
  <c r="CF90" i="136"/>
  <c r="CB50" i="139"/>
  <c r="BV50" i="139"/>
  <c r="CF50" i="139"/>
  <c r="CE110" i="140"/>
  <c r="BQ110" i="140"/>
  <c r="CA110" i="140"/>
  <c r="BS21" i="144"/>
  <c r="CC21" i="144"/>
  <c r="BQ21" i="144"/>
  <c r="BZ90" i="138"/>
  <c r="BN90" i="138"/>
  <c r="BX90" i="138"/>
  <c r="CA108" i="142"/>
  <c r="BO108" i="142"/>
  <c r="BY108" i="142"/>
  <c r="BM102" i="140"/>
  <c r="BY102" i="140"/>
  <c r="BY100" i="142"/>
  <c r="BW100" i="142"/>
  <c r="BM100" i="142"/>
  <c r="BM112" i="142"/>
  <c r="BW112" i="142"/>
  <c r="CG112" i="142"/>
  <c r="BU20" i="141"/>
  <c r="BW20" i="141"/>
  <c r="CG20" i="141"/>
  <c r="BO34" i="140"/>
  <c r="BY34" i="140"/>
  <c r="BM34" i="140"/>
  <c r="BQ20" i="142"/>
  <c r="BW20" i="142"/>
  <c r="BM20" i="142"/>
  <c r="BZ66" i="135"/>
  <c r="BY88" i="142"/>
  <c r="BW88" i="142"/>
  <c r="BM88" i="142"/>
  <c r="BL42" i="135"/>
  <c r="BR42" i="135"/>
  <c r="BV42" i="135"/>
  <c r="BX66" i="138"/>
  <c r="BL66" i="138"/>
  <c r="BV66" i="138"/>
  <c r="BU25" i="145"/>
  <c r="CE25" i="145"/>
  <c r="BS25" i="145"/>
  <c r="BM48" i="141"/>
  <c r="BO48" i="141"/>
  <c r="BY48" i="141"/>
  <c r="BU120" i="142"/>
  <c r="CE120" i="142"/>
  <c r="BY29" i="145"/>
  <c r="CA120" i="142"/>
  <c r="CC120" i="142"/>
  <c r="BW29" i="145"/>
  <c r="CG29" i="145"/>
  <c r="BR122" i="139"/>
  <c r="BV90" i="136"/>
  <c r="CB90" i="136"/>
  <c r="BL50" i="139"/>
  <c r="CD50" i="139"/>
  <c r="BM110" i="140"/>
  <c r="CA21" i="144"/>
  <c r="BO21" i="144"/>
  <c r="BL90" i="138"/>
  <c r="BV90" i="138"/>
  <c r="BM108" i="142"/>
  <c r="BW108" i="142"/>
  <c r="BO102" i="140"/>
  <c r="BU102" i="140"/>
  <c r="BQ100" i="142"/>
  <c r="CE100" i="142"/>
  <c r="BU112" i="142"/>
  <c r="BS20" i="141"/>
  <c r="BW34" i="140"/>
  <c r="CG34" i="140"/>
  <c r="BY20" i="142"/>
  <c r="CE20" i="142"/>
  <c r="BP66" i="135"/>
  <c r="BQ88" i="142"/>
  <c r="CE88" i="142"/>
  <c r="CB42" i="135"/>
  <c r="BZ42" i="135"/>
  <c r="CF66" i="138"/>
  <c r="BT66" i="138"/>
  <c r="CC25" i="145"/>
  <c r="BQ25" i="145"/>
  <c r="BU48" i="141"/>
  <c r="BW48" i="141"/>
  <c r="AU94" i="140"/>
  <c r="AU112" i="141"/>
  <c r="AW102" i="140"/>
  <c r="AE110" i="139"/>
  <c r="BD21" i="143"/>
  <c r="AO21" i="143"/>
  <c r="AO29" i="145"/>
  <c r="BD29" i="145"/>
  <c r="AY29" i="145"/>
  <c r="BA118" i="140"/>
  <c r="AS29" i="145"/>
  <c r="BY64" i="142"/>
  <c r="BQ64" i="142"/>
  <c r="CA64" i="142"/>
  <c r="AO118" i="140"/>
  <c r="AW29" i="145"/>
  <c r="AQ21" i="143"/>
  <c r="AY21" i="143"/>
  <c r="BO64" i="142"/>
  <c r="CC64" i="142"/>
  <c r="BM64" i="142"/>
  <c r="CE64" i="142"/>
  <c r="CG64" i="142"/>
  <c r="BS64" i="142"/>
  <c r="AW21" i="143"/>
  <c r="BH21" i="143"/>
  <c r="AU21" i="143"/>
  <c r="BF21" i="143"/>
  <c r="BJ118" i="140"/>
  <c r="BD118" i="140"/>
  <c r="BW45" i="144"/>
  <c r="BU56" i="142"/>
  <c r="BW76" i="141"/>
  <c r="BW64" i="142"/>
  <c r="BU25" i="143"/>
  <c r="BL66" i="135"/>
  <c r="CD66" i="135"/>
  <c r="AW25" i="143"/>
  <c r="AU25" i="143"/>
  <c r="AM94" i="137"/>
  <c r="AG78" i="137"/>
  <c r="AQ78" i="137"/>
  <c r="AI50" i="136"/>
  <c r="AW50" i="136"/>
  <c r="AS50" i="136"/>
  <c r="AE54" i="139"/>
  <c r="AW54" i="139"/>
  <c r="AK54" i="139"/>
  <c r="AM54" i="138"/>
  <c r="AI54" i="138"/>
  <c r="AS89" i="144"/>
  <c r="AY89" i="144"/>
  <c r="BH25" i="143"/>
  <c r="AW32" i="141"/>
  <c r="AY32" i="141"/>
  <c r="BH32" i="141"/>
  <c r="AY94" i="137"/>
  <c r="AU94" i="137"/>
  <c r="AI110" i="136"/>
  <c r="AY110" i="136"/>
  <c r="AM110" i="136"/>
  <c r="AM78" i="137"/>
  <c r="AO78" i="137"/>
  <c r="AY38" i="138"/>
  <c r="AE50" i="136"/>
  <c r="AO50" i="136"/>
  <c r="AM54" i="139"/>
  <c r="AI54" i="139"/>
  <c r="AU54" i="138"/>
  <c r="AQ54" i="138"/>
  <c r="AW89" i="144"/>
  <c r="BD89" i="144"/>
  <c r="BH89" i="144"/>
  <c r="AS25" i="143"/>
  <c r="AU32" i="141"/>
  <c r="AO54" i="135"/>
  <c r="AQ54" i="135"/>
  <c r="AQ37" i="143"/>
  <c r="AE78" i="139"/>
  <c r="AM82" i="139"/>
  <c r="AY42" i="139"/>
  <c r="AY86" i="135"/>
  <c r="BA16" i="141"/>
  <c r="AQ25" i="143"/>
  <c r="BA25" i="143"/>
  <c r="BH108" i="142"/>
  <c r="AI50" i="139"/>
  <c r="BD85" i="144"/>
  <c r="AI94" i="137"/>
  <c r="AE94" i="137"/>
  <c r="AE54" i="138"/>
  <c r="AO54" i="138"/>
  <c r="BA89" i="144"/>
  <c r="BF25" i="143"/>
  <c r="AY25" i="143"/>
  <c r="AY69" i="144"/>
  <c r="BD116" i="141"/>
  <c r="AK34" i="136"/>
  <c r="AK90" i="136"/>
  <c r="AG90" i="137"/>
  <c r="BD81" i="143"/>
  <c r="BF41" i="143"/>
  <c r="AY118" i="140"/>
  <c r="AW22" i="136"/>
  <c r="AK102" i="139"/>
  <c r="AM58" i="139"/>
  <c r="CE44" i="141"/>
  <c r="BZ74" i="136"/>
  <c r="BR66" i="135"/>
  <c r="BT66" i="135"/>
  <c r="BX66" i="135"/>
  <c r="BV66" i="135"/>
  <c r="CB66" i="135"/>
  <c r="BL90" i="137"/>
  <c r="CC37" i="144"/>
  <c r="BS58" i="140"/>
  <c r="BS16" i="141"/>
  <c r="BU106" i="140"/>
  <c r="BY105" i="143"/>
  <c r="BW24" i="142"/>
  <c r="BU100" i="141"/>
  <c r="BM32" i="141"/>
  <c r="BQ116" i="141"/>
  <c r="CC45" i="144"/>
  <c r="CA48" i="142"/>
  <c r="CD18" i="139"/>
  <c r="CC57" i="143"/>
  <c r="CA44" i="142"/>
  <c r="AO112" i="141"/>
  <c r="AQ101" i="143"/>
  <c r="BD33" i="145"/>
  <c r="BH102" i="140"/>
  <c r="AW82" i="139"/>
  <c r="AW106" i="139"/>
  <c r="AU21" i="144"/>
  <c r="AU86" i="135"/>
  <c r="AY96" i="142"/>
  <c r="AO98" i="140"/>
  <c r="AI110" i="139"/>
  <c r="AY81" i="143"/>
  <c r="AY90" i="137"/>
  <c r="AU105" i="144"/>
  <c r="AK14" i="136"/>
  <c r="AW34" i="136"/>
  <c r="AI82" i="137"/>
  <c r="AM102" i="139"/>
  <c r="BJ120" i="142"/>
  <c r="AY76" i="142"/>
  <c r="AU66" i="135"/>
  <c r="AM42" i="137"/>
  <c r="AY110" i="140"/>
  <c r="BF25" i="145"/>
  <c r="AU90" i="137"/>
  <c r="AM14" i="136"/>
  <c r="AW58" i="135"/>
  <c r="AI106" i="136"/>
  <c r="AM118" i="138"/>
  <c r="AY120" i="142"/>
  <c r="AW62" i="139"/>
  <c r="AG86" i="138"/>
  <c r="AY112" i="141"/>
  <c r="BJ108" i="142"/>
  <c r="AK50" i="139"/>
  <c r="AU101" i="143"/>
  <c r="BF85" i="144"/>
  <c r="AS45" i="143"/>
  <c r="AY108" i="142"/>
  <c r="BH92" i="141"/>
  <c r="AU50" i="139"/>
  <c r="BF101" i="143"/>
  <c r="AW42" i="137"/>
  <c r="BF102" i="140"/>
  <c r="AK82" i="139"/>
  <c r="AS85" i="144"/>
  <c r="AG42" i="139"/>
  <c r="BF94" i="140"/>
  <c r="AG86" i="135"/>
  <c r="BA110" i="140"/>
  <c r="AW30" i="136"/>
  <c r="AW14" i="136"/>
  <c r="AY58" i="135"/>
  <c r="AE106" i="136"/>
  <c r="AQ118" i="138"/>
  <c r="AS116" i="141"/>
  <c r="BO48" i="142"/>
  <c r="BR18" i="139"/>
  <c r="BM24" i="142"/>
  <c r="BS112" i="141"/>
  <c r="CD90" i="137"/>
  <c r="CG37" i="144"/>
  <c r="BY97" i="143"/>
  <c r="BO92" i="141"/>
  <c r="CA77" i="144"/>
  <c r="BT34" i="136"/>
  <c r="BN74" i="136"/>
  <c r="BW58" i="140"/>
  <c r="BQ16" i="141"/>
  <c r="BO68" i="142"/>
  <c r="BO25" i="143"/>
  <c r="CE53" i="144"/>
  <c r="BW57" i="143"/>
  <c r="BQ41" i="143"/>
  <c r="BW36" i="142"/>
  <c r="BW40" i="142"/>
  <c r="CE96" i="141"/>
  <c r="BW89" i="143"/>
  <c r="BU28" i="141"/>
  <c r="CE98" i="140"/>
  <c r="CE97" i="143"/>
  <c r="BX42" i="138"/>
  <c r="BU92" i="141"/>
  <c r="BO77" i="144"/>
  <c r="BT26" i="139"/>
  <c r="BV34" i="136"/>
  <c r="BW68" i="141"/>
  <c r="BQ68" i="142"/>
  <c r="BU65" i="144"/>
  <c r="CE84" i="141"/>
  <c r="BW100" i="141"/>
  <c r="CG112" i="141"/>
  <c r="BU36" i="141"/>
  <c r="BL18" i="139"/>
  <c r="BS57" i="143"/>
  <c r="BQ24" i="142"/>
  <c r="BS44" i="141"/>
  <c r="BY100" i="141"/>
  <c r="BO112" i="141"/>
  <c r="CA41" i="143"/>
  <c r="BQ36" i="141"/>
  <c r="BU36" i="142"/>
  <c r="BU40" i="142"/>
  <c r="BQ28" i="141"/>
  <c r="BQ68" i="141"/>
  <c r="BY65" i="144"/>
  <c r="CC105" i="143"/>
  <c r="CG25" i="143"/>
  <c r="BS45" i="144"/>
  <c r="BQ45" i="144"/>
  <c r="CE25" i="143"/>
  <c r="BS25" i="143"/>
  <c r="BY25" i="143"/>
  <c r="BU68" i="142"/>
  <c r="BW68" i="142"/>
  <c r="BA41" i="143"/>
  <c r="AQ41" i="143"/>
  <c r="AY105" i="144"/>
  <c r="AO105" i="144"/>
  <c r="AS105" i="144"/>
  <c r="CF26" i="139"/>
  <c r="BV26" i="139"/>
  <c r="BL26" i="139"/>
  <c r="BT42" i="138"/>
  <c r="CF42" i="138"/>
  <c r="BV42" i="138"/>
  <c r="CB90" i="137"/>
  <c r="BR90" i="137"/>
  <c r="CA89" i="143"/>
  <c r="BQ89" i="143"/>
  <c r="BA69" i="144"/>
  <c r="AQ69" i="144"/>
  <c r="AI106" i="139"/>
  <c r="AS106" i="139"/>
  <c r="AG106" i="139"/>
  <c r="BM96" i="141"/>
  <c r="BS96" i="141"/>
  <c r="BQ96" i="141"/>
  <c r="AO122" i="138"/>
  <c r="AE122" i="138"/>
  <c r="AI122" i="138"/>
  <c r="AG122" i="138"/>
  <c r="AS122" i="138"/>
  <c r="AM122" i="138"/>
  <c r="AK122" i="138"/>
  <c r="AQ122" i="138"/>
  <c r="AY122" i="138"/>
  <c r="AW122" i="138"/>
  <c r="AU122" i="138"/>
  <c r="AO45" i="143"/>
  <c r="BA45" i="143"/>
  <c r="AY45" i="143"/>
  <c r="BJ98" i="140"/>
  <c r="AS98" i="140"/>
  <c r="AY98" i="140"/>
  <c r="AO34" i="136"/>
  <c r="AU34" i="136"/>
  <c r="AI34" i="136"/>
  <c r="AY50" i="138"/>
  <c r="AO50" i="138"/>
  <c r="AE50" i="138"/>
  <c r="AQ50" i="138"/>
  <c r="AG50" i="138"/>
  <c r="AS50" i="138"/>
  <c r="AW50" i="138"/>
  <c r="AU50" i="138"/>
  <c r="AI50" i="138"/>
  <c r="AM50" i="138"/>
  <c r="AK50" i="138"/>
  <c r="CA84" i="141"/>
  <c r="BO84" i="141"/>
  <c r="CC84" i="141"/>
  <c r="BS84" i="141"/>
  <c r="BQ84" i="141"/>
  <c r="BW84" i="141"/>
  <c r="BM84" i="141"/>
  <c r="BY84" i="141"/>
  <c r="CG97" i="143"/>
  <c r="CA97" i="143"/>
  <c r="AS37" i="143"/>
  <c r="BF37" i="143"/>
  <c r="BD37" i="143"/>
  <c r="AM78" i="139"/>
  <c r="AY78" i="139"/>
  <c r="AG78" i="139"/>
  <c r="AU22" i="136"/>
  <c r="AO22" i="136"/>
  <c r="AG22" i="136"/>
  <c r="CC44" i="142"/>
  <c r="BS44" i="142"/>
  <c r="CG44" i="142"/>
  <c r="CE32" i="141"/>
  <c r="BS32" i="141"/>
  <c r="BY98" i="140"/>
  <c r="BM98" i="140"/>
  <c r="BY106" i="140"/>
  <c r="BM106" i="140"/>
  <c r="BH21" i="144"/>
  <c r="AW21" i="144"/>
  <c r="AS21" i="144"/>
  <c r="BF101" i="144"/>
  <c r="AU101" i="144"/>
  <c r="AS101" i="144"/>
  <c r="AW101" i="144"/>
  <c r="BA101" i="144"/>
  <c r="AQ101" i="144"/>
  <c r="BD101" i="144"/>
  <c r="AY101" i="144"/>
  <c r="BH101" i="144"/>
  <c r="BJ101" i="144"/>
  <c r="AO101" i="144"/>
  <c r="BD96" i="142"/>
  <c r="AU96" i="142"/>
  <c r="BH96" i="142"/>
  <c r="AS16" i="141"/>
  <c r="BH16" i="141"/>
  <c r="AY16" i="141"/>
  <c r="AW16" i="141"/>
  <c r="BF16" i="141"/>
  <c r="AO16" i="141"/>
  <c r="AU102" i="137"/>
  <c r="AK102" i="137"/>
  <c r="AW102" i="137"/>
  <c r="AE102" i="137"/>
  <c r="AQ102" i="137"/>
  <c r="AS102" i="137"/>
  <c r="AO102" i="137"/>
  <c r="BW108" i="141"/>
  <c r="BM108" i="141"/>
  <c r="BS108" i="141"/>
  <c r="CC108" i="141"/>
  <c r="BY108" i="141"/>
  <c r="CE108" i="141"/>
  <c r="BQ108" i="141"/>
  <c r="BY65" i="143"/>
  <c r="BO65" i="143"/>
  <c r="BS65" i="143"/>
  <c r="CE65" i="143"/>
  <c r="BU65" i="143"/>
  <c r="BW65" i="143"/>
  <c r="AU29" i="144"/>
  <c r="BH29" i="144"/>
  <c r="BF29" i="144"/>
  <c r="BJ29" i="144"/>
  <c r="AY29" i="144"/>
  <c r="AW29" i="144"/>
  <c r="BD29" i="144"/>
  <c r="AO29" i="144"/>
  <c r="AQ29" i="144"/>
  <c r="BA29" i="144"/>
  <c r="AS29" i="144"/>
  <c r="BJ85" i="143"/>
  <c r="AY85" i="143"/>
  <c r="AO85" i="143"/>
  <c r="AS85" i="143"/>
  <c r="BF85" i="143"/>
  <c r="AU85" i="143"/>
  <c r="BA85" i="143"/>
  <c r="BD85" i="143"/>
  <c r="AE74" i="136"/>
  <c r="AY74" i="136"/>
  <c r="AU74" i="136"/>
  <c r="AK74" i="136"/>
  <c r="AO74" i="136"/>
  <c r="AQ74" i="136"/>
  <c r="AG82" i="137"/>
  <c r="AS82" i="137"/>
  <c r="AY82" i="137"/>
  <c r="BJ25" i="145"/>
  <c r="AY25" i="145"/>
  <c r="AO25" i="145"/>
  <c r="BD97" i="143"/>
  <c r="BH97" i="143"/>
  <c r="AU97" i="143"/>
  <c r="AY97" i="143"/>
  <c r="AO97" i="143"/>
  <c r="AS97" i="143"/>
  <c r="AW97" i="143"/>
  <c r="AW112" i="141"/>
  <c r="BF108" i="142"/>
  <c r="BW48" i="142"/>
  <c r="BP18" i="139"/>
  <c r="BQ57" i="143"/>
  <c r="CA57" i="143"/>
  <c r="CE24" i="142"/>
  <c r="AQ92" i="141"/>
  <c r="AW92" i="141"/>
  <c r="AG50" i="139"/>
  <c r="CC44" i="141"/>
  <c r="BQ44" i="141"/>
  <c r="BQ100" i="141"/>
  <c r="BA101" i="143"/>
  <c r="BH101" i="143"/>
  <c r="BA33" i="145"/>
  <c r="CA112" i="141"/>
  <c r="BY41" i="143"/>
  <c r="AS42" i="137"/>
  <c r="AI42" i="137"/>
  <c r="AU82" i="139"/>
  <c r="BA85" i="144"/>
  <c r="BY36" i="141"/>
  <c r="CE36" i="142"/>
  <c r="BP90" i="137"/>
  <c r="BQ40" i="142"/>
  <c r="CC40" i="142"/>
  <c r="BJ45" i="143"/>
  <c r="BF45" i="143"/>
  <c r="AS42" i="139"/>
  <c r="AK106" i="139"/>
  <c r="CA96" i="141"/>
  <c r="BW37" i="144"/>
  <c r="AO94" i="140"/>
  <c r="AY94" i="140"/>
  <c r="AY21" i="144"/>
  <c r="BU89" i="143"/>
  <c r="AQ86" i="135"/>
  <c r="BS98" i="140"/>
  <c r="BO97" i="143"/>
  <c r="AU37" i="143"/>
  <c r="BN42" i="138"/>
  <c r="AO110" i="140"/>
  <c r="BW92" i="141"/>
  <c r="BS77" i="144"/>
  <c r="BF96" i="142"/>
  <c r="BX26" i="139"/>
  <c r="AW98" i="140"/>
  <c r="AU98" i="140"/>
  <c r="AQ25" i="145"/>
  <c r="BH69" i="144"/>
  <c r="BD69" i="144"/>
  <c r="BO44" i="142"/>
  <c r="BZ34" i="136"/>
  <c r="CD74" i="136"/>
  <c r="AO30" i="136"/>
  <c r="AM110" i="139"/>
  <c r="BS68" i="141"/>
  <c r="CA68" i="141"/>
  <c r="CE58" i="140"/>
  <c r="BJ81" i="143"/>
  <c r="AO81" i="143"/>
  <c r="AK90" i="137"/>
  <c r="BY16" i="141"/>
  <c r="AU78" i="139"/>
  <c r="BA105" i="144"/>
  <c r="AQ14" i="136"/>
  <c r="CC68" i="142"/>
  <c r="CC106" i="140"/>
  <c r="BS65" i="144"/>
  <c r="BU32" i="141"/>
  <c r="AK58" i="135"/>
  <c r="BU105" i="143"/>
  <c r="AK22" i="136"/>
  <c r="AY34" i="136"/>
  <c r="AY106" i="136"/>
  <c r="AS102" i="139"/>
  <c r="AU102" i="139"/>
  <c r="AY118" i="138"/>
  <c r="AY116" i="141"/>
  <c r="BF120" i="142"/>
  <c r="AO90" i="136"/>
  <c r="BF76" i="142"/>
  <c r="CA65" i="143"/>
  <c r="CG65" i="143"/>
  <c r="AS74" i="136"/>
  <c r="AW86" i="138"/>
  <c r="BA112" i="141"/>
  <c r="BD112" i="141"/>
  <c r="AW108" i="142"/>
  <c r="AS108" i="142"/>
  <c r="CE48" i="142"/>
  <c r="BX18" i="139"/>
  <c r="CE57" i="143"/>
  <c r="BY57" i="143"/>
  <c r="BM57" i="143"/>
  <c r="CG24" i="142"/>
  <c r="CC24" i="142"/>
  <c r="AU92" i="141"/>
  <c r="AE50" i="139"/>
  <c r="AY50" i="139"/>
  <c r="BO44" i="141"/>
  <c r="CE100" i="141"/>
  <c r="AY101" i="143"/>
  <c r="AY33" i="145"/>
  <c r="AW33" i="145"/>
  <c r="BU112" i="141"/>
  <c r="CE112" i="141"/>
  <c r="BO41" i="143"/>
  <c r="BU41" i="143"/>
  <c r="AK42" i="137"/>
  <c r="AQ42" i="137"/>
  <c r="AY102" i="140"/>
  <c r="AS102" i="140"/>
  <c r="BJ102" i="140"/>
  <c r="AG82" i="139"/>
  <c r="AY85" i="144"/>
  <c r="BO36" i="141"/>
  <c r="CF90" i="137"/>
  <c r="BN90" i="137"/>
  <c r="AQ45" i="143"/>
  <c r="AU45" i="143"/>
  <c r="AO106" i="139"/>
  <c r="CG96" i="141"/>
  <c r="BA21" i="144"/>
  <c r="CG89" i="143"/>
  <c r="CC28" i="141"/>
  <c r="BO98" i="140"/>
  <c r="BQ97" i="143"/>
  <c r="AO37" i="143"/>
  <c r="BH37" i="143"/>
  <c r="BJ96" i="142"/>
  <c r="BN26" i="139"/>
  <c r="BD98" i="140"/>
  <c r="BH25" i="145"/>
  <c r="AO69" i="144"/>
  <c r="AS69" i="144"/>
  <c r="BW44" i="142"/>
  <c r="BU44" i="142"/>
  <c r="CD34" i="136"/>
  <c r="BR34" i="136"/>
  <c r="BP74" i="136"/>
  <c r="AY30" i="136"/>
  <c r="AO110" i="139"/>
  <c r="CE68" i="141"/>
  <c r="BY58" i="140"/>
  <c r="BA81" i="143"/>
  <c r="AW90" i="137"/>
  <c r="CC16" i="141"/>
  <c r="AO41" i="143"/>
  <c r="BH41" i="143"/>
  <c r="BD41" i="143"/>
  <c r="AW78" i="139"/>
  <c r="AK78" i="139"/>
  <c r="BD105" i="144"/>
  <c r="BH105" i="144"/>
  <c r="BM68" i="142"/>
  <c r="CE68" i="142"/>
  <c r="BW106" i="140"/>
  <c r="BQ106" i="140"/>
  <c r="CE65" i="144"/>
  <c r="CA32" i="141"/>
  <c r="BY32" i="141"/>
  <c r="AS58" i="135"/>
  <c r="CA105" i="143"/>
  <c r="AI22" i="136"/>
  <c r="AM22" i="136"/>
  <c r="AM34" i="136"/>
  <c r="AQ34" i="136"/>
  <c r="AK82" i="137"/>
  <c r="AO82" i="137"/>
  <c r="AG102" i="139"/>
  <c r="AO118" i="138"/>
  <c r="AO116" i="141"/>
  <c r="AW120" i="142"/>
  <c r="BJ16" i="141"/>
  <c r="AW85" i="143"/>
  <c r="BA97" i="143"/>
  <c r="BM65" i="143"/>
  <c r="CA108" i="141"/>
  <c r="AW74" i="136"/>
  <c r="AM74" i="136"/>
  <c r="AI102" i="137"/>
  <c r="BQ81" i="143"/>
  <c r="CC81" i="143"/>
  <c r="BS81" i="143"/>
  <c r="CA25" i="143"/>
  <c r="BQ25" i="143"/>
  <c r="CA56" i="142"/>
  <c r="CC56" i="142"/>
  <c r="BM56" i="142"/>
  <c r="CC29" i="144"/>
  <c r="CA29" i="144"/>
  <c r="CG29" i="144"/>
  <c r="BU29" i="144"/>
  <c r="BQ29" i="144"/>
  <c r="BO29" i="144"/>
  <c r="BM29" i="144"/>
  <c r="CE29" i="144"/>
  <c r="BW29" i="144"/>
  <c r="CA76" i="141"/>
  <c r="CE76" i="141"/>
  <c r="CD82" i="137"/>
  <c r="BT82" i="137"/>
  <c r="CF106" i="137"/>
  <c r="BT106" i="137"/>
  <c r="BX106" i="137"/>
  <c r="BH45" i="144"/>
  <c r="BA45" i="144"/>
  <c r="AW45" i="144"/>
  <c r="AQ45" i="144"/>
  <c r="BF45" i="144"/>
  <c r="AS45" i="144"/>
  <c r="BJ45" i="144"/>
  <c r="AU45" i="144"/>
  <c r="BD45" i="144"/>
  <c r="AO45" i="144"/>
  <c r="BA29" i="145"/>
  <c r="AQ29" i="145"/>
  <c r="BD72" i="141"/>
  <c r="BA72" i="141"/>
  <c r="AS72" i="141"/>
  <c r="AU74" i="135"/>
  <c r="AQ74" i="135"/>
  <c r="AW74" i="135"/>
  <c r="CG33" i="143"/>
  <c r="BW33" i="143"/>
  <c r="BM33" i="143"/>
  <c r="BS94" i="140"/>
  <c r="CC94" i="140"/>
  <c r="BU94" i="140"/>
  <c r="CC69" i="144"/>
  <c r="BS69" i="144"/>
  <c r="CE69" i="144"/>
  <c r="BT98" i="139"/>
  <c r="BN98" i="139"/>
  <c r="BV98" i="139"/>
  <c r="BL98" i="139"/>
  <c r="CB98" i="139"/>
  <c r="BR98" i="139"/>
  <c r="BX98" i="139"/>
  <c r="BZ98" i="139"/>
  <c r="BP98" i="139"/>
  <c r="CA80" i="142"/>
  <c r="BO80" i="142"/>
  <c r="CE77" i="143"/>
  <c r="BU77" i="143"/>
  <c r="BQ77" i="143"/>
  <c r="BO33" i="145"/>
  <c r="CA33" i="145"/>
  <c r="BY33" i="145"/>
  <c r="BU80" i="141"/>
  <c r="CE80" i="141"/>
  <c r="CA80" i="141"/>
  <c r="AS66" i="139"/>
  <c r="AI66" i="139"/>
  <c r="AO66" i="139"/>
  <c r="BF33" i="144"/>
  <c r="AU33" i="144"/>
  <c r="AY33" i="144"/>
  <c r="AW33" i="144"/>
  <c r="BJ33" i="144"/>
  <c r="AQ33" i="144"/>
  <c r="BA33" i="144"/>
  <c r="AS33" i="144"/>
  <c r="BH33" i="144"/>
  <c r="AO33" i="144"/>
  <c r="BD33" i="144"/>
  <c r="BH118" i="140"/>
  <c r="AW118" i="140"/>
  <c r="BF118" i="140"/>
  <c r="AE110" i="138"/>
  <c r="AQ110" i="138"/>
  <c r="AG110" i="138"/>
  <c r="AS46" i="135"/>
  <c r="AY46" i="135"/>
  <c r="BA89" i="143"/>
  <c r="AQ89" i="143"/>
  <c r="CF106" i="139"/>
  <c r="BN106" i="139"/>
  <c r="CB106" i="139"/>
  <c r="CG88" i="141"/>
  <c r="BY88" i="141"/>
  <c r="BV74" i="135"/>
  <c r="BR74" i="135"/>
  <c r="BL74" i="135"/>
  <c r="CA40" i="142"/>
  <c r="BO40" i="142"/>
  <c r="CE36" i="141"/>
  <c r="BS36" i="141"/>
  <c r="CF34" i="136"/>
  <c r="BL34" i="136"/>
  <c r="BH81" i="143"/>
  <c r="AW81" i="143"/>
  <c r="AS81" i="143"/>
  <c r="AS90" i="137"/>
  <c r="AI90" i="137"/>
  <c r="CG105" i="143"/>
  <c r="BW105" i="143"/>
  <c r="BM105" i="143"/>
  <c r="CG65" i="144"/>
  <c r="BW65" i="144"/>
  <c r="CC65" i="144"/>
  <c r="CE28" i="141"/>
  <c r="BS28" i="141"/>
  <c r="CA92" i="141"/>
  <c r="CE92" i="141"/>
  <c r="BY37" i="144"/>
  <c r="BO37" i="144"/>
  <c r="CA37" i="144"/>
  <c r="CC36" i="142"/>
  <c r="BS36" i="142"/>
  <c r="CG36" i="142"/>
  <c r="AY102" i="139"/>
  <c r="AW102" i="139"/>
  <c r="BD76" i="142"/>
  <c r="AU76" i="142"/>
  <c r="AQ76" i="142"/>
  <c r="AO76" i="142"/>
  <c r="BH76" i="142"/>
  <c r="BA76" i="142"/>
  <c r="AS76" i="142"/>
  <c r="AQ58" i="135"/>
  <c r="AE58" i="135"/>
  <c r="AO58" i="135"/>
  <c r="CG77" i="144"/>
  <c r="BW77" i="144"/>
  <c r="BM77" i="144"/>
  <c r="CC53" i="144"/>
  <c r="BS53" i="144"/>
  <c r="BO53" i="144"/>
  <c r="BM53" i="144"/>
  <c r="BY53" i="144"/>
  <c r="BW53" i="144"/>
  <c r="CA53" i="144"/>
  <c r="CG16" i="141"/>
  <c r="BW16" i="141"/>
  <c r="BU16" i="141"/>
  <c r="AE86" i="135"/>
  <c r="AO86" i="135"/>
  <c r="AK86" i="135"/>
  <c r="AK30" i="136"/>
  <c r="AM30" i="136"/>
  <c r="AI30" i="136"/>
  <c r="AQ116" i="141"/>
  <c r="BH116" i="141"/>
  <c r="AU116" i="141"/>
  <c r="AO58" i="139"/>
  <c r="AE58" i="139"/>
  <c r="AQ58" i="139"/>
  <c r="AU58" i="139"/>
  <c r="AK58" i="139"/>
  <c r="AI58" i="139"/>
  <c r="AW58" i="139"/>
  <c r="AY58" i="139"/>
  <c r="BU68" i="141"/>
  <c r="BO68" i="141"/>
  <c r="BM68" i="141"/>
  <c r="BO58" i="140"/>
  <c r="CA58" i="140"/>
  <c r="BQ58" i="140"/>
  <c r="AQ90" i="136"/>
  <c r="AG90" i="136"/>
  <c r="AE90" i="136"/>
  <c r="AW90" i="136"/>
  <c r="AS90" i="136"/>
  <c r="AU90" i="136"/>
  <c r="AY90" i="136"/>
  <c r="AM90" i="136"/>
  <c r="AU110" i="140"/>
  <c r="BD110" i="140"/>
  <c r="AQ110" i="140"/>
  <c r="AM106" i="136"/>
  <c r="AQ106" i="136"/>
  <c r="AG106" i="136"/>
  <c r="AK42" i="139"/>
  <c r="AW42" i="139"/>
  <c r="AU42" i="139"/>
  <c r="AE14" i="138"/>
  <c r="AO14" i="138"/>
  <c r="AU14" i="138"/>
  <c r="AW14" i="138"/>
  <c r="AG14" i="138"/>
  <c r="AM14" i="138"/>
  <c r="AK14" i="138"/>
  <c r="AS14" i="138"/>
  <c r="AQ14" i="138"/>
  <c r="BW116" i="141"/>
  <c r="BM116" i="141"/>
  <c r="BS116" i="141"/>
  <c r="CC116" i="141"/>
  <c r="BY116" i="141"/>
  <c r="BU116" i="141"/>
  <c r="BV74" i="136"/>
  <c r="BL74" i="136"/>
  <c r="BX74" i="136"/>
  <c r="AI62" i="139"/>
  <c r="AU62" i="139"/>
  <c r="AK62" i="139"/>
  <c r="AY62" i="139"/>
  <c r="AO62" i="139"/>
  <c r="AE62" i="139"/>
  <c r="AQ62" i="139"/>
  <c r="AS62" i="139"/>
  <c r="AO14" i="136"/>
  <c r="AY14" i="136"/>
  <c r="AY86" i="138"/>
  <c r="AO86" i="138"/>
  <c r="AE86" i="138"/>
  <c r="AS86" i="138"/>
  <c r="AI86" i="138"/>
  <c r="AU86" i="138"/>
  <c r="AK86" i="138"/>
  <c r="AM86" i="138"/>
  <c r="AS66" i="135"/>
  <c r="AM66" i="135"/>
  <c r="AO66" i="135"/>
  <c r="AY66" i="135"/>
  <c r="AE66" i="135"/>
  <c r="AG66" i="135"/>
  <c r="AQ66" i="135"/>
  <c r="AS120" i="142"/>
  <c r="BA120" i="142"/>
  <c r="BD120" i="142"/>
  <c r="AU120" i="142"/>
  <c r="BJ94" i="140"/>
  <c r="AS94" i="140"/>
  <c r="BD94" i="140"/>
  <c r="AS118" i="138"/>
  <c r="AI118" i="138"/>
  <c r="AU118" i="138"/>
  <c r="AQ110" i="139"/>
  <c r="AG110" i="139"/>
  <c r="AS112" i="141"/>
  <c r="BF112" i="141"/>
  <c r="AO108" i="142"/>
  <c r="BQ48" i="142"/>
  <c r="BM48" i="142"/>
  <c r="BT18" i="139"/>
  <c r="BZ18" i="139"/>
  <c r="BY24" i="142"/>
  <c r="BU24" i="142"/>
  <c r="AS92" i="141"/>
  <c r="AS50" i="139"/>
  <c r="AQ50" i="139"/>
  <c r="CA44" i="141"/>
  <c r="BS100" i="141"/>
  <c r="CC100" i="141"/>
  <c r="AQ33" i="145"/>
  <c r="AO33" i="145"/>
  <c r="BM112" i="141"/>
  <c r="BW112" i="141"/>
  <c r="BW41" i="143"/>
  <c r="BM41" i="143"/>
  <c r="AU42" i="137"/>
  <c r="AQ102" i="140"/>
  <c r="BD102" i="140"/>
  <c r="AU102" i="140"/>
  <c r="AI82" i="139"/>
  <c r="AQ85" i="144"/>
  <c r="CA36" i="141"/>
  <c r="BQ36" i="142"/>
  <c r="BT90" i="137"/>
  <c r="CE40" i="142"/>
  <c r="AO42" i="139"/>
  <c r="AU106" i="139"/>
  <c r="BW96" i="141"/>
  <c r="BS37" i="144"/>
  <c r="BD21" i="144"/>
  <c r="BY89" i="143"/>
  <c r="CA28" i="141"/>
  <c r="BY28" i="141"/>
  <c r="AI86" i="135"/>
  <c r="BU98" i="140"/>
  <c r="BW97" i="143"/>
  <c r="AY37" i="143"/>
  <c r="BR42" i="138"/>
  <c r="BH110" i="140"/>
  <c r="BY92" i="141"/>
  <c r="CE77" i="144"/>
  <c r="BA96" i="142"/>
  <c r="CB26" i="139"/>
  <c r="BD25" i="145"/>
  <c r="BF69" i="144"/>
  <c r="BM44" i="142"/>
  <c r="BP34" i="136"/>
  <c r="BR74" i="136"/>
  <c r="AG30" i="136"/>
  <c r="AY110" i="139"/>
  <c r="BM58" i="140"/>
  <c r="AO90" i="137"/>
  <c r="CA16" i="141"/>
  <c r="AY41" i="143"/>
  <c r="AU41" i="143"/>
  <c r="AQ78" i="139"/>
  <c r="AQ105" i="144"/>
  <c r="AI14" i="136"/>
  <c r="BY68" i="142"/>
  <c r="BO106" i="140"/>
  <c r="CA106" i="140"/>
  <c r="BO65" i="144"/>
  <c r="BQ32" i="141"/>
  <c r="AM58" i="135"/>
  <c r="BO105" i="143"/>
  <c r="AE22" i="136"/>
  <c r="AE34" i="136"/>
  <c r="AW106" i="136"/>
  <c r="AU106" i="136"/>
  <c r="AQ82" i="137"/>
  <c r="AU82" i="137"/>
  <c r="AO102" i="139"/>
  <c r="AG118" i="138"/>
  <c r="BA116" i="141"/>
  <c r="AO120" i="142"/>
  <c r="AU16" i="141"/>
  <c r="BJ97" i="143"/>
  <c r="CG116" i="141"/>
  <c r="BQ53" i="144"/>
  <c r="BO108" i="141"/>
  <c r="AI66" i="135"/>
  <c r="AG102" i="137"/>
  <c r="AG58" i="139"/>
  <c r="AI14" i="138"/>
  <c r="BD108" i="142"/>
  <c r="BY48" i="142"/>
  <c r="BU48" i="142"/>
  <c r="BN18" i="139"/>
  <c r="BS24" i="142"/>
  <c r="BA92" i="141"/>
  <c r="BD92" i="141"/>
  <c r="AO50" i="139"/>
  <c r="BM44" i="141"/>
  <c r="BY44" i="141"/>
  <c r="CA100" i="141"/>
  <c r="AS101" i="143"/>
  <c r="AO101" i="143"/>
  <c r="BJ33" i="145"/>
  <c r="BQ112" i="141"/>
  <c r="CG41" i="143"/>
  <c r="AG42" i="137"/>
  <c r="AS82" i="139"/>
  <c r="AQ82" i="139"/>
  <c r="AO85" i="144"/>
  <c r="BJ85" i="144"/>
  <c r="CC36" i="141"/>
  <c r="BY36" i="142"/>
  <c r="BS40" i="142"/>
  <c r="AI42" i="139"/>
  <c r="AQ106" i="139"/>
  <c r="BO96" i="141"/>
  <c r="BM37" i="144"/>
  <c r="BA94" i="140"/>
  <c r="AO21" i="144"/>
  <c r="CE89" i="143"/>
  <c r="CC89" i="143"/>
  <c r="BO28" i="141"/>
  <c r="CC98" i="140"/>
  <c r="CA98" i="140"/>
  <c r="BM97" i="143"/>
  <c r="CD42" i="138"/>
  <c r="BZ42" i="138"/>
  <c r="AW110" i="140"/>
  <c r="BJ110" i="140"/>
  <c r="CG92" i="141"/>
  <c r="BQ92" i="141"/>
  <c r="BQ77" i="144"/>
  <c r="AS96" i="142"/>
  <c r="BZ26" i="139"/>
  <c r="BF98" i="140"/>
  <c r="AU25" i="145"/>
  <c r="BJ112" i="141"/>
  <c r="BH112" i="141"/>
  <c r="AU108" i="142"/>
  <c r="AQ108" i="142"/>
  <c r="CG48" i="142"/>
  <c r="BS48" i="142"/>
  <c r="CB18" i="139"/>
  <c r="BV18" i="139"/>
  <c r="CF18" i="139"/>
  <c r="BO57" i="143"/>
  <c r="CG57" i="143"/>
  <c r="BO24" i="142"/>
  <c r="AY92" i="141"/>
  <c r="AM50" i="139"/>
  <c r="BU44" i="141"/>
  <c r="BW44" i="141"/>
  <c r="CG100" i="141"/>
  <c r="BO100" i="141"/>
  <c r="BJ101" i="143"/>
  <c r="BD101" i="143"/>
  <c r="BH33" i="145"/>
  <c r="AU33" i="145"/>
  <c r="BY112" i="141"/>
  <c r="CE41" i="143"/>
  <c r="BS41" i="143"/>
  <c r="AE42" i="137"/>
  <c r="AO42" i="137"/>
  <c r="AO102" i="140"/>
  <c r="AE82" i="139"/>
  <c r="AO82" i="139"/>
  <c r="AW85" i="144"/>
  <c r="BH85" i="144"/>
  <c r="BM36" i="141"/>
  <c r="BW36" i="141"/>
  <c r="BO36" i="142"/>
  <c r="BM36" i="142"/>
  <c r="BZ90" i="137"/>
  <c r="BV90" i="137"/>
  <c r="CG40" i="142"/>
  <c r="BM40" i="142"/>
  <c r="BH45" i="143"/>
  <c r="BD45" i="143"/>
  <c r="AE42" i="139"/>
  <c r="AQ42" i="139"/>
  <c r="AE106" i="139"/>
  <c r="AY106" i="139"/>
  <c r="BY96" i="141"/>
  <c r="BU96" i="141"/>
  <c r="BU37" i="144"/>
  <c r="BQ37" i="144"/>
  <c r="AW94" i="140"/>
  <c r="BH94" i="140"/>
  <c r="BJ21" i="144"/>
  <c r="BF21" i="144"/>
  <c r="BO89" i="143"/>
  <c r="BS89" i="143"/>
  <c r="BM28" i="141"/>
  <c r="BW28" i="141"/>
  <c r="CA81" i="143"/>
  <c r="BW81" i="143"/>
  <c r="AW86" i="135"/>
  <c r="AM86" i="135"/>
  <c r="BW98" i="140"/>
  <c r="BQ98" i="140"/>
  <c r="BS97" i="143"/>
  <c r="BU97" i="143"/>
  <c r="AW37" i="143"/>
  <c r="BA37" i="143"/>
  <c r="BP42" i="138"/>
  <c r="BL42" i="138"/>
  <c r="BF110" i="140"/>
  <c r="AS110" i="140"/>
  <c r="BS92" i="141"/>
  <c r="BM92" i="141"/>
  <c r="CC77" i="144"/>
  <c r="BY77" i="144"/>
  <c r="AQ96" i="142"/>
  <c r="AO96" i="142"/>
  <c r="BR26" i="139"/>
  <c r="CD26" i="139"/>
  <c r="AQ98" i="140"/>
  <c r="BA98" i="140"/>
  <c r="AW25" i="145"/>
  <c r="AS25" i="145"/>
  <c r="AW69" i="144"/>
  <c r="BJ69" i="144"/>
  <c r="BQ44" i="142"/>
  <c r="CE44" i="142"/>
  <c r="AO74" i="135"/>
  <c r="AM74" i="135"/>
  <c r="BN34" i="136"/>
  <c r="CB34" i="136"/>
  <c r="CF74" i="136"/>
  <c r="CB74" i="136"/>
  <c r="BY77" i="143"/>
  <c r="CC77" i="143"/>
  <c r="AE30" i="136"/>
  <c r="AU30" i="136"/>
  <c r="AS30" i="136"/>
  <c r="CC33" i="143"/>
  <c r="BY33" i="143"/>
  <c r="AU110" i="139"/>
  <c r="AW110" i="139"/>
  <c r="AS110" i="139"/>
  <c r="CG68" i="141"/>
  <c r="BY68" i="141"/>
  <c r="CB106" i="137"/>
  <c r="BR106" i="137"/>
  <c r="CG58" i="140"/>
  <c r="CC58" i="140"/>
  <c r="AU81" i="143"/>
  <c r="AQ81" i="143"/>
  <c r="BF29" i="145"/>
  <c r="BJ29" i="145"/>
  <c r="CG56" i="142"/>
  <c r="BS56" i="142"/>
  <c r="AQ90" i="137"/>
  <c r="AM90" i="137"/>
  <c r="BM16" i="141"/>
  <c r="CE16" i="141"/>
  <c r="AW41" i="143"/>
  <c r="AS41" i="143"/>
  <c r="AO78" i="139"/>
  <c r="AS78" i="139"/>
  <c r="BJ105" i="144"/>
  <c r="AW105" i="144"/>
  <c r="BO69" i="144"/>
  <c r="CG69" i="144"/>
  <c r="AE14" i="136"/>
  <c r="AU14" i="136"/>
  <c r="AG14" i="136"/>
  <c r="CG68" i="142"/>
  <c r="BS68" i="142"/>
  <c r="CE106" i="140"/>
  <c r="CG106" i="140"/>
  <c r="BM65" i="144"/>
  <c r="BQ65" i="144"/>
  <c r="BS76" i="141"/>
  <c r="BM76" i="141"/>
  <c r="BQ80" i="142"/>
  <c r="BS80" i="142"/>
  <c r="CC32" i="141"/>
  <c r="BO32" i="141"/>
  <c r="CG32" i="141"/>
  <c r="AG58" i="135"/>
  <c r="AI58" i="135"/>
  <c r="BL106" i="139"/>
  <c r="CD106" i="139"/>
  <c r="AQ118" i="140"/>
  <c r="AS118" i="140"/>
  <c r="BS105" i="143"/>
  <c r="BQ105" i="143"/>
  <c r="BW25" i="143"/>
  <c r="BM25" i="143"/>
  <c r="AQ22" i="136"/>
  <c r="AS22" i="136"/>
  <c r="AS34" i="136"/>
  <c r="AG34" i="136"/>
  <c r="AO106" i="136"/>
  <c r="AS106" i="136"/>
  <c r="AE82" i="137"/>
  <c r="AW82" i="137"/>
  <c r="AI102" i="139"/>
  <c r="AE102" i="139"/>
  <c r="AE118" i="138"/>
  <c r="AW118" i="138"/>
  <c r="BJ116" i="141"/>
  <c r="AW116" i="141"/>
  <c r="AQ120" i="142"/>
  <c r="AQ16" i="141"/>
  <c r="AQ85" i="143"/>
  <c r="BF97" i="143"/>
  <c r="CA116" i="141"/>
  <c r="CE116" i="141"/>
  <c r="AW76" i="142"/>
  <c r="BU53" i="144"/>
  <c r="AG62" i="139"/>
  <c r="CC65" i="143"/>
  <c r="CG108" i="141"/>
  <c r="AG74" i="136"/>
  <c r="AW66" i="135"/>
  <c r="AY102" i="137"/>
  <c r="AS58" i="139"/>
  <c r="BS29" i="144"/>
  <c r="BU84" i="141"/>
  <c r="BY29" i="144"/>
  <c r="AK22" i="138"/>
  <c r="AO22" i="138"/>
  <c r="AE22" i="138"/>
  <c r="AM22" i="138"/>
  <c r="AQ22" i="138"/>
  <c r="AI22" i="138"/>
  <c r="AY22" i="138"/>
  <c r="AU22" i="138"/>
  <c r="AW22" i="138"/>
  <c r="AS22" i="138"/>
  <c r="AG22" i="138"/>
  <c r="BJ49" i="144"/>
  <c r="AY49" i="144"/>
  <c r="AO49" i="144"/>
  <c r="BA49" i="144"/>
  <c r="AQ49" i="144"/>
  <c r="BD49" i="144"/>
  <c r="BH49" i="144"/>
  <c r="BF49" i="144"/>
  <c r="AU49" i="144"/>
  <c r="AW49" i="144"/>
  <c r="AS49" i="144"/>
  <c r="AE46" i="138"/>
  <c r="AQ46" i="138"/>
  <c r="AG46" i="138"/>
  <c r="AU46" i="138"/>
  <c r="AY46" i="138"/>
  <c r="AI46" i="138"/>
  <c r="AW46" i="138"/>
  <c r="AK46" i="138"/>
  <c r="AM46" i="138"/>
  <c r="AS46" i="138"/>
  <c r="AO46" i="138"/>
  <c r="BR34" i="139"/>
  <c r="BV34" i="139"/>
  <c r="BP34" i="139"/>
  <c r="CB34" i="139"/>
  <c r="BL34" i="139"/>
  <c r="CD34" i="139"/>
  <c r="BZ34" i="139"/>
  <c r="BX34" i="139"/>
  <c r="BW33" i="144"/>
  <c r="CE33" i="144"/>
  <c r="CG33" i="144"/>
  <c r="BU33" i="144"/>
  <c r="CA33" i="144"/>
  <c r="BQ33" i="144"/>
  <c r="BO33" i="144"/>
  <c r="BS33" i="144"/>
  <c r="BY33" i="144"/>
  <c r="CD98" i="136"/>
  <c r="BL98" i="136"/>
  <c r="BR98" i="136"/>
  <c r="CF98" i="136"/>
  <c r="BV98" i="136"/>
  <c r="BN98" i="136"/>
  <c r="BX98" i="136"/>
  <c r="CB98" i="136"/>
  <c r="BT98" i="136"/>
  <c r="BP98" i="136"/>
  <c r="BZ98" i="136"/>
  <c r="AW61" i="143"/>
  <c r="BJ61" i="143"/>
  <c r="AQ61" i="143"/>
  <c r="BD61" i="143"/>
  <c r="AS61" i="143"/>
  <c r="BD52" i="142"/>
  <c r="AQ52" i="142"/>
  <c r="AO52" i="142"/>
  <c r="AS52" i="142"/>
  <c r="AY52" i="142"/>
  <c r="BJ52" i="142"/>
  <c r="BA52" i="142"/>
  <c r="BH52" i="142"/>
  <c r="BF52" i="142"/>
  <c r="AQ98" i="137"/>
  <c r="AG98" i="137"/>
  <c r="AK98" i="137"/>
  <c r="AW98" i="137"/>
  <c r="AM98" i="137"/>
  <c r="AK94" i="136"/>
  <c r="AW94" i="136"/>
  <c r="AY94" i="136"/>
  <c r="AG94" i="136"/>
  <c r="AI94" i="136"/>
  <c r="AE94" i="136"/>
  <c r="AS94" i="136"/>
  <c r="AU94" i="136"/>
  <c r="AM94" i="136"/>
  <c r="AO94" i="136"/>
  <c r="AQ94" i="136"/>
  <c r="BA36" i="141"/>
  <c r="AQ36" i="141"/>
  <c r="AO36" i="141"/>
  <c r="BF36" i="141"/>
  <c r="AU36" i="141"/>
  <c r="AO98" i="139"/>
  <c r="AE98" i="139"/>
  <c r="AI98" i="139"/>
  <c r="AU98" i="139"/>
  <c r="AK98" i="139"/>
  <c r="AQ98" i="139"/>
  <c r="AY98" i="139"/>
  <c r="AG98" i="139"/>
  <c r="AM98" i="139"/>
  <c r="AI94" i="139"/>
  <c r="AM94" i="139"/>
  <c r="AW94" i="139"/>
  <c r="AQ94" i="139"/>
  <c r="AE94" i="139"/>
  <c r="AY94" i="139"/>
  <c r="AO94" i="139"/>
  <c r="AS94" i="139"/>
  <c r="AG94" i="139"/>
  <c r="AU94" i="139"/>
  <c r="AK94" i="139"/>
  <c r="AQ88" i="142"/>
  <c r="BY60" i="142"/>
  <c r="BQ60" i="142"/>
  <c r="AI30" i="137"/>
  <c r="AY30" i="137"/>
  <c r="AI82" i="135"/>
  <c r="AG82" i="135"/>
  <c r="AE74" i="137"/>
  <c r="AO74" i="137"/>
  <c r="AW72" i="142"/>
  <c r="AY72" i="142"/>
  <c r="AS77" i="143"/>
  <c r="BZ106" i="136"/>
  <c r="AG122" i="136"/>
  <c r="CC53" i="143"/>
  <c r="BW53" i="143"/>
  <c r="AK110" i="135"/>
  <c r="BS61" i="143"/>
  <c r="AU93" i="144"/>
  <c r="AQ93" i="144"/>
  <c r="BJ76" i="141"/>
  <c r="AU76" i="141"/>
  <c r="BA61" i="143"/>
  <c r="AO98" i="137"/>
  <c r="AY36" i="141"/>
  <c r="BT34" i="139"/>
  <c r="CF34" i="139"/>
  <c r="CC33" i="144"/>
  <c r="CE52" i="142"/>
  <c r="BS52" i="142"/>
  <c r="BY52" i="142"/>
  <c r="BM52" i="142"/>
  <c r="BO52" i="142"/>
  <c r="BQ52" i="142"/>
  <c r="CG52" i="142"/>
  <c r="BU52" i="142"/>
  <c r="CC52" i="142"/>
  <c r="CA52" i="142"/>
  <c r="BW52" i="142"/>
  <c r="BZ18" i="138"/>
  <c r="BP18" i="138"/>
  <c r="CB18" i="138"/>
  <c r="BR18" i="138"/>
  <c r="BT18" i="138"/>
  <c r="BL18" i="138"/>
  <c r="BN18" i="138"/>
  <c r="CF18" i="138"/>
  <c r="BV18" i="138"/>
  <c r="BX18" i="138"/>
  <c r="CD18" i="138"/>
  <c r="CD26" i="138"/>
  <c r="BR26" i="138"/>
  <c r="CF26" i="138"/>
  <c r="BV26" i="138"/>
  <c r="CB26" i="138"/>
  <c r="BX26" i="138"/>
  <c r="BL26" i="138"/>
  <c r="BP26" i="138"/>
  <c r="BN26" i="138"/>
  <c r="BT26" i="138"/>
  <c r="BZ26" i="138"/>
  <c r="CE61" i="144"/>
  <c r="BU61" i="144"/>
  <c r="BW61" i="144"/>
  <c r="BY61" i="144"/>
  <c r="CA61" i="144"/>
  <c r="BQ61" i="144"/>
  <c r="BS61" i="144"/>
  <c r="CG61" i="144"/>
  <c r="BM61" i="144"/>
  <c r="BO61" i="144"/>
  <c r="CC61" i="144"/>
  <c r="AQ61" i="144"/>
  <c r="BD61" i="144"/>
  <c r="BJ61" i="144"/>
  <c r="AY61" i="144"/>
  <c r="AU61" i="144"/>
  <c r="BA61" i="144"/>
  <c r="AS61" i="144"/>
  <c r="BH61" i="144"/>
  <c r="BF61" i="144"/>
  <c r="AW61" i="144"/>
  <c r="AO61" i="144"/>
  <c r="AQ114" i="138"/>
  <c r="AG114" i="138"/>
  <c r="AS114" i="138"/>
  <c r="AI114" i="138"/>
  <c r="AU114" i="138"/>
  <c r="AK114" i="138"/>
  <c r="AY114" i="138"/>
  <c r="AE114" i="138"/>
  <c r="AO114" i="138"/>
  <c r="AM114" i="138"/>
  <c r="AW114" i="138"/>
  <c r="CE101" i="144"/>
  <c r="BU101" i="144"/>
  <c r="BQ101" i="144"/>
  <c r="BW101" i="144"/>
  <c r="CA101" i="144"/>
  <c r="BS101" i="144"/>
  <c r="CG101" i="144"/>
  <c r="BM101" i="144"/>
  <c r="BO101" i="144"/>
  <c r="BY101" i="144"/>
  <c r="CC101" i="144"/>
  <c r="AY30" i="139"/>
  <c r="AW30" i="139"/>
  <c r="AU30" i="139"/>
  <c r="AK30" i="139"/>
  <c r="AI30" i="139"/>
  <c r="AM30" i="139"/>
  <c r="CG45" i="144"/>
  <c r="BU45" i="144"/>
  <c r="BO45" i="144"/>
  <c r="BY45" i="144"/>
  <c r="CE45" i="144"/>
  <c r="CA45" i="144"/>
  <c r="AM34" i="139"/>
  <c r="AY34" i="139"/>
  <c r="AW34" i="139"/>
  <c r="AE34" i="139"/>
  <c r="AQ34" i="139"/>
  <c r="AO34" i="139"/>
  <c r="AU34" i="139"/>
  <c r="AG34" i="139"/>
  <c r="AS34" i="139"/>
  <c r="AK34" i="139"/>
  <c r="AI34" i="139"/>
  <c r="CG49" i="144"/>
  <c r="BW49" i="144"/>
  <c r="BM49" i="144"/>
  <c r="BO49" i="144"/>
  <c r="BQ49" i="144"/>
  <c r="CE49" i="144"/>
  <c r="BY49" i="144"/>
  <c r="CA49" i="144"/>
  <c r="CC49" i="144"/>
  <c r="BS49" i="144"/>
  <c r="BU49" i="144"/>
  <c r="BX50" i="138"/>
  <c r="CF50" i="138"/>
  <c r="BL50" i="138"/>
  <c r="BP50" i="138"/>
  <c r="CB50" i="138"/>
  <c r="BZ50" i="138"/>
  <c r="BV50" i="138"/>
  <c r="AO84" i="141"/>
  <c r="BH84" i="141"/>
  <c r="BJ84" i="141"/>
  <c r="BF84" i="141"/>
  <c r="AY84" i="141"/>
  <c r="AW84" i="141"/>
  <c r="AQ84" i="141"/>
  <c r="BD84" i="141"/>
  <c r="BA84" i="141"/>
  <c r="AU84" i="141"/>
  <c r="AS84" i="141"/>
  <c r="AW98" i="136"/>
  <c r="AM98" i="136"/>
  <c r="AI98" i="136"/>
  <c r="AO98" i="136"/>
  <c r="AE98" i="136"/>
  <c r="AY98" i="136"/>
  <c r="AS98" i="136"/>
  <c r="AQ98" i="136"/>
  <c r="AU98" i="136"/>
  <c r="AG98" i="136"/>
  <c r="AK98" i="136"/>
  <c r="CB106" i="138"/>
  <c r="BT106" i="138"/>
  <c r="BL106" i="138"/>
  <c r="BZ106" i="138"/>
  <c r="BR106" i="138"/>
  <c r="CF106" i="138"/>
  <c r="BX106" i="138"/>
  <c r="BP106" i="138"/>
  <c r="CD106" i="138"/>
  <c r="BV106" i="138"/>
  <c r="BN106" i="138"/>
  <c r="BN70" i="138" l="1"/>
  <c r="BF70" i="138"/>
  <c r="BV70" i="138"/>
  <c r="AE122" i="137"/>
  <c r="BP70" i="138"/>
  <c r="BH70" i="138"/>
  <c r="BB70" i="138"/>
  <c r="BR70" i="138"/>
  <c r="BT70" i="138"/>
  <c r="BH102" i="135"/>
  <c r="BO30" i="140"/>
  <c r="BW30" i="140"/>
  <c r="BB30" i="140"/>
  <c r="BD30" i="140"/>
  <c r="BH30" i="140"/>
  <c r="BP62" i="137"/>
  <c r="BH110" i="135"/>
  <c r="BR70" i="135"/>
  <c r="BF102" i="135"/>
  <c r="BL102" i="135"/>
  <c r="BT102" i="135"/>
  <c r="BP102" i="135"/>
  <c r="AO114" i="137"/>
  <c r="BJ62" i="137"/>
  <c r="AI122" i="137"/>
  <c r="AM122" i="137"/>
  <c r="BT62" i="137"/>
  <c r="BB102" i="135"/>
  <c r="BD102" i="135"/>
  <c r="BV102" i="135"/>
  <c r="BN102" i="135"/>
  <c r="BR110" i="135"/>
  <c r="BJ110" i="135"/>
  <c r="BR102" i="135"/>
  <c r="BV110" i="135"/>
  <c r="BJ102" i="135"/>
  <c r="AK122" i="137"/>
  <c r="AG122" i="137"/>
  <c r="BD62" i="137"/>
  <c r="BF110" i="135"/>
  <c r="BN62" i="137"/>
  <c r="BH62" i="137"/>
  <c r="BP110" i="135"/>
  <c r="BL62" i="137"/>
  <c r="BB110" i="135"/>
  <c r="BN110" i="135"/>
  <c r="BF62" i="137"/>
  <c r="BD110" i="135"/>
  <c r="BB62" i="137"/>
  <c r="BV62" i="137"/>
  <c r="BR62" i="137"/>
  <c r="BL110" i="135"/>
  <c r="BT110" i="135"/>
  <c r="AW122" i="137"/>
  <c r="AY122" i="137"/>
  <c r="AO122" i="137"/>
  <c r="AS122" i="137"/>
  <c r="BD70" i="138"/>
  <c r="BL70" i="138"/>
  <c r="BB70" i="137"/>
  <c r="BT46" i="135"/>
  <c r="BL46" i="135"/>
  <c r="CG114" i="140"/>
  <c r="BO114" i="140"/>
  <c r="BJ70" i="138"/>
  <c r="BD54" i="140"/>
  <c r="BU114" i="140"/>
  <c r="BJ30" i="140"/>
  <c r="BS30" i="140"/>
  <c r="BM30" i="140"/>
  <c r="BU30" i="140"/>
  <c r="BQ30" i="140"/>
  <c r="BF30" i="140"/>
  <c r="BD62" i="140"/>
  <c r="BV118" i="135"/>
  <c r="BB118" i="136"/>
  <c r="BF62" i="140"/>
  <c r="BB62" i="140"/>
  <c r="BT118" i="136"/>
  <c r="BH118" i="135"/>
  <c r="BS62" i="140"/>
  <c r="BN118" i="136"/>
  <c r="BM62" i="140"/>
  <c r="BJ118" i="136"/>
  <c r="BU62" i="140"/>
  <c r="BJ38" i="135"/>
  <c r="BR118" i="136"/>
  <c r="BD118" i="136"/>
  <c r="BH62" i="140"/>
  <c r="BO62" i="140"/>
  <c r="BP118" i="136"/>
  <c r="BL118" i="136"/>
  <c r="BH118" i="136"/>
  <c r="BW62" i="140"/>
  <c r="BQ62" i="140"/>
  <c r="BF118" i="136"/>
  <c r="BJ62" i="140"/>
  <c r="BV118" i="136"/>
  <c r="BW114" i="140"/>
  <c r="CC114" i="140"/>
  <c r="BS114" i="140"/>
  <c r="CE114" i="140"/>
  <c r="BQ114" i="140"/>
  <c r="CA114" i="140"/>
  <c r="BM114" i="140"/>
  <c r="BY114" i="140"/>
  <c r="BH24" i="141"/>
  <c r="AQ17" i="143"/>
  <c r="AU58" i="137"/>
  <c r="AO90" i="139"/>
  <c r="BN38" i="139"/>
  <c r="AO93" i="143"/>
  <c r="BB86" i="138"/>
  <c r="BP14" i="136"/>
  <c r="BA64" i="141"/>
  <c r="BJ30" i="136"/>
  <c r="BB78" i="137"/>
  <c r="AU66" i="136"/>
  <c r="BH12" i="141"/>
  <c r="CC93" i="143"/>
  <c r="CB58" i="137"/>
  <c r="BP54" i="139"/>
  <c r="BA41" i="144"/>
  <c r="CA104" i="142"/>
  <c r="CE21" i="145"/>
  <c r="BJ32" i="142"/>
  <c r="BN70" i="139"/>
  <c r="BJ46" i="136"/>
  <c r="BT78" i="136"/>
  <c r="BU22" i="140"/>
  <c r="BD30" i="137"/>
  <c r="BN38" i="136"/>
  <c r="BD22" i="137"/>
  <c r="BL110" i="138"/>
  <c r="BJ84" i="142"/>
  <c r="CG13" i="143"/>
  <c r="BY13" i="143"/>
  <c r="BQ13" i="143"/>
  <c r="CE13" i="143"/>
  <c r="BW13" i="143"/>
  <c r="BO13" i="143"/>
  <c r="CC13" i="143"/>
  <c r="BM13" i="143"/>
  <c r="BU13" i="143"/>
  <c r="BS13" i="143"/>
  <c r="CA13" i="143"/>
  <c r="BT54" i="135"/>
  <c r="AW98" i="135"/>
  <c r="BB62" i="135"/>
  <c r="BH62" i="139"/>
  <c r="AS34" i="135"/>
  <c r="AY54" i="137"/>
  <c r="BY24" i="141"/>
  <c r="BU13" i="144"/>
  <c r="CD66" i="136"/>
  <c r="AW102" i="138"/>
  <c r="AO104" i="142"/>
  <c r="CG69" i="143"/>
  <c r="BL30" i="139"/>
  <c r="BT110" i="136"/>
  <c r="BR54" i="138"/>
  <c r="CA12" i="142"/>
  <c r="AS40" i="141"/>
  <c r="BD12" i="142"/>
  <c r="BJ46" i="140"/>
  <c r="AE38" i="140"/>
  <c r="BN78" i="135"/>
  <c r="BR46" i="135"/>
  <c r="BH54" i="140"/>
  <c r="BP86" i="135"/>
  <c r="BJ69" i="143"/>
  <c r="BQ40" i="141"/>
  <c r="CG90" i="140"/>
  <c r="BV102" i="136"/>
  <c r="BJ110" i="139"/>
  <c r="AU90" i="140"/>
  <c r="CA41" i="144"/>
  <c r="BJ13" i="144"/>
  <c r="BP34" i="135"/>
  <c r="CE57" i="144"/>
  <c r="BS42" i="140"/>
  <c r="BQ12" i="141"/>
  <c r="BJ102" i="137"/>
  <c r="BF22" i="136"/>
  <c r="AG106" i="138"/>
  <c r="CG17" i="143"/>
  <c r="BX98" i="135"/>
  <c r="BA21" i="145"/>
  <c r="BN94" i="137"/>
  <c r="BD46" i="139"/>
  <c r="CA84" i="142"/>
  <c r="BV38" i="138"/>
  <c r="BP30" i="138"/>
  <c r="BR78" i="138"/>
  <c r="BP22" i="139"/>
  <c r="BL54" i="136"/>
  <c r="BL38" i="135"/>
  <c r="BH118" i="139"/>
  <c r="BY18" i="140"/>
  <c r="BP118" i="135"/>
  <c r="AQ14" i="140"/>
  <c r="CE64" i="141"/>
  <c r="BD86" i="136"/>
  <c r="AW94" i="135"/>
  <c r="CA32" i="142"/>
  <c r="BR118" i="138"/>
  <c r="BD78" i="139"/>
  <c r="CA25" i="144"/>
  <c r="BT102" i="139"/>
  <c r="BV86" i="137"/>
  <c r="BH114" i="140"/>
  <c r="BT38" i="137"/>
  <c r="BX90" i="139"/>
  <c r="AK62" i="136"/>
  <c r="BP62" i="138"/>
  <c r="BP14" i="137"/>
  <c r="BT14" i="139"/>
  <c r="BD70" i="140"/>
  <c r="BL70" i="135"/>
  <c r="BD70" i="137"/>
  <c r="BH13" i="143"/>
  <c r="AY13" i="143"/>
  <c r="AQ13" i="143"/>
  <c r="BF13" i="143"/>
  <c r="AW13" i="143"/>
  <c r="AO13" i="143"/>
  <c r="AU13" i="143"/>
  <c r="BJ13" i="143"/>
  <c r="AS13" i="143"/>
  <c r="BD13" i="143"/>
  <c r="BA13" i="143"/>
  <c r="AU122" i="137"/>
  <c r="BJ14" i="137"/>
  <c r="BR118" i="139"/>
  <c r="BL22" i="136"/>
  <c r="BB70" i="140"/>
  <c r="BH14" i="139"/>
  <c r="BV62" i="138"/>
  <c r="BL14" i="137"/>
  <c r="BN30" i="138"/>
  <c r="BB22" i="139"/>
  <c r="BV94" i="137"/>
  <c r="BV30" i="138"/>
  <c r="AK106" i="138"/>
  <c r="BB22" i="136"/>
  <c r="BN78" i="138"/>
  <c r="CF58" i="137"/>
  <c r="AY14" i="140"/>
  <c r="AO38" i="140"/>
  <c r="AM14" i="140"/>
  <c r="BP78" i="135"/>
  <c r="AE14" i="140"/>
  <c r="BR102" i="137"/>
  <c r="AY97" i="144"/>
  <c r="AK14" i="140"/>
  <c r="AI62" i="136"/>
  <c r="BT46" i="139"/>
  <c r="BL78" i="138"/>
  <c r="BR62" i="138"/>
  <c r="BF21" i="145"/>
  <c r="AO14" i="140"/>
  <c r="AI14" i="140"/>
  <c r="BP54" i="138"/>
  <c r="AU14" i="140"/>
  <c r="AS14" i="140"/>
  <c r="AG14" i="140"/>
  <c r="BM12" i="142"/>
  <c r="AE102" i="138"/>
  <c r="BQ84" i="142"/>
  <c r="BF70" i="135"/>
  <c r="BT70" i="135"/>
  <c r="BA84" i="142"/>
  <c r="BL70" i="137"/>
  <c r="BF110" i="136"/>
  <c r="AG34" i="135"/>
  <c r="BJ70" i="135"/>
  <c r="BH70" i="135"/>
  <c r="AO84" i="142"/>
  <c r="BF70" i="137"/>
  <c r="BT70" i="137"/>
  <c r="BF110" i="138"/>
  <c r="BF104" i="142"/>
  <c r="BO93" i="143"/>
  <c r="BS97" i="144"/>
  <c r="BU97" i="144"/>
  <c r="BW84" i="142"/>
  <c r="BV46" i="139"/>
  <c r="BA97" i="144"/>
  <c r="BB46" i="135"/>
  <c r="BO54" i="140"/>
  <c r="BV78" i="138"/>
  <c r="BH54" i="136"/>
  <c r="BR38" i="138"/>
  <c r="BH46" i="135"/>
  <c r="BF46" i="135"/>
  <c r="BB46" i="139"/>
  <c r="BJ54" i="140"/>
  <c r="BQ54" i="140"/>
  <c r="BJ94" i="137"/>
  <c r="BD78" i="138"/>
  <c r="BJ54" i="136"/>
  <c r="BT38" i="138"/>
  <c r="BR30" i="138"/>
  <c r="BD22" i="139"/>
  <c r="AI102" i="138"/>
  <c r="AI54" i="137"/>
  <c r="AY84" i="142"/>
  <c r="BJ110" i="138"/>
  <c r="BQ12" i="142"/>
  <c r="CE13" i="144"/>
  <c r="CE69" i="143"/>
  <c r="BW12" i="142"/>
  <c r="BU18" i="140"/>
  <c r="CF90" i="139"/>
  <c r="BQ18" i="140"/>
  <c r="AQ62" i="136"/>
  <c r="BJ70" i="140"/>
  <c r="BV14" i="137"/>
  <c r="BD118" i="139"/>
  <c r="BN118" i="135"/>
  <c r="BL118" i="135"/>
  <c r="BO70" i="140"/>
  <c r="BM70" i="140"/>
  <c r="BR14" i="139"/>
  <c r="BN14" i="137"/>
  <c r="BF118" i="139"/>
  <c r="BT86" i="137"/>
  <c r="BN70" i="135"/>
  <c r="BD70" i="135"/>
  <c r="BP70" i="135"/>
  <c r="BR118" i="135"/>
  <c r="BF118" i="135"/>
  <c r="BT118" i="135"/>
  <c r="BL62" i="138"/>
  <c r="BV70" i="137"/>
  <c r="BH70" i="137"/>
  <c r="BR70" i="137"/>
  <c r="BR38" i="135"/>
  <c r="BP14" i="139"/>
  <c r="BB86" i="137"/>
  <c r="BD62" i="138"/>
  <c r="BB38" i="135"/>
  <c r="AU62" i="136"/>
  <c r="AS62" i="136"/>
  <c r="AO62" i="136"/>
  <c r="BP22" i="137"/>
  <c r="BF70" i="140"/>
  <c r="BU70" i="140"/>
  <c r="BF14" i="139"/>
  <c r="BD14" i="139"/>
  <c r="BB14" i="137"/>
  <c r="BN118" i="139"/>
  <c r="BV70" i="135"/>
  <c r="BB118" i="135"/>
  <c r="BJ118" i="135"/>
  <c r="BN62" i="138"/>
  <c r="BN70" i="137"/>
  <c r="BP70" i="137"/>
  <c r="AQ114" i="140"/>
  <c r="BV38" i="135"/>
  <c r="BT38" i="135"/>
  <c r="BF38" i="137"/>
  <c r="CC18" i="140"/>
  <c r="BS18" i="140"/>
  <c r="BW18" i="140"/>
  <c r="BT58" i="137"/>
  <c r="CG18" i="140"/>
  <c r="BM18" i="140"/>
  <c r="CE18" i="140"/>
  <c r="BU84" i="142"/>
  <c r="BO97" i="144"/>
  <c r="BP30" i="136"/>
  <c r="BP102" i="137"/>
  <c r="AM106" i="138"/>
  <c r="AE34" i="135"/>
  <c r="AW32" i="142"/>
  <c r="BB78" i="136"/>
  <c r="BN54" i="139"/>
  <c r="BB14" i="140"/>
  <c r="AU102" i="138"/>
  <c r="BL46" i="136"/>
  <c r="BL70" i="136"/>
  <c r="BR38" i="136"/>
  <c r="AS54" i="137"/>
  <c r="BL78" i="136"/>
  <c r="BD22" i="140"/>
  <c r="AM34" i="135"/>
  <c r="AY34" i="135"/>
  <c r="AK102" i="138"/>
  <c r="AG102" i="138"/>
  <c r="BL22" i="137"/>
  <c r="BF70" i="136"/>
  <c r="BD38" i="136"/>
  <c r="AM54" i="137"/>
  <c r="BJ62" i="135"/>
  <c r="BJ30" i="137"/>
  <c r="BV78" i="136"/>
  <c r="BN102" i="136"/>
  <c r="BD102" i="137"/>
  <c r="AW106" i="138"/>
  <c r="BO22" i="140"/>
  <c r="AQ34" i="135"/>
  <c r="AK34" i="135"/>
  <c r="AS102" i="138"/>
  <c r="AO102" i="138"/>
  <c r="BF22" i="137"/>
  <c r="BN46" i="136"/>
  <c r="BP70" i="136"/>
  <c r="BT38" i="136"/>
  <c r="AU54" i="137"/>
  <c r="BR62" i="139"/>
  <c r="BB94" i="137"/>
  <c r="AY32" i="142"/>
  <c r="BT30" i="137"/>
  <c r="AU21" i="145"/>
  <c r="AS104" i="142"/>
  <c r="AQ102" i="138"/>
  <c r="BD62" i="135"/>
  <c r="BB70" i="139"/>
  <c r="AI34" i="135"/>
  <c r="AO34" i="135"/>
  <c r="AW104" i="142"/>
  <c r="AW34" i="135"/>
  <c r="AG62" i="136"/>
  <c r="BW70" i="140"/>
  <c r="BB14" i="139"/>
  <c r="BL118" i="139"/>
  <c r="BH62" i="138"/>
  <c r="BH38" i="137"/>
  <c r="BD78" i="137"/>
  <c r="AE62" i="136"/>
  <c r="AY62" i="136"/>
  <c r="BR30" i="136"/>
  <c r="BH70" i="140"/>
  <c r="BS70" i="140"/>
  <c r="BN14" i="139"/>
  <c r="BL14" i="139"/>
  <c r="BT14" i="137"/>
  <c r="BH14" i="137"/>
  <c r="BR14" i="137"/>
  <c r="BB118" i="139"/>
  <c r="BV118" i="139"/>
  <c r="BH86" i="137"/>
  <c r="BB62" i="138"/>
  <c r="BT62" i="138"/>
  <c r="BD114" i="140"/>
  <c r="BN38" i="135"/>
  <c r="BD38" i="135"/>
  <c r="BP38" i="135"/>
  <c r="BD54" i="139"/>
  <c r="BV78" i="137"/>
  <c r="AM62" i="136"/>
  <c r="AW62" i="136"/>
  <c r="AU34" i="135"/>
  <c r="AO94" i="138"/>
  <c r="AY102" i="138"/>
  <c r="AM102" i="138"/>
  <c r="BQ70" i="140"/>
  <c r="BV14" i="139"/>
  <c r="BJ14" i="139"/>
  <c r="BD14" i="137"/>
  <c r="BF14" i="137"/>
  <c r="AW54" i="137"/>
  <c r="BJ118" i="139"/>
  <c r="BT118" i="139"/>
  <c r="BP62" i="139"/>
  <c r="BJ62" i="138"/>
  <c r="BF62" i="138"/>
  <c r="AU114" i="140"/>
  <c r="BF38" i="135"/>
  <c r="BR38" i="137"/>
  <c r="AQ41" i="144"/>
  <c r="CA18" i="140"/>
  <c r="BO18" i="140"/>
  <c r="CE84" i="142"/>
  <c r="CE97" i="144"/>
  <c r="CC97" i="144"/>
  <c r="BN58" i="137"/>
  <c r="BL90" i="139"/>
  <c r="CA93" i="143"/>
  <c r="BY84" i="142"/>
  <c r="BM84" i="142"/>
  <c r="BW97" i="144"/>
  <c r="BV90" i="139"/>
  <c r="AQ12" i="142"/>
  <c r="AS84" i="142"/>
  <c r="BS69" i="143"/>
  <c r="BY12" i="142"/>
  <c r="BU12" i="142"/>
  <c r="BH110" i="138"/>
  <c r="BD46" i="140"/>
  <c r="BH64" i="141"/>
  <c r="BJ46" i="135"/>
  <c r="BJ46" i="139"/>
  <c r="AM38" i="140"/>
  <c r="BS54" i="140"/>
  <c r="BM54" i="140"/>
  <c r="BW54" i="140"/>
  <c r="CG84" i="142"/>
  <c r="BS84" i="142"/>
  <c r="CC84" i="142"/>
  <c r="BQ97" i="144"/>
  <c r="CA97" i="144"/>
  <c r="BL94" i="137"/>
  <c r="BP78" i="138"/>
  <c r="BH84" i="142"/>
  <c r="AU84" i="142"/>
  <c r="BD84" i="142"/>
  <c r="BV78" i="135"/>
  <c r="BZ58" i="137"/>
  <c r="BV58" i="137"/>
  <c r="BV54" i="136"/>
  <c r="BT54" i="136"/>
  <c r="BH38" i="138"/>
  <c r="BF38" i="138"/>
  <c r="BT30" i="138"/>
  <c r="CG12" i="142"/>
  <c r="BS12" i="142"/>
  <c r="CC12" i="142"/>
  <c r="BN110" i="138"/>
  <c r="BP110" i="138"/>
  <c r="BD110" i="138"/>
  <c r="BL22" i="139"/>
  <c r="BJ22" i="139"/>
  <c r="AY38" i="140"/>
  <c r="BF84" i="142"/>
  <c r="AW84" i="142"/>
  <c r="BJ78" i="135"/>
  <c r="CE12" i="142"/>
  <c r="BR110" i="138"/>
  <c r="BJ78" i="137"/>
  <c r="BH30" i="136"/>
  <c r="BP46" i="135"/>
  <c r="BV46" i="135"/>
  <c r="BR78" i="137"/>
  <c r="BD30" i="136"/>
  <c r="BQ93" i="143"/>
  <c r="BS46" i="140"/>
  <c r="BF12" i="141"/>
  <c r="AQ40" i="141"/>
  <c r="BD46" i="135"/>
  <c r="BN46" i="139"/>
  <c r="BL46" i="139"/>
  <c r="BB54" i="140"/>
  <c r="BU54" i="140"/>
  <c r="AQ66" i="136"/>
  <c r="BO84" i="142"/>
  <c r="BY97" i="144"/>
  <c r="CG97" i="144"/>
  <c r="BM97" i="144"/>
  <c r="BP94" i="137"/>
  <c r="BT94" i="137"/>
  <c r="BB78" i="138"/>
  <c r="AQ84" i="142"/>
  <c r="BP58" i="137"/>
  <c r="BL58" i="137"/>
  <c r="CD58" i="137"/>
  <c r="BB38" i="138"/>
  <c r="BU69" i="143"/>
  <c r="BJ30" i="138"/>
  <c r="BO12" i="142"/>
  <c r="BV110" i="138"/>
  <c r="BB110" i="138"/>
  <c r="BN22" i="139"/>
  <c r="BH97" i="144"/>
  <c r="AI106" i="138"/>
  <c r="AS106" i="138"/>
  <c r="BW22" i="140"/>
  <c r="BR46" i="136"/>
  <c r="BV46" i="136"/>
  <c r="BH22" i="136"/>
  <c r="BN70" i="136"/>
  <c r="BB38" i="136"/>
  <c r="BH38" i="136"/>
  <c r="BW21" i="145"/>
  <c r="CC57" i="144"/>
  <c r="AS32" i="142"/>
  <c r="BR30" i="137"/>
  <c r="BH78" i="136"/>
  <c r="BR78" i="136"/>
  <c r="BD21" i="145"/>
  <c r="AQ21" i="145"/>
  <c r="AU41" i="144"/>
  <c r="BJ41" i="144"/>
  <c r="BF102" i="137"/>
  <c r="BL102" i="137"/>
  <c r="AQ97" i="144"/>
  <c r="AU97" i="144"/>
  <c r="AQ106" i="138"/>
  <c r="CG104" i="142"/>
  <c r="BB22" i="140"/>
  <c r="BH22" i="140"/>
  <c r="BR22" i="137"/>
  <c r="BV22" i="137"/>
  <c r="BB46" i="136"/>
  <c r="BP46" i="136"/>
  <c r="BN22" i="136"/>
  <c r="BV22" i="136"/>
  <c r="BR70" i="136"/>
  <c r="BD70" i="136"/>
  <c r="BV70" i="136"/>
  <c r="BV38" i="136"/>
  <c r="BP38" i="136"/>
  <c r="BH32" i="142"/>
  <c r="AU32" i="142"/>
  <c r="BP30" i="137"/>
  <c r="BN30" i="137"/>
  <c r="BL70" i="139"/>
  <c r="BJ78" i="136"/>
  <c r="BF78" i="136"/>
  <c r="AO21" i="145"/>
  <c r="AY21" i="145"/>
  <c r="BD41" i="144"/>
  <c r="BH102" i="137"/>
  <c r="BV102" i="137"/>
  <c r="BT102" i="137"/>
  <c r="AW97" i="144"/>
  <c r="AS97" i="144"/>
  <c r="BD97" i="144"/>
  <c r="BH78" i="137"/>
  <c r="BV30" i="136"/>
  <c r="BN30" i="136"/>
  <c r="AE106" i="138"/>
  <c r="AO106" i="138"/>
  <c r="AY106" i="138"/>
  <c r="BJ22" i="140"/>
  <c r="BF22" i="140"/>
  <c r="BQ22" i="140"/>
  <c r="BB22" i="137"/>
  <c r="BT22" i="137"/>
  <c r="BH22" i="137"/>
  <c r="BH46" i="136"/>
  <c r="BT46" i="136"/>
  <c r="BF46" i="136"/>
  <c r="BR22" i="136"/>
  <c r="BP22" i="136"/>
  <c r="BD22" i="136"/>
  <c r="CC64" i="141"/>
  <c r="BB70" i="136"/>
  <c r="BT70" i="136"/>
  <c r="BH70" i="136"/>
  <c r="BL38" i="136"/>
  <c r="BF38" i="136"/>
  <c r="BJ38" i="136"/>
  <c r="BP86" i="136"/>
  <c r="BT86" i="138"/>
  <c r="BA32" i="142"/>
  <c r="AO32" i="142"/>
  <c r="BB30" i="137"/>
  <c r="BL30" i="137"/>
  <c r="BV30" i="137"/>
  <c r="BP70" i="139"/>
  <c r="BV70" i="139"/>
  <c r="BX58" i="137"/>
  <c r="BR58" i="137"/>
  <c r="BP78" i="136"/>
  <c r="BD78" i="136"/>
  <c r="BN78" i="136"/>
  <c r="BJ21" i="145"/>
  <c r="AW21" i="145"/>
  <c r="BH21" i="145"/>
  <c r="BH41" i="144"/>
  <c r="BN102" i="137"/>
  <c r="BJ97" i="144"/>
  <c r="BS22" i="140"/>
  <c r="BN22" i="137"/>
  <c r="BF32" i="142"/>
  <c r="BH30" i="137"/>
  <c r="BD70" i="139"/>
  <c r="BB102" i="137"/>
  <c r="AO97" i="144"/>
  <c r="AU106" i="138"/>
  <c r="BM22" i="140"/>
  <c r="BJ22" i="137"/>
  <c r="BD46" i="136"/>
  <c r="BJ22" i="136"/>
  <c r="BT22" i="136"/>
  <c r="BJ70" i="136"/>
  <c r="BD32" i="142"/>
  <c r="BF30" i="137"/>
  <c r="AS21" i="145"/>
  <c r="BF97" i="144"/>
  <c r="BH70" i="139"/>
  <c r="BT90" i="139"/>
  <c r="CC104" i="142"/>
  <c r="BZ90" i="139"/>
  <c r="CB90" i="139"/>
  <c r="BP90" i="139"/>
  <c r="CD90" i="139"/>
  <c r="BR90" i="139"/>
  <c r="BN90" i="139"/>
  <c r="AW38" i="140"/>
  <c r="AU38" i="140"/>
  <c r="BJ12" i="142"/>
  <c r="BD78" i="135"/>
  <c r="BB54" i="139"/>
  <c r="BT78" i="137"/>
  <c r="BF78" i="137"/>
  <c r="BP78" i="137"/>
  <c r="BF30" i="136"/>
  <c r="BT30" i="136"/>
  <c r="BB30" i="136"/>
  <c r="AQ30" i="135"/>
  <c r="BH46" i="140"/>
  <c r="BH46" i="139"/>
  <c r="BR46" i="139"/>
  <c r="AI38" i="140"/>
  <c r="AS38" i="140"/>
  <c r="AK66" i="136"/>
  <c r="BR94" i="137"/>
  <c r="BF94" i="137"/>
  <c r="BF78" i="138"/>
  <c r="BJ78" i="138"/>
  <c r="BT78" i="138"/>
  <c r="BT78" i="135"/>
  <c r="BF78" i="135"/>
  <c r="BP54" i="136"/>
  <c r="BN54" i="136"/>
  <c r="BD54" i="136"/>
  <c r="BJ38" i="138"/>
  <c r="BD38" i="138"/>
  <c r="BN38" i="138"/>
  <c r="BB30" i="138"/>
  <c r="BL30" i="138"/>
  <c r="BH30" i="138"/>
  <c r="BT22" i="139"/>
  <c r="BH22" i="139"/>
  <c r="BR22" i="139"/>
  <c r="BO46" i="140"/>
  <c r="BA40" i="141"/>
  <c r="AK38" i="140"/>
  <c r="BH78" i="135"/>
  <c r="BR78" i="135"/>
  <c r="BL78" i="137"/>
  <c r="BN78" i="137"/>
  <c r="BJ110" i="136"/>
  <c r="BL30" i="136"/>
  <c r="AS30" i="135"/>
  <c r="BM46" i="140"/>
  <c r="BB46" i="140"/>
  <c r="AU12" i="141"/>
  <c r="AO40" i="141"/>
  <c r="BF46" i="139"/>
  <c r="BP46" i="139"/>
  <c r="AG38" i="140"/>
  <c r="AQ38" i="140"/>
  <c r="AG66" i="136"/>
  <c r="BH94" i="137"/>
  <c r="BD94" i="137"/>
  <c r="BH78" i="138"/>
  <c r="BL78" i="135"/>
  <c r="BB78" i="135"/>
  <c r="BF54" i="138"/>
  <c r="BF54" i="136"/>
  <c r="BB54" i="136"/>
  <c r="BP38" i="138"/>
  <c r="BL38" i="138"/>
  <c r="BD30" i="138"/>
  <c r="BF30" i="138"/>
  <c r="BF22" i="139"/>
  <c r="BB78" i="139"/>
  <c r="BP110" i="136"/>
  <c r="BD110" i="136"/>
  <c r="BN110" i="136"/>
  <c r="BF46" i="140"/>
  <c r="BQ46" i="140"/>
  <c r="AW40" i="141"/>
  <c r="AY40" i="141"/>
  <c r="BH40" i="141"/>
  <c r="BT14" i="136"/>
  <c r="AS12" i="142"/>
  <c r="AY12" i="142"/>
  <c r="AO12" i="142"/>
  <c r="BL54" i="138"/>
  <c r="BN54" i="138"/>
  <c r="BB54" i="138"/>
  <c r="AU40" i="141"/>
  <c r="BF40" i="141"/>
  <c r="BH12" i="142"/>
  <c r="BF12" i="142"/>
  <c r="AW12" i="142"/>
  <c r="BT54" i="138"/>
  <c r="BV54" i="138"/>
  <c r="BJ54" i="138"/>
  <c r="BF30" i="139"/>
  <c r="BL78" i="139"/>
  <c r="BB110" i="136"/>
  <c r="BL110" i="136"/>
  <c r="BV110" i="136"/>
  <c r="AW64" i="141"/>
  <c r="BH110" i="136"/>
  <c r="BR110" i="136"/>
  <c r="BU46" i="140"/>
  <c r="BW46" i="140"/>
  <c r="AY64" i="141"/>
  <c r="BD40" i="141"/>
  <c r="BJ40" i="141"/>
  <c r="BA12" i="142"/>
  <c r="AU12" i="142"/>
  <c r="BD54" i="138"/>
  <c r="BH54" i="138"/>
  <c r="BJ30" i="139"/>
  <c r="BD30" i="139"/>
  <c r="BS104" i="142"/>
  <c r="CG21" i="145"/>
  <c r="BQ57" i="144"/>
  <c r="BW57" i="144"/>
  <c r="BS57" i="144"/>
  <c r="BM21" i="145"/>
  <c r="BM57" i="144"/>
  <c r="BF54" i="135"/>
  <c r="BH30" i="139"/>
  <c r="BY104" i="142"/>
  <c r="BW104" i="142"/>
  <c r="BM104" i="142"/>
  <c r="BS21" i="145"/>
  <c r="CC21" i="145"/>
  <c r="BQ21" i="145"/>
  <c r="BQ104" i="142"/>
  <c r="CE104" i="142"/>
  <c r="BU104" i="142"/>
  <c r="CA21" i="145"/>
  <c r="BO21" i="145"/>
  <c r="BY21" i="145"/>
  <c r="CC25" i="144"/>
  <c r="BO104" i="142"/>
  <c r="BU21" i="145"/>
  <c r="BP54" i="135"/>
  <c r="BF62" i="139"/>
  <c r="BN54" i="135"/>
  <c r="BF62" i="135"/>
  <c r="AM98" i="135"/>
  <c r="BD86" i="135"/>
  <c r="BN30" i="139"/>
  <c r="BB30" i="139"/>
  <c r="AO98" i="135"/>
  <c r="BR30" i="139"/>
  <c r="BT30" i="139"/>
  <c r="BP30" i="139"/>
  <c r="BV30" i="139"/>
  <c r="CC69" i="143"/>
  <c r="BQ69" i="143"/>
  <c r="CA69" i="143"/>
  <c r="BS25" i="144"/>
  <c r="BO69" i="143"/>
  <c r="BY69" i="143"/>
  <c r="BM69" i="143"/>
  <c r="BW69" i="143"/>
  <c r="BF118" i="138"/>
  <c r="AY90" i="140"/>
  <c r="BT110" i="139"/>
  <c r="AQ32" i="142"/>
  <c r="BJ70" i="139"/>
  <c r="BT70" i="139"/>
  <c r="AW13" i="144"/>
  <c r="BP118" i="138"/>
  <c r="BN78" i="139"/>
  <c r="AI58" i="137"/>
  <c r="AS90" i="140"/>
  <c r="AW69" i="143"/>
  <c r="BH110" i="139"/>
  <c r="BR70" i="139"/>
  <c r="BF70" i="139"/>
  <c r="BH13" i="144"/>
  <c r="AS58" i="137"/>
  <c r="BJ90" i="140"/>
  <c r="BH69" i="143"/>
  <c r="BR110" i="139"/>
  <c r="BJ86" i="135"/>
  <c r="BJ102" i="136"/>
  <c r="BV54" i="135"/>
  <c r="BD54" i="135"/>
  <c r="AK54" i="137"/>
  <c r="AG54" i="137"/>
  <c r="AQ54" i="137"/>
  <c r="BT62" i="135"/>
  <c r="BN62" i="135"/>
  <c r="BR62" i="135"/>
  <c r="BD62" i="139"/>
  <c r="BN62" i="139"/>
  <c r="AY98" i="135"/>
  <c r="AS41" i="144"/>
  <c r="AW41" i="144"/>
  <c r="BB54" i="135"/>
  <c r="BJ54" i="135"/>
  <c r="BL54" i="135"/>
  <c r="AE54" i="137"/>
  <c r="AO54" i="137"/>
  <c r="BP62" i="135"/>
  <c r="BH62" i="135"/>
  <c r="BV62" i="135"/>
  <c r="BB62" i="139"/>
  <c r="BL62" i="139"/>
  <c r="BV62" i="139"/>
  <c r="AI98" i="135"/>
  <c r="BF41" i="144"/>
  <c r="BR54" i="135"/>
  <c r="BH54" i="135"/>
  <c r="BL62" i="135"/>
  <c r="BJ62" i="139"/>
  <c r="BT62" i="139"/>
  <c r="AU98" i="135"/>
  <c r="AU13" i="144"/>
  <c r="AG58" i="137"/>
  <c r="AQ58" i="137"/>
  <c r="AE58" i="137"/>
  <c r="AO90" i="140"/>
  <c r="BA90" i="140"/>
  <c r="BD69" i="143"/>
  <c r="BF69" i="143"/>
  <c r="AS69" i="143"/>
  <c r="BR102" i="139"/>
  <c r="BF110" i="139"/>
  <c r="BP110" i="139"/>
  <c r="BH86" i="135"/>
  <c r="BV86" i="135"/>
  <c r="BL86" i="135"/>
  <c r="BB102" i="136"/>
  <c r="BH102" i="136"/>
  <c r="AO58" i="137"/>
  <c r="AY58" i="137"/>
  <c r="AM58" i="137"/>
  <c r="AW90" i="140"/>
  <c r="AQ90" i="140"/>
  <c r="BH90" i="140"/>
  <c r="AU69" i="143"/>
  <c r="AQ69" i="143"/>
  <c r="BA69" i="143"/>
  <c r="BP102" i="139"/>
  <c r="BD110" i="139"/>
  <c r="BN110" i="139"/>
  <c r="BB110" i="139"/>
  <c r="BN86" i="135"/>
  <c r="BF86" i="135"/>
  <c r="BT86" i="135"/>
  <c r="AW58" i="137"/>
  <c r="AK58" i="137"/>
  <c r="BF90" i="140"/>
  <c r="BD90" i="140"/>
  <c r="AO69" i="143"/>
  <c r="AY69" i="143"/>
  <c r="BL110" i="139"/>
  <c r="BV110" i="139"/>
  <c r="BB86" i="135"/>
  <c r="BR86" i="135"/>
  <c r="BT102" i="136"/>
  <c r="BO25" i="144"/>
  <c r="CE25" i="144"/>
  <c r="BY25" i="144"/>
  <c r="BA17" i="143"/>
  <c r="AU64" i="141"/>
  <c r="BF64" i="141"/>
  <c r="BJ86" i="137"/>
  <c r="BF86" i="137"/>
  <c r="BP86" i="137"/>
  <c r="BV86" i="138"/>
  <c r="AQ93" i="143"/>
  <c r="BF14" i="136"/>
  <c r="BL38" i="139"/>
  <c r="AY114" i="140"/>
  <c r="AS114" i="140"/>
  <c r="BJ114" i="140"/>
  <c r="BV38" i="137"/>
  <c r="BP38" i="137"/>
  <c r="BD38" i="137"/>
  <c r="AK90" i="139"/>
  <c r="BH104" i="142"/>
  <c r="AU104" i="142"/>
  <c r="BD104" i="142"/>
  <c r="AO17" i="143"/>
  <c r="BD64" i="141"/>
  <c r="BJ64" i="141"/>
  <c r="AS64" i="141"/>
  <c r="BR86" i="137"/>
  <c r="BD86" i="137"/>
  <c r="BN86" i="137"/>
  <c r="BJ86" i="138"/>
  <c r="AW93" i="143"/>
  <c r="AO114" i="140"/>
  <c r="BA114" i="140"/>
  <c r="BB38" i="137"/>
  <c r="BL38" i="137"/>
  <c r="AQ104" i="142"/>
  <c r="BJ104" i="142"/>
  <c r="AY17" i="143"/>
  <c r="BJ24" i="141"/>
  <c r="AO64" i="141"/>
  <c r="AQ64" i="141"/>
  <c r="BL86" i="137"/>
  <c r="BH14" i="136"/>
  <c r="BF114" i="140"/>
  <c r="AW114" i="140"/>
  <c r="BN38" i="137"/>
  <c r="BJ38" i="137"/>
  <c r="BA104" i="142"/>
  <c r="AY104" i="142"/>
  <c r="BU24" i="141"/>
  <c r="CB66" i="136"/>
  <c r="CG24" i="141"/>
  <c r="AS17" i="143"/>
  <c r="BH17" i="143"/>
  <c r="BF24" i="141"/>
  <c r="BD86" i="138"/>
  <c r="BR86" i="138"/>
  <c r="AY93" i="143"/>
  <c r="BF93" i="143"/>
  <c r="BT38" i="139"/>
  <c r="AM90" i="139"/>
  <c r="BD24" i="141"/>
  <c r="AS24" i="141"/>
  <c r="BJ93" i="143"/>
  <c r="BB38" i="139"/>
  <c r="BV38" i="139"/>
  <c r="AU90" i="139"/>
  <c r="AW17" i="143"/>
  <c r="AU24" i="141"/>
  <c r="BH86" i="138"/>
  <c r="AU93" i="143"/>
  <c r="BL14" i="136"/>
  <c r="BN14" i="136"/>
  <c r="BJ38" i="139"/>
  <c r="AI90" i="139"/>
  <c r="AQ98" i="135"/>
  <c r="AS98" i="135"/>
  <c r="AE98" i="135"/>
  <c r="AG98" i="135"/>
  <c r="AK98" i="135"/>
  <c r="AY90" i="139"/>
  <c r="AW90" i="139"/>
  <c r="AY41" i="144"/>
  <c r="BL102" i="136"/>
  <c r="BF102" i="136"/>
  <c r="BP102" i="136"/>
  <c r="BR102" i="136"/>
  <c r="BD102" i="136"/>
  <c r="BM32" i="142"/>
  <c r="CG57" i="144"/>
  <c r="CA57" i="144"/>
  <c r="BO57" i="144"/>
  <c r="BW24" i="141"/>
  <c r="BU25" i="144"/>
  <c r="BW25" i="144"/>
  <c r="CG25" i="144"/>
  <c r="BP66" i="136"/>
  <c r="CC13" i="144"/>
  <c r="BY57" i="144"/>
  <c r="BU57" i="144"/>
  <c r="BM25" i="144"/>
  <c r="BQ25" i="144"/>
  <c r="BU17" i="143"/>
  <c r="BM90" i="140"/>
  <c r="BO40" i="141"/>
  <c r="CE41" i="144"/>
  <c r="BV54" i="139"/>
  <c r="BJ78" i="139"/>
  <c r="AU94" i="135"/>
  <c r="BB86" i="136"/>
  <c r="BJ102" i="139"/>
  <c r="BF102" i="139"/>
  <c r="BD102" i="139"/>
  <c r="BL54" i="139"/>
  <c r="BV78" i="139"/>
  <c r="BT54" i="139"/>
  <c r="BH54" i="139"/>
  <c r="BR54" i="139"/>
  <c r="BH78" i="139"/>
  <c r="BR78" i="139"/>
  <c r="AO30" i="135"/>
  <c r="AG94" i="135"/>
  <c r="BL86" i="136"/>
  <c r="BN102" i="139"/>
  <c r="BV102" i="139"/>
  <c r="BL102" i="139"/>
  <c r="BJ54" i="139"/>
  <c r="BT78" i="139"/>
  <c r="AG30" i="135"/>
  <c r="BF54" i="139"/>
  <c r="BF78" i="139"/>
  <c r="BP78" i="139"/>
  <c r="AI30" i="135"/>
  <c r="AK30" i="135"/>
  <c r="AK94" i="135"/>
  <c r="BB102" i="139"/>
  <c r="BH102" i="139"/>
  <c r="BN98" i="135"/>
  <c r="CE17" i="143"/>
  <c r="BU90" i="140"/>
  <c r="BY40" i="141"/>
  <c r="BR98" i="135"/>
  <c r="CC41" i="144"/>
  <c r="BX34" i="135"/>
  <c r="BS90" i="140"/>
  <c r="CA42" i="140"/>
  <c r="BO12" i="141"/>
  <c r="CF98" i="135"/>
  <c r="BQ41" i="144"/>
  <c r="BM40" i="141"/>
  <c r="AO41" i="144"/>
  <c r="CA64" i="141"/>
  <c r="BT98" i="135"/>
  <c r="BL98" i="135"/>
  <c r="CB98" i="135"/>
  <c r="BS17" i="143"/>
  <c r="CC17" i="143"/>
  <c r="BQ17" i="143"/>
  <c r="BQ64" i="141"/>
  <c r="BQ32" i="142"/>
  <c r="BZ98" i="135"/>
  <c r="BV98" i="135"/>
  <c r="BP98" i="135"/>
  <c r="CA17" i="143"/>
  <c r="BO17" i="143"/>
  <c r="BY17" i="143"/>
  <c r="BW32" i="142"/>
  <c r="CD98" i="135"/>
  <c r="BM17" i="143"/>
  <c r="BW17" i="143"/>
  <c r="BW12" i="141"/>
  <c r="BZ66" i="136"/>
  <c r="BN66" i="136"/>
  <c r="BX66" i="136"/>
  <c r="BQ13" i="144"/>
  <c r="BS24" i="141"/>
  <c r="CE24" i="141"/>
  <c r="BO41" i="144"/>
  <c r="BY41" i="144"/>
  <c r="CC90" i="140"/>
  <c r="BQ90" i="140"/>
  <c r="CA90" i="140"/>
  <c r="BU40" i="141"/>
  <c r="BW40" i="141"/>
  <c r="CG40" i="141"/>
  <c r="BM12" i="141"/>
  <c r="BY12" i="141"/>
  <c r="BT66" i="136"/>
  <c r="BV66" i="136"/>
  <c r="CF66" i="136"/>
  <c r="BS13" i="144"/>
  <c r="CC24" i="141"/>
  <c r="CA24" i="141"/>
  <c r="BQ24" i="141"/>
  <c r="BM41" i="144"/>
  <c r="BW41" i="144"/>
  <c r="BS41" i="144"/>
  <c r="BO90" i="140"/>
  <c r="BY90" i="140"/>
  <c r="BS40" i="141"/>
  <c r="CE40" i="141"/>
  <c r="CC42" i="140"/>
  <c r="BU12" i="141"/>
  <c r="CG12" i="141"/>
  <c r="BR66" i="136"/>
  <c r="BL66" i="136"/>
  <c r="CA13" i="144"/>
  <c r="BM24" i="141"/>
  <c r="BO24" i="141"/>
  <c r="BU41" i="144"/>
  <c r="CG41" i="144"/>
  <c r="BL34" i="135"/>
  <c r="BW90" i="140"/>
  <c r="CE90" i="140"/>
  <c r="CC40" i="141"/>
  <c r="CA40" i="141"/>
  <c r="BQ42" i="140"/>
  <c r="AO57" i="144"/>
  <c r="BA57" i="144"/>
  <c r="AY57" i="144"/>
  <c r="AW57" i="144"/>
  <c r="AS57" i="144"/>
  <c r="AQ57" i="144"/>
  <c r="AU57" i="144"/>
  <c r="BH57" i="144"/>
  <c r="BF57" i="144"/>
  <c r="BJ57" i="144"/>
  <c r="BD57" i="144"/>
  <c r="BP94" i="139"/>
  <c r="BT94" i="139"/>
  <c r="BV94" i="139"/>
  <c r="BL94" i="139"/>
  <c r="BH94" i="139"/>
  <c r="BF94" i="139"/>
  <c r="BD94" i="139"/>
  <c r="BN94" i="139"/>
  <c r="BB94" i="139"/>
  <c r="BJ94" i="139"/>
  <c r="BR94" i="139"/>
  <c r="AS13" i="144"/>
  <c r="BL118" i="138"/>
  <c r="BB118" i="138"/>
  <c r="BY93" i="143"/>
  <c r="BM93" i="143"/>
  <c r="BW93" i="143"/>
  <c r="BD12" i="141"/>
  <c r="AS12" i="141"/>
  <c r="BO64" i="141"/>
  <c r="CE32" i="142"/>
  <c r="BU32" i="142"/>
  <c r="BF86" i="136"/>
  <c r="BJ86" i="136"/>
  <c r="BT86" i="136"/>
  <c r="AY66" i="136"/>
  <c r="AO66" i="136"/>
  <c r="BY42" i="140"/>
  <c r="BB22" i="138"/>
  <c r="BF22" i="138"/>
  <c r="BL22" i="138"/>
  <c r="BT22" i="138"/>
  <c r="BH22" i="138"/>
  <c r="BV22" i="138"/>
  <c r="BP22" i="138"/>
  <c r="BR22" i="138"/>
  <c r="BD22" i="138"/>
  <c r="BJ22" i="138"/>
  <c r="BN22" i="138"/>
  <c r="BL14" i="138"/>
  <c r="BB14" i="138"/>
  <c r="BN14" i="138"/>
  <c r="BR14" i="138"/>
  <c r="BF14" i="138"/>
  <c r="BD14" i="138"/>
  <c r="BH14" i="138"/>
  <c r="BP14" i="138"/>
  <c r="BT14" i="138"/>
  <c r="BJ14" i="138"/>
  <c r="BV14" i="138"/>
  <c r="AQ13" i="144"/>
  <c r="BA13" i="144"/>
  <c r="BT118" i="138"/>
  <c r="BV118" i="138"/>
  <c r="BJ118" i="138"/>
  <c r="AY30" i="135"/>
  <c r="AE30" i="135"/>
  <c r="AW30" i="135"/>
  <c r="CG93" i="143"/>
  <c r="BU93" i="143"/>
  <c r="CE93" i="143"/>
  <c r="AU17" i="143"/>
  <c r="BF17" i="143"/>
  <c r="AO12" i="141"/>
  <c r="AQ12" i="141"/>
  <c r="BA12" i="141"/>
  <c r="AO24" i="141"/>
  <c r="AQ24" i="141"/>
  <c r="BA24" i="141"/>
  <c r="BS12" i="141"/>
  <c r="CE12" i="141"/>
  <c r="BU64" i="141"/>
  <c r="BW64" i="141"/>
  <c r="CG64" i="141"/>
  <c r="AY94" i="135"/>
  <c r="AM94" i="135"/>
  <c r="CG32" i="142"/>
  <c r="BS32" i="142"/>
  <c r="CC32" i="142"/>
  <c r="BH86" i="136"/>
  <c r="BV86" i="136"/>
  <c r="BR86" i="136"/>
  <c r="BO13" i="144"/>
  <c r="BY13" i="144"/>
  <c r="BM13" i="144"/>
  <c r="BF86" i="138"/>
  <c r="BP86" i="138"/>
  <c r="AI66" i="136"/>
  <c r="AM66" i="136"/>
  <c r="AW66" i="136"/>
  <c r="AS93" i="143"/>
  <c r="BD93" i="143"/>
  <c r="BR14" i="136"/>
  <c r="BD14" i="136"/>
  <c r="BV14" i="136"/>
  <c r="BH38" i="139"/>
  <c r="BR38" i="139"/>
  <c r="BF38" i="139"/>
  <c r="BV34" i="135"/>
  <c r="CB34" i="135"/>
  <c r="AS90" i="139"/>
  <c r="AG90" i="139"/>
  <c r="BM42" i="140"/>
  <c r="BW42" i="140"/>
  <c r="CG42" i="140"/>
  <c r="CB122" i="137"/>
  <c r="BV122" i="137"/>
  <c r="BR122" i="137"/>
  <c r="BZ122" i="137"/>
  <c r="BP122" i="137"/>
  <c r="CF122" i="137"/>
  <c r="BN122" i="137"/>
  <c r="BL122" i="137"/>
  <c r="BT122" i="137"/>
  <c r="CD122" i="137"/>
  <c r="BX122" i="137"/>
  <c r="BR46" i="138"/>
  <c r="BH46" i="138"/>
  <c r="BL46" i="138"/>
  <c r="BP46" i="138"/>
  <c r="BJ46" i="138"/>
  <c r="BT46" i="138"/>
  <c r="BB46" i="138"/>
  <c r="BD46" i="138"/>
  <c r="BF46" i="138"/>
  <c r="BV46" i="138"/>
  <c r="BN46" i="138"/>
  <c r="AQ86" i="139"/>
  <c r="AG86" i="139"/>
  <c r="AK86" i="139"/>
  <c r="AW86" i="139"/>
  <c r="AE86" i="139"/>
  <c r="AY86" i="139"/>
  <c r="AU86" i="139"/>
  <c r="AO86" i="139"/>
  <c r="AS86" i="139"/>
  <c r="AI86" i="139"/>
  <c r="AM86" i="139"/>
  <c r="BA25" i="144"/>
  <c r="AQ25" i="144"/>
  <c r="BD25" i="144"/>
  <c r="AS25" i="144"/>
  <c r="AU25" i="144"/>
  <c r="AW25" i="144"/>
  <c r="BJ25" i="144"/>
  <c r="AO25" i="144"/>
  <c r="BF25" i="144"/>
  <c r="BH25" i="144"/>
  <c r="AY25" i="144"/>
  <c r="BF13" i="144"/>
  <c r="BD13" i="144"/>
  <c r="BN118" i="138"/>
  <c r="BJ12" i="141"/>
  <c r="BM64" i="141"/>
  <c r="BY64" i="141"/>
  <c r="AE94" i="135"/>
  <c r="AQ94" i="135"/>
  <c r="AS94" i="135"/>
  <c r="BY32" i="142"/>
  <c r="AE66" i="136"/>
  <c r="CD34" i="135"/>
  <c r="BR34" i="135"/>
  <c r="BT34" i="135"/>
  <c r="CF34" i="135"/>
  <c r="BO42" i="140"/>
  <c r="AO13" i="144"/>
  <c r="AY13" i="144"/>
  <c r="BD118" i="138"/>
  <c r="BH118" i="138"/>
  <c r="AM30" i="135"/>
  <c r="AU30" i="135"/>
  <c r="BS93" i="143"/>
  <c r="BJ17" i="143"/>
  <c r="BD17" i="143"/>
  <c r="AW12" i="141"/>
  <c r="AY12" i="141"/>
  <c r="AW24" i="141"/>
  <c r="AY24" i="141"/>
  <c r="CC12" i="141"/>
  <c r="CA12" i="141"/>
  <c r="BS64" i="141"/>
  <c r="AO94" i="135"/>
  <c r="AI94" i="135"/>
  <c r="BO32" i="142"/>
  <c r="BN86" i="136"/>
  <c r="BW13" i="144"/>
  <c r="CG13" i="144"/>
  <c r="BL86" i="138"/>
  <c r="BN86" i="138"/>
  <c r="AS66" i="136"/>
  <c r="BH93" i="143"/>
  <c r="BA93" i="143"/>
  <c r="BB14" i="136"/>
  <c r="BJ14" i="136"/>
  <c r="BP38" i="139"/>
  <c r="BD38" i="139"/>
  <c r="BN34" i="135"/>
  <c r="BZ34" i="135"/>
  <c r="AQ90" i="139"/>
  <c r="AE90" i="139"/>
  <c r="BU42" i="140"/>
  <c r="CE42" i="140"/>
  <c r="BJ94" i="136"/>
  <c r="BN94" i="136"/>
  <c r="BL94" i="136"/>
  <c r="BP94" i="136"/>
  <c r="BF94" i="136"/>
  <c r="BD94" i="136"/>
  <c r="BV94" i="136"/>
  <c r="BR94" i="136"/>
  <c r="BH94" i="136"/>
  <c r="BT94" i="136"/>
  <c r="BB94" i="136"/>
  <c r="AY118" i="137"/>
  <c r="AE118" i="137"/>
  <c r="AK118" i="137"/>
  <c r="AQ118" i="137"/>
  <c r="AM118" i="137"/>
  <c r="AU118" i="137"/>
  <c r="AO118" i="137"/>
  <c r="AW118" i="137"/>
  <c r="AI118" i="137"/>
  <c r="AG118" i="137"/>
  <c r="AS118" i="137"/>
  <c r="CD98" i="138"/>
  <c r="BV98" i="138"/>
  <c r="BN98" i="138"/>
  <c r="CB98" i="138"/>
  <c r="BT98" i="138"/>
  <c r="BL98" i="138"/>
  <c r="BZ98" i="138"/>
  <c r="BR98" i="138"/>
  <c r="CF98" i="138"/>
  <c r="BX98" i="138"/>
  <c r="BP98" i="138"/>
  <c r="AU114" i="137" l="1"/>
  <c r="AS114" i="137"/>
  <c r="AK114" i="137"/>
  <c r="AQ114" i="137"/>
  <c r="AY114" i="137"/>
  <c r="AW114" i="137"/>
  <c r="AI114" i="137"/>
  <c r="AG114" i="137"/>
  <c r="AE114" i="137"/>
  <c r="AM114" i="137"/>
  <c r="BO14" i="140"/>
  <c r="BM14" i="140"/>
  <c r="AW81" i="144"/>
  <c r="AQ81" i="144"/>
  <c r="BA81" i="144"/>
  <c r="BF81" i="144"/>
  <c r="AS81" i="144"/>
  <c r="AO81" i="144"/>
  <c r="BJ81" i="144"/>
  <c r="BH81" i="144"/>
  <c r="AU81" i="144"/>
  <c r="AY81" i="144"/>
  <c r="BD81" i="144"/>
  <c r="BS81" i="144"/>
  <c r="AE94" i="138"/>
  <c r="BW81" i="144"/>
  <c r="CA81" i="144"/>
  <c r="BU81" i="144"/>
  <c r="BY81" i="144"/>
  <c r="CE81" i="144"/>
  <c r="CG81" i="144"/>
  <c r="BO81" i="144"/>
  <c r="CC81" i="144"/>
  <c r="BM81" i="144"/>
  <c r="BQ81" i="144"/>
  <c r="BN102" i="138"/>
  <c r="CC28" i="142"/>
  <c r="BY60" i="141"/>
  <c r="BR30" i="135"/>
  <c r="BU38" i="140"/>
  <c r="AU22" i="135"/>
  <c r="BQ117" i="143"/>
  <c r="BT94" i="135"/>
  <c r="AM98" i="138"/>
  <c r="AQ94" i="138"/>
  <c r="BQ14" i="140"/>
  <c r="BR62" i="136"/>
  <c r="AY26" i="135"/>
  <c r="BV26" i="135"/>
  <c r="BF60" i="141"/>
  <c r="BN54" i="137"/>
  <c r="BL118" i="137"/>
  <c r="BN86" i="139"/>
  <c r="CC17" i="144"/>
  <c r="AQ28" i="142"/>
  <c r="AK98" i="138"/>
  <c r="AW98" i="138"/>
  <c r="AY94" i="138"/>
  <c r="AU98" i="138"/>
  <c r="BA28" i="142"/>
  <c r="BD28" i="142"/>
  <c r="AU28" i="142"/>
  <c r="AS60" i="141"/>
  <c r="BT26" i="135"/>
  <c r="BR54" i="137"/>
  <c r="BL54" i="137"/>
  <c r="BW14" i="140"/>
  <c r="AI98" i="138"/>
  <c r="AM94" i="138"/>
  <c r="BD14" i="140"/>
  <c r="BS14" i="140"/>
  <c r="BD60" i="141"/>
  <c r="AG98" i="138"/>
  <c r="AE98" i="138"/>
  <c r="AU94" i="138"/>
  <c r="BU14" i="140"/>
  <c r="BJ14" i="140"/>
  <c r="AS98" i="138"/>
  <c r="AW94" i="138"/>
  <c r="BV54" i="137"/>
  <c r="BH14" i="140"/>
  <c r="AQ98" i="138"/>
  <c r="AK94" i="138"/>
  <c r="AI94" i="138"/>
  <c r="BF14" i="140"/>
  <c r="BJ60" i="141"/>
  <c r="AO98" i="138"/>
  <c r="AY98" i="138"/>
  <c r="AS94" i="138"/>
  <c r="AG94" i="138"/>
  <c r="BJ28" i="142"/>
  <c r="AS28" i="142"/>
  <c r="AY28" i="142"/>
  <c r="AO28" i="142"/>
  <c r="BH28" i="142"/>
  <c r="BF28" i="142"/>
  <c r="AW28" i="142"/>
  <c r="BS38" i="140"/>
  <c r="BO38" i="140"/>
  <c r="BH38" i="140"/>
  <c r="BD38" i="140"/>
  <c r="BQ38" i="140"/>
  <c r="BB38" i="140"/>
  <c r="BW38" i="140"/>
  <c r="BM38" i="140"/>
  <c r="BF38" i="140"/>
  <c r="BJ38" i="140"/>
  <c r="BB54" i="137"/>
  <c r="AQ60" i="141"/>
  <c r="BF54" i="137"/>
  <c r="BP54" i="137"/>
  <c r="BT54" i="137"/>
  <c r="BH54" i="137"/>
  <c r="AO60" i="141"/>
  <c r="BA60" i="141"/>
  <c r="BJ54" i="137"/>
  <c r="AW60" i="141"/>
  <c r="AY60" i="141"/>
  <c r="BH60" i="141"/>
  <c r="BD54" i="137"/>
  <c r="AU60" i="141"/>
  <c r="CB26" i="135"/>
  <c r="CD26" i="135"/>
  <c r="BF30" i="135"/>
  <c r="BD86" i="139"/>
  <c r="BX26" i="135"/>
  <c r="BR26" i="135"/>
  <c r="BP26" i="135"/>
  <c r="BN26" i="135"/>
  <c r="BZ26" i="135"/>
  <c r="BL26" i="135"/>
  <c r="CF26" i="135"/>
  <c r="BU49" i="143"/>
  <c r="CE49" i="143"/>
  <c r="BB94" i="135"/>
  <c r="CC49" i="143"/>
  <c r="CA49" i="143"/>
  <c r="BO49" i="143"/>
  <c r="BY49" i="143"/>
  <c r="BM49" i="143"/>
  <c r="BW49" i="143"/>
  <c r="CG49" i="143"/>
  <c r="BS49" i="143"/>
  <c r="BQ49" i="143"/>
  <c r="BL94" i="135"/>
  <c r="BD94" i="135"/>
  <c r="BJ30" i="135"/>
  <c r="BT30" i="135"/>
  <c r="BP30" i="135"/>
  <c r="BV30" i="135"/>
  <c r="BD30" i="135"/>
  <c r="BL30" i="135"/>
  <c r="BB30" i="135"/>
  <c r="BH30" i="135"/>
  <c r="BN30" i="135"/>
  <c r="AI22" i="135"/>
  <c r="BY17" i="144"/>
  <c r="CA17" i="144"/>
  <c r="BO17" i="144"/>
  <c r="BP94" i="135"/>
  <c r="BN94" i="135"/>
  <c r="BJ94" i="135"/>
  <c r="BV94" i="135"/>
  <c r="BH94" i="135"/>
  <c r="BR94" i="135"/>
  <c r="BF94" i="135"/>
  <c r="BT102" i="138"/>
  <c r="BM17" i="144"/>
  <c r="BQ17" i="144"/>
  <c r="BU17" i="144"/>
  <c r="CE17" i="144"/>
  <c r="CG17" i="144"/>
  <c r="BW17" i="144"/>
  <c r="BS17" i="144"/>
  <c r="BP62" i="136"/>
  <c r="AW26" i="135"/>
  <c r="AI26" i="135"/>
  <c r="AO26" i="135"/>
  <c r="CG60" i="141"/>
  <c r="AS26" i="135"/>
  <c r="AQ26" i="135"/>
  <c r="AE26" i="135"/>
  <c r="BJ118" i="137"/>
  <c r="BD62" i="136"/>
  <c r="BV118" i="137"/>
  <c r="BV86" i="139"/>
  <c r="BJ102" i="138"/>
  <c r="BN118" i="137"/>
  <c r="BT118" i="137"/>
  <c r="BH118" i="137"/>
  <c r="AE22" i="135"/>
  <c r="BL86" i="139"/>
  <c r="BB118" i="137"/>
  <c r="BF118" i="137"/>
  <c r="BP118" i="137"/>
  <c r="BB86" i="139"/>
  <c r="BV62" i="136"/>
  <c r="BD118" i="137"/>
  <c r="BR118" i="137"/>
  <c r="AW22" i="135"/>
  <c r="CA28" i="142"/>
  <c r="BW60" i="141"/>
  <c r="BO28" i="142"/>
  <c r="BU60" i="141"/>
  <c r="BQ28" i="142"/>
  <c r="BM28" i="142"/>
  <c r="BS60" i="141"/>
  <c r="CE60" i="141"/>
  <c r="BW28" i="142"/>
  <c r="BY28" i="142"/>
  <c r="CE28" i="142"/>
  <c r="BU28" i="142"/>
  <c r="CC60" i="141"/>
  <c r="CA60" i="141"/>
  <c r="BQ60" i="141"/>
  <c r="CG28" i="142"/>
  <c r="BS28" i="142"/>
  <c r="BM60" i="141"/>
  <c r="BO60" i="141"/>
  <c r="BP102" i="138"/>
  <c r="BF102" i="138"/>
  <c r="BL62" i="136"/>
  <c r="BB62" i="136"/>
  <c r="AK22" i="135"/>
  <c r="AM22" i="135"/>
  <c r="BH102" i="138"/>
  <c r="BD102" i="138"/>
  <c r="BT62" i="136"/>
  <c r="BN62" i="136"/>
  <c r="BJ62" i="136"/>
  <c r="BB102" i="138"/>
  <c r="BL102" i="138"/>
  <c r="BV102" i="138"/>
  <c r="BF62" i="136"/>
  <c r="BH62" i="136"/>
  <c r="AG22" i="135"/>
  <c r="AS22" i="135"/>
  <c r="AK26" i="135"/>
  <c r="AG26" i="135"/>
  <c r="AU26" i="135"/>
  <c r="AO17" i="144"/>
  <c r="BA17" i="144"/>
  <c r="AQ17" i="144"/>
  <c r="AU17" i="144"/>
  <c r="AW17" i="144"/>
  <c r="AY17" i="144"/>
  <c r="BD17" i="144"/>
  <c r="AS17" i="144"/>
  <c r="BF17" i="144"/>
  <c r="BH17" i="144"/>
  <c r="BJ17" i="144"/>
  <c r="BX114" i="137"/>
  <c r="BV114" i="137"/>
  <c r="BR114" i="137"/>
  <c r="CD114" i="137"/>
  <c r="CF114" i="137"/>
  <c r="BT114" i="137"/>
  <c r="BP114" i="137"/>
  <c r="BL114" i="137"/>
  <c r="CB114" i="137"/>
  <c r="BZ114" i="137"/>
  <c r="BN114" i="137"/>
  <c r="BR102" i="138"/>
  <c r="AQ22" i="135"/>
  <c r="AU110" i="137"/>
  <c r="AY110" i="137"/>
  <c r="AM110" i="137"/>
  <c r="AQ110" i="137"/>
  <c r="AG110" i="137"/>
  <c r="AI110" i="137"/>
  <c r="AO110" i="137"/>
  <c r="AS110" i="137"/>
  <c r="AE110" i="137"/>
  <c r="AK110" i="137"/>
  <c r="AW110" i="137"/>
  <c r="BH49" i="143"/>
  <c r="AW49" i="143"/>
  <c r="AS49" i="143"/>
  <c r="BD49" i="143"/>
  <c r="BF49" i="143"/>
  <c r="AY49" i="143"/>
  <c r="AO49" i="143"/>
  <c r="BA49" i="143"/>
  <c r="AQ49" i="143"/>
  <c r="BJ49" i="143"/>
  <c r="AU49" i="143"/>
  <c r="AO22" i="135"/>
  <c r="AY22" i="135"/>
  <c r="AM26" i="135"/>
  <c r="BJ86" i="139"/>
  <c r="BF86" i="139"/>
  <c r="BP86" i="139"/>
  <c r="BR86" i="139"/>
  <c r="BT86" i="139"/>
  <c r="BH86" i="139"/>
  <c r="CD50" i="137"/>
  <c r="BL50" i="137"/>
  <c r="CB50" i="137" l="1"/>
  <c r="CF50" i="137"/>
  <c r="BV50" i="137"/>
  <c r="CE117" i="143"/>
  <c r="BR50" i="137"/>
  <c r="BT50" i="137"/>
  <c r="BP50" i="137"/>
  <c r="BZ50" i="137"/>
  <c r="BN50" i="137"/>
  <c r="BX50" i="137"/>
  <c r="BW117" i="143"/>
  <c r="BY117" i="143"/>
  <c r="BS117" i="143"/>
  <c r="BM117" i="143"/>
  <c r="CG117" i="143"/>
  <c r="BO117" i="143"/>
  <c r="BU117" i="143"/>
  <c r="CA117" i="143"/>
  <c r="BT18" i="135"/>
  <c r="CA13" i="145"/>
  <c r="BP94" i="138"/>
  <c r="BP22" i="135"/>
  <c r="BA56" i="141"/>
  <c r="AK46" i="137"/>
  <c r="CC117" i="143"/>
  <c r="BR110" i="137"/>
  <c r="AU50" i="137"/>
  <c r="AM46" i="137"/>
  <c r="AO46" i="137"/>
  <c r="AY46" i="137"/>
  <c r="AE14" i="135"/>
  <c r="AU46" i="137"/>
  <c r="AI46" i="137"/>
  <c r="AS46" i="137"/>
  <c r="AG46" i="137"/>
  <c r="AQ46" i="137"/>
  <c r="AE46" i="137"/>
  <c r="AW46" i="137"/>
  <c r="AI50" i="137"/>
  <c r="AE50" i="137"/>
  <c r="AO50" i="137"/>
  <c r="AM50" i="137"/>
  <c r="AK50" i="137"/>
  <c r="AQ18" i="135"/>
  <c r="AY50" i="137"/>
  <c r="AS50" i="137"/>
  <c r="AG50" i="137"/>
  <c r="AQ50" i="137"/>
  <c r="AW50" i="137"/>
  <c r="BD56" i="141"/>
  <c r="BJ56" i="141"/>
  <c r="AS56" i="141"/>
  <c r="AO56" i="141"/>
  <c r="AW56" i="141"/>
  <c r="AY56" i="141"/>
  <c r="BH56" i="141"/>
  <c r="AU56" i="141"/>
  <c r="BF56" i="141"/>
  <c r="AQ56" i="141"/>
  <c r="BM13" i="145"/>
  <c r="CE13" i="145"/>
  <c r="BY13" i="145"/>
  <c r="BV110" i="137"/>
  <c r="BO13" i="145"/>
  <c r="CG13" i="145"/>
  <c r="BU13" i="145"/>
  <c r="BW13" i="145"/>
  <c r="BS13" i="145"/>
  <c r="CC13" i="145"/>
  <c r="BQ13" i="145"/>
  <c r="BM56" i="141"/>
  <c r="BJ110" i="137"/>
  <c r="BN110" i="137"/>
  <c r="BT110" i="137"/>
  <c r="BP110" i="137"/>
  <c r="BH110" i="137"/>
  <c r="BD110" i="137"/>
  <c r="BB110" i="137"/>
  <c r="BL110" i="137"/>
  <c r="BF110" i="137"/>
  <c r="BO56" i="141"/>
  <c r="BY56" i="141"/>
  <c r="BD22" i="135"/>
  <c r="BN94" i="138"/>
  <c r="BV22" i="135"/>
  <c r="BR94" i="138"/>
  <c r="BV94" i="138"/>
  <c r="BB22" i="135"/>
  <c r="BJ22" i="135"/>
  <c r="BL22" i="135"/>
  <c r="BD94" i="138"/>
  <c r="BR22" i="135"/>
  <c r="BH22" i="135"/>
  <c r="BT22" i="135"/>
  <c r="BL94" i="138"/>
  <c r="BN22" i="135"/>
  <c r="BF22" i="135"/>
  <c r="BU56" i="141"/>
  <c r="BW56" i="141"/>
  <c r="CG56" i="141"/>
  <c r="BS56" i="141"/>
  <c r="CE56" i="141"/>
  <c r="CC56" i="141"/>
  <c r="CA56" i="141"/>
  <c r="BQ56" i="141"/>
  <c r="AO117" i="143"/>
  <c r="BA117" i="143"/>
  <c r="AQ117" i="143"/>
  <c r="AS117" i="143"/>
  <c r="AU117" i="143"/>
  <c r="AW117" i="143"/>
  <c r="BJ117" i="143"/>
  <c r="AY117" i="143"/>
  <c r="BD117" i="143"/>
  <c r="BF117" i="143"/>
  <c r="BH117" i="143"/>
  <c r="BT94" i="138"/>
  <c r="BH94" i="138"/>
  <c r="BH13" i="145"/>
  <c r="AY13" i="145"/>
  <c r="BD13" i="145"/>
  <c r="AS13" i="145"/>
  <c r="AO13" i="145"/>
  <c r="AU13" i="145"/>
  <c r="BF13" i="145"/>
  <c r="BJ13" i="145"/>
  <c r="AW13" i="145"/>
  <c r="BA13" i="145"/>
  <c r="AQ13" i="145"/>
  <c r="BB94" i="138"/>
  <c r="BJ94" i="138"/>
  <c r="BF94" i="138"/>
  <c r="AE18" i="135" l="1"/>
  <c r="AS18" i="135"/>
  <c r="AM14" i="135"/>
  <c r="BP18" i="135"/>
  <c r="BY52" i="141"/>
  <c r="BZ18" i="135"/>
  <c r="CF18" i="135"/>
  <c r="BR18" i="135"/>
  <c r="BL18" i="135"/>
  <c r="BN18" i="135"/>
  <c r="BV18" i="135"/>
  <c r="CD18" i="135"/>
  <c r="BX18" i="135"/>
  <c r="CB18" i="135"/>
  <c r="BW17" i="145"/>
  <c r="BP46" i="137"/>
  <c r="AO18" i="135"/>
  <c r="AK14" i="135"/>
  <c r="AG14" i="135"/>
  <c r="AU14" i="135"/>
  <c r="AO14" i="135"/>
  <c r="AI14" i="135"/>
  <c r="AS14" i="135"/>
  <c r="AW14" i="135"/>
  <c r="AQ14" i="135"/>
  <c r="AY14" i="135"/>
  <c r="AY18" i="135"/>
  <c r="CE17" i="145"/>
  <c r="AK18" i="135"/>
  <c r="AU18" i="135"/>
  <c r="AG18" i="135"/>
  <c r="AM18" i="135"/>
  <c r="AW18" i="135"/>
  <c r="AI18" i="135"/>
  <c r="BQ17" i="145"/>
  <c r="CA17" i="145"/>
  <c r="BU17" i="145"/>
  <c r="BY17" i="145"/>
  <c r="CG17" i="145"/>
  <c r="CC17" i="145"/>
  <c r="BS17" i="145"/>
  <c r="BO17" i="145"/>
  <c r="BM17" i="145"/>
  <c r="BT46" i="137"/>
  <c r="BN46" i="137"/>
  <c r="BB46" i="137"/>
  <c r="BL46" i="137"/>
  <c r="BV46" i="137"/>
  <c r="BJ46" i="137"/>
  <c r="BH46" i="137"/>
  <c r="BR46" i="137"/>
  <c r="BD46" i="137"/>
  <c r="BF46" i="137"/>
  <c r="BD17" i="145"/>
  <c r="AS17" i="145"/>
  <c r="AU17" i="145"/>
  <c r="AQ17" i="145"/>
  <c r="BF17" i="145"/>
  <c r="AY17" i="145"/>
  <c r="BJ17" i="145"/>
  <c r="AO17" i="145"/>
  <c r="BA17" i="145"/>
  <c r="BH17" i="145"/>
  <c r="AW17" i="145"/>
  <c r="CE52" i="141" l="1"/>
  <c r="BS52" i="141"/>
  <c r="BW52" i="141"/>
  <c r="CA52" i="141"/>
  <c r="BQ52" i="141"/>
  <c r="BM52" i="141"/>
  <c r="CA86" i="140"/>
  <c r="CG52" i="141"/>
  <c r="BO52" i="141"/>
  <c r="CC52" i="141"/>
  <c r="BU52" i="141"/>
  <c r="CE37" i="145"/>
  <c r="BN14" i="135"/>
  <c r="BM37" i="145"/>
  <c r="BS37" i="145"/>
  <c r="CG37" i="145"/>
  <c r="CC37" i="145"/>
  <c r="BW37" i="145"/>
  <c r="BQ37" i="145"/>
  <c r="CA37" i="145"/>
  <c r="BO37" i="145"/>
  <c r="BY37" i="145"/>
  <c r="BU37" i="145"/>
  <c r="BV14" i="135"/>
  <c r="BP14" i="135"/>
  <c r="BJ14" i="135"/>
  <c r="BD14" i="135"/>
  <c r="BR14" i="135"/>
  <c r="BH14" i="135"/>
  <c r="BT14" i="135"/>
  <c r="BF14" i="135"/>
  <c r="BL14" i="135"/>
  <c r="BB14" i="135"/>
  <c r="BF37" i="145"/>
  <c r="AY37" i="145"/>
  <c r="BH37" i="145"/>
  <c r="AW37" i="145"/>
  <c r="AQ37" i="145"/>
  <c r="BD37" i="145"/>
  <c r="BA37" i="145"/>
  <c r="AU37" i="145"/>
  <c r="AS37" i="145"/>
  <c r="AO37" i="145"/>
  <c r="BJ37" i="145"/>
  <c r="BM86" i="140" l="1"/>
  <c r="CC86" i="140"/>
  <c r="BY86" i="140"/>
  <c r="BU86" i="140"/>
  <c r="CG86" i="140"/>
  <c r="BW86" i="140"/>
  <c r="BO86" i="140"/>
  <c r="BQ86" i="140"/>
  <c r="CE86" i="140"/>
  <c r="BS86" i="140"/>
  <c r="BA52" i="141"/>
  <c r="AW52" i="141"/>
  <c r="AY52" i="141"/>
  <c r="BH52" i="141"/>
  <c r="BJ52" i="141"/>
  <c r="BD52" i="141"/>
  <c r="AS52" i="141"/>
  <c r="AU52" i="141"/>
  <c r="BF52" i="141"/>
  <c r="AO52" i="141"/>
  <c r="AQ52" i="141"/>
  <c r="CA82" i="140" l="1"/>
  <c r="BQ82" i="140"/>
  <c r="CC82" i="140"/>
  <c r="BS82" i="140"/>
  <c r="BU82" i="140"/>
  <c r="BM82" i="140"/>
  <c r="CG82" i="140"/>
  <c r="CE82" i="140"/>
  <c r="BW82" i="140"/>
  <c r="BY82" i="140"/>
  <c r="BO82" i="140"/>
  <c r="BJ86" i="140"/>
  <c r="AY86" i="140"/>
  <c r="AW86" i="140"/>
  <c r="BA86" i="140"/>
  <c r="AQ86" i="140"/>
  <c r="AU86" i="140"/>
  <c r="AO86" i="140"/>
  <c r="BF86" i="140"/>
  <c r="BH86" i="140"/>
  <c r="BD86" i="140"/>
  <c r="AS86" i="140"/>
  <c r="BH82" i="140" l="1"/>
  <c r="AQ82" i="140"/>
  <c r="BF82" i="140"/>
  <c r="BA82" i="140"/>
  <c r="BD82" i="140"/>
  <c r="AW82" i="140"/>
  <c r="AO82" i="140"/>
  <c r="AU82" i="140"/>
  <c r="AY82" i="140"/>
  <c r="AS82" i="140"/>
  <c r="BJ82" i="140"/>
  <c r="B10" i="99" l="1"/>
  <c r="C10" i="99" l="1"/>
  <c r="B6" i="118" s="1"/>
  <c r="B11" i="99"/>
  <c r="B12" i="99" l="1"/>
  <c r="C11" i="99"/>
  <c r="B7" i="118" s="1"/>
  <c r="C12" i="99" l="1"/>
  <c r="B9" i="118" s="1"/>
  <c r="B13" i="99"/>
  <c r="C13" i="99" l="1"/>
  <c r="B10" i="118" s="1"/>
  <c r="B14" i="99"/>
  <c r="B15" i="99" l="1"/>
  <c r="C14" i="99"/>
  <c r="B11" i="118" s="1"/>
  <c r="C15" i="99" l="1"/>
  <c r="B12" i="118" s="1"/>
  <c r="B16" i="99"/>
  <c r="B17" i="99" l="1"/>
  <c r="C16" i="99"/>
  <c r="B13" i="118" s="1"/>
  <c r="C17" i="99" l="1"/>
  <c r="B14" i="118" s="1"/>
  <c r="B18" i="99"/>
  <c r="B19" i="99" l="1"/>
  <c r="C18" i="99"/>
  <c r="B15" i="118" s="1"/>
  <c r="C19" i="99" l="1"/>
  <c r="B16" i="118" s="1"/>
  <c r="B20" i="99"/>
  <c r="B21" i="99" l="1"/>
  <c r="C20" i="99"/>
  <c r="B17" i="118" s="1"/>
  <c r="B22" i="99" l="1"/>
  <c r="C21" i="99"/>
  <c r="B18" i="118" s="1"/>
  <c r="B20" i="118" s="1"/>
  <c r="B23" i="99" l="1"/>
  <c r="C22" i="99"/>
  <c r="B24" i="118" s="1"/>
  <c r="B24" i="99" l="1"/>
  <c r="C23" i="99"/>
  <c r="B25" i="118" s="1"/>
  <c r="B29" i="118" s="1"/>
  <c r="B25" i="99" l="1"/>
  <c r="C24" i="99"/>
  <c r="B26" i="118" s="1"/>
  <c r="B30" i="118" s="1"/>
  <c r="B26" i="99" l="1"/>
  <c r="C25" i="99"/>
  <c r="B27" i="99" l="1"/>
  <c r="C26" i="99"/>
  <c r="E24" i="118" s="1"/>
  <c r="E28" i="118" s="1"/>
  <c r="B28" i="99" l="1"/>
  <c r="C27" i="99"/>
  <c r="B28" i="118" s="1"/>
  <c r="B29" i="99" l="1"/>
  <c r="C28" i="99"/>
  <c r="B32" i="118" s="1"/>
  <c r="B30" i="99" l="1"/>
  <c r="C29" i="99"/>
  <c r="B33" i="118" s="1"/>
  <c r="B31" i="99" l="1"/>
  <c r="C30" i="99"/>
  <c r="C18" i="118" l="1"/>
  <c r="B32" i="99"/>
  <c r="C31" i="99"/>
  <c r="E18" i="118" s="1"/>
  <c r="B33" i="99" l="1"/>
  <c r="C32" i="99"/>
  <c r="B34" i="99" l="1"/>
  <c r="C33" i="99"/>
  <c r="B35" i="99" l="1"/>
  <c r="C34" i="99"/>
  <c r="B36" i="99" l="1"/>
  <c r="C35" i="99"/>
  <c r="B19" i="118" l="1"/>
  <c r="B21" i="118" s="1"/>
  <c r="B23" i="118" s="1"/>
  <c r="AM33" i="134"/>
  <c r="B37" i="99"/>
  <c r="B38" i="99" s="1"/>
  <c r="C36" i="99"/>
  <c r="F9" i="118" l="1"/>
  <c r="F7" i="118"/>
  <c r="F16" i="118"/>
  <c r="F15" i="118"/>
  <c r="C38" i="99"/>
  <c r="B39" i="99"/>
  <c r="C39" i="99" l="1"/>
  <c r="B40" i="99"/>
  <c r="C40" i="99" l="1"/>
  <c r="B41" i="99"/>
  <c r="B87" i="146"/>
  <c r="C41" i="99" l="1"/>
  <c r="B42" i="99"/>
  <c r="B3" i="146"/>
  <c r="B4" i="147" l="1"/>
  <c r="B88" i="146"/>
  <c r="C42" i="99"/>
  <c r="B43" i="99"/>
  <c r="C3" i="146"/>
  <c r="C43" i="99" l="1"/>
  <c r="B44" i="99"/>
  <c r="D3" i="146"/>
  <c r="D88" i="146" s="1"/>
  <c r="C44" i="99" l="1"/>
  <c r="B45" i="99"/>
  <c r="E3" i="146"/>
  <c r="E88" i="146" l="1"/>
  <c r="C45" i="99"/>
  <c r="B46" i="99"/>
  <c r="H3" i="146"/>
  <c r="G88" i="146" l="1"/>
  <c r="C46" i="99"/>
  <c r="B47" i="99"/>
  <c r="E5" i="146"/>
  <c r="C47" i="99" l="1"/>
  <c r="B48" i="99"/>
  <c r="F5" i="146"/>
  <c r="C48" i="99" l="1"/>
  <c r="B49" i="99"/>
  <c r="H5" i="146"/>
  <c r="G5" i="146"/>
  <c r="C49" i="99" l="1"/>
  <c r="B50" i="99"/>
  <c r="E6" i="146"/>
  <c r="C50" i="99" l="1"/>
  <c r="B51" i="99"/>
  <c r="F6" i="146"/>
  <c r="C51" i="99" l="1"/>
  <c r="B52" i="99"/>
  <c r="H7" i="146"/>
  <c r="F7" i="146"/>
  <c r="G7" i="146"/>
  <c r="E7" i="146"/>
  <c r="C52" i="99" l="1"/>
  <c r="B53" i="99"/>
  <c r="C53" i="99" l="1"/>
  <c r="B54" i="99"/>
  <c r="H12" i="135"/>
  <c r="C8" i="146"/>
  <c r="C54" i="99" l="1"/>
  <c r="B55" i="99"/>
  <c r="H20" i="135"/>
  <c r="C9" i="146"/>
  <c r="C55" i="99" l="1"/>
  <c r="B56" i="99"/>
  <c r="H28" i="135"/>
  <c r="C10" i="146"/>
  <c r="C56" i="99" l="1"/>
  <c r="B57" i="99"/>
  <c r="H36" i="135"/>
  <c r="C11" i="146"/>
  <c r="C57" i="99" l="1"/>
  <c r="B58" i="99"/>
  <c r="H44" i="135"/>
  <c r="C12" i="146"/>
  <c r="C58" i="99" l="1"/>
  <c r="B59" i="99"/>
  <c r="H52" i="135"/>
  <c r="C13" i="146"/>
  <c r="C59" i="99" l="1"/>
  <c r="B60" i="99"/>
  <c r="H60" i="135"/>
  <c r="C14" i="146"/>
  <c r="C60" i="99" l="1"/>
  <c r="B61" i="99"/>
  <c r="H68" i="135"/>
  <c r="C15" i="146"/>
  <c r="C61" i="99" l="1"/>
  <c r="B62" i="99"/>
  <c r="H76" i="135"/>
  <c r="C16" i="146"/>
  <c r="C62" i="99" l="1"/>
  <c r="B63" i="99"/>
  <c r="H84" i="135"/>
  <c r="C17" i="146"/>
  <c r="C63" i="99" l="1"/>
  <c r="B64" i="99"/>
  <c r="H92" i="135"/>
  <c r="C18" i="146"/>
  <c r="C64" i="99" l="1"/>
  <c r="B65" i="99"/>
  <c r="H100" i="135"/>
  <c r="C19" i="146"/>
  <c r="C65" i="99" l="1"/>
  <c r="B66" i="99"/>
  <c r="H108" i="135"/>
  <c r="C20" i="146"/>
  <c r="C66" i="99" l="1"/>
  <c r="B67" i="99"/>
  <c r="H116" i="135"/>
  <c r="C21" i="146"/>
  <c r="C67" i="99" l="1"/>
  <c r="B68" i="99"/>
  <c r="H12" i="136"/>
  <c r="C22" i="146"/>
  <c r="C68" i="99" l="1"/>
  <c r="B69" i="99"/>
  <c r="H20" i="136"/>
  <c r="C23" i="146"/>
  <c r="C69" i="99" l="1"/>
  <c r="B70" i="99"/>
  <c r="H28" i="136"/>
  <c r="C24" i="146"/>
  <c r="C70" i="99" l="1"/>
  <c r="B71" i="99"/>
  <c r="H36" i="136"/>
  <c r="C25" i="146"/>
  <c r="C71" i="99" l="1"/>
  <c r="B72" i="99"/>
  <c r="H44" i="136"/>
  <c r="C26" i="146"/>
  <c r="C72" i="99" l="1"/>
  <c r="B73" i="99"/>
  <c r="H52" i="136"/>
  <c r="C27" i="146"/>
  <c r="C73" i="99" l="1"/>
  <c r="B74" i="99"/>
  <c r="H60" i="136"/>
  <c r="C28" i="146"/>
  <c r="C74" i="99" l="1"/>
  <c r="B75" i="99"/>
  <c r="H68" i="136"/>
  <c r="C29" i="146"/>
  <c r="C75" i="99" l="1"/>
  <c r="B76" i="99"/>
  <c r="H76" i="136"/>
  <c r="C30" i="146"/>
  <c r="C76" i="99" l="1"/>
  <c r="B77" i="99"/>
  <c r="H84" i="136"/>
  <c r="C31" i="146"/>
  <c r="C77" i="99" l="1"/>
  <c r="B78" i="99"/>
  <c r="H92" i="136"/>
  <c r="C32" i="146"/>
  <c r="C78" i="99" l="1"/>
  <c r="B79" i="99"/>
  <c r="H100" i="136"/>
  <c r="C33" i="146"/>
  <c r="C79" i="99" l="1"/>
  <c r="B80" i="99"/>
  <c r="H108" i="136"/>
  <c r="C34" i="146"/>
  <c r="C80" i="99" l="1"/>
  <c r="B81" i="99"/>
  <c r="H116" i="136"/>
  <c r="C35" i="146"/>
  <c r="C81" i="99" l="1"/>
  <c r="B82" i="99"/>
  <c r="H12" i="137"/>
  <c r="C36" i="146"/>
  <c r="C82" i="99" l="1"/>
  <c r="B83" i="99"/>
  <c r="H20" i="137"/>
  <c r="C37" i="146"/>
  <c r="C83" i="99" l="1"/>
  <c r="B84" i="99"/>
  <c r="H28" i="137"/>
  <c r="C38" i="146"/>
  <c r="C84" i="99" l="1"/>
  <c r="B85" i="99"/>
  <c r="H36" i="137"/>
  <c r="C39" i="146"/>
  <c r="C85" i="99" l="1"/>
  <c r="B86" i="99"/>
  <c r="H44" i="137"/>
  <c r="C40" i="146"/>
  <c r="C86" i="99" l="1"/>
  <c r="B87" i="99"/>
  <c r="H52" i="137"/>
  <c r="C41" i="146"/>
  <c r="C87" i="99" l="1"/>
  <c r="B88" i="99"/>
  <c r="H60" i="137"/>
  <c r="C42" i="146"/>
  <c r="C88" i="99" l="1"/>
  <c r="B89" i="99"/>
  <c r="H68" i="137"/>
  <c r="C43" i="146"/>
  <c r="C89" i="99" l="1"/>
  <c r="B90" i="99"/>
  <c r="H76" i="137"/>
  <c r="C44" i="146"/>
  <c r="C90" i="99" l="1"/>
  <c r="B91" i="99"/>
  <c r="H84" i="137"/>
  <c r="C45" i="146"/>
  <c r="C91" i="99" l="1"/>
  <c r="B92" i="99"/>
  <c r="H92" i="137"/>
  <c r="C46" i="146"/>
  <c r="C92" i="99" l="1"/>
  <c r="B93" i="99"/>
  <c r="H100" i="137"/>
  <c r="C47" i="146"/>
  <c r="C93" i="99" l="1"/>
  <c r="B94" i="99"/>
  <c r="H108" i="137"/>
  <c r="C48" i="146"/>
  <c r="C94" i="99" l="1"/>
  <c r="B95" i="99"/>
  <c r="H116" i="137"/>
  <c r="C49" i="146"/>
  <c r="C95" i="99" l="1"/>
  <c r="B96" i="99"/>
  <c r="H12" i="138"/>
  <c r="C50" i="146"/>
  <c r="C96" i="99" l="1"/>
  <c r="B97" i="99"/>
  <c r="H20" i="138"/>
  <c r="C51" i="146"/>
  <c r="C97" i="99" l="1"/>
  <c r="B98" i="99"/>
  <c r="H28" i="138"/>
  <c r="C52" i="146"/>
  <c r="C98" i="99" l="1"/>
  <c r="B99" i="99"/>
  <c r="H36" i="138"/>
  <c r="C53" i="146"/>
  <c r="C99" i="99" l="1"/>
  <c r="B100" i="99"/>
  <c r="H44" i="138"/>
  <c r="C54" i="146"/>
  <c r="C100" i="99" l="1"/>
  <c r="B101" i="99"/>
  <c r="H52" i="138"/>
  <c r="C55" i="146"/>
  <c r="C101" i="99" l="1"/>
  <c r="B102" i="99"/>
  <c r="H60" i="138"/>
  <c r="C56" i="146"/>
  <c r="C102" i="99" l="1"/>
  <c r="B103" i="99"/>
  <c r="H68" i="138"/>
  <c r="C57" i="146"/>
  <c r="C103" i="99" l="1"/>
  <c r="B104" i="99"/>
  <c r="H76" i="138"/>
  <c r="C58" i="146"/>
  <c r="C104" i="99" l="1"/>
  <c r="B105" i="99"/>
  <c r="H84" i="138"/>
  <c r="C59" i="146"/>
  <c r="C105" i="99" l="1"/>
  <c r="B106" i="99"/>
  <c r="H92" i="138"/>
  <c r="C60" i="146"/>
  <c r="C106" i="99" l="1"/>
  <c r="B107" i="99"/>
  <c r="H100" i="138"/>
  <c r="C61" i="146"/>
  <c r="C107" i="99" l="1"/>
  <c r="B108" i="99"/>
  <c r="H108" i="138"/>
  <c r="C62" i="146"/>
  <c r="C108" i="99" l="1"/>
  <c r="B109" i="99"/>
  <c r="H116" i="138"/>
  <c r="C63" i="146"/>
  <c r="C109" i="99" l="1"/>
  <c r="B110" i="99"/>
  <c r="H12" i="139"/>
  <c r="C64" i="146"/>
  <c r="C110" i="99" l="1"/>
  <c r="B111" i="99"/>
  <c r="H20" i="139"/>
  <c r="C65" i="146"/>
  <c r="C111" i="99" l="1"/>
  <c r="B112" i="99"/>
  <c r="H28" i="139"/>
  <c r="C66" i="146"/>
  <c r="C112" i="99" l="1"/>
  <c r="B113" i="99"/>
  <c r="H36" i="139"/>
  <c r="C67" i="146"/>
  <c r="C113" i="99" l="1"/>
  <c r="B114" i="99"/>
  <c r="H44" i="139"/>
  <c r="C68" i="146"/>
  <c r="C114" i="99" l="1"/>
  <c r="B115" i="99"/>
  <c r="H52" i="139"/>
  <c r="C69" i="146"/>
  <c r="C115" i="99" l="1"/>
  <c r="B116" i="99"/>
  <c r="H60" i="139"/>
  <c r="C70" i="146"/>
  <c r="C116" i="99" l="1"/>
  <c r="B117" i="99"/>
  <c r="H68" i="139"/>
  <c r="C71" i="146"/>
  <c r="C117" i="99" l="1"/>
  <c r="B118" i="99"/>
  <c r="H76" i="139"/>
  <c r="C72" i="146"/>
  <c r="C118" i="99" l="1"/>
  <c r="B119" i="99"/>
  <c r="H84" i="139"/>
  <c r="C73" i="146"/>
  <c r="C119" i="99" l="1"/>
  <c r="B120" i="99"/>
  <c r="H92" i="139"/>
  <c r="C74" i="146"/>
  <c r="C120" i="99" l="1"/>
  <c r="B121" i="99"/>
  <c r="H100" i="139"/>
  <c r="C75" i="146"/>
  <c r="C121" i="99" l="1"/>
  <c r="B122" i="99"/>
  <c r="H108" i="139"/>
  <c r="C76" i="146"/>
  <c r="B123" i="99" l="1"/>
  <c r="C122" i="99"/>
  <c r="H116" i="139"/>
  <c r="C77" i="146"/>
  <c r="H12" i="140" l="1"/>
  <c r="C78" i="146"/>
  <c r="C123" i="99"/>
  <c r="B124" i="99"/>
  <c r="C124" i="99" l="1"/>
  <c r="B125" i="99"/>
  <c r="H20" i="140"/>
  <c r="C79" i="146"/>
  <c r="C125" i="99" l="1"/>
  <c r="B126" i="99"/>
  <c r="H28" i="140"/>
  <c r="C80" i="146"/>
  <c r="B127" i="99" l="1"/>
  <c r="C126" i="99"/>
  <c r="H36" i="140"/>
  <c r="C81" i="146"/>
  <c r="H44" i="140" l="1"/>
  <c r="C82" i="146"/>
  <c r="C127" i="99"/>
  <c r="B128" i="99"/>
  <c r="H52" i="140" l="1"/>
  <c r="C83" i="146"/>
  <c r="C128" i="99"/>
  <c r="B129" i="99"/>
  <c r="C129" i="99" l="1"/>
  <c r="B130" i="99"/>
  <c r="H60" i="140"/>
  <c r="C84" i="146"/>
  <c r="B131" i="99" l="1"/>
  <c r="C130" i="99"/>
  <c r="H68" i="140"/>
  <c r="C85" i="146"/>
  <c r="G80" i="140" l="1"/>
  <c r="C92" i="146"/>
  <c r="C131" i="99"/>
  <c r="B132" i="99"/>
  <c r="G84" i="140" l="1"/>
  <c r="C93" i="146"/>
  <c r="C132" i="99"/>
  <c r="B133" i="99"/>
  <c r="C133" i="99" l="1"/>
  <c r="B134" i="99"/>
  <c r="G88" i="140"/>
  <c r="C94" i="146"/>
  <c r="B135" i="99" l="1"/>
  <c r="C134" i="99"/>
  <c r="G92" i="140"/>
  <c r="C95" i="146"/>
  <c r="G96" i="140" l="1"/>
  <c r="C96" i="146"/>
  <c r="C135" i="99"/>
  <c r="B136" i="99"/>
  <c r="G100" i="140" l="1"/>
  <c r="C97" i="146"/>
  <c r="C136" i="99"/>
  <c r="B137" i="99"/>
  <c r="C137" i="99" l="1"/>
  <c r="B138" i="99"/>
  <c r="G104" i="140"/>
  <c r="C98" i="146"/>
  <c r="B139" i="99" l="1"/>
  <c r="C138" i="99"/>
  <c r="G108" i="140"/>
  <c r="C99" i="146"/>
  <c r="G112" i="140" l="1"/>
  <c r="C100" i="146"/>
  <c r="C139" i="99"/>
  <c r="B140" i="99"/>
  <c r="G116" i="140" l="1"/>
  <c r="C101" i="146"/>
  <c r="C140" i="99"/>
  <c r="B141" i="99"/>
  <c r="C141" i="99" l="1"/>
  <c r="B142" i="99"/>
  <c r="G120" i="140"/>
  <c r="C102" i="146"/>
  <c r="B143" i="99" l="1"/>
  <c r="C142" i="99"/>
  <c r="G10" i="141"/>
  <c r="C103" i="146"/>
  <c r="G14" i="141" l="1"/>
  <c r="C104" i="146"/>
  <c r="C143" i="99"/>
  <c r="B144" i="99"/>
  <c r="G18" i="141" l="1"/>
  <c r="C105" i="146"/>
  <c r="C144" i="99"/>
  <c r="B145" i="99"/>
  <c r="G22" i="141" l="1"/>
  <c r="C106" i="146"/>
  <c r="C145" i="99"/>
  <c r="B146" i="99"/>
  <c r="G26" i="141" l="1"/>
  <c r="C107" i="146"/>
  <c r="B147" i="99"/>
  <c r="C146" i="99"/>
  <c r="G30" i="141" l="1"/>
  <c r="C108" i="146"/>
  <c r="C147" i="99"/>
  <c r="B148" i="99"/>
  <c r="G34" i="141" l="1"/>
  <c r="C109" i="146"/>
  <c r="C148" i="99"/>
  <c r="B149" i="99"/>
  <c r="C149" i="99" l="1"/>
  <c r="B150" i="99"/>
  <c r="G38" i="141"/>
  <c r="C110" i="146"/>
  <c r="B151" i="99" l="1"/>
  <c r="C150" i="99"/>
  <c r="G42" i="141"/>
  <c r="C111" i="146"/>
  <c r="G46" i="141" l="1"/>
  <c r="C112" i="146"/>
  <c r="C151" i="99"/>
  <c r="B152" i="99"/>
  <c r="G50" i="141" l="1"/>
  <c r="C113" i="146"/>
  <c r="C152" i="99"/>
  <c r="B153" i="99"/>
  <c r="C153" i="99" l="1"/>
  <c r="B154" i="99"/>
  <c r="G54" i="141"/>
  <c r="C114" i="146"/>
  <c r="B155" i="99" l="1"/>
  <c r="C154" i="99"/>
  <c r="G58" i="141"/>
  <c r="C115" i="146"/>
  <c r="G62" i="141" l="1"/>
  <c r="C116" i="146"/>
  <c r="C155" i="99"/>
  <c r="B156" i="99"/>
  <c r="G66" i="141" l="1"/>
  <c r="C117" i="146"/>
  <c r="C156" i="99"/>
  <c r="B157" i="99"/>
  <c r="G70" i="141" l="1"/>
  <c r="C118" i="146"/>
  <c r="C157" i="99"/>
  <c r="B158" i="99"/>
  <c r="B159" i="99" l="1"/>
  <c r="C158" i="99"/>
  <c r="G74" i="141"/>
  <c r="C119" i="146"/>
  <c r="G78" i="141" l="1"/>
  <c r="C120" i="146"/>
  <c r="C159" i="99"/>
  <c r="B160" i="99"/>
  <c r="G82" i="141" l="1"/>
  <c r="C121" i="146"/>
  <c r="C160" i="99"/>
  <c r="B161" i="99"/>
  <c r="G86" i="141" l="1"/>
  <c r="C122" i="146"/>
  <c r="C161" i="99"/>
  <c r="B162" i="99"/>
  <c r="G90" i="141" l="1"/>
  <c r="C123" i="146"/>
  <c r="B163" i="99"/>
  <c r="C162" i="99"/>
  <c r="G94" i="141" l="1"/>
  <c r="C124" i="146"/>
  <c r="C163" i="99"/>
  <c r="B164" i="99"/>
  <c r="G98" i="141" l="1"/>
  <c r="C125" i="146"/>
  <c r="C164" i="99"/>
  <c r="B165" i="99"/>
  <c r="C165" i="99" l="1"/>
  <c r="B166" i="99"/>
  <c r="G102" i="141"/>
  <c r="C126" i="146"/>
  <c r="B167" i="99" l="1"/>
  <c r="C166" i="99"/>
  <c r="G106" i="141"/>
  <c r="C127" i="146"/>
  <c r="G110" i="141" l="1"/>
  <c r="C128" i="146"/>
  <c r="C167" i="99"/>
  <c r="B168" i="99"/>
  <c r="G114" i="141" l="1"/>
  <c r="C129" i="146"/>
  <c r="C168" i="99"/>
  <c r="B169" i="99"/>
  <c r="C169" i="99" l="1"/>
  <c r="B170" i="99"/>
  <c r="G118" i="141"/>
  <c r="C130" i="146"/>
  <c r="B171" i="99" l="1"/>
  <c r="C170" i="99"/>
  <c r="G10" i="142"/>
  <c r="C131" i="146"/>
  <c r="G14" i="142" l="1"/>
  <c r="C132" i="146"/>
  <c r="C171" i="99"/>
  <c r="B172" i="99"/>
  <c r="G18" i="142" l="1"/>
  <c r="C133" i="146"/>
  <c r="C172" i="99"/>
  <c r="B173" i="99"/>
  <c r="C173" i="99" l="1"/>
  <c r="B174" i="99"/>
  <c r="G22" i="142"/>
  <c r="C134" i="146"/>
  <c r="B175" i="99" l="1"/>
  <c r="C174" i="99"/>
  <c r="G26" i="142"/>
  <c r="C135" i="146"/>
  <c r="G30" i="142" l="1"/>
  <c r="C136" i="146"/>
  <c r="C175" i="99"/>
  <c r="B176" i="99"/>
  <c r="G34" i="142" l="1"/>
  <c r="C137" i="146"/>
  <c r="C176" i="99"/>
  <c r="B177" i="99"/>
  <c r="G38" i="142" l="1"/>
  <c r="C138" i="146"/>
  <c r="C177" i="99"/>
  <c r="B178" i="99"/>
  <c r="B179" i="99" l="1"/>
  <c r="C178" i="99"/>
  <c r="G42" i="142"/>
  <c r="C139" i="146"/>
  <c r="G46" i="142" l="1"/>
  <c r="C140" i="146"/>
  <c r="C179" i="99"/>
  <c r="B180" i="99"/>
  <c r="G50" i="142" l="1"/>
  <c r="C141" i="146"/>
  <c r="C180" i="99"/>
  <c r="B181" i="99"/>
  <c r="G54" i="142" l="1"/>
  <c r="C142" i="146"/>
  <c r="C181" i="99"/>
  <c r="B182" i="99"/>
  <c r="B183" i="99" l="1"/>
  <c r="C182" i="99"/>
  <c r="G58" i="142"/>
  <c r="C143" i="146"/>
  <c r="G62" i="142" l="1"/>
  <c r="C144" i="146"/>
  <c r="C183" i="99"/>
  <c r="B184" i="99"/>
  <c r="G66" i="142" l="1"/>
  <c r="C145" i="146"/>
  <c r="C184" i="99"/>
  <c r="B185" i="99"/>
  <c r="C185" i="99" l="1"/>
  <c r="B186" i="99"/>
  <c r="G70" i="142"/>
  <c r="C146" i="146"/>
  <c r="B187" i="99" l="1"/>
  <c r="C186" i="99"/>
  <c r="G74" i="142"/>
  <c r="C147" i="146"/>
  <c r="G78" i="142" l="1"/>
  <c r="C148" i="146"/>
  <c r="C187" i="99"/>
  <c r="B188" i="99"/>
  <c r="G82" i="142" l="1"/>
  <c r="C149" i="146"/>
  <c r="C188" i="99"/>
  <c r="B189" i="99"/>
  <c r="C189" i="99" l="1"/>
  <c r="B190" i="99"/>
  <c r="G86" i="142"/>
  <c r="C150" i="146"/>
  <c r="B191" i="99" l="1"/>
  <c r="C190" i="99"/>
  <c r="G90" i="142"/>
  <c r="C151" i="146"/>
  <c r="G94" i="142" l="1"/>
  <c r="C152" i="146"/>
  <c r="C191" i="99"/>
  <c r="B192" i="99"/>
  <c r="G98" i="142" l="1"/>
  <c r="C153" i="146"/>
  <c r="C192" i="99"/>
  <c r="B193" i="99"/>
  <c r="C193" i="99" l="1"/>
  <c r="B194" i="99"/>
  <c r="G102" i="142"/>
  <c r="C154" i="146"/>
  <c r="B195" i="99" l="1"/>
  <c r="C194" i="99"/>
  <c r="G106" i="142"/>
  <c r="C155" i="146"/>
  <c r="G110" i="142" l="1"/>
  <c r="C156" i="146"/>
  <c r="C195" i="99"/>
  <c r="B196" i="99"/>
  <c r="G114" i="142" l="1"/>
  <c r="C157" i="146"/>
  <c r="C196" i="99"/>
  <c r="B197" i="99"/>
  <c r="B198" i="99" s="1"/>
  <c r="C198" i="99" l="1"/>
  <c r="B199" i="99"/>
  <c r="G118" i="142"/>
  <c r="C158" i="146"/>
  <c r="B200" i="99" l="1"/>
  <c r="C199" i="99"/>
  <c r="C4" i="147" s="1"/>
  <c r="B201" i="99" l="1"/>
  <c r="C200" i="99"/>
  <c r="D4" i="147" s="1"/>
  <c r="B202" i="99" l="1"/>
  <c r="C201" i="99"/>
  <c r="E4" i="147" s="1"/>
  <c r="C202" i="99" l="1"/>
  <c r="E5" i="147" s="1"/>
  <c r="B203" i="99"/>
  <c r="B204" i="99" l="1"/>
  <c r="C203" i="99"/>
  <c r="F5" i="147" s="1"/>
  <c r="B205" i="99" l="1"/>
  <c r="C204" i="99"/>
  <c r="E7" i="147" s="1"/>
  <c r="B206" i="99" l="1"/>
  <c r="C205" i="99"/>
  <c r="G11" i="143" l="1"/>
  <c r="C8" i="147"/>
  <c r="C206" i="99"/>
  <c r="B207" i="99"/>
  <c r="B208" i="99" l="1"/>
  <c r="C207" i="99"/>
  <c r="G15" i="143"/>
  <c r="C9" i="147"/>
  <c r="G19" i="143" l="1"/>
  <c r="C10" i="147"/>
  <c r="B209" i="99"/>
  <c r="C208" i="99"/>
  <c r="G23" i="143" l="1"/>
  <c r="C11" i="147"/>
  <c r="B210" i="99"/>
  <c r="C209" i="99"/>
  <c r="G27" i="143" l="1"/>
  <c r="C12" i="147"/>
  <c r="C210" i="99"/>
  <c r="B211" i="99"/>
  <c r="B212" i="99" l="1"/>
  <c r="C211" i="99"/>
  <c r="G31" i="143"/>
  <c r="C13" i="147"/>
  <c r="G35" i="143" l="1"/>
  <c r="C14" i="147"/>
  <c r="B213" i="99"/>
  <c r="C212" i="99"/>
  <c r="G39" i="143" l="1"/>
  <c r="C15" i="147"/>
  <c r="B214" i="99"/>
  <c r="C213" i="99"/>
  <c r="G43" i="143" l="1"/>
  <c r="C16" i="147"/>
  <c r="C214" i="99"/>
  <c r="B215" i="99"/>
  <c r="G47" i="143" l="1"/>
  <c r="C17" i="147"/>
  <c r="B216" i="99"/>
  <c r="C215" i="99"/>
  <c r="G51" i="143" l="1"/>
  <c r="C18" i="147"/>
  <c r="B217" i="99"/>
  <c r="C216" i="99"/>
  <c r="G55" i="143" l="1"/>
  <c r="C19" i="147"/>
  <c r="B218" i="99"/>
  <c r="C217" i="99"/>
  <c r="G59" i="143" l="1"/>
  <c r="C20" i="147"/>
  <c r="C218" i="99"/>
  <c r="B219" i="99"/>
  <c r="B220" i="99" l="1"/>
  <c r="C219" i="99"/>
  <c r="G63" i="143"/>
  <c r="C21" i="147"/>
  <c r="G67" i="143" l="1"/>
  <c r="C22" i="147"/>
  <c r="B221" i="99"/>
  <c r="C220" i="99"/>
  <c r="G71" i="143" l="1"/>
  <c r="C23" i="147"/>
  <c r="B222" i="99"/>
  <c r="C221" i="99"/>
  <c r="G75" i="143" l="1"/>
  <c r="C24" i="147"/>
  <c r="C222" i="99"/>
  <c r="B223" i="99"/>
  <c r="B224" i="99" l="1"/>
  <c r="C223" i="99"/>
  <c r="G79" i="143"/>
  <c r="C25" i="147"/>
  <c r="G83" i="143" l="1"/>
  <c r="C26" i="147"/>
  <c r="B225" i="99"/>
  <c r="C224" i="99"/>
  <c r="G87" i="143" l="1"/>
  <c r="C27" i="147"/>
  <c r="B226" i="99"/>
  <c r="C225" i="99"/>
  <c r="G91" i="143" l="1"/>
  <c r="C28" i="147"/>
  <c r="C226" i="99"/>
  <c r="B227" i="99"/>
  <c r="B228" i="99" l="1"/>
  <c r="C227" i="99"/>
  <c r="G95" i="143"/>
  <c r="C29" i="147"/>
  <c r="G99" i="143" l="1"/>
  <c r="C30" i="147"/>
  <c r="B229" i="99"/>
  <c r="C228" i="99"/>
  <c r="G103" i="143" l="1"/>
  <c r="C31" i="147"/>
  <c r="B230" i="99"/>
  <c r="C229" i="99"/>
  <c r="G107" i="143" l="1"/>
  <c r="C32" i="147"/>
  <c r="C230" i="99"/>
  <c r="B231" i="99"/>
  <c r="B232" i="99" l="1"/>
  <c r="C231" i="99"/>
  <c r="G111" i="143"/>
  <c r="C33" i="147"/>
  <c r="G115" i="143" l="1"/>
  <c r="C34" i="147"/>
  <c r="B233" i="99"/>
  <c r="C232" i="99"/>
  <c r="G11" i="144" l="1"/>
  <c r="C35" i="147"/>
  <c r="B234" i="99"/>
  <c r="C233" i="99"/>
  <c r="G15" i="144" l="1"/>
  <c r="C36" i="147"/>
  <c r="C234" i="99"/>
  <c r="B235" i="99"/>
  <c r="B236" i="99" l="1"/>
  <c r="C235" i="99"/>
  <c r="G19" i="144"/>
  <c r="C37" i="147"/>
  <c r="G23" i="144" l="1"/>
  <c r="C38" i="147"/>
  <c r="B237" i="99"/>
  <c r="C236" i="99"/>
  <c r="G27" i="144" l="1"/>
  <c r="C39" i="147"/>
  <c r="B238" i="99"/>
  <c r="C237" i="99"/>
  <c r="G31" i="144" l="1"/>
  <c r="C40" i="147"/>
  <c r="C238" i="99"/>
  <c r="B239" i="99"/>
  <c r="B240" i="99" l="1"/>
  <c r="C239" i="99"/>
  <c r="G35" i="144"/>
  <c r="C41" i="147"/>
  <c r="G39" i="144" l="1"/>
  <c r="C42" i="147"/>
  <c r="B241" i="99"/>
  <c r="C240" i="99"/>
  <c r="G43" i="144" l="1"/>
  <c r="C43" i="147"/>
  <c r="B242" i="99"/>
  <c r="C241" i="99"/>
  <c r="G47" i="144" l="1"/>
  <c r="C44" i="147"/>
  <c r="C242" i="99"/>
  <c r="B243" i="99"/>
  <c r="B244" i="99" l="1"/>
  <c r="C243" i="99"/>
  <c r="G51" i="144"/>
  <c r="C45" i="147"/>
  <c r="G55" i="144" l="1"/>
  <c r="C46" i="147"/>
  <c r="B245" i="99"/>
  <c r="C244" i="99"/>
  <c r="G59" i="144" l="1"/>
  <c r="C47" i="147"/>
  <c r="B246" i="99"/>
  <c r="C245" i="99"/>
  <c r="G63" i="144" l="1"/>
  <c r="C48" i="147"/>
  <c r="C246" i="99"/>
  <c r="B247" i="99"/>
  <c r="B248" i="99" l="1"/>
  <c r="C247" i="99"/>
  <c r="G67" i="144"/>
  <c r="C49" i="147"/>
  <c r="G71" i="144" l="1"/>
  <c r="C50" i="147"/>
  <c r="B249" i="99"/>
  <c r="C248" i="99"/>
  <c r="G75" i="144" l="1"/>
  <c r="C51" i="147"/>
  <c r="B250" i="99"/>
  <c r="C249" i="99"/>
  <c r="G79" i="144" l="1"/>
  <c r="C52" i="147"/>
  <c r="C250" i="99"/>
  <c r="B251" i="99"/>
  <c r="B252" i="99" l="1"/>
  <c r="C251" i="99"/>
  <c r="G83" i="144"/>
  <c r="C53" i="147"/>
  <c r="G87" i="144" l="1"/>
  <c r="C54" i="147"/>
  <c r="B253" i="99"/>
  <c r="C252" i="99"/>
  <c r="G91" i="144" l="1"/>
  <c r="C55" i="147"/>
  <c r="B254" i="99"/>
  <c r="C253" i="99"/>
  <c r="G95" i="144" l="1"/>
  <c r="C56" i="147"/>
  <c r="C254" i="99"/>
  <c r="B255" i="99"/>
  <c r="B256" i="99" l="1"/>
  <c r="C255" i="99"/>
  <c r="G99" i="144"/>
  <c r="C57" i="147"/>
  <c r="G103" i="144" l="1"/>
  <c r="C58" i="147"/>
  <c r="B257" i="99"/>
  <c r="C256" i="99"/>
  <c r="G107" i="144" l="1"/>
  <c r="C59" i="147"/>
  <c r="B258" i="99"/>
  <c r="C257" i="99"/>
  <c r="G111" i="144" l="1"/>
  <c r="C60" i="147"/>
  <c r="C258" i="99"/>
  <c r="B259" i="99"/>
  <c r="B260" i="99" l="1"/>
  <c r="C259" i="99"/>
  <c r="G115" i="144"/>
  <c r="C61" i="147"/>
  <c r="G11" i="145" l="1"/>
  <c r="C62" i="147"/>
  <c r="B261" i="99"/>
  <c r="C260" i="99"/>
  <c r="G15" i="145" l="1"/>
  <c r="C63" i="147"/>
  <c r="B262" i="99"/>
  <c r="C261" i="99"/>
  <c r="G19" i="145" l="1"/>
  <c r="C64" i="147"/>
  <c r="C262" i="99"/>
  <c r="B263" i="99"/>
  <c r="B264" i="99" l="1"/>
  <c r="C263" i="99"/>
  <c r="G23" i="145"/>
  <c r="C65" i="147"/>
  <c r="G27" i="145" l="1"/>
  <c r="C66" i="147"/>
  <c r="B265" i="99"/>
  <c r="C264" i="99"/>
  <c r="G31" i="145" l="1"/>
  <c r="C67" i="147"/>
  <c r="B266" i="99"/>
  <c r="B267" i="99" s="1"/>
  <c r="C265" i="99"/>
  <c r="G35" i="145" l="1"/>
  <c r="C68" i="147"/>
  <c r="B268" i="99"/>
  <c r="C267" i="99"/>
  <c r="C268" i="99" l="1"/>
  <c r="B269" i="99"/>
  <c r="C269" i="99" l="1"/>
  <c r="B270" i="99"/>
  <c r="C270" i="99" l="1"/>
  <c r="B271" i="99"/>
  <c r="B272" i="99" l="1"/>
  <c r="C271" i="99"/>
  <c r="C272" i="99" l="1"/>
  <c r="B273" i="99"/>
  <c r="C273" i="99" l="1"/>
  <c r="B274" i="99"/>
  <c r="C274" i="99" l="1"/>
  <c r="B275" i="99"/>
  <c r="B276" i="99" s="1"/>
  <c r="B277" i="99" l="1"/>
  <c r="C276" i="99"/>
  <c r="B278" i="99" l="1"/>
  <c r="C277" i="99"/>
  <c r="B279" i="99" l="1"/>
  <c r="C278" i="99"/>
  <c r="C279" i="99" l="1"/>
  <c r="B280" i="99"/>
  <c r="B281" i="99" l="1"/>
  <c r="C280" i="99"/>
  <c r="B282" i="99" l="1"/>
  <c r="C281" i="99"/>
  <c r="B283" i="99" l="1"/>
  <c r="C282" i="99"/>
  <c r="C283" i="99" l="1"/>
  <c r="B284" i="99"/>
  <c r="B285" i="99" l="1"/>
  <c r="C284" i="99"/>
  <c r="B286" i="99" l="1"/>
  <c r="C285" i="99"/>
  <c r="B287" i="99" l="1"/>
  <c r="C286" i="99"/>
  <c r="C287" i="99" l="1"/>
  <c r="B288" i="99"/>
  <c r="B289" i="99" l="1"/>
  <c r="C288" i="99"/>
  <c r="B290" i="99" l="1"/>
  <c r="C289" i="99"/>
  <c r="B291" i="99" l="1"/>
  <c r="C290" i="99"/>
  <c r="C291" i="99" l="1"/>
  <c r="B292" i="99"/>
  <c r="B293" i="99" l="1"/>
  <c r="C292" i="99"/>
  <c r="B294" i="99" l="1"/>
  <c r="C293" i="99"/>
  <c r="B295" i="99" l="1"/>
  <c r="C294" i="99"/>
  <c r="C295" i="99" l="1"/>
  <c r="B296" i="99"/>
  <c r="B297" i="99" l="1"/>
  <c r="C296" i="99"/>
  <c r="B298" i="99" l="1"/>
  <c r="C297" i="99"/>
  <c r="B299" i="99" l="1"/>
  <c r="C298" i="99"/>
  <c r="C299" i="99" l="1"/>
  <c r="B300" i="99"/>
  <c r="B301" i="99" l="1"/>
  <c r="C300" i="99"/>
  <c r="B302" i="99" l="1"/>
  <c r="C301" i="99"/>
  <c r="B303" i="99" l="1"/>
  <c r="C302" i="99"/>
  <c r="C303" i="99" l="1"/>
  <c r="B304" i="99"/>
  <c r="B305" i="99" l="1"/>
  <c r="C304" i="99"/>
  <c r="B306" i="99" l="1"/>
  <c r="C305" i="99"/>
  <c r="B307" i="99" l="1"/>
  <c r="C306" i="99"/>
  <c r="C307" i="99" l="1"/>
  <c r="B308" i="99"/>
  <c r="B309" i="99" l="1"/>
  <c r="C308" i="99"/>
  <c r="B310" i="99" l="1"/>
  <c r="C309" i="99"/>
  <c r="B311" i="99" l="1"/>
  <c r="C310" i="99"/>
  <c r="C311" i="99" l="1"/>
  <c r="B312" i="99"/>
  <c r="B313" i="99" l="1"/>
  <c r="C312" i="99"/>
  <c r="B314" i="99" l="1"/>
  <c r="C313" i="99"/>
  <c r="B315" i="99" l="1"/>
  <c r="C314" i="99"/>
  <c r="C315" i="99" l="1"/>
  <c r="B316" i="99"/>
  <c r="B317" i="99" l="1"/>
  <c r="C316" i="99"/>
  <c r="B318" i="99" l="1"/>
  <c r="C317" i="99"/>
  <c r="B319" i="99" l="1"/>
  <c r="C318" i="99"/>
  <c r="C319" i="99" l="1"/>
  <c r="B320" i="99"/>
  <c r="B321" i="99" l="1"/>
  <c r="C320" i="99"/>
  <c r="B322" i="99" l="1"/>
  <c r="C321" i="99"/>
  <c r="B323" i="99" l="1"/>
  <c r="C322" i="99"/>
  <c r="C323" i="99" l="1"/>
  <c r="B324" i="99"/>
  <c r="B325" i="99" l="1"/>
  <c r="C324" i="99"/>
  <c r="B326" i="99" l="1"/>
  <c r="C325" i="99"/>
  <c r="B327" i="99" l="1"/>
  <c r="C326" i="99"/>
  <c r="C327" i="99" l="1"/>
  <c r="B328" i="99"/>
  <c r="B329" i="99" l="1"/>
  <c r="C328" i="99"/>
  <c r="B330" i="99" l="1"/>
  <c r="C329" i="99"/>
  <c r="B331" i="99" l="1"/>
  <c r="C330" i="99"/>
  <c r="C331" i="99" l="1"/>
  <c r="B332" i="99"/>
  <c r="B333" i="99" l="1"/>
  <c r="C332" i="99"/>
  <c r="B334" i="99" l="1"/>
  <c r="C333" i="99"/>
  <c r="B335" i="99" l="1"/>
  <c r="C334" i="99"/>
  <c r="C335" i="99" l="1"/>
  <c r="B336" i="99"/>
  <c r="B337" i="99" l="1"/>
  <c r="C336" i="99"/>
  <c r="B338" i="99" l="1"/>
  <c r="C337" i="99"/>
  <c r="B339" i="99" l="1"/>
  <c r="C338" i="99"/>
  <c r="C339" i="99" l="1"/>
  <c r="B340" i="99"/>
  <c r="B341" i="99" l="1"/>
  <c r="C340" i="99"/>
  <c r="B342" i="99" l="1"/>
  <c r="C341" i="99"/>
  <c r="B343" i="99" l="1"/>
  <c r="C342" i="99"/>
  <c r="C343" i="99" l="1"/>
  <c r="B344" i="99"/>
  <c r="B345" i="99" l="1"/>
  <c r="C344" i="99"/>
  <c r="B346" i="99" l="1"/>
  <c r="C345" i="99"/>
  <c r="B347" i="99" l="1"/>
  <c r="C346" i="99"/>
  <c r="C347" i="99" l="1"/>
  <c r="B348" i="99"/>
  <c r="B349" i="99" l="1"/>
  <c r="C348" i="99"/>
  <c r="B350" i="99" l="1"/>
  <c r="C349" i="99"/>
  <c r="B351" i="99" l="1"/>
  <c r="C350" i="99"/>
  <c r="C351" i="99" l="1"/>
  <c r="B352" i="99"/>
  <c r="B353" i="99" l="1"/>
  <c r="C352" i="99"/>
  <c r="B354" i="99" l="1"/>
  <c r="C353" i="99"/>
  <c r="B355" i="99" l="1"/>
  <c r="C354" i="99"/>
  <c r="C355" i="99" l="1"/>
  <c r="B356" i="99"/>
  <c r="B357" i="99" l="1"/>
  <c r="C356" i="99"/>
  <c r="B358" i="99" l="1"/>
  <c r="C357" i="99"/>
  <c r="B359" i="99" l="1"/>
  <c r="C358" i="99"/>
  <c r="C359" i="99" l="1"/>
  <c r="B360" i="99"/>
  <c r="B361" i="99" l="1"/>
  <c r="C360" i="99"/>
  <c r="B362" i="99" l="1"/>
  <c r="C361" i="99"/>
  <c r="B363" i="99" l="1"/>
  <c r="C362" i="99"/>
  <c r="C363" i="99" l="1"/>
  <c r="B364" i="99"/>
  <c r="B365" i="99" l="1"/>
  <c r="B366" i="99" s="1"/>
  <c r="C364" i="99"/>
  <c r="C366" i="99" l="1"/>
  <c r="U2" i="134" s="1"/>
  <c r="B367" i="99"/>
  <c r="C367" i="99" l="1"/>
  <c r="Y1" i="134" s="1"/>
  <c r="B368" i="99"/>
  <c r="B369" i="99" l="1"/>
  <c r="C368" i="99"/>
  <c r="X5" i="134" s="1"/>
  <c r="C369" i="99" l="1"/>
  <c r="Q9" i="134" s="1"/>
  <c r="B370" i="99"/>
  <c r="C370" i="99" l="1"/>
  <c r="C12" i="134" s="1"/>
  <c r="B371" i="99"/>
  <c r="C371" i="99" l="1"/>
  <c r="C13" i="134" s="1"/>
  <c r="B372" i="99"/>
  <c r="B373" i="99" l="1"/>
  <c r="C372" i="99"/>
  <c r="B18" i="134" s="1"/>
  <c r="C373" i="99" l="1"/>
  <c r="B23" i="134" s="1"/>
  <c r="B374" i="99"/>
  <c r="C374" i="99" l="1"/>
  <c r="Y18" i="134" s="1"/>
  <c r="B375" i="99"/>
  <c r="C375" i="99" l="1"/>
  <c r="B376" i="99"/>
  <c r="B377" i="99" l="1"/>
  <c r="C376" i="99"/>
  <c r="AB21" i="134" s="1"/>
  <c r="AK18" i="134"/>
  <c r="B22" i="118"/>
  <c r="C377" i="99" l="1"/>
  <c r="AB26" i="134" s="1"/>
  <c r="B378" i="99"/>
  <c r="C378" i="99" l="1"/>
  <c r="B379" i="99"/>
  <c r="C379" i="99" l="1"/>
  <c r="AW23" i="134" s="1"/>
  <c r="B380" i="99"/>
  <c r="AB32" i="134"/>
  <c r="C20" i="118"/>
  <c r="B381" i="99" l="1"/>
  <c r="C380" i="99"/>
  <c r="AW29" i="134" s="1"/>
  <c r="C381" i="99" l="1"/>
  <c r="B382" i="99"/>
  <c r="C382" i="99" l="1"/>
  <c r="B383" i="99"/>
  <c r="BF29" i="134"/>
  <c r="BF20" i="134"/>
  <c r="C383" i="99" l="1"/>
  <c r="B384" i="99"/>
  <c r="BH33" i="134"/>
  <c r="BH24" i="134"/>
  <c r="B385" i="99" l="1"/>
  <c r="C384" i="99"/>
  <c r="BQ18" i="134" s="1"/>
  <c r="BK18" i="134"/>
  <c r="D24" i="118"/>
  <c r="D28" i="118" s="1"/>
  <c r="C385" i="99" l="1"/>
  <c r="B37" i="134" s="1"/>
  <c r="B386" i="99"/>
  <c r="C386" i="99" l="1"/>
  <c r="B387" i="99"/>
  <c r="C387" i="99" l="1"/>
  <c r="B388" i="99"/>
  <c r="H2" i="142"/>
  <c r="F38" i="134"/>
  <c r="B389" i="99" l="1"/>
  <c r="C388" i="99"/>
  <c r="AA38" i="134" s="1"/>
  <c r="F39" i="134"/>
  <c r="AY39" i="134"/>
  <c r="AA39" i="134"/>
  <c r="C389" i="99" l="1"/>
  <c r="AX38" i="134" s="1"/>
  <c r="B390" i="99"/>
  <c r="C390" i="99" l="1"/>
  <c r="B41" i="134" s="1"/>
  <c r="B391" i="99"/>
  <c r="C391" i="99" l="1"/>
  <c r="B48" i="134" s="1"/>
  <c r="B392" i="99"/>
  <c r="B393" i="99" l="1"/>
  <c r="C392" i="99"/>
  <c r="C49" i="134" s="1"/>
  <c r="C393" i="99" l="1"/>
  <c r="C52" i="134" s="1"/>
  <c r="B394" i="99"/>
  <c r="C394" i="99" l="1"/>
  <c r="O52" i="134" s="1"/>
  <c r="B395" i="99"/>
  <c r="C395" i="99" l="1"/>
  <c r="BI49" i="134" s="1"/>
  <c r="B396" i="99"/>
  <c r="B397" i="99" l="1"/>
  <c r="C396" i="99"/>
  <c r="C55" i="134" l="1"/>
  <c r="B8" i="118"/>
  <c r="C397" i="99"/>
  <c r="C61" i="134" s="1"/>
  <c r="B398" i="99"/>
  <c r="C398" i="99" l="1"/>
  <c r="C64" i="134" s="1"/>
  <c r="B399" i="99"/>
  <c r="C399" i="99" l="1"/>
  <c r="AE61" i="134" s="1"/>
  <c r="B400" i="99"/>
  <c r="B401" i="99" l="1"/>
  <c r="C400" i="99"/>
  <c r="C70" i="134" s="1"/>
  <c r="C401" i="99" l="1"/>
  <c r="X70" i="134" s="1"/>
  <c r="B402" i="99"/>
  <c r="C402" i="99" l="1"/>
  <c r="AU70" i="134" s="1"/>
  <c r="B403" i="99"/>
  <c r="C403" i="99" l="1"/>
  <c r="H83" i="134" s="1"/>
  <c r="B404" i="99"/>
  <c r="B405" i="99" l="1"/>
  <c r="C404" i="99"/>
  <c r="O90" i="134" s="1"/>
  <c r="C405" i="99" l="1"/>
  <c r="AQ90" i="134" s="1"/>
  <c r="B406" i="99"/>
  <c r="C406" i="99" l="1"/>
  <c r="BL91" i="134" s="1"/>
  <c r="B407" i="99"/>
  <c r="C407" i="99" l="1"/>
  <c r="AW1" i="134" s="1"/>
  <c r="B408" i="99"/>
  <c r="B409" i="99" l="1"/>
  <c r="C408" i="99"/>
  <c r="C409" i="99" l="1"/>
  <c r="B410" i="99"/>
  <c r="C410" i="99" l="1"/>
  <c r="B411" i="99"/>
  <c r="H2" i="141"/>
  <c r="H2" i="140"/>
  <c r="H2" i="139"/>
  <c r="H2" i="137"/>
  <c r="H2" i="136"/>
  <c r="H2" i="135"/>
  <c r="H2" i="138"/>
  <c r="C411" i="99" l="1"/>
  <c r="B412" i="99"/>
  <c r="E7" i="145"/>
  <c r="E7" i="143"/>
  <c r="E7" i="144"/>
  <c r="E7" i="142"/>
  <c r="E77" i="140"/>
  <c r="E7" i="141"/>
  <c r="E7" i="139"/>
  <c r="E7" i="140"/>
  <c r="E7" i="137"/>
  <c r="E7" i="136"/>
  <c r="E7" i="135"/>
  <c r="B413" i="99" l="1"/>
  <c r="C412" i="99"/>
  <c r="G8" i="140"/>
  <c r="G8" i="138"/>
  <c r="G8" i="135"/>
  <c r="G8" i="136"/>
  <c r="G8" i="139"/>
  <c r="G8" i="137"/>
  <c r="AA9" i="140" l="1"/>
  <c r="AA9" i="138"/>
  <c r="AA9" i="139"/>
  <c r="AA9" i="136"/>
  <c r="AA9" i="135"/>
  <c r="C413" i="99"/>
  <c r="B414" i="99"/>
  <c r="C414" i="99" l="1"/>
  <c r="B415" i="99"/>
  <c r="AA10" i="139"/>
  <c r="AA10" i="138"/>
  <c r="AA10" i="140"/>
  <c r="AA10" i="136"/>
  <c r="AA10" i="135"/>
  <c r="C415" i="99" l="1"/>
  <c r="B416" i="99"/>
  <c r="AN8" i="145"/>
  <c r="AN8" i="143"/>
  <c r="AN8" i="144"/>
  <c r="AN7" i="142"/>
  <c r="AN77" i="140"/>
  <c r="AD7" i="140"/>
  <c r="AD7" i="139"/>
  <c r="AD7" i="138"/>
  <c r="AN7" i="141"/>
  <c r="AD7" i="137"/>
  <c r="AD7" i="136"/>
  <c r="AD7" i="135"/>
  <c r="B417" i="99" l="1"/>
  <c r="C416" i="99"/>
  <c r="BL8" i="144"/>
  <c r="BL7" i="142"/>
  <c r="BL77" i="140"/>
  <c r="BS7" i="140"/>
  <c r="BR7" i="139"/>
  <c r="BL7" i="141"/>
  <c r="BL8" i="145"/>
  <c r="BR7" i="137"/>
  <c r="BR7" i="136"/>
  <c r="BR7" i="135"/>
  <c r="BL8" i="143"/>
  <c r="BR7" i="138"/>
  <c r="AG9" i="140" l="1"/>
  <c r="AG9" i="139"/>
  <c r="AG9" i="138"/>
  <c r="AG9" i="136"/>
  <c r="AG9" i="135"/>
  <c r="AG9" i="137"/>
  <c r="C417" i="99"/>
  <c r="B418" i="99"/>
  <c r="BA9" i="139" l="1"/>
  <c r="BA9" i="136"/>
  <c r="BA9" i="135"/>
  <c r="BA9" i="137"/>
  <c r="BA9" i="138"/>
  <c r="C418" i="99"/>
  <c r="B419" i="99"/>
  <c r="AG11" i="139" l="1"/>
  <c r="AG11" i="137"/>
  <c r="AG11" i="138"/>
  <c r="AG11" i="140"/>
  <c r="AG11" i="136"/>
  <c r="AG11" i="135"/>
  <c r="C419" i="99"/>
  <c r="B420" i="99"/>
  <c r="BA9" i="140" l="1"/>
  <c r="BS11" i="140"/>
  <c r="BR11" i="139"/>
  <c r="BR11" i="138"/>
  <c r="BR11" i="136"/>
  <c r="BR11" i="135"/>
  <c r="BR11" i="137"/>
  <c r="B421" i="99"/>
  <c r="C420" i="99"/>
  <c r="CD128" i="135" s="1"/>
  <c r="C421" i="99" l="1"/>
  <c r="CD128" i="136" s="1"/>
  <c r="B422" i="99"/>
  <c r="C422" i="99" l="1"/>
  <c r="CD128" i="137" s="1"/>
  <c r="B423" i="99"/>
  <c r="C423" i="99" l="1"/>
  <c r="CD128" i="138" s="1"/>
  <c r="B424" i="99"/>
  <c r="B425" i="99" l="1"/>
  <c r="C424" i="99"/>
  <c r="BZ126" i="139" s="1"/>
  <c r="B426" i="99" l="1"/>
  <c r="C425" i="99"/>
  <c r="CA126" i="140" s="1"/>
  <c r="B427" i="99" l="1"/>
  <c r="C426" i="99"/>
  <c r="CA124" i="141" s="1"/>
  <c r="C427" i="99" l="1"/>
  <c r="CA124" i="142" s="1"/>
  <c r="B428" i="99"/>
  <c r="B429" i="99" l="1"/>
  <c r="C428" i="99"/>
  <c r="CA121" i="143" s="1"/>
  <c r="C429" i="99" l="1"/>
  <c r="CA125" i="144" s="1"/>
  <c r="B430" i="99"/>
  <c r="B431" i="99" l="1"/>
  <c r="C430" i="99"/>
  <c r="C431" i="99" l="1"/>
  <c r="B432" i="99"/>
  <c r="B433" i="99" l="1"/>
  <c r="C432" i="99"/>
  <c r="H2" i="144"/>
  <c r="H2" i="145"/>
  <c r="H2" i="143"/>
  <c r="G7" i="142" l="1"/>
  <c r="G7" i="141"/>
  <c r="G77" i="140"/>
  <c r="C88" i="146"/>
  <c r="B434" i="99"/>
  <c r="C433" i="99"/>
  <c r="AK7" i="141" l="1"/>
  <c r="AK7" i="145"/>
  <c r="AK7" i="143"/>
  <c r="AK7" i="144"/>
  <c r="AK77" i="140"/>
  <c r="AK7" i="142"/>
  <c r="B435" i="99"/>
  <c r="C434" i="99"/>
  <c r="AN7" i="145" l="1"/>
  <c r="AN7" i="143"/>
  <c r="AN7" i="144"/>
  <c r="B436" i="99"/>
  <c r="C435" i="99"/>
  <c r="G7" i="144" l="1"/>
  <c r="G7" i="145"/>
  <c r="G7" i="143"/>
  <c r="B437" i="99"/>
  <c r="C436" i="99"/>
  <c r="C22" i="118" l="1"/>
  <c r="AN21" i="134"/>
  <c r="B438" i="99"/>
  <c r="C437" i="99"/>
  <c r="E22" i="118" l="1"/>
  <c r="AN26" i="134"/>
  <c r="B439" i="99"/>
  <c r="C439" i="99" s="1"/>
  <c r="C438" i="99"/>
  <c r="C24" i="118" s="1"/>
  <c r="C28" i="118" s="1"/>
  <c r="B27" i="118" l="1"/>
  <c r="B31" i="118"/>
</calcChain>
</file>

<file path=xl/sharedStrings.xml><?xml version="1.0" encoding="utf-8"?>
<sst xmlns="http://schemas.openxmlformats.org/spreadsheetml/2006/main" count="3286" uniqueCount="1681">
  <si>
    <t>Description</t>
  </si>
  <si>
    <t>STRANA AKTÍV</t>
  </si>
  <si>
    <t>č.r.</t>
  </si>
  <si>
    <t>Bežné účtovné obdobie</t>
  </si>
  <si>
    <t>Bezprostredne predchádzajúce účtovné obdobie</t>
  </si>
  <si>
    <t>Brutto</t>
  </si>
  <si>
    <t>Korekcia</t>
  </si>
  <si>
    <t>Netto</t>
  </si>
  <si>
    <t>a</t>
  </si>
  <si>
    <t>b</t>
  </si>
  <si>
    <t>c</t>
  </si>
  <si>
    <t>(v eurách)</t>
  </si>
  <si>
    <t>A.</t>
  </si>
  <si>
    <t>A.I.</t>
  </si>
  <si>
    <t>A.I.2.</t>
  </si>
  <si>
    <t>Aktivované náklady na vývoj (012) - /072, 091A/</t>
  </si>
  <si>
    <t>A.I.3.</t>
  </si>
  <si>
    <t>Softvér (013) - /073, 091A/</t>
  </si>
  <si>
    <t>A.I.4.</t>
  </si>
  <si>
    <t>Oceniteľné práva (014) - /074, 091A/</t>
  </si>
  <si>
    <t>A.I.5.</t>
  </si>
  <si>
    <t>Goodwill (015) - /075, 091A/</t>
  </si>
  <si>
    <t>A.I.6.</t>
  </si>
  <si>
    <t>Ostatný dlhodobý nehmotný majetok (019, 01X) - /079, 07X, 091A/</t>
  </si>
  <si>
    <t>A.I.7.</t>
  </si>
  <si>
    <t>Obstarávaný dlhodobý nehmotný majetok (041) - 093</t>
  </si>
  <si>
    <t>A.II.</t>
  </si>
  <si>
    <t>A.II.1.</t>
  </si>
  <si>
    <t>Pozemky (031) - 092A</t>
  </si>
  <si>
    <t>A.II.2.</t>
  </si>
  <si>
    <t>Stavby (021) - /081, 092A/</t>
  </si>
  <si>
    <t>A.II.3.</t>
  </si>
  <si>
    <t>Samostatné hnuteľné veci a súbory hnuteľných vecí (022) - /082, 092A/</t>
  </si>
  <si>
    <t>A.II.4.</t>
  </si>
  <si>
    <t>Pestovateľské celky trvalých porastov (025) - /085, 092A/</t>
  </si>
  <si>
    <t>A.II.5.</t>
  </si>
  <si>
    <t>Základné stádo a ťažné zvieratá (026) - /086, 092A/</t>
  </si>
  <si>
    <t>A.II.6.</t>
  </si>
  <si>
    <t>Ostatný dlhodobý hmotný majetok (029, 02X, 032) - /089, 08X, 092A/</t>
  </si>
  <si>
    <t>A.II.7.</t>
  </si>
  <si>
    <t>Obstarávaný dlhodobý hmotný majetok (042) - 094</t>
  </si>
  <si>
    <t>A.II.8.</t>
  </si>
  <si>
    <t>A.II.9.</t>
  </si>
  <si>
    <t>Opravná položka k nadobudnutému majetku (+/- 097) +/- 098</t>
  </si>
  <si>
    <t>A.III.</t>
  </si>
  <si>
    <t>A.III.1.</t>
  </si>
  <si>
    <t>A.III.2.</t>
  </si>
  <si>
    <t>A.III.3.</t>
  </si>
  <si>
    <t>A.III.4.</t>
  </si>
  <si>
    <t>A.III.5.</t>
  </si>
  <si>
    <t>A.III.6.</t>
  </si>
  <si>
    <t>A.III.7.</t>
  </si>
  <si>
    <t>A.III.8.</t>
  </si>
  <si>
    <t>B.</t>
  </si>
  <si>
    <t>B.I.</t>
  </si>
  <si>
    <t>B.I.1.</t>
  </si>
  <si>
    <t>Materiál (112, 119, 11X) - /191, 19X/</t>
  </si>
  <si>
    <t>B.I.2.</t>
  </si>
  <si>
    <t>Nedokončená výroba a polotovary vlastnej výroby (121, 122, 12X) - /192, 193, 19X/</t>
  </si>
  <si>
    <t>B.I.3.</t>
  </si>
  <si>
    <t>Výrobky (123) - 194</t>
  </si>
  <si>
    <t>B.I.4.</t>
  </si>
  <si>
    <t>Zvieratá (124) - 195</t>
  </si>
  <si>
    <t>B.I.5.</t>
  </si>
  <si>
    <t>Tovar (132, 133, 13X, 139) - /196, 19X/</t>
  </si>
  <si>
    <t>B.I.6.</t>
  </si>
  <si>
    <t>B.II.</t>
  </si>
  <si>
    <t>B.II.1.</t>
  </si>
  <si>
    <t>B.II.2.</t>
  </si>
  <si>
    <t>Čistá hodnota zákazky (316A)</t>
  </si>
  <si>
    <t>B.II.3.</t>
  </si>
  <si>
    <t>B.II.4.</t>
  </si>
  <si>
    <t>B.II.5.</t>
  </si>
  <si>
    <t>B.II.6.</t>
  </si>
  <si>
    <t>B.II.7.</t>
  </si>
  <si>
    <t>Odložená daňová pohľadávka (481A)</t>
  </si>
  <si>
    <t>B.III.</t>
  </si>
  <si>
    <t>B.III.1.</t>
  </si>
  <si>
    <t>B.III.2.</t>
  </si>
  <si>
    <t>B.III.3.</t>
  </si>
  <si>
    <t>B.III.4.</t>
  </si>
  <si>
    <t>B.III.5.</t>
  </si>
  <si>
    <t>B.III.6.</t>
  </si>
  <si>
    <t>B.III.7.</t>
  </si>
  <si>
    <t>B.III.8.</t>
  </si>
  <si>
    <t>B.IV.</t>
  </si>
  <si>
    <t>B.IV.1.</t>
  </si>
  <si>
    <t>Peniaze (211, 213, 21X)</t>
  </si>
  <si>
    <t>B.IV.2.</t>
  </si>
  <si>
    <t>Účty v bankách (221A, 22X +/-261)</t>
  </si>
  <si>
    <t>B.IV.3.</t>
  </si>
  <si>
    <t>B.IV.4.</t>
  </si>
  <si>
    <t>B.IV.5.</t>
  </si>
  <si>
    <t>C.</t>
  </si>
  <si>
    <t>C.1.</t>
  </si>
  <si>
    <t>Náklady budúcich období dlhodobé (381A, 382A)</t>
  </si>
  <si>
    <t>C.2.</t>
  </si>
  <si>
    <t>Náklady budúcich období krátkodobé (381A, 382A)</t>
  </si>
  <si>
    <t>C.3.</t>
  </si>
  <si>
    <t>Príjmy budúcich období dlhodobé (385A)</t>
  </si>
  <si>
    <t>C.4.</t>
  </si>
  <si>
    <t>Príjmy budúcich období krátkodobé (385A)</t>
  </si>
  <si>
    <t>STRANA PASÍV</t>
  </si>
  <si>
    <t>A.I.1.</t>
  </si>
  <si>
    <t>Základné imanie (411 alebo +/- 491)</t>
  </si>
  <si>
    <t>Zmena základného imania +/- 419</t>
  </si>
  <si>
    <t>Pohľadávky za upísané vlastné imanie (/-/353)</t>
  </si>
  <si>
    <t>Emisné ážio (412)</t>
  </si>
  <si>
    <t>Ostatné kapitálové fondy (413)</t>
  </si>
  <si>
    <t>Oceňovacie rozdiely z precenenia majetku a záväzkov (+/- 414)</t>
  </si>
  <si>
    <t>Oceňovacie rozdiely z kapitálových účastín (+/- 415)</t>
  </si>
  <si>
    <t>Oceňovacie rozdiely z precenenia pri zlúčení, splynutí a rozdelení (+/- 416)</t>
  </si>
  <si>
    <t>A.IV.</t>
  </si>
  <si>
    <t>A.IV.1.</t>
  </si>
  <si>
    <t>Nerozdelený zisk minulých rokov (428)</t>
  </si>
  <si>
    <t>A.IV.2.</t>
  </si>
  <si>
    <t>Neuhradená strata minulých rokov (/-/429)</t>
  </si>
  <si>
    <t>A.V.</t>
  </si>
  <si>
    <t xml:space="preserve">B. </t>
  </si>
  <si>
    <t>Dlhodobé prijaté preddavky (475A)</t>
  </si>
  <si>
    <t>100</t>
  </si>
  <si>
    <t>Dlhodobé zmenky na úhradu (478A)</t>
  </si>
  <si>
    <t>101</t>
  </si>
  <si>
    <t>B.II.8.</t>
  </si>
  <si>
    <t>Vydané dlhopisy (473A/-/255A)</t>
  </si>
  <si>
    <t>102</t>
  </si>
  <si>
    <t>Záväzky zo sociálneho fondu (472)</t>
  </si>
  <si>
    <t>103</t>
  </si>
  <si>
    <t>104</t>
  </si>
  <si>
    <t>Odložený daňový záväzok (481A)</t>
  </si>
  <si>
    <t>105</t>
  </si>
  <si>
    <t>106</t>
  </si>
  <si>
    <t>107</t>
  </si>
  <si>
    <t>108</t>
  </si>
  <si>
    <t>109</t>
  </si>
  <si>
    <t>110</t>
  </si>
  <si>
    <t>111</t>
  </si>
  <si>
    <t>Záväzky voči spoločníkom a združeniu (364, 365, 366, 367, 368, 398A, 478A, 479A)</t>
  </si>
  <si>
    <t>112</t>
  </si>
  <si>
    <t>Záväzky voči zamestnancom (331, 333, 33X, 479A)</t>
  </si>
  <si>
    <t>113</t>
  </si>
  <si>
    <t>114</t>
  </si>
  <si>
    <t>B.III.9.</t>
  </si>
  <si>
    <t>Daňové záväzky a dotácie (341, 342, 343, 345, 346, 347, 34X)</t>
  </si>
  <si>
    <t>115</t>
  </si>
  <si>
    <t>116</t>
  </si>
  <si>
    <t>Krátkodobé finančné výpomoci (241, 249, 24X, 473A, /-/255A)</t>
  </si>
  <si>
    <t>117</t>
  </si>
  <si>
    <t>B.V.</t>
  </si>
  <si>
    <t>118</t>
  </si>
  <si>
    <t>B.V.1.</t>
  </si>
  <si>
    <t>119</t>
  </si>
  <si>
    <t>B.V.2.</t>
  </si>
  <si>
    <t>Bežné bankové úvery (221A, 231, 232, 23X, 461A, 46XA)</t>
  </si>
  <si>
    <t>120</t>
  </si>
  <si>
    <t>121</t>
  </si>
  <si>
    <t>Výdavky budúcich období dlhodobé (383A)</t>
  </si>
  <si>
    <t>122</t>
  </si>
  <si>
    <t>Výdavky budúcich období krátkodobé (383A)</t>
  </si>
  <si>
    <t>123</t>
  </si>
  <si>
    <t>Výnosy budúcich období dlhodobé (384A)</t>
  </si>
  <si>
    <t>124</t>
  </si>
  <si>
    <t>Výnosy budúcich období krátkodobé (384A)</t>
  </si>
  <si>
    <t>125</t>
  </si>
  <si>
    <t>TEXT</t>
  </si>
  <si>
    <t>Skutočnosť</t>
  </si>
  <si>
    <t>I.</t>
  </si>
  <si>
    <t>Tržby z predaja tovaru (604, 607)</t>
  </si>
  <si>
    <t>01</t>
  </si>
  <si>
    <t>02</t>
  </si>
  <si>
    <t>03</t>
  </si>
  <si>
    <t>II.</t>
  </si>
  <si>
    <t>04</t>
  </si>
  <si>
    <t>05</t>
  </si>
  <si>
    <t>Zmeny stavu vnútroorganizačných zásob (+/- účtová skupina 61)</t>
  </si>
  <si>
    <t>06</t>
  </si>
  <si>
    <t>Aktivácia (účtová skupina 62)</t>
  </si>
  <si>
    <t>07</t>
  </si>
  <si>
    <t>08</t>
  </si>
  <si>
    <t>09</t>
  </si>
  <si>
    <t>Služby (účtová skupina 51)</t>
  </si>
  <si>
    <t>Mzdové náklady (521, 522)</t>
  </si>
  <si>
    <t>Odmeny členom orgánov spoločnosti a družstva (523)</t>
  </si>
  <si>
    <t>Náklady na sociálne poistenie (524, 525, 526)</t>
  </si>
  <si>
    <t>Sociálne náklady (527, 528)</t>
  </si>
  <si>
    <t>D.</t>
  </si>
  <si>
    <t>Dane a poplatky (účtová skupina 53)</t>
  </si>
  <si>
    <t>E.</t>
  </si>
  <si>
    <t>III.</t>
  </si>
  <si>
    <t>F.</t>
  </si>
  <si>
    <t>Zostatková cena predaného dlhodobého majetku a predaného materiálu (541, 542)</t>
  </si>
  <si>
    <t>G.</t>
  </si>
  <si>
    <t>IV.</t>
  </si>
  <si>
    <t>Ostatné  výnosy z hospodárskej činnosti (644, 645, 646, 648, 655, 657)</t>
  </si>
  <si>
    <t>H.</t>
  </si>
  <si>
    <t>Ostatné náklady na hospodársku činnosť (543, 544, 545, 546, 548, 549, 555, 557)</t>
  </si>
  <si>
    <t>V.</t>
  </si>
  <si>
    <t>*</t>
  </si>
  <si>
    <t>VI.</t>
  </si>
  <si>
    <t>Tržby z predaja cenných papierov a podielov (661)</t>
  </si>
  <si>
    <t>J.</t>
  </si>
  <si>
    <t>Predané cenné papiere a podiely (561)</t>
  </si>
  <si>
    <t>VII.</t>
  </si>
  <si>
    <t>VIII.</t>
  </si>
  <si>
    <t>K.</t>
  </si>
  <si>
    <t>Náklady na krátkodobý finančný majetok (566)</t>
  </si>
  <si>
    <t>IX.</t>
  </si>
  <si>
    <t>Výnosy z precenenia cenných papierov a výnosy z derivátových operácií (664, 667)</t>
  </si>
  <si>
    <t>L.</t>
  </si>
  <si>
    <t>Náklady na precenenie cenných papierov a náklady na derivátové operácie (564, 567)</t>
  </si>
  <si>
    <t>M.</t>
  </si>
  <si>
    <t>X.</t>
  </si>
  <si>
    <t>N.</t>
  </si>
  <si>
    <t>XI.</t>
  </si>
  <si>
    <t>Kurzové zisky (663)</t>
  </si>
  <si>
    <t>O.</t>
  </si>
  <si>
    <t>Kurzové straty (563)</t>
  </si>
  <si>
    <t>XII.</t>
  </si>
  <si>
    <t>Ostatné výnosy z finančnej činnosti (668)</t>
  </si>
  <si>
    <t>P.</t>
  </si>
  <si>
    <t>Ostatné náklady na finančnú činnosť (568, 569)</t>
  </si>
  <si>
    <t>XIII.</t>
  </si>
  <si>
    <t>R.</t>
  </si>
  <si>
    <t>**</t>
  </si>
  <si>
    <t>S.</t>
  </si>
  <si>
    <t>XIV.</t>
  </si>
  <si>
    <t>***</t>
  </si>
  <si>
    <t>Prevod podielov na výsledku hospodárenia spoločníkom (+/- 596)</t>
  </si>
  <si>
    <t xml:space="preserve">Názov spoločnosti, DIČ: </t>
  </si>
  <si>
    <t>T.01</t>
  </si>
  <si>
    <t>T.02</t>
  </si>
  <si>
    <t>T.03</t>
  </si>
  <si>
    <t>T.04</t>
  </si>
  <si>
    <t>T.05</t>
  </si>
  <si>
    <t>T.06</t>
  </si>
  <si>
    <t>T.07</t>
  </si>
  <si>
    <t>T.08</t>
  </si>
  <si>
    <t>T.09</t>
  </si>
  <si>
    <t>T.10</t>
  </si>
  <si>
    <t>English</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</si>
  <si>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</si>
  <si>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</si>
  <si>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</si>
  <si>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</si>
  <si>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</si>
  <si>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</si>
  <si>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</si>
  <si>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</si>
  <si>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</si>
  <si>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</si>
  <si>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</si>
  <si>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</si>
  <si>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</si>
  <si>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</si>
  <si>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</si>
  <si>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</si>
  <si>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</si>
  <si>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</si>
  <si>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</si>
  <si>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</si>
  <si>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</si>
  <si>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</si>
  <si>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</si>
  <si>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</si>
  <si>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</si>
  <si>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</si>
  <si>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</si>
  <si>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</si>
  <si>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</si>
  <si>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</si>
  <si>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</si>
  <si>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</si>
  <si>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</si>
  <si>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</si>
  <si>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</si>
  <si>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</si>
  <si>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
  </si>
  <si>
    <t>Slovenčina</t>
  </si>
  <si>
    <t>T.47</t>
  </si>
  <si>
    <t>T.48</t>
  </si>
  <si>
    <t>T.49</t>
  </si>
  <si>
    <t>T.50</t>
  </si>
  <si>
    <t>T.51</t>
  </si>
  <si>
    <t>T.52</t>
  </si>
  <si>
    <t>T.53</t>
  </si>
  <si>
    <t>T.54</t>
  </si>
  <si>
    <t>T.55</t>
  </si>
  <si>
    <t>T.56</t>
  </si>
  <si>
    <t>T.57</t>
  </si>
  <si>
    <t>T.58</t>
  </si>
  <si>
    <t>Item</t>
  </si>
  <si>
    <t>(EUR)</t>
  </si>
  <si>
    <t>Line</t>
  </si>
  <si>
    <t>Popis</t>
  </si>
  <si>
    <t>Number</t>
  </si>
  <si>
    <t>Deutsch</t>
  </si>
  <si>
    <t>Daňové identifikačné číslo</t>
  </si>
  <si>
    <t>IČO</t>
  </si>
  <si>
    <t>SK NACE</t>
  </si>
  <si>
    <t>Ulica</t>
  </si>
  <si>
    <t>Číslo</t>
  </si>
  <si>
    <t>PSČ</t>
  </si>
  <si>
    <t>Obec</t>
  </si>
  <si>
    <t>Číslo telefónu</t>
  </si>
  <si>
    <t>Číslo faxu</t>
  </si>
  <si>
    <t>E-mailová adresa</t>
  </si>
  <si>
    <t>Zostavená dňa:</t>
  </si>
  <si>
    <t>Schválená dňa:</t>
  </si>
  <si>
    <t>Účtovná závierka</t>
  </si>
  <si>
    <t>- riadna</t>
  </si>
  <si>
    <t>Za obdobie:</t>
  </si>
  <si>
    <t>Obchodné meno (názov) účtovnej jednotky</t>
  </si>
  <si>
    <t>- mimoriadna</t>
  </si>
  <si>
    <t>- zostavená</t>
  </si>
  <si>
    <t>- schválená</t>
  </si>
  <si>
    <t>od</t>
  </si>
  <si>
    <t>do</t>
  </si>
  <si>
    <t>Bezprostredne predchádzajúce obdobie:</t>
  </si>
  <si>
    <t>Mesiac</t>
  </si>
  <si>
    <t>Rok</t>
  </si>
  <si>
    <t>COVER</t>
  </si>
  <si>
    <t>Tax Registration Number</t>
  </si>
  <si>
    <t>Identification No.</t>
  </si>
  <si>
    <t>Business Name of the Reporting Entity</t>
  </si>
  <si>
    <t>Street</t>
  </si>
  <si>
    <t>Postal Code</t>
  </si>
  <si>
    <t>Municipality</t>
  </si>
  <si>
    <t>Phone Number</t>
  </si>
  <si>
    <t>Fax Number</t>
  </si>
  <si>
    <t>E-mail Address</t>
  </si>
  <si>
    <t>Financial Statements</t>
  </si>
  <si>
    <t xml:space="preserve">For the Period </t>
  </si>
  <si>
    <t>From</t>
  </si>
  <si>
    <t>To</t>
  </si>
  <si>
    <t>Month</t>
  </si>
  <si>
    <t>Year</t>
  </si>
  <si>
    <t>Immediately Preceding Period</t>
  </si>
  <si>
    <t>(Mark with X)</t>
  </si>
  <si>
    <t>(vyznačí sa X)</t>
  </si>
  <si>
    <t>Period End (DD.MM.YYYY)</t>
  </si>
  <si>
    <t>Prepared on:</t>
  </si>
  <si>
    <t>Approved on:</t>
  </si>
  <si>
    <t>- Ordinary</t>
  </si>
  <si>
    <t>- Extraordinary</t>
  </si>
  <si>
    <t>- Prepared</t>
  </si>
  <si>
    <t>- Approved</t>
  </si>
  <si>
    <t>INDEX</t>
  </si>
  <si>
    <t>1 (časť 1)</t>
  </si>
  <si>
    <t>1 (časť 2)</t>
  </si>
  <si>
    <t>ASSETS</t>
  </si>
  <si>
    <t>Current Reporting Period</t>
  </si>
  <si>
    <t>Immediately Preceding Reporting Period</t>
  </si>
  <si>
    <t>Gross</t>
  </si>
  <si>
    <t>Correction</t>
  </si>
  <si>
    <t>Net</t>
  </si>
  <si>
    <t>1 (part 1)</t>
  </si>
  <si>
    <t>1 (part 2)</t>
  </si>
  <si>
    <t>ITEM</t>
  </si>
  <si>
    <t>Actual</t>
  </si>
  <si>
    <t>BS</t>
  </si>
  <si>
    <t>IS</t>
  </si>
  <si>
    <t>T.59</t>
  </si>
  <si>
    <t>Sheet</t>
  </si>
  <si>
    <t>Not linked to FS</t>
  </si>
  <si>
    <t>Check</t>
  </si>
  <si>
    <t>Nenalinkované na výkazy</t>
  </si>
  <si>
    <t>Záložka</t>
  </si>
  <si>
    <t>Kontrolný súčet</t>
  </si>
  <si>
    <t>Summary check</t>
  </si>
  <si>
    <t>Súvaha Úč POD 1 - 01</t>
  </si>
  <si>
    <t>(v celých eurách)</t>
  </si>
  <si>
    <t xml:space="preserve"> </t>
  </si>
  <si>
    <t>.</t>
  </si>
  <si>
    <t>/</t>
  </si>
  <si>
    <t>Balance Sheet Úč POD 1 - 01</t>
  </si>
  <si>
    <t>(in EUR)</t>
  </si>
  <si>
    <t>Signature of a Member of the Statutory Body of the Reporting Entity or a Natural Person Acting as a Reporting Entity:</t>
  </si>
  <si>
    <t>Koniec obdobia (DD.MM.RRRR)</t>
  </si>
  <si>
    <t>Zeile</t>
  </si>
  <si>
    <t>Označenie</t>
  </si>
  <si>
    <t>Kennz.</t>
  </si>
  <si>
    <t>AKTIVA</t>
  </si>
  <si>
    <t>Zl. Nr.</t>
  </si>
  <si>
    <t>Laufende Buchungsperiode</t>
  </si>
  <si>
    <t xml:space="preserve">Unmittelbare Vorperiode  </t>
  </si>
  <si>
    <t>Korrektur</t>
  </si>
  <si>
    <t>1 (Teil 1)</t>
  </si>
  <si>
    <t>1 (Teil 2)</t>
  </si>
  <si>
    <t>PASSIVA</t>
  </si>
  <si>
    <t>Bilanz Úč POD 1 - 01</t>
  </si>
  <si>
    <t>Steuernummer</t>
  </si>
  <si>
    <t>Identifikationsnummer</t>
  </si>
  <si>
    <r>
      <t xml:space="preserve">Geschäftsname (Bezeichnung) </t>
    </r>
    <r>
      <rPr>
        <sz val="7"/>
        <rFont val="Verdana"/>
        <family val="2"/>
      </rPr>
      <t>der Buchführungseinheit</t>
    </r>
  </si>
  <si>
    <t>Nummer</t>
  </si>
  <si>
    <t>PLZ</t>
  </si>
  <si>
    <t>Ort</t>
  </si>
  <si>
    <t>Telefonnummer</t>
  </si>
  <si>
    <t>Faxnummer</t>
  </si>
  <si>
    <t>E-mail</t>
  </si>
  <si>
    <t>Jahresabschluss</t>
  </si>
  <si>
    <t>Für den Zeitraum</t>
  </si>
  <si>
    <t>vom</t>
  </si>
  <si>
    <t>bis</t>
  </si>
  <si>
    <t>Monat</t>
  </si>
  <si>
    <t>Jahr</t>
  </si>
  <si>
    <t>Unmittelbare Vorperiode:</t>
  </si>
  <si>
    <t>Erstellt am:</t>
  </si>
  <si>
    <t>Genehmigt am:</t>
  </si>
  <si>
    <t>- ordentlich</t>
  </si>
  <si>
    <t>- außerordentlich</t>
  </si>
  <si>
    <t>- erstellt</t>
  </si>
  <si>
    <t>- genehmigt</t>
  </si>
  <si>
    <t>(Kennzeichnung durch Ankreuzen X)</t>
  </si>
  <si>
    <t>Strasse</t>
  </si>
  <si>
    <t>Vyber jazyk / Select Language / Wählen Sie eine Sprache</t>
  </si>
  <si>
    <t>Tabuľka č. 1 - Prehľad peňažných tokov</t>
  </si>
  <si>
    <t>Ozna-čenie</t>
  </si>
  <si>
    <t>Názov položky</t>
  </si>
  <si>
    <t>Skutočnosť v eurách</t>
  </si>
  <si>
    <t>Peňažné toky z prevádzkovej činnosti</t>
  </si>
  <si>
    <t>Nepeňažné operácie ovplyvňujúce 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</si>
  <si>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</si>
  <si>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</si>
  <si>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</si>
  <si>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</si>
  <si>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</si>
  <si>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</si>
  <si>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</si>
  <si>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</si>
  <si>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 xml:space="preserve">Kurzový zisk/strata vyčíslený k peňažným prostriedkom a peňažným ekvivalentom ku dňu, ku ktorému sa zostavuje účtovná závierka (-/+) </t>
  </si>
  <si>
    <t>Ostatné položky nepeňažného charakteru (+/-)</t>
  </si>
  <si>
    <t>Vplyv zmien stavu pracovného kapitálu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</si>
  <si>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</si>
  <si>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</si>
  <si>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</si>
  <si>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</si>
  <si>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Prijaté úroky (+)</t>
  </si>
  <si>
    <t>Výdavky na zaplatené úroky (-)</t>
  </si>
  <si>
    <t>Príjmy z dividend a iných podielov na zisku (+)</t>
  </si>
  <si>
    <t>Výdavky na vyplatené dividendy a iné podiely na zisku (-)</t>
  </si>
  <si>
    <t>Výdavky na daň z príjmov účtovnej jednotky (-/+)</t>
  </si>
  <si>
    <t>Čisté peňažné toky z prevádzkovej činnosti</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</si>
  <si>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</si>
  <si>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</si>
  <si>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</si>
  <si>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</si>
  <si>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</si>
  <si>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</si>
  <si>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</si>
  <si>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</si>
  <si>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</si>
  <si>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</si>
  <si>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</si>
  <si>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Výdavky súvisiace s derivátmi s výnimkou, ak sú určené na predaj alebo na obchodovanie (-)</t>
  </si>
  <si>
    <t>Príjmy súvisiace s derivátmi s výnimkou, ak sú určené na predaj alebo na obchodovanie (-)</t>
  </si>
  <si>
    <t>Výdavky na daň z príjmov účtovnej jednotky (-)</t>
  </si>
  <si>
    <t>Ostatné príjmy vzťahujúce sa na investičnú činnosť (+)</t>
  </si>
  <si>
    <t>Ostatné výdavky vzťahujúce sa na investičnú činnosť (-)</t>
  </si>
  <si>
    <t>Čisté peňažné toky z investičnej činnosti</t>
  </si>
  <si>
    <t>Peňažné toky z finančnej činnosti</t>
  </si>
  <si>
    <t>Peňažné toky vo vlastnom imaní</t>
  </si>
  <si>
    <t>Príjmy z upísaných akcií a obchodných podielov (+)</t>
  </si>
  <si>
    <t>Príjmy z ďalších vkladov do vlastného imania spoločníkmi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</si>
  <si>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</si>
  <si>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</si>
  <si>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</si>
  <si>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</si>
  <si>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</si>
  <si>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</si>
  <si>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</si>
  <si>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</si>
  <si>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</si>
  <si>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t>
  </si>
  <si>
    <t>Výdavky na splácanie úverov (-)</t>
  </si>
  <si>
    <t>Príjmy z prijatých pôžičiek (+)</t>
  </si>
  <si>
    <t>Výdavky na splácanie pôžičiek (-)</t>
  </si>
  <si>
    <t>Výdavky na úhradu záväzkov z finančného lízingu (-)</t>
  </si>
  <si>
    <t>Príjmy z ostatných dlhodobých záväzkov a krátkodobých záväzkov vyplývajúcich z finančnej činnosti účtovnej jednotky (+)</t>
  </si>
  <si>
    <t>Výdavky na splácanie ostatných dlhodobých záväzkov a krátkodobých záväzkov vyplývajúcich z finančnej činnosti účtovnej jednotky (-)</t>
  </si>
  <si>
    <t>Príjmy súvisiace s derivátmi, s výnimkou, ak sú určené na predaj alebo na obchodovanie (+)</t>
  </si>
  <si>
    <t>Čisté peňažné toky z finančnej činnosti</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</si>
  <si>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</si>
  <si>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</si>
  <si>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</si>
  <si>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</si>
  <si>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Cash Flow</t>
  </si>
  <si>
    <t>Minulé účtovné obdobie</t>
  </si>
  <si>
    <t>Odpis opravnej položky k nadobudnutému majetku (+/-)</t>
  </si>
  <si>
    <t>Výsledok z predaja dlhodobého majetku, s výnimkou majetku, ktorý sa považuje za peňažný ekvivalent (+/-)</t>
  </si>
  <si>
    <t>Table 1 - Cash Flow Statement</t>
  </si>
  <si>
    <t>Actual amount in EUR</t>
  </si>
  <si>
    <t>Previous Reporting Period</t>
  </si>
  <si>
    <t>Cash flows from operating activities</t>
  </si>
  <si>
    <t>Profit/loss from ordinary activities before income tax (+/-)</t>
  </si>
  <si>
    <t>Non-cash transactions affecting profit/loss from ordinary activities before income tax (+/-)</t>
  </si>
  <si>
    <t>Amortisation and depreciation of non-current intangible and tangible assets (+)</t>
  </si>
  <si>
    <t>Net book value of non-current intangible and tangible assets recorded after disposal of such assets and charged to expenses for ordinary activities except for the sale (+)</t>
  </si>
  <si>
    <t>Change in provisions for liabilities (+/-)</t>
  </si>
  <si>
    <t>Change in provisions for assets (+/-)</t>
  </si>
  <si>
    <t>Change in expense and revenues accruals (+/-)</t>
  </si>
  <si>
    <t>Dividends and other profit sharing charged to revenues (-)</t>
  </si>
  <si>
    <t>Interest charged to expenses (+)</t>
  </si>
  <si>
    <t>Interest charged to income (-)</t>
  </si>
  <si>
    <t xml:space="preserve">Foreign exchange gain/loss quantified to cash and cash equivalents as at the reporting date (-/+) </t>
  </si>
  <si>
    <t>Other non-cash items (+/-)</t>
  </si>
  <si>
    <t>Effect of changes in working capital on profit/loss from ordinary activities</t>
  </si>
  <si>
    <t>Change in receivables from operations (-/+)</t>
  </si>
  <si>
    <t>Change in payables from operations (+/-)</t>
  </si>
  <si>
    <t>Change in inventories (-/+)</t>
  </si>
  <si>
    <t xml:space="preserve">Change in current financial assets except for those included in cash and cash equivalents (-/+) </t>
  </si>
  <si>
    <t>Cash flow from operating activities, except for income and expenditures listed separately in other sections of the cash flow statement  (+/-), (total Z/S+A.1.+A.2.)</t>
  </si>
  <si>
    <t>Interest received (+)</t>
  </si>
  <si>
    <t>Interest paid (-)</t>
  </si>
  <si>
    <t>Dividends and other profit sharing received (+)</t>
  </si>
  <si>
    <t>Dividends and other profit sharing paid (-)</t>
  </si>
  <si>
    <t>Income tax paid (-/+)</t>
  </si>
  <si>
    <t>Net cash flow from operating activities</t>
  </si>
  <si>
    <t>Cash flow from investing activities</t>
  </si>
  <si>
    <t>Expenditures for acquisition of non-current intangible assets (-)</t>
  </si>
  <si>
    <t>Expenditures for acquisition of non-current tangible assets (-)</t>
  </si>
  <si>
    <t>Expenditures for acquisition of long-term securities and shares in other entities except for securities considered cash equivalents and securities available for sale or trading securities (-)</t>
  </si>
  <si>
    <t>Income on sale of non-current intangible assets (+)</t>
  </si>
  <si>
    <t>Income on sale of non-current tangible assets (+)</t>
  </si>
  <si>
    <t>Income on sale of long-term securities and shares in other entities except for securities considered cash equivalents and securities available for sale or trading securities (+)</t>
  </si>
  <si>
    <t>Expenditures for non-current borrowings provided by the Company to another entity that is a member of the consolidation group (-)</t>
  </si>
  <si>
    <t>Income on repayment of non-current borrowings provided by the Company to another entity that is a member of the consolidation group (+)</t>
  </si>
  <si>
    <t>Expenditures for non-current borrowings provided by the Company to third parties except for non-current borrowings provided to the entity which is included in the consolidation group (-)</t>
  </si>
  <si>
    <t>Expenditures related to derivatives except for those which are available for sale or trading (-)</t>
  </si>
  <si>
    <t>Income related to derivatives except for those which are available for sale or trading (-)</t>
  </si>
  <si>
    <t>Income tax paid (-)</t>
  </si>
  <si>
    <t>Other income related to investing activity (+)</t>
  </si>
  <si>
    <t>Other expenditures related to investing activity (-)</t>
  </si>
  <si>
    <t>Net cash flow from investing activities</t>
  </si>
  <si>
    <t>Cash flows from financing activities</t>
  </si>
  <si>
    <t>Cash flows in equity</t>
  </si>
  <si>
    <t>Income on subscribed shares and ownership interests (+)</t>
  </si>
  <si>
    <t>Income on other capital stakes owned by the Company's partners (+)</t>
  </si>
  <si>
    <t>Monetary gifts received (+)</t>
  </si>
  <si>
    <t>Income on loss settlement by partners (+)</t>
  </si>
  <si>
    <t>Expenditures for acquisition or repurchase of treasury shares and treasury stock (-)</t>
  </si>
  <si>
    <t>Expenditures relating to decrease of funds created by the Company (-)</t>
  </si>
  <si>
    <t>Expenditures for repayment of capital stake to the Company's partners (-)</t>
  </si>
  <si>
    <t>Expenditures due to other reasons, which relate to a decrease of equity (-)</t>
  </si>
  <si>
    <t>Cash flows arising on non-current and current payables from financing activities</t>
  </si>
  <si>
    <t>Income on issue of debt securities (+)</t>
  </si>
  <si>
    <t>Settlement of payables from debt securities (-)</t>
  </si>
  <si>
    <t>Income on loans (+)</t>
  </si>
  <si>
    <t>Repayment of loans (-)</t>
  </si>
  <si>
    <t>Income on borrowings received (+)</t>
  </si>
  <si>
    <t>Repayment of borrowings (-)</t>
  </si>
  <si>
    <t>Settlement of obligations under finance lease (-)</t>
  </si>
  <si>
    <t>Income on other non-current and current payables resulting from financing activities of the Company (+)</t>
  </si>
  <si>
    <t>Repayment of other non-current and current payables resulting from financing activities of the Company (-)</t>
  </si>
  <si>
    <t>Dividends paid and other profit sharing (-)</t>
  </si>
  <si>
    <t>Expenditures related to derivatives except for those available for sale or trading (-)</t>
  </si>
  <si>
    <t>Income related to derivatives, except for those available for sale or trading (+)</t>
  </si>
  <si>
    <t>Net cash flows from financing activities</t>
  </si>
  <si>
    <t>Net increase or net decrease in cash and cash equivalents (+/-) (aggregate A+B+C)</t>
  </si>
  <si>
    <t>Cash and cash equivalents at the beginning of the reporting period</t>
  </si>
  <si>
    <t>Cash and cash equivalents at the end of the reporting period prior to reflecting foreign exchange gains/losses quantified as at the reporting date (+/-)</t>
  </si>
  <si>
    <t>Foreign exchange gains/losses quantified to cash and cash equivalents as at the reporting date (+/-)</t>
  </si>
  <si>
    <t>Cash and cash equivalents at the end of the reporting period adjusted for foreign exchange gains/losses quantified as at the reporting date (+/-) (total of D + E + G)</t>
  </si>
  <si>
    <t>Tabelle 1 - KAPITALFLUSSRECHNUNG</t>
  </si>
  <si>
    <t xml:space="preserve">Unmittelbare Vorperiode </t>
  </si>
  <si>
    <t>Geldflüsse aus der Betriebstätigkeit</t>
  </si>
  <si>
    <t>Transaktionen in Sachform mit Einfluss auf das Wirtschaftsergebnis der laufenden Geschäftstätigkeit vor Steuern (+/-)</t>
  </si>
  <si>
    <t>Abschreibungen auf Anlagevermögen  (+)</t>
  </si>
  <si>
    <t>Restbuchwert des Anlagevermögens, das beim Abgang in die Aufwendungen auf die laufende Geschäftstätigkeit verbucht wird, mit Ausnahme eines Verkaufs (+)</t>
  </si>
  <si>
    <t>Abschreibung der Wertberichtigung auf angeschafftes Anlagevermögen (+/-)</t>
  </si>
  <si>
    <t>Bestandsänderung der Rückstellungen  (+/-)</t>
  </si>
  <si>
    <t>Bestandsänderung der Wertberichtigungen (+/-)</t>
  </si>
  <si>
    <t>Dividenden und andere Gewinnanteile, die im Rahmen von Erträgen verbucht werden (-)</t>
  </si>
  <si>
    <t>Zinsen, die im Rahmen von Aufwendungen verbucht werden (+)</t>
  </si>
  <si>
    <t>Zinsen, die im Rahmen von Erträgen verbucht werden ( - )</t>
  </si>
  <si>
    <t xml:space="preserve">Kursgewinne/Kursverluste betreffend der Geldmittel und Geldäquivalente zum Stichtag des Jahresabschlusses (-/+) </t>
  </si>
  <si>
    <t>Sonstige Posten in Sachform (+/-)</t>
  </si>
  <si>
    <t>Auswirkung der Änderungen des Betriebskapitals auf das Wirtschaftsergebnis aus der laufenden Geschäftstätigkeit</t>
  </si>
  <si>
    <t>Bestandsänderung der Forderungen aus der  Betriebstätigkeit (-/+)</t>
  </si>
  <si>
    <t>Bestandsänderung der Verbindlichkeiten aus der Betriebstätigkeit (+/-)</t>
  </si>
  <si>
    <t>Bestandsänderung der Vorräte (-/+)</t>
  </si>
  <si>
    <t xml:space="preserve">Bestandsänderung  des kurzfristigen Finanzvermögens mit Ausnahme des Vermögens, das Bestandteil der Geldmittel und Geldäquivalente ist (-/+) </t>
  </si>
  <si>
    <t>Gledflüsse aus der Betriebstätigkeit  mit Ausnahme der Einnahmen und Ausgaben, welche separat in anderen Teilen der Kapitalflussrechnung angeführt werden (+/-), (Summe Z/S+A.1.+A.2.)</t>
  </si>
  <si>
    <t>Erhaltene Zinsen (+)</t>
  </si>
  <si>
    <t>Ausgaben für gezahlte Zinsen (-)</t>
  </si>
  <si>
    <t>Einnahmen aus Dividenden und anderen Gewinnbeteiligungen (+)</t>
  </si>
  <si>
    <t>Ausgaben für ausgezahlte Dividenden und sonstige Gewinnbeteiligungen (-)</t>
  </si>
  <si>
    <t>Ausserordentliche Einnahmen, die sich auf die Betriebstätigkeit beziehen (+)</t>
  </si>
  <si>
    <t>Ausserordentliche Ausgaben, die sich auf die Betriebstätigkeit beziehen (-)</t>
  </si>
  <si>
    <t>Geldflüsse aus der Investitionstätigkeit</t>
  </si>
  <si>
    <t>Ausgaben für die Anschaffung von immateriellem Anlagevermögen (-)</t>
  </si>
  <si>
    <t>Ausgaben für die Anschaffung von materiellem Anlagevermögen (-)</t>
  </si>
  <si>
    <t>Einnahmen aus dem Verkauf von immateriellem Anlagevermögen (+)</t>
  </si>
  <si>
    <t>Einnahmen aus dem Verkauf von materiellem Anlagevermögen (+)</t>
  </si>
  <si>
    <t>Einnahmen aus Dividenden und anderen Gewinnanteilen (+)</t>
  </si>
  <si>
    <t>Ausserordentliche Einnahmen, die sich auf die Investitionstätigkeit beziehen (+)</t>
  </si>
  <si>
    <t>Ausserordentliche Ausgaben, die sich auf die Investitionstätigkeit beziehen (-)</t>
  </si>
  <si>
    <t>Sonstige Einnahmen, die sich auf die Investitionstätigkeit beziehen (+)</t>
  </si>
  <si>
    <t>Sonstige Ausgaben, die sich  auf die Investitionstätigkeit beziehen (-)</t>
  </si>
  <si>
    <t>Geldflüsse aus der Finanzierungstätigkeit</t>
  </si>
  <si>
    <t>Geldflüsse im Rahmen des Eigenkapitals</t>
  </si>
  <si>
    <t>Einnahmen aus gezeichneten Aktien und Geschäftsanteilen (+)</t>
  </si>
  <si>
    <t>Eingenommene Geldspenden (+)</t>
  </si>
  <si>
    <t>Ausgaben für die Anschaffung oder den Rückkauf eigener Aktien und eigener Geschäftsanteile (-)</t>
  </si>
  <si>
    <t>Ausgaben aus anderen Gründen, die mit der Herabsetzung des Eigenkapitals zusammenhängen (-)</t>
  </si>
  <si>
    <t>Einnahmen aus der Emission von Schuldscheinen (+)</t>
  </si>
  <si>
    <t>Ausgaben für die Begleichung der Verbindlichkeiten aus Schuldscheinen (-)</t>
  </si>
  <si>
    <t>Krediteinnahmen (+)</t>
  </si>
  <si>
    <t>Einnahmen aus erhaltenen Darlehen (+)</t>
  </si>
  <si>
    <t>Ausgaben für die Rückzahlung von Darlehen (-)</t>
  </si>
  <si>
    <t>Ausgaben für die Begleichung der Verbindlichkeiten aus dem Finanzierungsleasing (-)</t>
  </si>
  <si>
    <t xml:space="preserve">Ausgaben für gezahlte Zinsen (-) </t>
  </si>
  <si>
    <t>Ausgaben für ausgezahlte Dividenden und andere Gewinnanteile (-)</t>
  </si>
  <si>
    <t>Ausserordentliche Einnahmen, die sich auf die Finanzierungstätigkeit beziehen (+)</t>
  </si>
  <si>
    <t>Ausserordentliche Ausgaben, die sich auf die Finanzierungstätigkeit beziehen (-)</t>
  </si>
  <si>
    <t>Saldo der Geldmittel und Geldäquivalente zum Beginn der Buchungsperiode</t>
  </si>
  <si>
    <t>Kursgewinne/Kursverluste betreffend der Geldmittel und Geldäquivalente zum Stichtag des Jahresabschlusses (+/-)</t>
  </si>
  <si>
    <t>Kontrola</t>
  </si>
  <si>
    <t>Ende der Periode (TT.MM.JJJJ)</t>
  </si>
  <si>
    <t>T_intangible_assets_1</t>
  </si>
  <si>
    <t>T_intangible_assets_2</t>
  </si>
  <si>
    <t>T_tangible_assets_1</t>
  </si>
  <si>
    <t>T_tangible_assets_2</t>
  </si>
  <si>
    <t>T_debt_securities_held_to_maturity</t>
  </si>
  <si>
    <t>T_construction_contracts_1</t>
  </si>
  <si>
    <t>T_construction_contracts_2</t>
  </si>
  <si>
    <t>T_construction_contracts_3</t>
  </si>
  <si>
    <t>T_construction_contracts_4</t>
  </si>
  <si>
    <t>T_number_of_employees</t>
  </si>
  <si>
    <t>T_insurance_of_assets</t>
  </si>
  <si>
    <t>T_correction_item_to_assets</t>
  </si>
  <si>
    <t>T_assets_under_lien_1</t>
  </si>
  <si>
    <t>T_assets_under_lien_2</t>
  </si>
  <si>
    <t>T_research_and_development</t>
  </si>
  <si>
    <t>T_measurement_equity_method</t>
  </si>
  <si>
    <t>T_securities_for_sale</t>
  </si>
  <si>
    <t>T_fair_value_measurement</t>
  </si>
  <si>
    <t>T_intercompany_loans</t>
  </si>
  <si>
    <t>T_noncurrent_financial_assets_1</t>
  </si>
  <si>
    <t>T_noncurrent_financial_assets_2</t>
  </si>
  <si>
    <t>T_other_noncurrent_financial_assets</t>
  </si>
  <si>
    <t>T_provided_noncurrent_borrowings</t>
  </si>
  <si>
    <t>T_financial_assets_under_lien</t>
  </si>
  <si>
    <t>T_provisions_overview</t>
  </si>
  <si>
    <t>T_real_estate_for_sale</t>
  </si>
  <si>
    <t>T_inventories_under_lien</t>
  </si>
  <si>
    <t>T_receivables_ageing_1</t>
  </si>
  <si>
    <t>T_receivables_ageing_2</t>
  </si>
  <si>
    <t>T_receivables_maturity</t>
  </si>
  <si>
    <t>T_provisions_receivables</t>
  </si>
  <si>
    <t>T_receivables_under_lien</t>
  </si>
  <si>
    <t>T_financial_assets_breakdown_1</t>
  </si>
  <si>
    <t>T_financial_assets_breakdown_2</t>
  </si>
  <si>
    <t>T_provisions_current_financial_assets</t>
  </si>
  <si>
    <t>T_current_financial_assets_under_lien</t>
  </si>
  <si>
    <t>T_fair_value_current_financial_assets</t>
  </si>
  <si>
    <t>T_finance_lease_receivables</t>
  </si>
  <si>
    <t>T_provisions_liabilities_1</t>
  </si>
  <si>
    <t>T_provisions_liabilities_2</t>
  </si>
  <si>
    <t>T_payables_maturity</t>
  </si>
  <si>
    <t>T_deferred_tax</t>
  </si>
  <si>
    <t>T_social_fund_payables</t>
  </si>
  <si>
    <t>T_bonds_issued</t>
  </si>
  <si>
    <t>T_borrowings</t>
  </si>
  <si>
    <t>T_bank_loans</t>
  </si>
  <si>
    <t>T_deferred_expense_accrued_income</t>
  </si>
  <si>
    <t>T_accrued_expense_deferred_income</t>
  </si>
  <si>
    <t>T_derivatives_1</t>
  </si>
  <si>
    <t>T_derivatives_2</t>
  </si>
  <si>
    <t>T_items_hedged_by_derivatives</t>
  </si>
  <si>
    <t>T_obligations_under_finance_lease</t>
  </si>
  <si>
    <t>T_revenues</t>
  </si>
  <si>
    <t>T_net_turnover</t>
  </si>
  <si>
    <t>T_changes_in_inventories</t>
  </si>
  <si>
    <t>T_revenues_other</t>
  </si>
  <si>
    <t>T_costs</t>
  </si>
  <si>
    <t>T_income_tax</t>
  </si>
  <si>
    <t>T_reconciliation_of_income_tax_2</t>
  </si>
  <si>
    <t>T_offbalance_accounts</t>
  </si>
  <si>
    <t>T_contingent_liabilities_1</t>
  </si>
  <si>
    <t>T_contingent_liabilities_2</t>
  </si>
  <si>
    <t>T_contingent_assets</t>
  </si>
  <si>
    <t>T_income_and_benefits_of_members</t>
  </si>
  <si>
    <t>T_related_parties_1</t>
  </si>
  <si>
    <t>T_related_parties_2</t>
  </si>
  <si>
    <t>T_changes_in_equity_1</t>
  </si>
  <si>
    <t>T_changes_in_equity_2</t>
  </si>
  <si>
    <t>T_breakdown_of_cash</t>
  </si>
  <si>
    <t>T_noncurrent_financial_assets_structure</t>
  </si>
  <si>
    <t>Table</t>
  </si>
  <si>
    <t>Row</t>
  </si>
  <si>
    <t>zadaj bez medzier, lomítka, pomĺčky</t>
  </si>
  <si>
    <t>enter without space, slash, dash</t>
  </si>
  <si>
    <t>T_structure_of_shareholders1</t>
  </si>
  <si>
    <t>T_structure_of_shareholders2</t>
  </si>
  <si>
    <t>Doplniť data manuálne</t>
  </si>
  <si>
    <t>Insert data manualy</t>
  </si>
  <si>
    <t>Check input data, summary has to be '0'</t>
  </si>
  <si>
    <t>Skontrolovať údaje, súčet musí byť rovné '0'</t>
  </si>
  <si>
    <t>T_distribution_profit_settlement</t>
  </si>
  <si>
    <t>T_distribution_loss_settlement</t>
  </si>
  <si>
    <t>X</t>
  </si>
  <si>
    <t>Date</t>
  </si>
  <si>
    <t>Translation needed? Mark grenn cells Y/N.</t>
  </si>
  <si>
    <t>Potrebný preklad? Označ zelené bunky Y/N</t>
  </si>
  <si>
    <t>Peňažné toky z prevádzkovej činnosti s výnimkou príjmov a výdavkov, ktoré sa uvádzajú osobitne v iných častiach prehľadu peňažných tokov (+/-), (súčet Z/S+A.1.+A.2.)</t>
  </si>
  <si>
    <t>Zostatok peňažných prostriedkov a peňažných ekvivalentov na konci účtovného obdobia upravený o kurzové rozdiely vyčíslené ku dňu, ku ktorému sa zostavuje účtovná závierka 
(+/-) (súčet D + E + G)</t>
  </si>
  <si>
    <t>UZPODv14_1</t>
  </si>
  <si>
    <t>Príloha č.1 k opatreniu č. 4455/2003-92</t>
  </si>
  <si>
    <t>Príloha č. 1 k opatreniu č. MF/18009/2014-74</t>
  </si>
  <si>
    <t>Úč POD</t>
  </si>
  <si>
    <t>ÚČTOVNÁ ZÁVIERKA</t>
  </si>
  <si>
    <t>podnikateľov v podvojnom účtovníctve</t>
  </si>
  <si>
    <t>zostavená k</t>
  </si>
  <si>
    <t>Číselné údaje sa zarovnávajú vpravo, ostatné údaje sa píšu zľava.  Nevyplnené riadky sa ponechávajú prázdne.</t>
  </si>
  <si>
    <t>Á</t>
  </si>
  <si>
    <t>Ä</t>
  </si>
  <si>
    <t>B</t>
  </si>
  <si>
    <t>Č</t>
  </si>
  <si>
    <t>D</t>
  </si>
  <si>
    <t>É</t>
  </si>
  <si>
    <t>F</t>
  </si>
  <si>
    <t>G</t>
  </si>
  <si>
    <t>H</t>
  </si>
  <si>
    <t>Í</t>
  </si>
  <si>
    <t>J</t>
  </si>
  <si>
    <t>K</t>
  </si>
  <si>
    <t>L</t>
  </si>
  <si>
    <t>M</t>
  </si>
  <si>
    <t>N</t>
  </si>
  <si>
    <t>O</t>
  </si>
  <si>
    <t>P</t>
  </si>
  <si>
    <t>Q</t>
  </si>
  <si>
    <t>R</t>
  </si>
  <si>
    <t>Š</t>
  </si>
  <si>
    <t>T</t>
  </si>
  <si>
    <t>Ú</t>
  </si>
  <si>
    <t>V</t>
  </si>
  <si>
    <t>Ý</t>
  </si>
  <si>
    <t>Ž</t>
  </si>
  <si>
    <t>9</t>
  </si>
  <si>
    <t xml:space="preserve"> Účtovná závierka</t>
  </si>
  <si>
    <t>Účtovná jednotka</t>
  </si>
  <si>
    <t xml:space="preserve">od </t>
  </si>
  <si>
    <t>2</t>
  </si>
  <si>
    <t>0</t>
  </si>
  <si>
    <t xml:space="preserve">  riadna</t>
  </si>
  <si>
    <t>Za obdobie</t>
  </si>
  <si>
    <t xml:space="preserve">  mimoriadna</t>
  </si>
  <si>
    <t>Bezprostredne
predchádzajúce
obdobie</t>
  </si>
  <si>
    <t>(vyznačí sa x)</t>
  </si>
  <si>
    <t>Priložené súčasti účtovnej závierky</t>
  </si>
  <si>
    <t>x</t>
  </si>
  <si>
    <t>Súvaha (Úč POD 1-01)</t>
  </si>
  <si>
    <t>Výkaz ziskov a strát (Úč POD 2-01)</t>
  </si>
  <si>
    <t>Poznámky (Úč POD 3-01)</t>
  </si>
  <si>
    <t xml:space="preserve"> Obchodné meno (názov) účtovnej jednotky</t>
  </si>
  <si>
    <t xml:space="preserve"> Sídlo účtovnej jednotky</t>
  </si>
  <si>
    <t>Označenie obchodného registra a číslo zápisu obchodnej spoločnosti</t>
  </si>
  <si>
    <t>Telefónne číslo</t>
  </si>
  <si>
    <t>Faxové číslo</t>
  </si>
  <si>
    <t>Podpisový záznam štatutárneho orgánu účtovnej jednotky alebo člena štatutárneho orgánu účtovnej jednotky alebo podpisový záznam fyzickej osoby, ktorá je účtovnou jednotkou:</t>
  </si>
  <si>
    <t xml:space="preserve"> Zostavená dňa:</t>
  </si>
  <si>
    <t>Záznamy daňového úradu</t>
  </si>
  <si>
    <t>Miesto pre evidenčné číslo</t>
  </si>
  <si>
    <t>Odtlačok prezentačnej pečiatky daňového úradu</t>
  </si>
  <si>
    <t>MF SR č. 18009/2014</t>
  </si>
  <si>
    <t>Strana 1</t>
  </si>
  <si>
    <t>UZPODv14_2</t>
  </si>
  <si>
    <t>DIČ</t>
  </si>
  <si>
    <t>1</t>
  </si>
  <si>
    <t>Netto 2</t>
  </si>
  <si>
    <t xml:space="preserve"> riadku</t>
  </si>
  <si>
    <t>Netto   3</t>
  </si>
  <si>
    <t xml:space="preserve">  </t>
  </si>
  <si>
    <t>A.I.1.,</t>
  </si>
  <si>
    <t>2.</t>
  </si>
  <si>
    <t>3.</t>
  </si>
  <si>
    <t>4.</t>
  </si>
  <si>
    <t>5.</t>
  </si>
  <si>
    <t>6.</t>
  </si>
  <si>
    <t>7.</t>
  </si>
  <si>
    <t>10</t>
  </si>
  <si>
    <t>11</t>
  </si>
  <si>
    <t>12</t>
  </si>
  <si>
    <t>13</t>
  </si>
  <si>
    <t>14</t>
  </si>
  <si>
    <t>Strana 2</t>
  </si>
  <si>
    <t>UZPODv14_3</t>
  </si>
  <si>
    <t>15</t>
  </si>
  <si>
    <t>16</t>
  </si>
  <si>
    <t>17</t>
  </si>
  <si>
    <t>18</t>
  </si>
  <si>
    <t>8.</t>
  </si>
  <si>
    <t>19</t>
  </si>
  <si>
    <t>9.</t>
  </si>
  <si>
    <t>20</t>
  </si>
  <si>
    <t>21</t>
  </si>
  <si>
    <t>22</t>
  </si>
  <si>
    <t xml:space="preserve">     2.</t>
  </si>
  <si>
    <t>23</t>
  </si>
  <si>
    <t>24</t>
  </si>
  <si>
    <t>25</t>
  </si>
  <si>
    <t>26</t>
  </si>
  <si>
    <t>27</t>
  </si>
  <si>
    <t>28</t>
  </si>
  <si>
    <t>Strana 3</t>
  </si>
  <si>
    <t>UZPODv14_4</t>
  </si>
  <si>
    <t>Ozna-
čenie</t>
  </si>
  <si>
    <t>29</t>
  </si>
  <si>
    <t>Účty v bankách s dobou viazanosti dlhšou ako jeden rok (22XA)</t>
  </si>
  <si>
    <t>30</t>
  </si>
  <si>
    <t>10.</t>
  </si>
  <si>
    <t>31</t>
  </si>
  <si>
    <t>11.</t>
  </si>
  <si>
    <t>32</t>
  </si>
  <si>
    <t>33</t>
  </si>
  <si>
    <t>34</t>
  </si>
  <si>
    <t>35</t>
  </si>
  <si>
    <t>36</t>
  </si>
  <si>
    <t>37</t>
  </si>
  <si>
    <t>38</t>
  </si>
  <si>
    <t>39</t>
  </si>
  <si>
    <t>40</t>
  </si>
  <si>
    <t>41</t>
  </si>
  <si>
    <t>B.II.1</t>
  </si>
  <si>
    <t>Pohľadávky z obchodného styku súčet (r. 43 až r. 45)</t>
  </si>
  <si>
    <t>42</t>
  </si>
  <si>
    <t>Strana 4</t>
  </si>
  <si>
    <t>UZPODv14_5</t>
  </si>
  <si>
    <t>1.a.</t>
  </si>
  <si>
    <t>43</t>
  </si>
  <si>
    <t>1.b.</t>
  </si>
  <si>
    <t>44</t>
  </si>
  <si>
    <t>1.c.</t>
  </si>
  <si>
    <t>45</t>
  </si>
  <si>
    <t>46</t>
  </si>
  <si>
    <t>47</t>
  </si>
  <si>
    <t>48</t>
  </si>
  <si>
    <t>49</t>
  </si>
  <si>
    <t>Pohľadávky z derivátových operácií (373A, 376A)</t>
  </si>
  <si>
    <t>50</t>
  </si>
  <si>
    <t>51</t>
  </si>
  <si>
    <t>52</t>
  </si>
  <si>
    <t>53</t>
  </si>
  <si>
    <t>Pohľadávky z obchodného styku súčet (r. 55 až r. 57)</t>
  </si>
  <si>
    <t>54</t>
  </si>
  <si>
    <t>55</t>
  </si>
  <si>
    <t>56</t>
  </si>
  <si>
    <t>Strana 5</t>
  </si>
  <si>
    <t>UZPODv14_6</t>
  </si>
  <si>
    <t>57</t>
  </si>
  <si>
    <t>58</t>
  </si>
  <si>
    <t>59</t>
  </si>
  <si>
    <t>60</t>
  </si>
  <si>
    <t>61</t>
  </si>
  <si>
    <t>62</t>
  </si>
  <si>
    <t>63</t>
  </si>
  <si>
    <t>64</t>
  </si>
  <si>
    <t>65</t>
  </si>
  <si>
    <t>66</t>
  </si>
  <si>
    <t>Krátkodobý finančný majetok v prepojených účtovných jednotkách (251A, 253A, 256A, 257A, 25XA) - /291A, 29XA/</t>
  </si>
  <si>
    <t>67</t>
  </si>
  <si>
    <t>68</t>
  </si>
  <si>
    <t>Vlastné akcie a vlastné obchodné podiely (252)</t>
  </si>
  <si>
    <t>69</t>
  </si>
  <si>
    <t>70</t>
  </si>
  <si>
    <t>Strana 6</t>
  </si>
  <si>
    <t>UZPODv14_7</t>
  </si>
  <si>
    <t>71</t>
  </si>
  <si>
    <t>72</t>
  </si>
  <si>
    <t>73</t>
  </si>
  <si>
    <t xml:space="preserve">C. </t>
  </si>
  <si>
    <t>74</t>
  </si>
  <si>
    <t>75</t>
  </si>
  <si>
    <t>76</t>
  </si>
  <si>
    <t>77</t>
  </si>
  <si>
    <t>78</t>
  </si>
  <si>
    <t>Číslo riadku</t>
  </si>
  <si>
    <t>79</t>
  </si>
  <si>
    <t>80</t>
  </si>
  <si>
    <t>81</t>
  </si>
  <si>
    <t>82</t>
  </si>
  <si>
    <t>83</t>
  </si>
  <si>
    <t>84</t>
  </si>
  <si>
    <t>85</t>
  </si>
  <si>
    <t>86</t>
  </si>
  <si>
    <t>Zákonné rezervné fondy r. 88 + r. 89</t>
  </si>
  <si>
    <t>87</t>
  </si>
  <si>
    <t>Zákonný rezervný fond a nedeliteľný fond (417A, 418, 421A, 422)</t>
  </si>
  <si>
    <t>88</t>
  </si>
  <si>
    <t>Rezervný fond na vlastné akcie a vlastné podiely (417A, 421A)</t>
  </si>
  <si>
    <t>89</t>
  </si>
  <si>
    <t>Strana 7</t>
  </si>
  <si>
    <t>UZPODv14_8</t>
  </si>
  <si>
    <t>90</t>
  </si>
  <si>
    <t>A.V.1.</t>
  </si>
  <si>
    <t>91</t>
  </si>
  <si>
    <t>Ostatné fondy (427, 42X)</t>
  </si>
  <si>
    <t>92</t>
  </si>
  <si>
    <t>A.VI.</t>
  </si>
  <si>
    <t>Oceňovacie rozdiely z precenenia súčet (r. 94 až r. 96)</t>
  </si>
  <si>
    <t>93</t>
  </si>
  <si>
    <t>A.VI.1</t>
  </si>
  <si>
    <t>94</t>
  </si>
  <si>
    <t>95</t>
  </si>
  <si>
    <t>96</t>
  </si>
  <si>
    <t>A.VII.</t>
  </si>
  <si>
    <t>97</t>
  </si>
  <si>
    <t>A.VII.1.</t>
  </si>
  <si>
    <t>98</t>
  </si>
  <si>
    <t>99</t>
  </si>
  <si>
    <t>A.VIII.</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</si>
  <si>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</si>
  <si>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</si>
  <si>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</si>
  <si>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</si>
  <si>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</si>
  <si>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</si>
  <si>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12.</t>
  </si>
  <si>
    <t>Strana 8</t>
  </si>
  <si>
    <t>UZPODv14_9</t>
  </si>
  <si>
    <t>Zákonné rezervy (451A)</t>
  </si>
  <si>
    <t>Ostatné rezervy (459A, 45XA)</t>
  </si>
  <si>
    <t>Dlhodobé bankové úvery (461A, 46XA)</t>
  </si>
  <si>
    <t>B.IV.1</t>
  </si>
  <si>
    <t>Záväzky z obchodného styku súčet (r. 124 až r. 126)</t>
  </si>
  <si>
    <t>Záväzky z obchodného styku voči prepojeným účtovným jednotkám (321A, 322A, 324A, 325A, 326A, 32XA, 475A, 476A, 478A, 47XA)</t>
  </si>
  <si>
    <t>Ostatné záväzky z obchodného styku (321A, 322A, 324A, 325A, 326A, 32XA, 475A, 476A, 478A, 47XA)</t>
  </si>
  <si>
    <t>126</t>
  </si>
  <si>
    <t>127</t>
  </si>
  <si>
    <t>Ostatné záväzky voči prepojeným účtovným jednotkám (361A, 36XA, 471A, 47XA)</t>
  </si>
  <si>
    <t>128</t>
  </si>
  <si>
    <t>Ostatné záväzky v rámci podielovej účasti okrem záväzkov voči prepojeným účtovným jednotkám (361A, 36XA, 471A, 47XA)</t>
  </si>
  <si>
    <t>129</t>
  </si>
  <si>
    <t>130</t>
  </si>
  <si>
    <t>131</t>
  </si>
  <si>
    <t>Záväzky zo sociálneho poistenia (336A)</t>
  </si>
  <si>
    <t>132</t>
  </si>
  <si>
    <t>133</t>
  </si>
  <si>
    <t>Záväzky z derivátových operácií (373A, 377A)</t>
  </si>
  <si>
    <t>134</t>
  </si>
  <si>
    <t>135</t>
  </si>
  <si>
    <t>136</t>
  </si>
  <si>
    <t>Zákonné rezervy (323A, 451A)</t>
  </si>
  <si>
    <t>137</t>
  </si>
  <si>
    <t>Ostatné rezervy (323A, 32X, 459A, 45XA)</t>
  </si>
  <si>
    <t>138</t>
  </si>
  <si>
    <t>B.VI.</t>
  </si>
  <si>
    <t>139</t>
  </si>
  <si>
    <t>B.VII.</t>
  </si>
  <si>
    <t>140</t>
  </si>
  <si>
    <t>141</t>
  </si>
  <si>
    <t>142</t>
  </si>
  <si>
    <t>143</t>
  </si>
  <si>
    <t>144</t>
  </si>
  <si>
    <t>145</t>
  </si>
  <si>
    <t>Strana 9</t>
  </si>
  <si>
    <t>UZPODv14_10</t>
  </si>
  <si>
    <t>Text</t>
  </si>
  <si>
    <t>Čistý obrat (časť účt. tr. 6 podľa zákona)</t>
  </si>
  <si>
    <t>Tržby z predaja vlastných výrobkov (601)</t>
  </si>
  <si>
    <t>Tržby z predaja služieb (602, 606)</t>
  </si>
  <si>
    <t>Tržby z predaja dlhodobého nehmotného majetku, dlhodobého hmotného majetku a materiálu (641, 642)</t>
  </si>
  <si>
    <t>Náklady vynaložené na obstaranie predaného tovaru (504, 507)</t>
  </si>
  <si>
    <t>Spotreba materiálu, energie a ostatných neskladovateľných dodávok (501, 502, 503)</t>
  </si>
  <si>
    <t>Opravné položky k zásobám (+/-) (505)</t>
  </si>
  <si>
    <t>Osobné náklady súčet (r. 16 až r. 19)</t>
  </si>
  <si>
    <t>E.1.</t>
  </si>
  <si>
    <t>G.1.</t>
  </si>
  <si>
    <t>Odpisy dlhodobého nehmotného majetku a dlhodobého hmotného majetku (551)</t>
  </si>
  <si>
    <t>Opravné položky k pohľadávkam (+/-) (547)</t>
  </si>
  <si>
    <t>Výsledok hospodárenia z hospodárskej činnosti (+/-) (r. 02 - r. 10)</t>
  </si>
  <si>
    <t>Strana 10</t>
  </si>
  <si>
    <t>UZPODv14_11</t>
  </si>
  <si>
    <t>Pridaná hodnota (r. 03 + r. 04 + r. 05 + r. 06 + r. 07) - (r. 11 + r. 12 + r. 13 + r. 14)</t>
  </si>
  <si>
    <t>IX.1.</t>
  </si>
  <si>
    <t>Výnosy z cenných papierov a podielov od prepojených účtovných jednotiek (665A)</t>
  </si>
  <si>
    <t>Ostatné výnosy z cenných papierov a podielov (665A)</t>
  </si>
  <si>
    <t>X.1.</t>
  </si>
  <si>
    <t>Výnosy z krátkodobého finančného majetku od prepojených účtovných jednotiek (666A)</t>
  </si>
  <si>
    <t>Výnosy z krátkodobého finančného majetku v podielovej účasti okrem výnosov prepojených účtovných jednotiek (666A)</t>
  </si>
  <si>
    <t>Výnosové úroky (r. 40 + r. 41)</t>
  </si>
  <si>
    <t>XI.1.</t>
  </si>
  <si>
    <t>Výnosové úroky od prepojených účtovných jednotiek (662A)</t>
  </si>
  <si>
    <t>Ostatné výnosové úroky (662A)</t>
  </si>
  <si>
    <t>Opravné položky k finančnému majetku (+/-) (565)</t>
  </si>
  <si>
    <t>Nákladové úroky (r. 50 + r. 51)</t>
  </si>
  <si>
    <t>N.1.</t>
  </si>
  <si>
    <t>Nákladové úroky pre prepojené účtovné jednotky (562A)</t>
  </si>
  <si>
    <t>Ostatné nákladové úroky (562A)</t>
  </si>
  <si>
    <t>Q.</t>
  </si>
  <si>
    <t>Strana 11</t>
  </si>
  <si>
    <t>UZPODv14_12</t>
  </si>
  <si>
    <t>****</t>
  </si>
  <si>
    <t>Výsledok hospodárenia za účtovné obdobie pred zdanením (+/-) (r. 27 + r. 55)</t>
  </si>
  <si>
    <t>Daň z príjmov (r. 58 + r. 59)</t>
  </si>
  <si>
    <t>R.1.</t>
  </si>
  <si>
    <t>Daň z príjmov splatná (591, 595)</t>
  </si>
  <si>
    <t>Daň z príjmov odložená (+/-) (592)</t>
  </si>
  <si>
    <t>Strana 12</t>
  </si>
  <si>
    <t>Ostatné realizovateľné cenné papiere a podiely (063A) - 096A</t>
  </si>
  <si>
    <t>Pôžičky prepojeným účtovným jednotkám (066A) - 096A</t>
  </si>
  <si>
    <t>Pôžičky v rámci podielovej účasti okrem prepojeným účtovným jednotkám (066A) - 096A</t>
  </si>
  <si>
    <t>Dlhové cenné papiere a ostatný dlhodobý finančný majetok (065A, 069A, 06XA) - 096A</t>
  </si>
  <si>
    <t>Pôžičky a ostatný dlhodobý finančný majetok so zostatkovou dobou splatnosti najviac jeden rok (066A, 067A, 069A, 06XA) - 096A</t>
  </si>
  <si>
    <t>A.III.9.</t>
  </si>
  <si>
    <t>A.III.10.</t>
  </si>
  <si>
    <t>A.III.11.</t>
  </si>
  <si>
    <t>B.II.1.a.</t>
  </si>
  <si>
    <t>B.II.1.b.</t>
  </si>
  <si>
    <t>B.II.1.c.</t>
  </si>
  <si>
    <t>B.III.1.a.</t>
  </si>
  <si>
    <t>B.III.1.b.</t>
  </si>
  <si>
    <t>B.III.1.c.</t>
  </si>
  <si>
    <t>Krátkodobý finančný majetok súčet (r. 67 až r. 70)</t>
  </si>
  <si>
    <t>Krátkodobý finančný
majetok bez krátkodobého finančného majetku v prepojených účtovných jednotkách (251A, 253A, 256A, 257A, 25XA) - /291A, 29XA/</t>
  </si>
  <si>
    <t>Obstarávaný krátkodobý finančný majetok (259, 314A) - 291A</t>
  </si>
  <si>
    <t>Vlastné imanie (r. 81 + r. 85 + r. 86 + r. 87 + r. 90 + r. 93 + r. 97 + r. 100)</t>
  </si>
  <si>
    <t>Štatutárne fondy (423, 42X)</t>
  </si>
  <si>
    <t>A.V.2.</t>
  </si>
  <si>
    <t>A.VI.1.</t>
  </si>
  <si>
    <t>A.VI.2.</t>
  </si>
  <si>
    <t>A.VI.3.</t>
  </si>
  <si>
    <t>A.VII.2.</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</si>
  <si>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</si>
  <si>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</si>
  <si>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</si>
  <si>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</si>
  <si>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B.I.1.a.</t>
  </si>
  <si>
    <t>B.I.1.b.</t>
  </si>
  <si>
    <t>B.I.1.c.</t>
  </si>
  <si>
    <t>B.I.7.</t>
  </si>
  <si>
    <t>B.I.8.</t>
  </si>
  <si>
    <t>B.I.9.</t>
  </si>
  <si>
    <t>B.I.10.</t>
  </si>
  <si>
    <t>Iné dlhodobé záväzky (336A, 372A, 474A, 47XA)</t>
  </si>
  <si>
    <t>B.I.11.</t>
  </si>
  <si>
    <t>Dlhodobé záväzky z derivátových operácií (373A, 377A)</t>
  </si>
  <si>
    <t>B.I.12\.</t>
  </si>
  <si>
    <t>Krátkodobé záväzky súčet (r. 123 + r. 127 až r. 135)</t>
  </si>
  <si>
    <t>B.IV.1.a.</t>
  </si>
  <si>
    <t>B.IV.1.b.</t>
  </si>
  <si>
    <t>Záväzky z obchodného styku v rámci podielovej účasti okrem záväzkov voči prepojeným účtovným jednotkám (321A, 322A, 324A, 325A, 326A, 32XA, 475A, 476A, 478A, 47XA)</t>
  </si>
  <si>
    <t>B.IV.1.c.</t>
  </si>
  <si>
    <t>B.IV.6.</t>
  </si>
  <si>
    <t>B.IV.7.</t>
  </si>
  <si>
    <t>B.IV.8.</t>
  </si>
  <si>
    <t>B.IV.9.</t>
  </si>
  <si>
    <t>B.IV.10.</t>
  </si>
  <si>
    <t>Iné záväzky (372A, 379A, 474A, 475A, 479A, 47XA)</t>
  </si>
  <si>
    <t>Časové rozlíšenie súčet (r. 142 až r. 145)</t>
  </si>
  <si>
    <t>Výnosy z hospodárskej činnosti spolu súčet (r. 03 až r. 09)</t>
  </si>
  <si>
    <t>Náklady na hospodársku činnosť spolu (r. 11 + r. 12 + r. 13 + r.14 + r. 15 + r. 20 + r. 21 + r. 24 + r. 25 + r. 26)</t>
  </si>
  <si>
    <t>E.2.</t>
  </si>
  <si>
    <t>E.3.</t>
  </si>
  <si>
    <t>E.4.</t>
  </si>
  <si>
    <t>Odpisy a opravné položky k dlhodobému nehmotnému majetku a dlhodobému hmotnému majetku (r. 22 + r. 23)</t>
  </si>
  <si>
    <t>G.2.</t>
  </si>
  <si>
    <t>Opravné položky k dlhodobému nehmotnému majetku a dlhodobému hmotnému majetku (+/-) (553)</t>
  </si>
  <si>
    <t>Výnosy z finančnej činnosti spolu (r. 30 + r. 31 + r. 35 + r. 39 + r. 42 + r. 43 + r. 44)</t>
  </si>
  <si>
    <t>Výnosy z dlhodobého finančného majetku súčet (r. 32 až r. 34)</t>
  </si>
  <si>
    <t>IX.2.</t>
  </si>
  <si>
    <t>Výnosy z cenných papierov a podielov v podielovej účasti okrem výnosov prepojených účtovných jednotiek (665A)</t>
  </si>
  <si>
    <t>IX.3.</t>
  </si>
  <si>
    <t>Výnosy z krátkodobého finančného majetku súčet (r. 36 až r. 38)</t>
  </si>
  <si>
    <t>X.2.</t>
  </si>
  <si>
    <t>X.3.</t>
  </si>
  <si>
    <t>Ostatné výnosy z krátkodobého finančného majetku (666A)</t>
  </si>
  <si>
    <t>XI.2.</t>
  </si>
  <si>
    <t>Náklady na finančnú činnosť spolu (r. 46 + r. 47 + r. 48 + r. 49 + r. 52 + r. 53 + r. 54)</t>
  </si>
  <si>
    <t>N.2.</t>
  </si>
  <si>
    <t>Výsledok hospodárenia z finančnej činnosti (+/-) (r. 29 - r. 45)</t>
  </si>
  <si>
    <t>R.2.</t>
  </si>
  <si>
    <t>LIABILITIES</t>
  </si>
  <si>
    <t>Spolu majetok (r. 02 + r. 33 + r. 74)</t>
  </si>
  <si>
    <t>Neobežný majetok (r. 03 + r. 11 + r. 21)</t>
  </si>
  <si>
    <t>Dlhodobý nehmotný majetok súčet (r. 04 až r. 10)</t>
  </si>
  <si>
    <t>Dlhodobý hmotný majetok súčet (r. 12 až r. 20)</t>
  </si>
  <si>
    <t>Dlhodobý finančný majetok súčet (r. 22 až r. 32)</t>
  </si>
  <si>
    <t>Zásoby súčet (r. 35 až r. 40)</t>
  </si>
  <si>
    <t>Dlhodobé pohľadávky súčet (r. 42 + r. 46 až r. 52)</t>
  </si>
  <si>
    <t>Krátkodobé pohľadávky súčet (r. 54 + r. 58 až r. 65)</t>
  </si>
  <si>
    <t>Časové rozlíšenie súčet (r. 75 až r. 78)</t>
  </si>
  <si>
    <t>Základné imanie súčet (r. 82 až r. 84)</t>
  </si>
  <si>
    <t>Net turnover (a portion of Accounting Class 6 under the Act)</t>
  </si>
  <si>
    <t>Total operating revenues (l. 03 to l. 09)</t>
  </si>
  <si>
    <t>Revenues from the sale of merchandise (604, 607)</t>
  </si>
  <si>
    <t>Revenues from the sale of own products (601)</t>
  </si>
  <si>
    <t>Revenues from the sale of services (602, 606)</t>
  </si>
  <si>
    <t>Changes in inventories (+/- Accounting Group 61)</t>
  </si>
  <si>
    <t>Own work capitalised (Accounting Group 62)</t>
  </si>
  <si>
    <t>Revenues from the sale of non-current intangible assets, non-current tangible assets and raw materials (641, 642)</t>
  </si>
  <si>
    <t>Other operating revenues (644, 645, 646, 648, 655, 657)</t>
  </si>
  <si>
    <t>Total operating expenses (l. 11 + l. 12 + l. 13 + l. 14 + l. 15 + l. 20 + l. 21 + l. 24 + l. 25 + l. 26)</t>
  </si>
  <si>
    <t>Costs of the acquisition of merchandise sold (504, 507)</t>
  </si>
  <si>
    <t>Consumed raw materials, energy and other non-inventory supplies (501, 502, 503)</t>
  </si>
  <si>
    <t>Provisions for inventories (+/-) (505)</t>
  </si>
  <si>
    <t>Services (Accounting Group 51)</t>
  </si>
  <si>
    <t>Total personnel expenses (l. 16 to l. 19)</t>
  </si>
  <si>
    <t>Wages and salaries (521, 522)</t>
  </si>
  <si>
    <t>Social insurance expenses (524, 525, 526)</t>
  </si>
  <si>
    <t>Social expenses (527, 528)</t>
  </si>
  <si>
    <t>Taxes and fees (Accounting Group 53)</t>
  </si>
  <si>
    <t>Amortisation and depreciation, and provisions for non-current intangible and non-current tangible assets (l. 22 + l. 23)</t>
  </si>
  <si>
    <t>Amortisation and depreciation of non-current intangible and non-current tangible assets (551)</t>
  </si>
  <si>
    <t>Provisions for non-current intangible and non-current tangible assets (+/-) (553)</t>
  </si>
  <si>
    <t>Net book value of non-current assets and raw materials sold (541, 542)</t>
  </si>
  <si>
    <t>Provisions for receivables (+/-) (547)</t>
  </si>
  <si>
    <t>Other operating expenses (543, 544, 545, 546,548, 549, 555, 557)</t>
  </si>
  <si>
    <t>Operating profit or loss (+/-) (l. 02 - l. 10)</t>
  </si>
  <si>
    <t>Added value (l. 03 + l. 04 + l. 05 + l. 06 + l. 07) - (l. 11 + l. 12 + l. 13 + l. 14)</t>
  </si>
  <si>
    <t>Total revenues from financing activities (l. 30 + l. 31 + l. 35 + l. 39 + l. 42 + l. 43 + l. 44)</t>
  </si>
  <si>
    <t>Revenues from the sale of securities and ownership interests (661)</t>
  </si>
  <si>
    <t>Total revenues from non-current financial assets (l. 32 to l. 34)</t>
  </si>
  <si>
    <t>Other revenues from securities and ownership interests (665A)</t>
  </si>
  <si>
    <t xml:space="preserve">Total revenues from current financial assets (l. 36 to l. 38) </t>
  </si>
  <si>
    <t>Other revenues from current financial assets (666A)</t>
  </si>
  <si>
    <t>Interest income (l. 40 + l. 41)</t>
  </si>
  <si>
    <t>Other interest income (662A)</t>
  </si>
  <si>
    <t>Foreign exchange gains (663)</t>
  </si>
  <si>
    <t>Gains on revaluation of securities and revenues from derivative transactions (664, 667)</t>
  </si>
  <si>
    <t>Other revenues from financing activities (668)</t>
  </si>
  <si>
    <t>Total costs of financing activities (l. 46 + l. 47 + l. 48 + l. 49 + l. 52 + l. 52 + l. 53 + l. 54)</t>
  </si>
  <si>
    <t>Securities and ownership interests sold (561)</t>
  </si>
  <si>
    <t>Expenses related to current financial assets (566)</t>
  </si>
  <si>
    <t>Provisions for financial assets (+/-) (565)</t>
  </si>
  <si>
    <t>Interest expense (l. 50 + l. 51)</t>
  </si>
  <si>
    <t>Other interest expense (562A)</t>
  </si>
  <si>
    <t>Foreign exchange losses (563)</t>
  </si>
  <si>
    <t>Expenses for revaluation of securities and expenses related to derivative transactions (564, 567)</t>
  </si>
  <si>
    <t>Other costs of financing activities (568, 569)</t>
  </si>
  <si>
    <t>Profit/loss from financing activities (+/-) (l. 29 - l. 45)</t>
  </si>
  <si>
    <t>Profit/loss for the reporting period before taxation (+/-) (l. 27 + l. 55)</t>
  </si>
  <si>
    <t>Income tax (l. 58 + l. 59)</t>
  </si>
  <si>
    <t>Current income tax (591, 595)</t>
  </si>
  <si>
    <t>Deferred income tax (+/-) (592)</t>
  </si>
  <si>
    <t>Total assets (l. 02 + l. 33 + l. 74)</t>
  </si>
  <si>
    <t>Non-current assets  (l. 03 + l. 11 + l. 21)</t>
  </si>
  <si>
    <t>Total non-current intangible assets (l. 04 to l. 10)</t>
  </si>
  <si>
    <t>Capitalised development costs (012) - /072, 091A/</t>
  </si>
  <si>
    <t>Software (013) - /073, 091A/</t>
  </si>
  <si>
    <t>Valuable rights (014) - /074, 091A/</t>
  </si>
  <si>
    <t>Other non-current intangible assets (019, 01X) - /079, 07X, 091A/</t>
  </si>
  <si>
    <t>Non-current intangible assets in acquisition (041) - 093</t>
  </si>
  <si>
    <t>Total non-current tangible assets (l. 012 tol. 020)</t>
  </si>
  <si>
    <t>Land (031) - 092A</t>
  </si>
  <si>
    <t>Structures  (021) - /081, 092A/</t>
  </si>
  <si>
    <t>Separate movable assets and sets of movables (022) - /082, 092A/</t>
  </si>
  <si>
    <t>Perennial crops (025) - /085, 092A/</t>
  </si>
  <si>
    <t>Livestock and draught animals (026) - /086, 092A/</t>
  </si>
  <si>
    <t>Other non-current tangible assets (029, 02X, 032) - /089, 08X, 092A/</t>
  </si>
  <si>
    <t>Non-current tangible assets in acquisition (042) - 094</t>
  </si>
  <si>
    <t>Correction item to acquired assets (+/- 097) +/- 098</t>
  </si>
  <si>
    <t>Total non-current financial assets (l. 22 to l. 32)</t>
  </si>
  <si>
    <t>Other held-for-sale securities and ownership interests (063A) - /096A/</t>
  </si>
  <si>
    <t>Debt securities and other non-current financial assets (065A, 069A, 06XA) - /096A/</t>
  </si>
  <si>
    <t>Loans and other non-current financial assets with remaining maturity of up to one year (066A, 067A, 069A, 06XA) - /096A/</t>
  </si>
  <si>
    <t>Bank accounts bound for period exceeding one year (22XA)</t>
  </si>
  <si>
    <t>Total inventory (l. 35 to  l. 40)</t>
  </si>
  <si>
    <t>Raw materials (112, 119, 11X) - /191, 19X/</t>
  </si>
  <si>
    <t>Work-in-progress and semi-finished goods  (121, 122, 12X) - /192, 193, 19X/</t>
  </si>
  <si>
    <t>Finished goods (123) - 194</t>
  </si>
  <si>
    <t>Livestock (124) - 195</t>
  </si>
  <si>
    <t>Merchandise (132, 133, 13X, 139) - /196, 19X/</t>
  </si>
  <si>
    <t>Total non-current receivables (l. 42 + l. 46 to l. 52)</t>
  </si>
  <si>
    <t>Total trade receivables (l. 43 to l. 45)</t>
  </si>
  <si>
    <t>Other trade receivables (311A, 312A, 313A, 314A, 315A, 31XA) - /391A/</t>
  </si>
  <si>
    <t>Receivables from derivative transactions  (373A, 376A)</t>
  </si>
  <si>
    <t>Other receivables (335A, 336A, 33XA, 371A, 374A, 375A, 378A) - /391A/</t>
  </si>
  <si>
    <t>Deferred tax asset (481A)</t>
  </si>
  <si>
    <t>Total trade receivables (l. 55 to l. 57)</t>
  </si>
  <si>
    <t>Receivables from partners, members and participants in an association  (354A, 355A, 358A, 35XA, 398A) - /391A/</t>
  </si>
  <si>
    <t>Social security insurance (336A) - /391A/</t>
  </si>
  <si>
    <t>Tax assets and subsidies /341, 342, 343, 345, 346, 347) - /391A/</t>
  </si>
  <si>
    <t xml:space="preserve">Receivables from derivative transactions  (373A, 376A) </t>
  </si>
  <si>
    <t>Other receivables (335A, 33XA, 371A, 374A, 375A, 378A) - /391A/</t>
  </si>
  <si>
    <t>Total current financial assets (l. 67 to l. 70)</t>
  </si>
  <si>
    <t>Treasury stock and treasury shares (252)</t>
  </si>
  <si>
    <t>Current financial assets in acquisition (259, 314A) - /291A/</t>
  </si>
  <si>
    <t>Financial accounts l. 72 + l. 73</t>
  </si>
  <si>
    <t>Cash on hand (211, 213, 21X)</t>
  </si>
  <si>
    <t>Bank accounts (221A, 22X, +/- 261)</t>
  </si>
  <si>
    <t>Total accruals and deferrals (l. 75 to l. 78)</t>
  </si>
  <si>
    <t>Non-current deferred expenses (381A, 382A)</t>
  </si>
  <si>
    <t>Current deferred expenses (381A, 382A)</t>
  </si>
  <si>
    <t>Non-current accrued income (385A)</t>
  </si>
  <si>
    <t>Current accrued income (385A)</t>
  </si>
  <si>
    <t xml:space="preserve">Equity l. 80 + l. 85 + l. 86 + l. 87 + l. 90 + l. 93 + l. 97 + l. 100 </t>
  </si>
  <si>
    <t>Total registered capital  (l. 82 to l. 84)</t>
  </si>
  <si>
    <t>Registered capital (411 or +/- 491)</t>
  </si>
  <si>
    <t>Changes in the registered capital  +/- 419</t>
  </si>
  <si>
    <t>Receivables for subscribed capital (/-/353)</t>
  </si>
  <si>
    <t>Share premium (412)</t>
  </si>
  <si>
    <t>Other capital funds (413)</t>
  </si>
  <si>
    <t>Legal reserve funds l. 88 + l. 89</t>
  </si>
  <si>
    <t>Legal reserve fund and non-distributable fund (417A, 418, 421A, 422)</t>
  </si>
  <si>
    <t>Reserve fund for treasury stock and treasury shares (417A, 421A)</t>
  </si>
  <si>
    <t>Other funds from profit l. 91 + l. 92</t>
  </si>
  <si>
    <t>Statutory funds (427, 42X)</t>
  </si>
  <si>
    <t>Other funds (427, 42X)</t>
  </si>
  <si>
    <t>Total revaluation reserves (l. 94 to l. 96)</t>
  </si>
  <si>
    <t>Asset and liability revaluation reserve (+/- 414)</t>
  </si>
  <si>
    <t>Financial investments revaluation reserve  (+/- 415)</t>
  </si>
  <si>
    <t>Revaluation reserve from fusions, mergers and separations  (+/- 416)</t>
  </si>
  <si>
    <t>Profit/loss from previous years l. 98 + l. 99</t>
  </si>
  <si>
    <t>Retained earnings from previous years (428)</t>
  </si>
  <si>
    <t>Accumulated losses from previous years (/-/429)</t>
  </si>
  <si>
    <t>Total non-current liabilities (l. 103 + l. 107 to l. 117)</t>
  </si>
  <si>
    <t>Other trade payables (321A, 475A, 476A)</t>
  </si>
  <si>
    <t>Other long-term payables (479A, 47XA)</t>
  </si>
  <si>
    <t>Long-term advance payments received (475A)</t>
  </si>
  <si>
    <t>Long-term bills of exchange to be paid (478A)</t>
  </si>
  <si>
    <t>Bonds issued (473A/-/255A)</t>
  </si>
  <si>
    <t>Social fund payables (472)</t>
  </si>
  <si>
    <t>Long-term payables from  derivative transactions  (373A, 377A)</t>
  </si>
  <si>
    <t>Deferred tax liability (481A)</t>
  </si>
  <si>
    <t>Long-term provisions for liabilities l. 119 + l. 120</t>
  </si>
  <si>
    <t>Legal provisions for liabilities (451A)</t>
  </si>
  <si>
    <t>Other provisions for liabilities (459A, 45XA)</t>
  </si>
  <si>
    <t>Long-term bank loans (461A, 46XA)</t>
  </si>
  <si>
    <t>Total current liabilities (l. 123 + l. 127 to l. 135)</t>
  </si>
  <si>
    <t>Total trade payables (l. 124 to l. 126)</t>
  </si>
  <si>
    <t>Other trade payables (321A, 322A, 324A, 325A, 326A, 32XA, 475A, 476A, 478A, 47XA)</t>
  </si>
  <si>
    <t>Payables to partners and participants in an association (364, 365, 366, 367, 368, 398A, 478A, 479A)</t>
  </si>
  <si>
    <t>Payables to employees (331, 333, 33X, 479A)</t>
  </si>
  <si>
    <t>Social security insurance payables (336A)</t>
  </si>
  <si>
    <t>Tax liabilities and subsidies  (341, 342, 343, 345, 346, 347, 34X)</t>
  </si>
  <si>
    <t>Payables from derivative transactions (373A, 377A)</t>
  </si>
  <si>
    <t>Other payables (372A, 379A, 474A, 475A, 479A, 47XA)</t>
  </si>
  <si>
    <t>Short-term provisions for liabilities l. 137 + l. 138</t>
  </si>
  <si>
    <t>Legal provisions for liabilities (323A, 451A)</t>
  </si>
  <si>
    <t>Other provisions for liabilities (323A, 32X, 459A, 45XA)</t>
  </si>
  <si>
    <t>Current bank loans  (221A, 231, 232, 23X, 461A, 46XA)</t>
  </si>
  <si>
    <t>Total accruals and deferrals (l. 142 to l. 145)</t>
  </si>
  <si>
    <t>Non-current accrued expenses (383A)</t>
  </si>
  <si>
    <t>Current accrued expenses (383A)</t>
  </si>
  <si>
    <t>Non-current deferred income (384A)</t>
  </si>
  <si>
    <t>Current deferred income (384A)</t>
  </si>
  <si>
    <t>TOTAL EQUITY AND LIABILITIES  l. 80 + l. 101 + l. 141</t>
  </si>
  <si>
    <t xml:space="preserve"> Ordinary</t>
  </si>
  <si>
    <t xml:space="preserve">  Extraordinary</t>
  </si>
  <si>
    <t>FINANCIAL STATEMENTS</t>
  </si>
  <si>
    <t>Annex No.1 do Decree No. 4455/2003-92</t>
  </si>
  <si>
    <t>of Enterprises in the Double-Entry Bookkeeping System)</t>
  </si>
  <si>
    <t>Prepared as at</t>
  </si>
  <si>
    <t>Figures are rounded on the right, other data are written from the left. Unfilled lines remain blank.</t>
  </si>
  <si>
    <t>Data are filled in using block letters (as shown below) by a typewriter or a printer machine in black or dark blue.</t>
  </si>
  <si>
    <t xml:space="preserve">Identification No. </t>
  </si>
  <si>
    <t xml:space="preserve"> Financial Statements</t>
  </si>
  <si>
    <t>Reporting Entity</t>
  </si>
  <si>
    <t>Immediately-Preceding Period</t>
  </si>
  <si>
    <t xml:space="preserve">Accompanying Parts of Finacial Statements </t>
  </si>
  <si>
    <t>Balance Sheet (Úč POD 1-01)</t>
  </si>
  <si>
    <t>(in whole Euros)</t>
  </si>
  <si>
    <t>Income Statement (Úč POD 2-01)</t>
  </si>
  <si>
    <t>Notes (Úč POD 3-01)</t>
  </si>
  <si>
    <t xml:space="preserve">Business Name (Name) of the Reporting Entity </t>
  </si>
  <si>
    <t xml:space="preserve"> Seat of the Reporting Entity</t>
  </si>
  <si>
    <t xml:space="preserve">Commercial Register and Number of Entry of the Company </t>
  </si>
  <si>
    <t xml:space="preserve"> Records of the Tax Authority</t>
  </si>
  <si>
    <t>Place for Registration Number</t>
  </si>
  <si>
    <t xml:space="preserve">Presentation Stamp of the Tax Authority </t>
  </si>
  <si>
    <t>Page 1</t>
  </si>
  <si>
    <t xml:space="preserve">Cover FS </t>
  </si>
  <si>
    <t>Annex No. 1 to Decree No. MF/18009/2014-74</t>
  </si>
  <si>
    <t>Údaje sa vypĺňajú paličkovým písmom (podľa tohto vzoru), písacím strojom alebo tlačiarňou, a to čiernou alebo tmavomodrou farbou.</t>
  </si>
  <si>
    <t>(marked with x)</t>
  </si>
  <si>
    <t>=Index!C1137</t>
  </si>
  <si>
    <t>=Index!C1138</t>
  </si>
  <si>
    <t>Immediately-Preceding Reporting Period</t>
  </si>
  <si>
    <t>Gross - Part 1</t>
  </si>
  <si>
    <t>Brutto - časť 1</t>
  </si>
  <si>
    <t>Net 2</t>
  </si>
  <si>
    <t>Correction - Part 2</t>
  </si>
  <si>
    <t>Korekcia - časť 2</t>
  </si>
  <si>
    <t>Net   3</t>
  </si>
  <si>
    <t>Page 2</t>
  </si>
  <si>
    <t>Page 3</t>
  </si>
  <si>
    <t>Page 4</t>
  </si>
  <si>
    <t>Page 5</t>
  </si>
  <si>
    <t>Page 6</t>
  </si>
  <si>
    <t>Page 7</t>
  </si>
  <si>
    <t>Page 8</t>
  </si>
  <si>
    <t>Page 9</t>
  </si>
  <si>
    <t>Page 10</t>
  </si>
  <si>
    <t>Page 11</t>
  </si>
  <si>
    <t>Page 12</t>
  </si>
  <si>
    <t>Income Statement Úč POD 2 - 01</t>
  </si>
  <si>
    <t>EQUITY AND LIABILITIES</t>
  </si>
  <si>
    <t>Day</t>
  </si>
  <si>
    <t>Deň</t>
  </si>
  <si>
    <t>Aktiva gesamt (Zl. 02 + Zl. 33 + Zl. 74)</t>
  </si>
  <si>
    <t>Anlagevermögen (Zl. 03 + Zl. 11 + Zl. 21)</t>
  </si>
  <si>
    <t>Immaterielles Anlagevermögen gesamt (Zl. 04 bis Zl. 10)</t>
  </si>
  <si>
    <t>Aktivierte Entwicklungskosten (012) - /072, 091A/</t>
  </si>
  <si>
    <t>Bewertbare Rechte (014) - /074, 091A/</t>
  </si>
  <si>
    <t>Sonstiges immaterielles Anlagevermögen (019, 01X) - /079, 07X, 091A/</t>
  </si>
  <si>
    <t>Anschaffung von immateriellem Anlagevermögen (041) - 093</t>
  </si>
  <si>
    <t>Poskytnuté preddavky na dlhodobý nehmotný majetok (051) - /095A/</t>
  </si>
  <si>
    <t>Advance payments for non-current intangible assets (051) - /095A/</t>
  </si>
  <si>
    <t>Geleistete Anzahlungen für immaterielles Anlagevermögen (051) - /095A/</t>
  </si>
  <si>
    <t>Materielles Anlagevermögen gesamt (Zl. 12 bis Zl. 20)</t>
  </si>
  <si>
    <t>Grundstücke (031) - 092A</t>
  </si>
  <si>
    <t>Bauten (021) - /081, 092A)</t>
  </si>
  <si>
    <t>Selbständige bewegliche Vermögensgegenstände und Gruppen von beweglichen Vermögensgegenständen (022) - /082, 092A/</t>
  </si>
  <si>
    <t>Außenanlagen (025) - /085, 092A/</t>
  </si>
  <si>
    <t>Viehbestand und Zuchttiere (026) - /086, 092A/</t>
  </si>
  <si>
    <t>Sonstiges materielles Anlagevermögen (029, 02X, 032) - /089, 08X, 092A/</t>
  </si>
  <si>
    <t>Anschaffung von materiellem Anlagevermögen (042) - 094</t>
  </si>
  <si>
    <t>Poskytnuté preddavky na dlhodobý hmotný majetok (052) - /095A/</t>
  </si>
  <si>
    <t>Advance payments for non-current tangible assets (052) - /095A/</t>
  </si>
  <si>
    <t>Geleistete Anzahlungen für materielles Anlagevermögen (052) - 095A</t>
  </si>
  <si>
    <t>Wertberichtigung zum angeschafften Anlagevermögen (+/- 097) +/- 098</t>
  </si>
  <si>
    <t>Finanzanlagen gesamt (Zl. 22 bis Zl. 32)</t>
  </si>
  <si>
    <t>Podielové cenné papiere a podiely v prepojených účtovných jednotkách (061A, 062A, 063A) - /096A/</t>
  </si>
  <si>
    <t>Shares and ownership interests in group companies (061A, 062A, 063A) - /096A/</t>
  </si>
  <si>
    <t>Beteiligungswertpapiere und Anteile an verbundenen Unternehmen (061A, 062A, 063A) - /096A/</t>
  </si>
  <si>
    <t>Podielové cenné papiere a podiely s podielovou účasťou okrem v prepojených účtovných jednotkách (062) - /096A/</t>
  </si>
  <si>
    <t>Shares and ownership interests with a participating interest except for group companies (062A) - /096A/</t>
  </si>
  <si>
    <t>Beteiligungswertpapiere und Anteile mit einer Beteiligung mit der Ausnahme von Beteiligungen an verbundenen Unternehmen (062A) - /096A/</t>
  </si>
  <si>
    <t>Sonstige realisierbare Wertpapiere und Anteile (063A) - 096A</t>
  </si>
  <si>
    <t>Loans to group companies (066A) - /096A/</t>
  </si>
  <si>
    <t>Darlehen an verbundene Unternehmen (066A) - /096A/</t>
  </si>
  <si>
    <t>Loans within a participating interest except to group companies  (066A) - /096A/</t>
  </si>
  <si>
    <t>Darlehen im Bezug auf Beteiligungen mit der Ausnahme von Darlehen an verbundene Unternehmen (066A) - /096A/</t>
  </si>
  <si>
    <t>Ostatné pôžičky (067A) - /096A/</t>
  </si>
  <si>
    <t>Other loans (067A) - /096A/</t>
  </si>
  <si>
    <t>Sonstige Darlehen (067A) - /096A/</t>
  </si>
  <si>
    <t>Schuldverschreibungen und sonstige Finanzanlagen (065A, 069A, 06XA) - /096A/</t>
  </si>
  <si>
    <t>Darlehen und sonstige Finanzanlagen mit Restfälligkeit bis zu einem Jahr (066A, 067A, 069A, 06XA) - 096A</t>
  </si>
  <si>
    <t>Bankkonten mit Bindungsfrist von über einem Jahr (22XA)</t>
  </si>
  <si>
    <t>Obstarávaný dlhodobý finančný majetok (043) - /096A/</t>
  </si>
  <si>
    <t>Non-current financial assets in acquisition (043) - /096A/</t>
  </si>
  <si>
    <t>Anschaffung von Finanzanlagen (043) - /096A/</t>
  </si>
  <si>
    <t>Poskytnuté preddavky na dlhodobý finančný majetok (053) - /095A/</t>
  </si>
  <si>
    <t>Advance payments for non-current financial assets (053) - /095A/</t>
  </si>
  <si>
    <t>Geleistete Anzahlungen an Finanzanlagen (053) - 095A</t>
  </si>
  <si>
    <t>Obežný majetok (r. 34 + r. 41 + r. 53 + r. 66 + r. 71)</t>
  </si>
  <si>
    <t>Current assets (l. 34 + l. 41 + l. 53 + l. 66 + l. 71)</t>
  </si>
  <si>
    <t>Umlaufvermögen (Zl. 34 + Zl. 41 + Zl. 53 + Zl. 66 + Zl. 71)</t>
  </si>
  <si>
    <t>Vorräte gesamt (Zl. 35 bis Zl. 40)</t>
  </si>
  <si>
    <t>Material (112, 119, 11X) - /191, 19X/</t>
  </si>
  <si>
    <t>Unfertige Produkte und Halbfabrikate (121, 122, 12X) - /192, 193, 19X/</t>
  </si>
  <si>
    <t>Produkte (123) - 194</t>
  </si>
  <si>
    <t>Tiere (124) - 195</t>
  </si>
  <si>
    <t>Waren (132, 133, 13X, 139) - /196, 19X/</t>
  </si>
  <si>
    <t>Poskytnuté preddavky na zásoby (314A) - /391A/</t>
  </si>
  <si>
    <t>Advance payments for inventory (314A) - /391A/</t>
  </si>
  <si>
    <t>Geleistete Anzahlungen auf Vorräte (314A) - /391A/</t>
  </si>
  <si>
    <t>Langfristige Forderungen gesamt (Zl. 42 + Zl. 46 bis Zl. 52)</t>
  </si>
  <si>
    <t>Forderungen aus Lieferungen und Leistungen gesamt (Zl. 43 bis Zl. 45)</t>
  </si>
  <si>
    <t>Pohľadávky z obchodného styku voči prepojeným účtovným jednotkám (311A, 312A, 313A, 314A, 315A, 31XA) - /391A/</t>
  </si>
  <si>
    <t>Trade receivables from group companies  (311A, 312A, 313A, 314A, 315A, 31XA) - /391A/</t>
  </si>
  <si>
    <t>Forderungen aus Lieferungen und Leistungen gegenüber verbundenen Unternehmen (311A, 312A, 313A, 314A, 315A, 31XA) - /391A/</t>
  </si>
  <si>
    <t>Pohľadávky z obchodného styku v rámci podielovej účasti okrem pohľadávok voči prepojeným účtovným jednotkám (311A, 312A, 313A, 314A, 315A, 31XA) - /391A/</t>
  </si>
  <si>
    <t>Trade receivables within a participating interest except for receivables from group companies (311A,312A,313A, 314A, 315A, 31XA) - /391A/</t>
  </si>
  <si>
    <t>Forderungen aus Lieferungen und Leistungen im Bezug auf Beteiligungen mit der Ausnahme von Forderungen gegenüber verbundenen Unternehmen (311A,312A,313A, 314A, 315A, 31XA) - /391A/</t>
  </si>
  <si>
    <t>Ostatné pohľadávky z obchodného styku (311A, 312A, 313A, 314A, 315A, 31XA) - /391A/</t>
  </si>
  <si>
    <t>Sonstige Forderungen aus Lieferungen und Leistungen (311A, 312A, 313A, 314A, 315A, 31XA) - /391A/</t>
  </si>
  <si>
    <t>Netto-Auftragswert (316A)</t>
  </si>
  <si>
    <t>Ostatné pohľadávky voči prepojeným účtovným jednotkám (351A) - /391A/</t>
  </si>
  <si>
    <t>Other receivables from group companies (351A) - /391A/</t>
  </si>
  <si>
    <t>Sonstige Forderungen gegenüber verbundenen Unternehmen (351A) - /391A/</t>
  </si>
  <si>
    <t>Ostatné pohľadávky v rámci podielovej účasti okrem pohľadávok voči prepojeným účtovným jednotkám (351A) - /391A/</t>
  </si>
  <si>
    <t>Other receivables within a participating interest except for receivables from group companies (351A) - /391A/</t>
  </si>
  <si>
    <t>Sonstige Forderungen im Bezug auf Beteiligungen mit der Ausnahme von Forderungen gegenüber verbundenen Unternehmen (351A) - /391A/</t>
  </si>
  <si>
    <t>Pohľadávky voči spoločníkom, členom a združeniu (354A, 355A, 358A, 35XA) - /391A/</t>
  </si>
  <si>
    <t>Receivables from partners, members and participants in an association (354A, 355A, 358A, 35XA) - /391A/</t>
  </si>
  <si>
    <t>Forderungen gegenüber Gesellschaftern, Mitgliedern von Gemeinschaften und Vereinen (354A, 355A, 358A, 35XA) - /391A/</t>
  </si>
  <si>
    <t>Forderungen aus Derivaten (373A, 376A)</t>
  </si>
  <si>
    <t>Iné pohľadávky (335A, 336A, 33XA, 371A, 374A, 375A, 378A) - /391A/</t>
  </si>
  <si>
    <t>Sonstige Forderungen (335A, 336A, 33XA, 371A, 374A, 375A, 378A) - /391A/</t>
  </si>
  <si>
    <t>Latente Steuerforderung (481A)</t>
  </si>
  <si>
    <t>Total current receivables (l. 54 + l. 58 to l. 65)</t>
  </si>
  <si>
    <t>Kurzfristige Forderungen gesamt (Zl. 54 + Zl. 58 bis Zl. 65)</t>
  </si>
  <si>
    <t>Forderungen aus Lieferungen und Leistungen gesamt (Zl. 55 bis Zl. 57)</t>
  </si>
  <si>
    <t>Trade receivables within a participating interest except for receivables from group companies (311A, 312A, 313A, 314A, 315A, 31XA) - /391A/</t>
  </si>
  <si>
    <t>Other receivables from group companies  (351A) - /391A/</t>
  </si>
  <si>
    <t>Pohľadávky voči spoločníkom, členom a združeniu (354A, 355A, 358A, 35XA, 398A) - /391A/</t>
  </si>
  <si>
    <t>Forderungen gegenüber Gesellschaftern, Mitgliedern von Gemeinschaften und Vereinen (354A, 355A, 358A, 35XA, 398A) - /391A/</t>
  </si>
  <si>
    <t>Sociálne poistenie (336) - /391A/</t>
  </si>
  <si>
    <t>Sozialversicherung (336A) - /391A/</t>
  </si>
  <si>
    <t>Daňové pohľadávky a dotácie (341, 342, 343, 345 346, 347) - /391A/</t>
  </si>
  <si>
    <t>Steuerforderungen und Zuschüsse (341, 342, 343, 345, 346, 347) - /391A/</t>
  </si>
  <si>
    <t>Iné pohľadávky (335A, 33XA, 371A, 374A, 375A, 378A) - /391A/</t>
  </si>
  <si>
    <t>Sonstige Forderungen (335A, 33XA, 371A, 374A, 375A, 378A) - /391A/</t>
  </si>
  <si>
    <t>Kurzfristiges Finanzvermögen gesamt (Zl. 67 bis Zl. 70)</t>
  </si>
  <si>
    <t>Current financial assets in group companies (251A, 253A, 256A, 257A, 25XA) - /291A, 29XA/</t>
  </si>
  <si>
    <t>Kurzfristiges Finanzvermögen in verbundenen Unternehmen (251A, 253A, 256A, 257A, 25XA) - /291A, 29XA/</t>
  </si>
  <si>
    <t>Current financial assets excluding current financial assets in group companies (251A, 253A, 256A, 257A, 25XA) - /291A, 29XA/</t>
  </si>
  <si>
    <t xml:space="preserve">Kurzfristiges Finanzvermögen mit der Ausnahme von kurzfristigem Finanzvermögen in verbundenen Unternehmen (251A, 253A, 256A, 257A, 25XA) - /291A, 29XA/
</t>
  </si>
  <si>
    <t>Eigene Aktien und eigene Geschäftsanteile (252)</t>
  </si>
  <si>
    <t>Anschaffung von kurzfristigem Finanzvermögen (259, 314A) - 291A</t>
  </si>
  <si>
    <t>Finančné účty súčet r. 72 až r. 73</t>
  </si>
  <si>
    <t>Finanzkonten gesamt (Zl. 72 bis Zl. 73)</t>
  </si>
  <si>
    <t>Kasse (211, 213, 21X)</t>
  </si>
  <si>
    <t>Bankkonten (221A, 22X +/-261)</t>
  </si>
  <si>
    <t>Rechnungsabgrenzungsposten gesamt (Zl. 75 bis Zl. 78)</t>
  </si>
  <si>
    <t>Langfristige Aufwendungen künftiger Perioden (381A, 382A)</t>
  </si>
  <si>
    <t>Kurzfristige Aufwendungen künftiger Perioden (381A, 382A)</t>
  </si>
  <si>
    <t>Langfristige Einnahmen künftiger Perioden (385A)</t>
  </si>
  <si>
    <t>Kurzfristige Einnahmen künftiger Perioden (385A)</t>
  </si>
  <si>
    <t>Spolu vlastné imanie a záväzky r. 80 + r. 101 + r. 141</t>
  </si>
  <si>
    <t>Eigenkapital und Verbindlichkeiten gesamt Zl. 80 + Zl. 101 + Zl. 141</t>
  </si>
  <si>
    <t>Eigenkapital (Zl. 81 + Zl. 85 + Zl. 86 + Zl. 87 + Zl. 90 + Zl. 93 + Zl. 97 + Zl. 100)</t>
  </si>
  <si>
    <t>Stammkapital gesamt (Zl. 82 bis Zl. 84)</t>
  </si>
  <si>
    <t>Stammkapital (411 oder +/- 491)</t>
  </si>
  <si>
    <t>Änderungen im Stammkapital +/- 419</t>
  </si>
  <si>
    <t>Forderungen aus ausstehenden Einlagen auf das Eigenkapital (/-/353)</t>
  </si>
  <si>
    <t>Emissionsagio (412)</t>
  </si>
  <si>
    <t>Sonstige Kapitalrücklagen (413)</t>
  </si>
  <si>
    <t>Gesetzliche Rücklage Zl. 88 + Zl. 89</t>
  </si>
  <si>
    <t>Gesetzliche Rücklage und unteilbare Rücklage (417A, 418, 421A, 422)</t>
  </si>
  <si>
    <t>Rücklage für eigene Aktien und eigene Geschäftsanteile (417A, 421A)</t>
  </si>
  <si>
    <t>Ostatné fondy zo zisku r. 91 + r. 92</t>
  </si>
  <si>
    <t>Sonstige Gewinnrücklagen Zl. 91 + Zl. 92</t>
  </si>
  <si>
    <t>Satzungsmäßige Rücklagen (423, 42X)</t>
  </si>
  <si>
    <t>Sonstige Rücklagen (427, 42X)</t>
  </si>
  <si>
    <t>Bewertungsdifferenzen gesamt (Zl. 94 bis Zl. 96)</t>
  </si>
  <si>
    <t>Bewertungsdifferenzen aus der Neubewertung von Anlagevermögen und Verbindlichkeiten (+/- 414)</t>
  </si>
  <si>
    <t>Bewertungsdifferenzen aus Kapitalbeteiligungen (+/- 415)</t>
  </si>
  <si>
    <t>Bewertungsdifferenzen aus Neubewertung bei Fusion, Verschmelzung und Spaltung (+/- 416)</t>
  </si>
  <si>
    <t>Výsledok hospodárenia minulých rokov r. 98 + r. 99</t>
  </si>
  <si>
    <t>Gewinn-/Verlustvortrag Zl. 98 + Zl. 99</t>
  </si>
  <si>
    <t>Gewinnvortrag der Vorjahre (428)</t>
  </si>
  <si>
    <t>Verlustvortrag der Vorjahre (/-/429)</t>
  </si>
  <si>
    <t>Profit/loss for the current reporting period after taxation /+-/ l. 01 - (l. 81 + l. 85 + l.  86 + l. 87 + l. 90 + l. 93 + l. 97 + l. 101 + l. 141)</t>
  </si>
  <si>
    <t>Ergebnis für die Buchungsperiode nach Steuern /+-/ Zl. 01 - (l. 81 + l. 85 + l. 86 + l. 87 + l. 90 + l. 93 + l. 97 + l. 101 + l. 141)</t>
  </si>
  <si>
    <t>Liabilities l. 102 + l. 118 + l. 121 + l. 122 + l. 136 + l. 139 + l. 140</t>
  </si>
  <si>
    <t>Verbindlichkeiten (Zl. 102 + Zl. 118 + Zl. 121 + Zl. 122 + Zl. 136 + Zl. 139 + Zl. 140)</t>
  </si>
  <si>
    <t>Langfristige Verbindlichkeiten gesamt (Zl. 103 + Zl. 107 bis Zl. 117)</t>
  </si>
  <si>
    <t>Total long-term trade payables (l. 104 to l. 106)</t>
  </si>
  <si>
    <t>Langfristige Verbindlichkeiten aus Lieferungen und Leistungen gesamt (Zl. 104 bis Zl. 106)</t>
  </si>
  <si>
    <t>Trade payables to group companies (321A, 475A, 476A)</t>
  </si>
  <si>
    <t>Verbindlichkeiten aus Lieferungen und Leistungen gegenüber verbundenen Unternehmen (321A, 475A, 476A)</t>
  </si>
  <si>
    <t>Trade payables within a participating interest except for payables to group companies (321A, 475A, 476A)</t>
  </si>
  <si>
    <t>Verbindlichkeiten aus Lieferungen und Leistungen im Bezug auf Beteiligungen mit der Ausnahme von Verbindlichkeiten gegenüber verbundenen Unternehmen (321A, 475A, 476A)</t>
  </si>
  <si>
    <t>Sonstige Verbindlichkeiten aus Lieferungen und Leistungen (321A, 475A, 476A)</t>
  </si>
  <si>
    <t>Other payables to group companies (471A, 47XA)</t>
  </si>
  <si>
    <t>Sonstige Verbindlichkeiten gegenüber verbundenen Unternehmen (471A, 47XA)</t>
  </si>
  <si>
    <t>Other payables within a participating interest except for payables to group companies (471A, 47XA)</t>
  </si>
  <si>
    <t>Sonstige Verbindlichkeiten im Bezug auf Beteiligungen mit der Ausnahme von Verbindlichkeiten gegenüber verbundenen Unternehmen (471A, 47XA)</t>
  </si>
  <si>
    <t>Sonstige langfristige Verbindlichkeiten (479A, 47XA)</t>
  </si>
  <si>
    <t>Langfristige erhaltene Anzahlungen (475A)</t>
  </si>
  <si>
    <t>Langfristige Wechselverbindlichkeiten (478A)</t>
  </si>
  <si>
    <t>Ausgegebene Schuldverschreibungen (473A/-/255A)</t>
  </si>
  <si>
    <t>Verbindlichkeiten aus der Sozialrücklage (472)</t>
  </si>
  <si>
    <t>Other non-current payables (336A, 372A, 474A, 47XA)</t>
  </si>
  <si>
    <t>Sonstige langfristige Verbindlichkeiten (336A, 372A, 474A, 47XA)</t>
  </si>
  <si>
    <t>Langfristige Verbindlichkeiten aus Derivatgeschäften (373A, 377A)</t>
  </si>
  <si>
    <t>Latente Steuerverbindlichkeit (481A)</t>
  </si>
  <si>
    <t>Dlhodobé rezervy r. 119 + r. 120</t>
  </si>
  <si>
    <t>Langfristige Rückstellungen Zl. 119 + Zl. 120</t>
  </si>
  <si>
    <t>Gesetzliche Rückstellungen (451A)</t>
  </si>
  <si>
    <t>Sonstige Rückstellungen (459A, 45XA)</t>
  </si>
  <si>
    <t>Langfristige Bankkredite (461A, 46XA)</t>
  </si>
  <si>
    <t>Kurzfristige Verbindlichkeiten gesamt (Zl. 123 + Zl. 127 bis Zl. 135)</t>
  </si>
  <si>
    <t>Verbindlichkeiten aus Lieferungen und Leistungen gesamt (Zl. 124 bis Zl. 126)</t>
  </si>
  <si>
    <t>Trade payables to group companies (321A, 322A, 324A, 325A, 326A, 32XA, 475A, 476A, 478A, 47XA)</t>
  </si>
  <si>
    <t>Verbindlichkeiten aus Lieferungen und Leistungen gegenüber verbundenen Unternehmen (321A, 322A, 324A, 325A, 326A, 32XA, 475A, 476A, 478A, 47XA)</t>
  </si>
  <si>
    <t>Trade payables within a participating interest except for payables to group companies (321A, 322A, 324A, 325A, 32XA, 475A, 476A, 478A, 47XA)</t>
  </si>
  <si>
    <t>Verbindlichkeiten aus Lieferungen und Leistungen im Bezug auf Beteiligungen mit der Ausnahme von Verbindlichkeiten gegenüber verbundenen Unternehmen (321A, 322A, 324A, 325A, 326A, 32XA, 475A, 476A, 478A, 47XA)</t>
  </si>
  <si>
    <t>Sonstige Verbindlichkeiten aus Lieferungen und Leistungen (321A, 322A, 324A, 325A, 326A, 32XA, 475A, 476A, 478A, 47XA)</t>
  </si>
  <si>
    <t>Other payables  to group companies  (361A, 36XA, 471A, 47XA)</t>
  </si>
  <si>
    <t>Sonstige Verbindlichkeiten gegenüber verbundenen Unternehmen (361A, 36XA, 471A, 47XA)</t>
  </si>
  <si>
    <t>Other payables within a participating interest except for payables to group companies (361A, 36XA, 471A, 47XA)</t>
  </si>
  <si>
    <t>Sonstige Verbindlichkeiten im Bezug auf Beteiligungen mit der Ausnahme von Verbindlichkeiten gegenüber verbundenen Unternehmen (361A, 36XA, 471A, 47XA)</t>
  </si>
  <si>
    <t>Verbindlichkeiten gegenüber Gesellschaftern und Vereinen (364, 365, 366, 367, 368, 398A, 478A, 479A)</t>
  </si>
  <si>
    <t>Verbindlichkeiten gegenüber Mitarbeitern (331, 333, 33X, 479A)</t>
  </si>
  <si>
    <t>Verbindlichkeiten aus der Sozialversicherung (336A)</t>
  </si>
  <si>
    <t>Steuerverbindlichkeiten und Zuschüsse (341, 342, 343, 345, 346, 347, 34X)</t>
  </si>
  <si>
    <t>Verbindlichkeiten aus Derivatgeschäften (373A, 377A)</t>
  </si>
  <si>
    <t>Sonstige Verbindlichkeiten (372A, 379A, 474A, 475A, 479A, 47XA)</t>
  </si>
  <si>
    <t>Krátkodobé rezervy r. 137 + r. 138</t>
  </si>
  <si>
    <t>Kurzfristige Rückstellungen Zl. 137 + Zl. 138</t>
  </si>
  <si>
    <t>Gesetzliche Rückstellungen (323A, 451A)</t>
  </si>
  <si>
    <t>Sonstige Rückstellungen (323A, 32X, 459A, 45XA)</t>
  </si>
  <si>
    <t>Laufende Bankkredite (221A, 231, 232, 23X, 461A, 46XA)</t>
  </si>
  <si>
    <t>Short-term financial assistance (241, 249, 24X, 473A, /-/255A)</t>
  </si>
  <si>
    <t>Kurzfristige Darlehen (241, 249, 24X, 473A, /-/255A)</t>
  </si>
  <si>
    <t>Rechnungsabgrenzungsposten gesamt (Zl. 142 bis Zl. 145)</t>
  </si>
  <si>
    <t>Langfristige Ausgaben künftiger Perioden (383A)</t>
  </si>
  <si>
    <t>Kurzfristige Ausgaben künftiger Perioden (383A)</t>
  </si>
  <si>
    <t>Langfristige Erträge künftiger Perioden (384A)</t>
  </si>
  <si>
    <t>Kurzfristige Erträge künftiger Perioden (384A)</t>
  </si>
  <si>
    <t>Ist-Stand</t>
  </si>
  <si>
    <t>Unmittelbare Vorperiode</t>
  </si>
  <si>
    <t>Nettoumsatzerlöse (Teil der Kontengruppe 6 gemäß Gesetz)</t>
  </si>
  <si>
    <t>Erlöse aus der Geschäftstätigkeit gesamt (Zl. 03 bis Zl. 09)</t>
  </si>
  <si>
    <t>Umsatzerlöse aus dem Verkauf von Waren (604, 607)</t>
  </si>
  <si>
    <t>Erlöse aus dem Verkauf von Eigenprodukten (601)</t>
  </si>
  <si>
    <t>Erlöse aus dem Verkauf von Dienstleistungen (602, 606)</t>
  </si>
  <si>
    <t>Bestandsänderungen der innerbetrieblichen Vorräte (+/- Kontengruppe 61)</t>
  </si>
  <si>
    <t>Aktivierung (Kontengruppe 62)</t>
  </si>
  <si>
    <t>Erlöse aus dem Verkauf des materiellen und immateriellen Anlagevermögens und des Materials (641, 642)</t>
  </si>
  <si>
    <t>Sonstige Erlöse aus der Geschäftstätigkeit (644, 645, 646, 648, 655, 657)</t>
  </si>
  <si>
    <t>Aufwendungen für die Geschäftstätigkeit gesamt (Zl. 11 + Zl. 12 + Zl. 13 + Zl. 14 + Zl. 15 + Zl. 20 + Zl. 21 + Zl. 24 + Zl. 25 + Zl. 26)</t>
  </si>
  <si>
    <t>Wareneinsatz (504, 507)</t>
  </si>
  <si>
    <t>Verbrauch von Material, Energie und sonstigen nicht lagerfähigen Lieferungen (501, 502, 503)</t>
  </si>
  <si>
    <t>Wertberichtigungen auf Vorräte (+/-) (505)</t>
  </si>
  <si>
    <t>Dienstleistungen (Kontengruppe 51)</t>
  </si>
  <si>
    <t>Personalaufwendungen gesamt (Zl. 16 bis Zl. 19)</t>
  </si>
  <si>
    <t>Lohnkosten (521, 522)</t>
  </si>
  <si>
    <t>Remuneration of members of company bodies and co-operative (523)</t>
  </si>
  <si>
    <t>Vergütungen an Mitglieder der Gesellschaftsorgane und Mitglieder von Gemeinschaften (523)</t>
  </si>
  <si>
    <t>Sozialversicherungsaufwendungen (524, 525, 526)</t>
  </si>
  <si>
    <t>Sozialaufwendungen (527, 528)</t>
  </si>
  <si>
    <t>Steuern und Gebühren (Kontengruppe 53)</t>
  </si>
  <si>
    <t>Abschreibungen von und Wertberichtigungen auf das materielle und immaterielle Anlagevermögen (Zl. 22 + Zl. 23)</t>
  </si>
  <si>
    <t>Abschreibungen des materiellen und immateriellen Anlagevermögens (551)</t>
  </si>
  <si>
    <t>Wertberichtigungen auf das materielle und immaterielle Anlagevermögen (+/-) (553)</t>
  </si>
  <si>
    <t>Restbuchwert von verkauftem Anlagevermögen und Material (541, 542)</t>
  </si>
  <si>
    <t>Wertberichtigungen auf Forderungen (+/-) (547)</t>
  </si>
  <si>
    <t>Sonstige Aufwendungen für die Geschäftstätigkeit (543, 544, 545, 546, 548, 549, 555, 557)</t>
  </si>
  <si>
    <t>Wirtschaftsergebnis aus der Geschäftstätigkeit (+/-) (Zl. 02 - Zl. 10)</t>
  </si>
  <si>
    <t>Deckungsbeitrag (Zl. 03 + Zl. 04 + Zl. 05 + Zl. 06 + Zl. 07) - (Zl. 11 + Zl. 12 + Zl. 13 + Zl. 14)</t>
  </si>
  <si>
    <t>Erlöse aus der Finanzierungstätigkeit gesamt (Zl. 30 + Zl. 31 + Zl. 35 + Zl. 39 + Zl. 42 + Zl. 43 + Zl. 44)</t>
  </si>
  <si>
    <t>Erlöse aus dem Verkauf von Wertpapieren und Anteilen (661)</t>
  </si>
  <si>
    <t>Erlöse aus den Finanzanlagen gesamt (Zl. 32 bis Zl. 34)</t>
  </si>
  <si>
    <t>Revenues from securities and ownership interests from group companies (665A)</t>
  </si>
  <si>
    <t>Erlöse aus Wertpapieren und Anteilen von verbundenen Unternehmen (665A)</t>
  </si>
  <si>
    <t>Revenues from securities and ownership interests within a participating interest except for revenues from group companies (665A)</t>
  </si>
  <si>
    <t>Erlöse aus Wertpapieren und Anteilen im Bezug auf Beteiligungen mit der Ausnahme von Erlösen der verbundenen Unternehmen (665A)</t>
  </si>
  <si>
    <t>Sonstige Erlöse aus Wertpapieren und Anteilen (665A)</t>
  </si>
  <si>
    <t>Erlöse aus kurzfristigem Finanzvermögen gesamt (Zl. 36 bis Zl. 38)</t>
  </si>
  <si>
    <t>Revenues from current financial assets from group companies (666A)</t>
  </si>
  <si>
    <t>Erlöse aus kurzfristigem Finanzvermögen von verbundenen Unternehmen (666A)</t>
  </si>
  <si>
    <t>Revenues from current financial assets within a participating interest except for revenues from group companies (666A)</t>
  </si>
  <si>
    <t>Erlöse aus kurzfristigem Finanzvermögen im Bezug auf Beteiligungen mit der Ausnahme von Erlösen der verbundenen Unternehmen (666A)</t>
  </si>
  <si>
    <t>Sonstige Erlöse aus kurzfristigem Finanzvermögen (666A)</t>
  </si>
  <si>
    <t>Zinserlöse (Zl. 40 + Zl. 41)</t>
  </si>
  <si>
    <t>Interest income from group companies (662A)</t>
  </si>
  <si>
    <t>Zinserlöse von verbundenen Unternehmen (662A)</t>
  </si>
  <si>
    <t>Sonstige Zinserlöse (662A)</t>
  </si>
  <si>
    <t>Kursgewinne (663)</t>
  </si>
  <si>
    <t>Erlöse aus der Neubewertung von Wertpapieren und Erlöse aus Derivatgeschäften (664, 667)</t>
  </si>
  <si>
    <t>Sonstige Erlöse aus der Finanzierungstätigkeit (668)</t>
  </si>
  <si>
    <t>Aufwendungen für die Finanzierungstätigkeit gesamt (Zl. 46 + Zl. 47 + Zl. 48 + Zl. 49 + Zl. 52 + Zl. 52 + Zl. 53 + Zl. 54)</t>
  </si>
  <si>
    <t>Veräußerte Wertpapiere und Anteile (561)</t>
  </si>
  <si>
    <t>Aufwendungen auf kurzfristiges Finanzvermögen (566)</t>
  </si>
  <si>
    <t>Wertberichtigungen auf Finanzvermögen (+/-) (565)</t>
  </si>
  <si>
    <t>Zinsaufwendungen (Zl. 50 + Zl. 51)</t>
  </si>
  <si>
    <t>Interest expense for group companies (562A)</t>
  </si>
  <si>
    <t>Zinsaufwendungen von verbundenen Unternehmen (562A)</t>
  </si>
  <si>
    <t>Sonstige Zinsaufwendungen (562A)</t>
  </si>
  <si>
    <t>Kursverluste (563)</t>
  </si>
  <si>
    <t>Aufwendungen für die Neubewertung von Wertpapieren und Aufwendungen für Derivatgeschäfte (564, 567)</t>
  </si>
  <si>
    <t>Sonstige Aufwendungen für die Finanzierungstätigkeit (568, 569)</t>
  </si>
  <si>
    <t>Ergebnis aus der Finanzierungstätigkeit (+/-) (Zl. 29 - Zl. 45)</t>
  </si>
  <si>
    <t>Jahresüberschuss/Jahresfehlbetrag vor Steuern (+/-) (Zl. 27 + Zl. 55)</t>
  </si>
  <si>
    <t>Körperschaftsteuer (Zl. 58 + Zl. 59)</t>
  </si>
  <si>
    <t>Fällige Körperschaftsteuer (591, 595)</t>
  </si>
  <si>
    <t>Latente Körperschaftsteuer (+/-) (592)</t>
  </si>
  <si>
    <t>Profit/loss of partnership transferred to partners 
(+/- 596)</t>
  </si>
  <si>
    <t>Gewinn-/Verlustverteilung an die Gesellschafter (+/- 596)</t>
  </si>
  <si>
    <t>Výsledok hospodárenia za účtovné obdobie po zdanení (+/-) 
(r. 56 - r. 57 - r. 60)</t>
  </si>
  <si>
    <t>Profit/loss for the reporting period after taxation (+/-) 
(l. 56 - l. 57 - l. 60)</t>
  </si>
  <si>
    <t xml:space="preserve">Jahresüberschuss/Jahresfehlbetrag nach Steuern (+/-) (Zl. 56 - Zl. 57 - Zl. 60)
</t>
  </si>
  <si>
    <t>JAHRESABSCHLUSS</t>
  </si>
  <si>
    <t>Anhang Nr. 1 zur Maßnahme Nr. 4455/2003-92</t>
  </si>
  <si>
    <t>von Unternehmen mit dem System der doppelten Buchführung</t>
  </si>
  <si>
    <t>erstellt zum</t>
  </si>
  <si>
    <t>Die Zahlenangaben sind rechts zu machen, sonstige Angaben sind von links an zu schreiben.  Nicht ausgefüllte Zeilen bleiben leer.</t>
  </si>
  <si>
    <t>Die Angaben sind in Blockschrift (siehe unten) mit einer Schreib- oder Druckmaschine in schwarzer oder dunkelblauer Farbe auszufüllen.</t>
  </si>
  <si>
    <t xml:space="preserve"> Jahresabschluss</t>
  </si>
  <si>
    <t>Wirtschaftseinheit</t>
  </si>
  <si>
    <t xml:space="preserve">  ordentlich</t>
  </si>
  <si>
    <t xml:space="preserve">  außerordentlich</t>
  </si>
  <si>
    <t>priebežná</t>
  </si>
  <si>
    <t xml:space="preserve"> Interim</t>
  </si>
  <si>
    <t>Zwischenabschluss</t>
  </si>
  <si>
    <t xml:space="preserve">von </t>
  </si>
  <si>
    <t>Beiliegende Bestandteile des Jahresabschlusses</t>
  </si>
  <si>
    <t>Bilanz (Úč POD 1-01)</t>
  </si>
  <si>
    <t>(in vollen Euro)</t>
  </si>
  <si>
    <t>Gewinn- und Verlustrechnung (Úč POD 2-01)</t>
  </si>
  <si>
    <t>Anhang (Úč POD 3-01)</t>
  </si>
  <si>
    <t xml:space="preserve"> Geschäftsname (Bezeichnung) der Wirtschaftseinheit</t>
  </si>
  <si>
    <t xml:space="preserve"> Sitz der Wirtschaftseinheit</t>
  </si>
  <si>
    <t>Straße</t>
  </si>
  <si>
    <t>Hausnummer</t>
  </si>
  <si>
    <t>Handelsregister und Nr. der Eintragung</t>
  </si>
  <si>
    <t>E-Mail-Adresse</t>
  </si>
  <si>
    <t xml:space="preserve">Unterschrift des satzungsmäßigen Organs der Wirtschaftseinheit oder eines Mitglieds des satzungsmäßigen Organs der Wirtschaftseinheit, bzw. Unterschrift natürlicher Person, die die Wirtschaftseinheit darstellt: </t>
  </si>
  <si>
    <t>Aufzeichnungen der Steuerbehörde</t>
  </si>
  <si>
    <t>Registernummer</t>
  </si>
  <si>
    <t>Datumstempel der Steuerbehörde</t>
  </si>
  <si>
    <t>Seite 1</t>
  </si>
  <si>
    <t>Anhang Nr. 1 zur Maßnahme Nr. MF/18009/2014-74</t>
  </si>
  <si>
    <t>(Ankreuzen: X)</t>
  </si>
  <si>
    <t>Zeile Nr.</t>
  </si>
  <si>
    <t>Brutto - Teil 1</t>
  </si>
  <si>
    <t>Korrektur - Teil 2</t>
  </si>
  <si>
    <t>Netto 3</t>
  </si>
  <si>
    <t>Seite 2</t>
  </si>
  <si>
    <t>Seite 3</t>
  </si>
  <si>
    <t>Seite 4</t>
  </si>
  <si>
    <t>Seite 5</t>
  </si>
  <si>
    <t>Seite 6</t>
  </si>
  <si>
    <t>Seite 7</t>
  </si>
  <si>
    <t>Seite 8</t>
  </si>
  <si>
    <t>Seite 9</t>
  </si>
  <si>
    <t>Seite 10</t>
  </si>
  <si>
    <t>Seite 11</t>
  </si>
  <si>
    <t>Seite 12</t>
  </si>
  <si>
    <t>Výkaz ziskov a strát Úč POD 
2 - 01</t>
  </si>
  <si>
    <t>Gewinn- und Verlustrechnung Úč POD 2 - 01</t>
  </si>
  <si>
    <t>Position</t>
  </si>
  <si>
    <t>malá</t>
  </si>
  <si>
    <t>Small</t>
  </si>
  <si>
    <t xml:space="preserve">Kleinunternehmen </t>
  </si>
  <si>
    <t>veľká</t>
  </si>
  <si>
    <t>Large</t>
  </si>
  <si>
    <t>Großunternehmen</t>
  </si>
  <si>
    <t>Výsledok hospodárenia z bežnej činnosti pred zdanením daňou z príjmov (+/</t>
  </si>
  <si>
    <t>Ergebnis aus der laufenden Geschäftstätigkeit vor Steuern (+/-)</t>
  </si>
  <si>
    <t>Write-off of the provision for acquired assets (+/-)</t>
  </si>
  <si>
    <t>Bestandsänderung der Rechnungsabgrenzung von Aufwendungen und Erträgen (+/-)</t>
  </si>
  <si>
    <t>Profit/loss on sales of non-current assets except for those assets considered as cash equivalents (+/-)</t>
  </si>
  <si>
    <r>
      <t>Ergebnis aus dem Verkauf von Anlagevermögen, mit Ausnahme des Anlagevermögens, das als Geldäquivalente betrachtet wird</t>
    </r>
    <r>
      <rPr>
        <vertAlign val="superscript"/>
        <sz val="9.5"/>
        <rFont val="Verdana"/>
        <family val="2"/>
      </rPr>
      <t xml:space="preserve"> </t>
    </r>
    <r>
      <rPr>
        <sz val="9.5"/>
        <rFont val="Verdana"/>
        <family val="2"/>
      </rPr>
      <t>(+/-)</t>
    </r>
  </si>
  <si>
    <t>Ausgaben für die Körperschaftsteuer der Wirtschaftseinheit (-/+)</t>
  </si>
  <si>
    <t>Príjmy výnimočného rozsahu alebo výskytu vzťahujúce sa na prevádzkovú činnosť (+)</t>
  </si>
  <si>
    <t>Income of extraordinary scope or occurrence related to operations (+)</t>
  </si>
  <si>
    <t>Výdavky výnimočného rozsahu alebo výskytu vzťahujúce sa na prevádzkovú činnosť (-)</t>
  </si>
  <si>
    <t>Expenditures of extraordinary scope or occurrence related to operations (-)</t>
  </si>
  <si>
    <t xml:space="preserve">Netto-Geldflüsse aus der Betriebstätigkeit </t>
  </si>
  <si>
    <t>Ausgaben für die Anschaffung von langfristigen Wertpapieren und Anteilen in anderen Wirtschaftseinheiten, mit Ausnahme von Wertpapieren, die für Geldäquivalente gehalten werden und Wertpapieren, die zum Verkauf oder zum Handel bestimmt sind (-)</t>
  </si>
  <si>
    <t>Einnahmen aus dem Verkauf von langfristigen Wertpapieren und Anteilen in anderen Wirtschaftseinheiten mit Ausnahme von Wertpapieren, die für Geldäquivalente gehalten werden und Wertpapieren, die zum Verkauf oder zum Handel bestimmt sind (+)</t>
  </si>
  <si>
    <t>Ausgaben für langfristige Darlehen, die von der Wirtschaftseinheit einer anderen Wirtschaftseinheit gewährt wurden, die Bestandteil des Konsolidierungskreises ist (-)</t>
  </si>
  <si>
    <t>Einnahmen aus der Rückzahlung langfristiger Darlehen, die von der Wirtschaftseinheit einer anderen Wirtschaftseinheit gewährt wurden, die Bestandteil des Konsolidierungskreises ist (+)</t>
  </si>
  <si>
    <t>Ausgaben für langfristige Darlehen, die von der Wirtschaftseinheit an Dritte gewährt wurden, mit Ausnahme von langfristigen Darlehen an Wirtschaftseinheiten, die Bestandteil des Konsolidierungskreises sind (-)</t>
  </si>
  <si>
    <t>Einnahmen aus der Rückzahlung von Darlehen, die von der Wirtschaftseinheit an Dritte gewährt wurden, mit Ausnahme von Darlehen an Wirtschaftseinheiten, die Bestandteil des Konsolidierungskreises sind  (+)</t>
  </si>
  <si>
    <t>Zinserträge (+)</t>
  </si>
  <si>
    <t>Ausgaben, die mit Derivaten zusammenhängen, mit Ausnahme von denen, die zum Verkauf oder zum Handel bestimmt sind (-)</t>
  </si>
  <si>
    <t>Einnahmen, die mit Derivaten zusammenhängen, mit Ausnahme von denen, die zum Verkauf oder zum Handel bestimmt sind (+)</t>
  </si>
  <si>
    <t>Ausgaben für die Körperschaftsteuer der Wirtschaftseinheit (-)</t>
  </si>
  <si>
    <t>Príjmy výnimočného rozsahu alebo výskytu vzťahujúce sa na investičnú činnosť (+)</t>
  </si>
  <si>
    <t>Income of extraordinary scope or occurrence related to investing activity (+)</t>
  </si>
  <si>
    <t>Výdavky výnimočného rozsahu alebo výskytu vzťahujúce sa na investičnú činnosť (-)</t>
  </si>
  <si>
    <t>Expenditures of extraordinary scope or occurrence related to investing activity (-)</t>
  </si>
  <si>
    <t xml:space="preserve">Netto-Geldflüsse aus der Investitionstätigkeit </t>
  </si>
  <si>
    <t>Einnahmen aus weiteren Einlagen ins Eigenkapital durch die Gesellschafter (+)</t>
  </si>
  <si>
    <t>Einnahmen aus der Begleichung eines Velustes durch die Gesellschafter (+)</t>
  </si>
  <si>
    <t>Ausgaben im Zusammenhang mit der Herabsetzung der durch die Wirtschaftseinheit gebildeten Rücklagen (-)</t>
  </si>
  <si>
    <t>Ausgaben für die Auszahlung des Anteils am Eigenkapital durch die Gesellschafter der Wirtschaftseinheit (-)</t>
  </si>
  <si>
    <t xml:space="preserve">Geldflüsse aus langfristigen und kurzfristigen Verbindlichkeiten aus der Finanzierungstätigkeit </t>
  </si>
  <si>
    <t>Ausgaben für die Rückzahlung der Kredite (-)</t>
  </si>
  <si>
    <t>Einnahmen aus sonstigen langfristigen und kurzfristigen Verbindlichkeiten, die aus der Finanzierungstätigkeit der Wirtschaftseinheit hervorgehen (+)</t>
  </si>
  <si>
    <t>Ausgaben für die Rückzahlung sonstiger langfristiger und kurzfristiger Verbindlichkeiten, die aus der Finanzierungstätigkeit der Wirtschaftseinheit hervorgehen (-)</t>
  </si>
  <si>
    <t>Výdavky súvisiace s derivátmi, s výnimkou, ak sú určené na predaj alebo na obchodovanie (-)</t>
  </si>
  <si>
    <r>
      <t xml:space="preserve">Mit Derivaten zusammenhängende Ausgaben, außer den zum Verkauf oder zum Handel bestimmten Derivaten </t>
    </r>
    <r>
      <rPr>
        <sz val="9.5"/>
        <rFont val="Verdana"/>
        <family val="2"/>
      </rPr>
      <t>(-)</t>
    </r>
  </si>
  <si>
    <t>Einnahmen, die mit Derivaten zusammenhängen, mit Ausnahme von Derivaten, die zum Verkauf oder Handel bestimmt sind (+)</t>
  </si>
  <si>
    <t>Príjmy výnimočného rozsahu alebo výskytu vzťahujúce sa na finančnú činnosť (+)</t>
  </si>
  <si>
    <t>Income of extraordinary scope or occurrence related to financing activities (+)</t>
  </si>
  <si>
    <t>Výdavky výnimočného rozsahu alebo výskytu vzťahujúce sa na finančnú činnosť (-)</t>
  </si>
  <si>
    <t>Expenditures of extraordinary scope or occurrence related to financing activities (-)</t>
  </si>
  <si>
    <t>Netto-Geldflüsse aus der Finanzierungstätigkeit</t>
  </si>
  <si>
    <t>Netto-Zuwachs bzw. Netto-Rückgang der Geldmittel und Geldäquivalente (+/-) (Summe A+B+C)</t>
  </si>
  <si>
    <t>Saldo der Geldmittel und Geldäquivalente zum Jahresende vor Einbeziehung der Kursgewinne/Kursverluste zum Stichtag des Jahresabschlusses  (+/-)</t>
  </si>
  <si>
    <t>Saldo der Geldmittel und Geldäquivalente zum Jahresende, korrigiert um Kursverluste/Kursgewinne zum Stichtag des Jahresabschlusses (+/-) (Summe D + E + G)</t>
  </si>
  <si>
    <t>Ist-Stand in EUR</t>
  </si>
  <si>
    <t>Preklad doplnených dát v tabuľkách do EN alebo DE, nezabudnite doplniť vzorce v pridaných riadkoch</t>
  </si>
  <si>
    <t>Translation of inserted table data to EN or DE, don't forget to add formulas to added rows</t>
  </si>
  <si>
    <t>Net construction contract value (316A)</t>
  </si>
  <si>
    <t>1.1.2016</t>
  </si>
  <si>
    <t>1.1.2015</t>
  </si>
  <si>
    <t>Výkaz ziskov a strát za rok končiaci sa 31. decembra 2016</t>
  </si>
  <si>
    <t>Income Statement for the year ended 31 December 2016</t>
  </si>
  <si>
    <t>Gewinn- und Verlustrechnung für das Geschäftsjahr zum 31. Dezember 2016</t>
  </si>
  <si>
    <t>Súvaha k 31. decembru 2016</t>
  </si>
  <si>
    <t>Balance Sheet as at 31 December 2016</t>
  </si>
  <si>
    <t>Bilanz zum 31. Dezember 2016</t>
  </si>
  <si>
    <t>PY issued</t>
  </si>
  <si>
    <t>Bizlink Technology (Slovakia) s.r.o.</t>
  </si>
  <si>
    <t>Trenčianska Teplá</t>
  </si>
  <si>
    <t xml:space="preserve"> 0326570294</t>
  </si>
  <si>
    <t>31.12.2021</t>
  </si>
  <si>
    <t>michal_hudcovsky@bizlinktech.com</t>
  </si>
  <si>
    <t>31.12.2020</t>
  </si>
  <si>
    <t>2022</t>
  </si>
  <si>
    <t>Okresný súd Trenčín, oddiel Sro.     Vložka 32320/R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</si>
</sst>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 #,##0.00_ ;_ * \-#,##0.00_ ;_ * &quot;-&quot;??_ ;_ @_ "/>
    <numFmt numFmtId="166" formatCode="#,##0&quot; &quot;;\(#,##0\);\-&quot;  &quot;"/>
    <numFmt numFmtId="167" formatCode="dd/\ mm/\ yyyy"/>
    <numFmt numFmtId="168" formatCode="_ &quot;$&quot;\ * #,##0.00_ ;_ &quot;$&quot;\ * \-#,##0.00_ ;_ &quot;$&quot;\ * &quot;-&quot;??_ ;_ @_ "/>
    <numFmt numFmtId="169" formatCode="#,##0_);\(#,##0\);&quot;-&quot;_)"/>
    <numFmt numFmtId="170" formatCode="#,##0.00\ &quot;€&quot;"/>
  </numFmts>
  <fonts count="146">
    <font>
      <sz val="10"/>
      <name val="Arial"/>
      <family val="2"/>
    </font>
    <font>
      <sz val="11"/>
      <color theme="1"/>
      <name val="Calibri"/>
      <family val="2"/>
      <charset val="238"/>
      <scheme val="minor"/>
    </font>
    <font>
      <sz val="10"/>
      <name val="Times New Roman"/>
      <family val="1"/>
    </font>
    <font>
      <sz val="10"/>
      <name val="Arial"/>
      <family val="2"/>
    </font>
    <font>
      <b/>
      <sz val="10"/>
      <name val="Arial"/>
      <family val="2"/>
    </font>
    <font>
      <i/>
      <sz val="10"/>
      <name val="Arial"/>
      <family val="2"/>
    </font>
    <font>
      <sz val="10"/>
      <name val="MS Sans Serif"/>
      <family val="2"/>
    </font>
    <font>
      <sz val="10"/>
      <name val="MS Sans Serif"/>
      <family val="2"/>
      <charset val="238"/>
    </font>
    <font>
      <b/>
      <sz val="12"/>
      <name val="Verdana"/>
      <family val="2"/>
    </font>
    <font>
      <sz val="9.5"/>
      <name val="Verdana"/>
      <family val="2"/>
    </font>
    <font>
      <b/>
      <sz val="9.5"/>
      <name val="Verdana"/>
      <family val="2"/>
    </font>
    <font>
      <sz val="8.5"/>
      <name val="Verdana"/>
      <family val="2"/>
    </font>
    <font>
      <b/>
      <sz val="11"/>
      <name val="Verdana"/>
      <family val="2"/>
    </font>
    <font>
      <sz val="11"/>
      <name val="Verdana"/>
      <family val="2"/>
    </font>
    <font>
      <b/>
      <sz val="9"/>
      <name val="Verdana"/>
      <family val="2"/>
    </font>
    <font>
      <sz val="12"/>
      <name val="Verdana"/>
      <family val="2"/>
    </font>
    <font>
      <sz val="9"/>
      <name val="Verdana"/>
      <family val="2"/>
    </font>
    <font>
      <sz val="7.5"/>
      <name val="Verdana"/>
      <family val="2"/>
    </font>
    <font>
      <b/>
      <sz val="7.5"/>
      <name val="Verdana"/>
      <family val="2"/>
    </font>
    <font>
      <b/>
      <sz val="8.5"/>
      <name val="Verdana"/>
      <family val="2"/>
    </font>
    <font>
      <sz val="7"/>
      <name val="Verdana"/>
      <family val="2"/>
    </font>
    <font>
      <b/>
      <i/>
      <sz val="10"/>
      <name val="Arial"/>
      <family val="2"/>
    </font>
    <font>
      <u/>
      <sz val="10"/>
      <color theme="10"/>
      <name val="Arial"/>
      <family val="2"/>
    </font>
    <font>
      <b/>
      <sz val="7.5"/>
      <color theme="3"/>
      <name val="Verdana"/>
      <family val="2"/>
    </font>
    <font>
      <b/>
      <sz val="7.5"/>
      <color theme="0"/>
      <name val="Verdana"/>
      <family val="2"/>
    </font>
    <font>
      <b/>
      <sz val="20"/>
      <color theme="0"/>
      <name val="Arial"/>
      <family val="2"/>
    </font>
    <font>
      <b/>
      <sz val="10"/>
      <color rgb="FFFF0000"/>
      <name val="Arial"/>
      <family val="2"/>
    </font>
    <font>
      <sz val="10"/>
      <name val="MS Sans Serif"/>
      <family val="2"/>
    </font>
    <font>
      <vertAlign val="superscript"/>
      <sz val="9.5"/>
      <name val="Verdana"/>
      <family val="2"/>
    </font>
    <font>
      <sz val="10"/>
      <color rgb="FFFF0000"/>
      <name val="Arial"/>
      <family val="2"/>
    </font>
    <font>
      <b/>
      <sz val="10"/>
      <name val="Arial"/>
      <family val="2"/>
      <charset val="238"/>
    </font>
    <font>
      <sz val="12"/>
      <name val="RomanEES"/>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1"/>
      <color theme="1"/>
      <name val="Czcionka tekstu podstawowego"/>
      <family val="2"/>
      <charset val="238"/>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0"/>
      <color theme="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b/>
      <sz val="10"/>
      <color theme="1"/>
      <name val="Calibri"/>
      <family val="2"/>
      <scheme val="minor"/>
    </font>
    <font>
      <sz val="10"/>
      <color rgb="FFFF0000"/>
      <name val="Calibri"/>
      <family val="2"/>
      <scheme val="minor"/>
    </font>
    <font>
      <sz val="10"/>
      <name val="Arial"/>
      <family val="2"/>
    </font>
    <font>
      <i/>
      <sz val="10"/>
      <color rgb="FFFF0000"/>
      <name val="Arial"/>
      <family val="2"/>
      <charset val="238"/>
    </font>
    <font>
      <b/>
      <sz val="7.5"/>
      <name val="Verdana"/>
      <family val="2"/>
      <charset val="238"/>
    </font>
    <font>
      <sz val="7.5"/>
      <name val="Verdana"/>
      <family val="2"/>
      <charset val="238"/>
    </font>
    <font>
      <sz val="10"/>
      <name val="Arial CE"/>
      <family val="2"/>
      <charset val="238"/>
    </font>
    <font>
      <i/>
      <sz val="10"/>
      <name val="Arial CE"/>
      <family val="2"/>
      <charset val="238"/>
    </font>
    <font>
      <sz val="6"/>
      <name val="Arial CE"/>
      <family val="2"/>
      <charset val="238"/>
    </font>
    <font>
      <sz val="10"/>
      <name val="Arial CE"/>
      <charset val="238"/>
    </font>
    <font>
      <b/>
      <sz val="16"/>
      <name val="Arial"/>
      <family val="2"/>
    </font>
    <font>
      <b/>
      <sz val="14"/>
      <name val="Arial CE"/>
      <family val="2"/>
      <charset val="238"/>
    </font>
    <font>
      <b/>
      <sz val="16"/>
      <name val="Arial CE"/>
      <family val="2"/>
      <charset val="238"/>
    </font>
    <font>
      <b/>
      <sz val="11"/>
      <name val="Arial CE"/>
      <family val="2"/>
      <charset val="238"/>
    </font>
    <font>
      <sz val="11"/>
      <name val="Arial CE"/>
      <family val="2"/>
      <charset val="238"/>
    </font>
    <font>
      <sz val="9"/>
      <name val="Arial CE"/>
      <family val="2"/>
      <charset val="238"/>
    </font>
    <font>
      <b/>
      <sz val="9"/>
      <name val="Arial CE"/>
      <family val="2"/>
      <charset val="238"/>
    </font>
    <font>
      <b/>
      <i/>
      <sz val="10"/>
      <name val="Arial CE"/>
      <family val="2"/>
      <charset val="238"/>
    </font>
    <font>
      <sz val="8.75"/>
      <name val="Arial CE"/>
      <family val="2"/>
      <charset val="238"/>
    </font>
    <font>
      <sz val="8.5"/>
      <name val="Arial CE"/>
      <family val="2"/>
      <charset val="238"/>
    </font>
    <font>
      <b/>
      <sz val="10"/>
      <name val="Arial CE"/>
      <family val="2"/>
      <charset val="238"/>
    </font>
    <font>
      <i/>
      <sz val="8.5"/>
      <name val="Arial CE"/>
      <family val="2"/>
      <charset val="238"/>
    </font>
    <font>
      <b/>
      <sz val="8.5"/>
      <name val="Arial CE"/>
      <family val="2"/>
      <charset val="238"/>
    </font>
    <font>
      <i/>
      <sz val="8.5"/>
      <name val="Arial CE"/>
      <charset val="238"/>
    </font>
    <font>
      <i/>
      <sz val="10"/>
      <name val="Arial CE"/>
      <charset val="238"/>
    </font>
    <font>
      <b/>
      <i/>
      <sz val="18"/>
      <name val="Arial CE"/>
      <family val="2"/>
      <charset val="238"/>
    </font>
    <font>
      <sz val="8"/>
      <name val="Arial CE"/>
      <family val="2"/>
      <charset val="238"/>
    </font>
    <font>
      <b/>
      <sz val="10.5"/>
      <name val="Arial CE"/>
      <family val="2"/>
      <charset val="238"/>
    </font>
    <font>
      <b/>
      <i/>
      <sz val="12"/>
      <name val="Arial CE"/>
      <family val="2"/>
      <charset val="238"/>
    </font>
    <font>
      <b/>
      <sz val="6"/>
      <name val="Arial CE"/>
      <charset val="238"/>
    </font>
    <font>
      <sz val="7"/>
      <name val="Arial"/>
      <family val="2"/>
      <charset val="238"/>
    </font>
    <font>
      <sz val="9"/>
      <name val="Arial"/>
      <family val="2"/>
      <charset val="238"/>
    </font>
    <font>
      <sz val="9"/>
      <name val="Arial CE"/>
      <charset val="238"/>
    </font>
    <font>
      <b/>
      <sz val="8"/>
      <name val="Arial"/>
      <family val="2"/>
      <charset val="238"/>
    </font>
    <font>
      <b/>
      <sz val="10"/>
      <name val="Arial CE"/>
      <charset val="238"/>
    </font>
    <font>
      <b/>
      <sz val="7"/>
      <name val="Arial"/>
      <family val="2"/>
      <charset val="238"/>
    </font>
    <font>
      <b/>
      <sz val="5"/>
      <name val="Arial"/>
      <family val="2"/>
      <charset val="238"/>
    </font>
    <font>
      <sz val="6"/>
      <name val="Arial"/>
      <family val="2"/>
      <charset val="238"/>
    </font>
    <font>
      <b/>
      <sz val="5"/>
      <name val="Arial CE"/>
      <family val="2"/>
      <charset val="238"/>
    </font>
    <font>
      <b/>
      <sz val="7"/>
      <name val="Arial CE"/>
      <family val="2"/>
      <charset val="238"/>
    </font>
    <font>
      <sz val="7"/>
      <name val="Arial CE"/>
      <family val="2"/>
      <charset val="238"/>
    </font>
    <font>
      <sz val="8"/>
      <name val="Arial"/>
      <family val="2"/>
      <charset val="238"/>
    </font>
    <font>
      <sz val="10"/>
      <color indexed="9"/>
      <name val="Arial"/>
      <family val="2"/>
      <charset val="238"/>
    </font>
    <font>
      <b/>
      <sz val="6"/>
      <name val="Arial"/>
      <family val="2"/>
      <charset val="238"/>
    </font>
    <font>
      <sz val="7"/>
      <color indexed="9"/>
      <name val="Arial"/>
      <family val="2"/>
      <charset val="238"/>
    </font>
    <font>
      <sz val="10"/>
      <color indexed="9"/>
      <name val="Arial CE"/>
      <family val="2"/>
      <charset val="238"/>
    </font>
    <font>
      <sz val="5"/>
      <name val="Arial CE"/>
      <family val="2"/>
      <charset val="238"/>
    </font>
    <font>
      <sz val="6.5"/>
      <name val="Arial"/>
      <family val="2"/>
      <charset val="238"/>
    </font>
    <font>
      <sz val="10"/>
      <color indexed="60"/>
      <name val="Arial"/>
      <family val="2"/>
      <charset val="238"/>
    </font>
    <font>
      <sz val="7"/>
      <color indexed="60"/>
      <name val="Arial"/>
      <family val="2"/>
      <charset val="238"/>
    </font>
    <font>
      <sz val="10"/>
      <color indexed="60"/>
      <name val="Arial CE"/>
      <family val="2"/>
      <charset val="238"/>
    </font>
    <font>
      <b/>
      <sz val="6"/>
      <name val="Arial"/>
      <family val="2"/>
    </font>
    <font>
      <b/>
      <sz val="7"/>
      <name val="Arial"/>
      <family val="2"/>
    </font>
    <font>
      <b/>
      <sz val="9"/>
      <name val="Arial"/>
      <family val="2"/>
      <charset val="238"/>
    </font>
    <font>
      <sz val="6"/>
      <name val="Arial"/>
      <family val="2"/>
    </font>
    <font>
      <sz val="7"/>
      <name val="Arial"/>
      <family val="2"/>
    </font>
    <font>
      <b/>
      <sz val="6.5"/>
      <name val="Arial"/>
      <family val="2"/>
    </font>
    <font>
      <sz val="6.5"/>
      <name val="Arial"/>
      <family val="2"/>
    </font>
    <font>
      <sz val="7.5"/>
      <name val="Arial"/>
      <family val="2"/>
      <charset val="238"/>
    </font>
    <font>
      <sz val="10"/>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sz val="5"/>
      <name val="Arial"/>
      <family val="2"/>
      <charset val="238"/>
    </font>
    <font>
      <sz val="5.5"/>
      <name val="Arial"/>
      <family val="2"/>
      <charset val="238"/>
    </font>
    <font>
      <b/>
      <sz val="8"/>
      <name val="Arial"/>
      <family val="2"/>
    </font>
    <font>
      <sz val="8.5"/>
      <name val="Arial CE"/>
      <charset val="238"/>
    </font>
    <font>
      <sz val="11"/>
      <color theme="1"/>
      <name val="Calibri"/>
      <family val="2"/>
      <scheme val="minor"/>
    </font>
    <font>
      <b/>
      <sz val="11"/>
      <color theme="0"/>
      <name val="Verdana"/>
      <family val="2"/>
    </font>
  </fonts>
  <fills count="68">
    <fill>
      <patternFill patternType="none"/>
    </fill>
    <fill>
      <patternFill patternType="gray125"/>
    </fill>
    <fill>
      <patternFill patternType="solid">
        <fgColor indexed="1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indexed="9"/>
        <bgColor indexed="26"/>
      </patternFill>
    </fill>
    <fill>
      <patternFill patternType="solid">
        <fgColor indexed="42"/>
        <bgColor indexed="27"/>
      </patternFill>
    </fill>
    <fill>
      <patternFill patternType="solid">
        <fgColor indexed="31"/>
        <bgColor indexed="22"/>
      </patternFill>
    </fill>
    <fill>
      <patternFill patternType="solid">
        <fgColor indexed="45"/>
        <bgColor indexed="29"/>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theme="9" tint="0.59999389629810485"/>
        <bgColor indexed="64"/>
      </patternFill>
    </fill>
    <fill>
      <patternFill patternType="solid">
        <fgColor theme="1"/>
        <bgColor indexed="64"/>
      </patternFill>
    </fill>
  </fills>
  <borders count="1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medium">
        <color indexed="64"/>
      </top>
      <bottom style="thin">
        <color indexed="8"/>
      </bottom>
      <diagonal/>
    </border>
    <border>
      <left/>
      <right style="medium">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64"/>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64"/>
      </right>
      <top style="thin">
        <color indexed="8"/>
      </top>
      <bottom/>
      <diagonal/>
    </border>
    <border>
      <left/>
      <right style="medium">
        <color indexed="64"/>
      </right>
      <top/>
      <bottom style="thin">
        <color indexed="8"/>
      </bottom>
      <diagonal/>
    </border>
    <border>
      <left style="medium">
        <color indexed="64"/>
      </left>
      <right/>
      <top style="thin">
        <color indexed="8"/>
      </top>
      <bottom/>
      <diagonal/>
    </border>
    <border>
      <left style="medium">
        <color indexed="64"/>
      </left>
      <right/>
      <top/>
      <bottom style="thin">
        <color indexed="8"/>
      </bottom>
      <diagonal/>
    </border>
    <border>
      <left style="medium">
        <color indexed="64"/>
      </left>
      <right style="thin">
        <color indexed="8"/>
      </right>
      <top style="thin">
        <color indexed="8"/>
      </top>
      <bottom/>
      <diagonal/>
    </border>
    <border>
      <left style="medium">
        <color indexed="8"/>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style="medium">
        <color indexed="64"/>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right style="medium">
        <color indexed="8"/>
      </right>
      <top style="thin">
        <color indexed="8"/>
      </top>
      <bottom/>
      <diagonal/>
    </border>
    <border>
      <left/>
      <right style="medium">
        <color indexed="8"/>
      </right>
      <top/>
      <bottom/>
      <diagonal/>
    </border>
    <border>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medium">
        <color indexed="8"/>
      </right>
      <top style="thin">
        <color indexed="64"/>
      </top>
      <bottom/>
      <diagonal/>
    </border>
    <border>
      <left/>
      <right/>
      <top style="thin">
        <color indexed="8"/>
      </top>
      <bottom style="thin">
        <color indexed="8"/>
      </bottom>
      <diagonal/>
    </border>
    <border>
      <left/>
      <right style="thin">
        <color indexed="64"/>
      </right>
      <top style="medium">
        <color indexed="8"/>
      </top>
      <bottom/>
      <diagonal/>
    </border>
    <border>
      <left/>
      <right/>
      <top/>
      <bottom style="medium">
        <color indexed="8"/>
      </bottom>
      <diagonal/>
    </border>
    <border>
      <left/>
      <right style="medium">
        <color indexed="8"/>
      </right>
      <top/>
      <bottom style="medium">
        <color indexed="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indexed="8"/>
      </right>
      <top/>
      <bottom style="medium">
        <color indexed="8"/>
      </bottom>
      <diagonal/>
    </border>
    <border>
      <left/>
      <right style="thin">
        <color indexed="8"/>
      </right>
      <top style="thin">
        <color indexed="8"/>
      </top>
      <bottom style="medium">
        <color indexed="8"/>
      </bottom>
      <diagonal/>
    </border>
    <border>
      <left/>
      <right style="thin">
        <color indexed="8"/>
      </right>
      <top style="thin">
        <color indexed="8"/>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01">
    <xf numFmtId="0" fontId="0" fillId="0" borderId="0"/>
    <xf numFmtId="165" fontId="2" fillId="0" borderId="0" applyFont="0" applyFill="0" applyBorder="0" applyAlignment="0" applyProtection="0"/>
    <xf numFmtId="0" fontId="22" fillId="0" borderId="0" applyNumberFormat="0" applyFill="0" applyBorder="0" applyAlignment="0" applyProtection="0"/>
    <xf numFmtId="0" fontId="6" fillId="0" borderId="0"/>
    <xf numFmtId="0" fontId="7" fillId="0" borderId="0"/>
    <xf numFmtId="0" fontId="3" fillId="0" borderId="0"/>
    <xf numFmtId="0" fontId="27" fillId="0" borderId="0"/>
    <xf numFmtId="168" fontId="2" fillId="0" borderId="0" applyFont="0" applyFill="0" applyBorder="0" applyAlignment="0" applyProtection="0"/>
    <xf numFmtId="0" fontId="31" fillId="0" borderId="0"/>
    <xf numFmtId="0" fontId="48" fillId="0" borderId="0" applyFill="0" applyBorder="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9"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9"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9"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9"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49"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49" fillId="39" borderId="0" applyNumberFormat="0" applyBorder="0" applyAlignment="0" applyProtection="0"/>
    <xf numFmtId="0" fontId="1"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49"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49"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49"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49"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9"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9" fillId="40" borderId="0" applyNumberFormat="0" applyBorder="0" applyAlignment="0" applyProtection="0"/>
    <xf numFmtId="0" fontId="1" fillId="40" borderId="0" applyNumberFormat="0" applyBorder="0" applyAlignment="0" applyProtection="0"/>
    <xf numFmtId="0" fontId="46" fillId="21" borderId="0" applyNumberFormat="0" applyBorder="0" applyAlignment="0" applyProtection="0"/>
    <xf numFmtId="0" fontId="50" fillId="21" borderId="0" applyNumberFormat="0" applyBorder="0" applyAlignment="0" applyProtection="0"/>
    <xf numFmtId="0" fontId="46" fillId="25" borderId="0" applyNumberFormat="0" applyBorder="0" applyAlignment="0" applyProtection="0"/>
    <xf numFmtId="0" fontId="50" fillId="25" borderId="0" applyNumberFormat="0" applyBorder="0" applyAlignment="0" applyProtection="0"/>
    <xf numFmtId="0" fontId="46" fillId="29" borderId="0" applyNumberFormat="0" applyBorder="0" applyAlignment="0" applyProtection="0"/>
    <xf numFmtId="0" fontId="50" fillId="29" borderId="0" applyNumberFormat="0" applyBorder="0" applyAlignment="0" applyProtection="0"/>
    <xf numFmtId="0" fontId="46" fillId="33" borderId="0" applyNumberFormat="0" applyBorder="0" applyAlignment="0" applyProtection="0"/>
    <xf numFmtId="0" fontId="50" fillId="33" borderId="0" applyNumberFormat="0" applyBorder="0" applyAlignment="0" applyProtection="0"/>
    <xf numFmtId="0" fontId="46" fillId="37" borderId="0" applyNumberFormat="0" applyBorder="0" applyAlignment="0" applyProtection="0"/>
    <xf numFmtId="0" fontId="50" fillId="37" borderId="0" applyNumberFormat="0" applyBorder="0" applyAlignment="0" applyProtection="0"/>
    <xf numFmtId="0" fontId="46" fillId="41" borderId="0" applyNumberFormat="0" applyBorder="0" applyAlignment="0" applyProtection="0"/>
    <xf numFmtId="0" fontId="50" fillId="41" borderId="0" applyNumberFormat="0" applyBorder="0" applyAlignment="0" applyProtection="0"/>
    <xf numFmtId="0" fontId="46" fillId="18" borderId="0" applyNumberFormat="0" applyBorder="0" applyAlignment="0" applyProtection="0"/>
    <xf numFmtId="0" fontId="50" fillId="18" borderId="0" applyNumberFormat="0" applyBorder="0" applyAlignment="0" applyProtection="0"/>
    <xf numFmtId="0" fontId="46" fillId="22" borderId="0" applyNumberFormat="0" applyBorder="0" applyAlignment="0" applyProtection="0"/>
    <xf numFmtId="0" fontId="50" fillId="22" borderId="0" applyNumberFormat="0" applyBorder="0" applyAlignment="0" applyProtection="0"/>
    <xf numFmtId="0" fontId="46" fillId="26" borderId="0" applyNumberFormat="0" applyBorder="0" applyAlignment="0" applyProtection="0"/>
    <xf numFmtId="0" fontId="50" fillId="26" borderId="0" applyNumberFormat="0" applyBorder="0" applyAlignment="0" applyProtection="0"/>
    <xf numFmtId="0" fontId="46" fillId="30" borderId="0" applyNumberFormat="0" applyBorder="0" applyAlignment="0" applyProtection="0"/>
    <xf numFmtId="0" fontId="50" fillId="30" borderId="0" applyNumberFormat="0" applyBorder="0" applyAlignment="0" applyProtection="0"/>
    <xf numFmtId="0" fontId="46" fillId="34" borderId="0" applyNumberFormat="0" applyBorder="0" applyAlignment="0" applyProtection="0"/>
    <xf numFmtId="0" fontId="50" fillId="34" borderId="0" applyNumberFormat="0" applyBorder="0" applyAlignment="0" applyProtection="0"/>
    <xf numFmtId="0" fontId="46" fillId="38" borderId="0" applyNumberFormat="0" applyBorder="0" applyAlignment="0" applyProtection="0"/>
    <xf numFmtId="0" fontId="50" fillId="38" borderId="0" applyNumberFormat="0" applyBorder="0" applyAlignment="0" applyProtection="0"/>
    <xf numFmtId="0" fontId="36" fillId="12" borderId="0" applyNumberFormat="0" applyBorder="0" applyAlignment="0" applyProtection="0"/>
    <xf numFmtId="0" fontId="51" fillId="12" borderId="0" applyNumberFormat="0" applyBorder="0" applyAlignment="0" applyProtection="0"/>
    <xf numFmtId="0" fontId="40" fillId="15" borderId="34" applyNumberFormat="0" applyAlignment="0" applyProtection="0"/>
    <xf numFmtId="0" fontId="52" fillId="15" borderId="34" applyNumberFormat="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35" fillId="11" borderId="0" applyNumberFormat="0" applyBorder="0" applyAlignment="0" applyProtection="0"/>
    <xf numFmtId="0" fontId="54" fillId="11" borderId="0" applyNumberFormat="0" applyBorder="0" applyAlignment="0" applyProtection="0"/>
    <xf numFmtId="0" fontId="32" fillId="0" borderId="31" applyNumberFormat="0" applyFill="0" applyAlignment="0" applyProtection="0"/>
    <xf numFmtId="0" fontId="55" fillId="0" borderId="31" applyNumberFormat="0" applyFill="0" applyAlignment="0" applyProtection="0"/>
    <xf numFmtId="0" fontId="33" fillId="0" borderId="32" applyNumberFormat="0" applyFill="0" applyAlignment="0" applyProtection="0"/>
    <xf numFmtId="0" fontId="56" fillId="0" borderId="32" applyNumberFormat="0" applyFill="0" applyAlignment="0" applyProtection="0"/>
    <xf numFmtId="0" fontId="34" fillId="0" borderId="33" applyNumberFormat="0" applyFill="0" applyAlignment="0" applyProtection="0"/>
    <xf numFmtId="0" fontId="57" fillId="0" borderId="33" applyNumberFormat="0" applyFill="0" applyAlignment="0" applyProtection="0"/>
    <xf numFmtId="0" fontId="34" fillId="0" borderId="0" applyNumberFormat="0" applyFill="0" applyBorder="0" applyAlignment="0" applyProtection="0"/>
    <xf numFmtId="0" fontId="57" fillId="0" borderId="0" applyNumberFormat="0" applyFill="0" applyBorder="0" applyAlignment="0" applyProtection="0"/>
    <xf numFmtId="0" fontId="42" fillId="16" borderId="37" applyNumberFormat="0" applyAlignment="0" applyProtection="0"/>
    <xf numFmtId="0" fontId="58" fillId="16" borderId="37" applyNumberFormat="0" applyAlignment="0" applyProtection="0"/>
    <xf numFmtId="0" fontId="38" fillId="14" borderId="34" applyNumberFormat="0" applyAlignment="0" applyProtection="0"/>
    <xf numFmtId="0" fontId="59" fillId="14" borderId="34" applyNumberFormat="0" applyAlignment="0" applyProtection="0"/>
    <xf numFmtId="0" fontId="41" fillId="0" borderId="36" applyNumberFormat="0" applyFill="0" applyAlignment="0" applyProtection="0"/>
    <xf numFmtId="0" fontId="60" fillId="0" borderId="36" applyNumberFormat="0" applyFill="0" applyAlignment="0" applyProtection="0"/>
    <xf numFmtId="0" fontId="37" fillId="13" borderId="0" applyNumberFormat="0" applyBorder="0" applyAlignment="0" applyProtection="0"/>
    <xf numFmtId="0" fontId="61" fillId="13" borderId="0" applyNumberFormat="0" applyBorder="0" applyAlignment="0" applyProtection="0"/>
    <xf numFmtId="0" fontId="1" fillId="0" borderId="0"/>
    <xf numFmtId="0" fontId="48" fillId="0" borderId="0"/>
    <xf numFmtId="0" fontId="1" fillId="0" borderId="0"/>
    <xf numFmtId="0" fontId="1" fillId="0" borderId="0"/>
    <xf numFmtId="0" fontId="1" fillId="0" borderId="0"/>
    <xf numFmtId="0" fontId="48" fillId="0" borderId="0"/>
    <xf numFmtId="0" fontId="1" fillId="0" borderId="0"/>
    <xf numFmtId="0" fontId="47" fillId="0" borderId="0"/>
    <xf numFmtId="0" fontId="1" fillId="0" borderId="0"/>
    <xf numFmtId="0" fontId="1" fillId="17" borderId="38" applyNumberFormat="0" applyFont="0" applyAlignment="0" applyProtection="0"/>
    <xf numFmtId="0" fontId="1" fillId="17" borderId="38" applyNumberFormat="0" applyFont="0" applyAlignment="0" applyProtection="0"/>
    <xf numFmtId="0" fontId="1" fillId="17" borderId="38" applyNumberFormat="0" applyFont="0" applyAlignment="0" applyProtection="0"/>
    <xf numFmtId="0" fontId="1" fillId="17" borderId="38" applyNumberFormat="0" applyFont="0" applyAlignment="0" applyProtection="0"/>
    <xf numFmtId="0" fontId="1" fillId="17" borderId="38" applyNumberFormat="0" applyFont="0" applyAlignment="0" applyProtection="0"/>
    <xf numFmtId="0" fontId="39" fillId="15" borderId="35" applyNumberFormat="0" applyAlignment="0" applyProtection="0"/>
    <xf numFmtId="0" fontId="62" fillId="15" borderId="35" applyNumberFormat="0" applyAlignment="0" applyProtection="0"/>
    <xf numFmtId="9" fontId="49" fillId="0" borderId="0" applyFont="0" applyFill="0" applyBorder="0" applyAlignment="0" applyProtection="0"/>
    <xf numFmtId="0" fontId="45" fillId="0" borderId="39" applyNumberFormat="0" applyFill="0" applyAlignment="0" applyProtection="0"/>
    <xf numFmtId="0" fontId="63" fillId="0" borderId="39" applyNumberFormat="0" applyFill="0" applyAlignment="0" applyProtection="0"/>
    <xf numFmtId="0" fontId="43" fillId="0" borderId="0" applyNumberFormat="0" applyFill="0" applyBorder="0" applyAlignment="0" applyProtection="0"/>
    <xf numFmtId="0" fontId="64" fillId="0" borderId="0" applyNumberFormat="0" applyFill="0" applyBorder="0" applyAlignment="0" applyProtection="0"/>
    <xf numFmtId="0" fontId="65" fillId="0" borderId="0"/>
    <xf numFmtId="0" fontId="69" fillId="0" borderId="0"/>
    <xf numFmtId="0" fontId="69" fillId="0" borderId="0"/>
    <xf numFmtId="0" fontId="47" fillId="0" borderId="0"/>
    <xf numFmtId="0" fontId="6" fillId="0" borderId="0"/>
    <xf numFmtId="164" fontId="122" fillId="0" borderId="0" applyFill="0" applyBorder="0" applyAlignment="0" applyProtection="0"/>
    <xf numFmtId="0" fontId="123" fillId="45" borderId="0" applyNumberFormat="0" applyBorder="0" applyAlignment="0" applyProtection="0"/>
    <xf numFmtId="0" fontId="123" fillId="46" borderId="0" applyNumberFormat="0" applyBorder="0" applyAlignment="0" applyProtection="0"/>
    <xf numFmtId="0" fontId="123" fillId="44" borderId="0" applyNumberFormat="0" applyBorder="0" applyAlignment="0" applyProtection="0"/>
    <xf numFmtId="0" fontId="123" fillId="47" borderId="0" applyNumberFormat="0" applyBorder="0" applyAlignment="0" applyProtection="0"/>
    <xf numFmtId="0" fontId="123" fillId="48" borderId="0" applyNumberFormat="0" applyBorder="0" applyAlignment="0" applyProtection="0"/>
    <xf numFmtId="0" fontId="123" fillId="49" borderId="0" applyNumberFormat="0" applyBorder="0" applyAlignment="0" applyProtection="0"/>
    <xf numFmtId="0" fontId="123" fillId="50" borderId="0" applyNumberFormat="0" applyBorder="0" applyAlignment="0" applyProtection="0"/>
    <xf numFmtId="0" fontId="123" fillId="51" borderId="0" applyNumberFormat="0" applyBorder="0" applyAlignment="0" applyProtection="0"/>
    <xf numFmtId="0" fontId="123" fillId="52" borderId="0" applyNumberFormat="0" applyBorder="0" applyAlignment="0" applyProtection="0"/>
    <xf numFmtId="0" fontId="123" fillId="47" borderId="0" applyNumberFormat="0" applyBorder="0" applyAlignment="0" applyProtection="0"/>
    <xf numFmtId="0" fontId="123" fillId="50" borderId="0" applyNumberFormat="0" applyBorder="0" applyAlignment="0" applyProtection="0"/>
    <xf numFmtId="0" fontId="123" fillId="53" borderId="0" applyNumberFormat="0" applyBorder="0" applyAlignment="0" applyProtection="0"/>
    <xf numFmtId="0" fontId="124" fillId="54" borderId="0" applyNumberFormat="0" applyBorder="0" applyAlignment="0" applyProtection="0"/>
    <xf numFmtId="0" fontId="124" fillId="51" borderId="0" applyNumberFormat="0" applyBorder="0" applyAlignment="0" applyProtection="0"/>
    <xf numFmtId="0" fontId="124" fillId="52" borderId="0" applyNumberFormat="0" applyBorder="0" applyAlignment="0" applyProtection="0"/>
    <xf numFmtId="0" fontId="124" fillId="55" borderId="0" applyNumberFormat="0" applyBorder="0" applyAlignment="0" applyProtection="0"/>
    <xf numFmtId="0" fontId="124" fillId="56" borderId="0" applyNumberFormat="0" applyBorder="0" applyAlignment="0" applyProtection="0"/>
    <xf numFmtId="0" fontId="124" fillId="57" borderId="0" applyNumberFormat="0" applyBorder="0" applyAlignment="0" applyProtection="0"/>
    <xf numFmtId="0" fontId="125" fillId="44" borderId="0" applyNumberFormat="0" applyBorder="0" applyAlignment="0" applyProtection="0"/>
    <xf numFmtId="0" fontId="126" fillId="58" borderId="136" applyNumberFormat="0" applyAlignment="0" applyProtection="0"/>
    <xf numFmtId="0" fontId="127" fillId="0" borderId="137" applyNumberFormat="0" applyFill="0" applyAlignment="0" applyProtection="0"/>
    <xf numFmtId="0" fontId="128" fillId="0" borderId="138" applyNumberFormat="0" applyFill="0" applyAlignment="0" applyProtection="0"/>
    <xf numFmtId="0" fontId="129" fillId="0" borderId="139" applyNumberFormat="0" applyFill="0" applyAlignment="0" applyProtection="0"/>
    <xf numFmtId="0" fontId="129" fillId="0" borderId="0" applyNumberFormat="0" applyFill="0" applyBorder="0" applyAlignment="0" applyProtection="0"/>
    <xf numFmtId="0" fontId="130" fillId="59" borderId="0" applyNumberFormat="0" applyBorder="0" applyAlignment="0" applyProtection="0"/>
    <xf numFmtId="0" fontId="47" fillId="60" borderId="140" applyNumberFormat="0" applyAlignment="0" applyProtection="0"/>
    <xf numFmtId="0" fontId="131" fillId="0" borderId="141" applyNumberFormat="0" applyFill="0" applyAlignment="0" applyProtection="0"/>
    <xf numFmtId="0" fontId="132" fillId="0" borderId="142" applyNumberFormat="0" applyFill="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49" borderId="143" applyNumberFormat="0" applyAlignment="0" applyProtection="0"/>
    <xf numFmtId="0" fontId="136" fillId="61" borderId="143" applyNumberFormat="0" applyAlignment="0" applyProtection="0"/>
    <xf numFmtId="0" fontId="137" fillId="61" borderId="144" applyNumberFormat="0" applyAlignment="0" applyProtection="0"/>
    <xf numFmtId="0" fontId="138" fillId="0" borderId="0" applyNumberFormat="0" applyFill="0" applyBorder="0" applyAlignment="0" applyProtection="0"/>
    <xf numFmtId="0" fontId="139" fillId="46" borderId="0" applyNumberFormat="0" applyBorder="0" applyAlignment="0" applyProtection="0"/>
    <xf numFmtId="0" fontId="124" fillId="62" borderId="0" applyNumberFormat="0" applyBorder="0" applyAlignment="0" applyProtection="0"/>
    <xf numFmtId="0" fontId="124" fillId="63" borderId="0" applyNumberFormat="0" applyBorder="0" applyAlignment="0" applyProtection="0"/>
    <xf numFmtId="0" fontId="124" fillId="64" borderId="0" applyNumberFormat="0" applyBorder="0" applyAlignment="0" applyProtection="0"/>
    <xf numFmtId="0" fontId="124" fillId="55" borderId="0" applyNumberFormat="0" applyBorder="0" applyAlignment="0" applyProtection="0"/>
    <xf numFmtId="0" fontId="124" fillId="56" borderId="0" applyNumberFormat="0" applyBorder="0" applyAlignment="0" applyProtection="0"/>
    <xf numFmtId="0" fontId="124" fillId="65" borderId="0" applyNumberFormat="0" applyBorder="0" applyAlignment="0" applyProtection="0"/>
    <xf numFmtId="0" fontId="6" fillId="0" borderId="0"/>
    <xf numFmtId="0" fontId="144" fillId="0" borderId="0"/>
    <xf numFmtId="165" fontId="2" fillId="0" borderId="0" applyFont="0" applyFill="0" applyBorder="0" applyAlignment="0" applyProtection="0"/>
  </cellStyleXfs>
  <cellXfs count="939">
    <xf numFmtId="0" fontId="0" fillId="0" borderId="0" xfId="0"/>
    <xf numFmtId="0" fontId="14" fillId="0" borderId="4" xfId="0" applyFont="1" applyBorder="1" applyAlignment="1" applyProtection="1">
      <alignment horizontal="center"/>
    </xf>
    <xf numFmtId="0" fontId="14" fillId="0" borderId="2" xfId="0" applyFont="1" applyBorder="1" applyAlignment="1" applyProtection="1">
      <alignment horizontal="center"/>
    </xf>
    <xf numFmtId="0" fontId="14" fillId="0" borderId="5" xfId="0" applyFont="1" applyBorder="1" applyAlignment="1" applyProtection="1">
      <alignment horizontal="center"/>
    </xf>
    <xf numFmtId="0" fontId="14" fillId="0" borderId="3" xfId="0" applyFont="1" applyBorder="1" applyAlignment="1" applyProtection="1">
      <alignment horizontal="center"/>
    </xf>
    <xf numFmtId="0" fontId="14" fillId="0" borderId="6" xfId="0" applyFont="1" applyBorder="1" applyAlignment="1" applyProtection="1"/>
    <xf numFmtId="0" fontId="14" fillId="0" borderId="7" xfId="0" applyFont="1" applyBorder="1" applyAlignment="1" applyProtection="1">
      <alignment horizontal="center"/>
    </xf>
    <xf numFmtId="0" fontId="14" fillId="0" borderId="6" xfId="0" applyFont="1" applyBorder="1" applyAlignment="1" applyProtection="1">
      <alignment horizontal="center"/>
    </xf>
    <xf numFmtId="0" fontId="9" fillId="0" borderId="8" xfId="0" quotePrefix="1" applyFont="1" applyFill="1" applyBorder="1" applyAlignment="1" applyProtection="1">
      <alignment horizontal="center"/>
    </xf>
    <xf numFmtId="166" fontId="9" fillId="0" borderId="8" xfId="0" applyNumberFormat="1" applyFont="1" applyBorder="1" applyAlignment="1" applyProtection="1">
      <alignment horizontal="right"/>
    </xf>
    <xf numFmtId="0" fontId="9" fillId="0" borderId="8" xfId="0" quotePrefix="1" applyFont="1" applyBorder="1" applyAlignment="1" applyProtection="1">
      <alignment horizontal="center"/>
    </xf>
    <xf numFmtId="0" fontId="17" fillId="0" borderId="0" xfId="0" applyFont="1" applyAlignment="1">
      <alignment horizontal="left" vertical="center"/>
    </xf>
    <xf numFmtId="0" fontId="17" fillId="0" borderId="0" xfId="0" applyFont="1"/>
    <xf numFmtId="0" fontId="17" fillId="3" borderId="0" xfId="0" applyFont="1" applyFill="1"/>
    <xf numFmtId="0" fontId="18" fillId="3" borderId="0" xfId="0" applyFont="1" applyFill="1"/>
    <xf numFmtId="0" fontId="18" fillId="0" borderId="0" xfId="0" applyFont="1" applyAlignment="1">
      <alignment horizontal="center"/>
    </xf>
    <xf numFmtId="0" fontId="17" fillId="0" borderId="0" xfId="0" applyFont="1" applyAlignment="1">
      <alignment horizontal="justify" vertical="center"/>
    </xf>
    <xf numFmtId="0" fontId="18" fillId="3" borderId="0" xfId="0" applyFont="1" applyFill="1" applyAlignment="1"/>
    <xf numFmtId="0" fontId="24" fillId="6" borderId="0" xfId="0" applyFont="1" applyFill="1" applyAlignment="1">
      <alignment horizontal="center"/>
    </xf>
    <xf numFmtId="0" fontId="17" fillId="0" borderId="0" xfId="0" applyFont="1" applyFill="1"/>
    <xf numFmtId="3" fontId="17" fillId="0" borderId="0" xfId="0" applyNumberFormat="1" applyFont="1" applyAlignment="1">
      <alignment horizontal="justify" vertical="center"/>
    </xf>
    <xf numFmtId="0" fontId="4" fillId="8" borderId="15" xfId="5" applyFont="1" applyFill="1" applyBorder="1" applyProtection="1"/>
    <xf numFmtId="167" fontId="4" fillId="8" borderId="16" xfId="5" applyNumberFormat="1" applyFont="1" applyFill="1" applyBorder="1" applyAlignment="1" applyProtection="1">
      <alignment horizontal="left"/>
    </xf>
    <xf numFmtId="0" fontId="17" fillId="10" borderId="0" xfId="0" applyFont="1" applyFill="1"/>
    <xf numFmtId="0" fontId="17" fillId="10" borderId="0" xfId="0" applyFont="1" applyFill="1" applyAlignment="1"/>
    <xf numFmtId="0" fontId="23" fillId="10" borderId="0" xfId="0" applyFont="1" applyFill="1"/>
    <xf numFmtId="3" fontId="11" fillId="0" borderId="8" xfId="5" applyNumberFormat="1" applyFont="1" applyBorder="1" applyProtection="1"/>
    <xf numFmtId="0" fontId="0" fillId="7" borderId="0" xfId="0" applyFont="1" applyFill="1" applyProtection="1"/>
    <xf numFmtId="0" fontId="24" fillId="6" borderId="0" xfId="0" applyFont="1" applyFill="1" applyAlignment="1" applyProtection="1">
      <alignment horizontal="center"/>
    </xf>
    <xf numFmtId="0" fontId="4" fillId="8" borderId="14" xfId="5" applyFont="1" applyFill="1" applyBorder="1" applyProtection="1"/>
    <xf numFmtId="0" fontId="0" fillId="7" borderId="0" xfId="0" applyFont="1" applyFill="1" applyBorder="1" applyProtection="1"/>
    <xf numFmtId="3" fontId="4" fillId="8" borderId="15" xfId="5" applyNumberFormat="1" applyFont="1" applyFill="1" applyBorder="1" applyAlignment="1" applyProtection="1">
      <alignment vertical="center"/>
    </xf>
    <xf numFmtId="3" fontId="21" fillId="8" borderId="17" xfId="5" applyNumberFormat="1" applyFont="1" applyFill="1" applyBorder="1" applyAlignment="1" applyProtection="1">
      <alignment horizontal="center"/>
    </xf>
    <xf numFmtId="3" fontId="5" fillId="8" borderId="15" xfId="5" applyNumberFormat="1" applyFont="1" applyFill="1" applyBorder="1" applyAlignment="1" applyProtection="1">
      <alignment vertical="center"/>
    </xf>
    <xf numFmtId="0" fontId="4" fillId="8" borderId="15" xfId="5" applyFont="1" applyFill="1" applyBorder="1" applyAlignment="1" applyProtection="1">
      <alignment horizontal="left"/>
    </xf>
    <xf numFmtId="0" fontId="21" fillId="8" borderId="8" xfId="5" applyFont="1" applyFill="1" applyBorder="1" applyAlignment="1" applyProtection="1">
      <alignment horizontal="center"/>
    </xf>
    <xf numFmtId="0" fontId="3" fillId="7" borderId="0" xfId="5" applyFont="1" applyFill="1" applyBorder="1" applyAlignment="1" applyProtection="1">
      <alignment vertical="top" wrapText="1"/>
    </xf>
    <xf numFmtId="49" fontId="3" fillId="8" borderId="8" xfId="5" applyNumberFormat="1" applyFont="1" applyFill="1" applyBorder="1" applyAlignment="1" applyProtection="1">
      <alignment horizontal="center"/>
      <protection locked="0"/>
    </xf>
    <xf numFmtId="3" fontId="3" fillId="8" borderId="17" xfId="5" applyNumberFormat="1" applyFont="1" applyFill="1" applyBorder="1" applyAlignment="1" applyProtection="1">
      <alignment horizontal="center"/>
      <protection locked="0"/>
    </xf>
    <xf numFmtId="0" fontId="17" fillId="0" borderId="0" xfId="0" quotePrefix="1" applyFont="1" applyAlignment="1">
      <alignment horizontal="left" vertical="center"/>
    </xf>
    <xf numFmtId="0" fontId="47" fillId="0" borderId="0" xfId="0" applyFont="1"/>
    <xf numFmtId="0" fontId="0" fillId="0" borderId="0" xfId="0" applyAlignment="1">
      <alignment vertical="center"/>
    </xf>
    <xf numFmtId="169" fontId="0" fillId="0" borderId="0" xfId="0" applyNumberFormat="1"/>
    <xf numFmtId="0" fontId="30" fillId="4" borderId="1" xfId="0" applyFont="1" applyFill="1" applyBorder="1" applyAlignment="1">
      <alignment horizontal="left" vertical="center"/>
    </xf>
    <xf numFmtId="0" fontId="30" fillId="4" borderId="1" xfId="0" applyFont="1" applyFill="1" applyBorder="1" applyAlignment="1">
      <alignment horizontal="center" vertical="center"/>
    </xf>
    <xf numFmtId="0" fontId="66" fillId="7" borderId="0" xfId="0" applyFont="1" applyFill="1" applyBorder="1" applyProtection="1"/>
    <xf numFmtId="0" fontId="67" fillId="10" borderId="0" xfId="0" applyFont="1" applyFill="1"/>
    <xf numFmtId="14" fontId="68" fillId="0" borderId="0" xfId="0" quotePrefix="1" applyNumberFormat="1" applyFont="1" applyAlignment="1">
      <alignment horizontal="center"/>
    </xf>
    <xf numFmtId="0" fontId="14" fillId="0" borderId="3" xfId="0" applyFont="1" applyFill="1" applyBorder="1" applyAlignment="1" applyProtection="1">
      <alignment horizontal="center" wrapText="1"/>
    </xf>
    <xf numFmtId="0" fontId="14" fillId="0" borderId="6" xfId="0" applyFont="1" applyFill="1" applyBorder="1" applyAlignment="1" applyProtection="1">
      <alignment horizontal="center" wrapText="1"/>
    </xf>
    <xf numFmtId="49" fontId="70" fillId="43" borderId="0" xfId="152" applyNumberFormat="1" applyFont="1" applyFill="1" applyBorder="1" applyAlignment="1" applyProtection="1">
      <alignment horizontal="center" vertical="center"/>
      <protection hidden="1"/>
    </xf>
    <xf numFmtId="49" fontId="71" fillId="43" borderId="0" xfId="152" applyNumberFormat="1" applyFont="1" applyFill="1" applyBorder="1" applyAlignment="1" applyProtection="1">
      <alignment horizontal="left"/>
      <protection hidden="1"/>
    </xf>
    <xf numFmtId="49" fontId="71" fillId="43" borderId="0" xfId="152" applyNumberFormat="1" applyFont="1" applyFill="1" applyBorder="1" applyAlignment="1" applyProtection="1">
      <alignment horizontal="center" vertical="center"/>
      <protection hidden="1"/>
    </xf>
    <xf numFmtId="49" fontId="72" fillId="43" borderId="0" xfId="152" applyNumberFormat="1" applyFont="1" applyFill="1" applyBorder="1" applyAlignment="1" applyProtection="1">
      <alignment horizontal="left" vertical="center"/>
      <protection hidden="1"/>
    </xf>
    <xf numFmtId="49" fontId="70" fillId="43" borderId="40" xfId="152" applyNumberFormat="1" applyFont="1" applyFill="1" applyBorder="1" applyAlignment="1" applyProtection="1">
      <alignment vertical="center"/>
      <protection hidden="1"/>
    </xf>
    <xf numFmtId="49" fontId="70" fillId="43" borderId="41" xfId="152" applyNumberFormat="1" applyFont="1" applyFill="1" applyBorder="1" applyAlignment="1" applyProtection="1">
      <alignment vertical="center"/>
      <protection hidden="1"/>
    </xf>
    <xf numFmtId="49" fontId="70" fillId="0" borderId="0" xfId="152" applyNumberFormat="1" applyFont="1" applyBorder="1" applyAlignment="1" applyProtection="1">
      <alignment horizontal="center" vertical="center"/>
      <protection hidden="1"/>
    </xf>
    <xf numFmtId="0" fontId="0" fillId="43" borderId="0" xfId="153" applyFont="1" applyFill="1" applyBorder="1" applyAlignment="1" applyProtection="1">
      <alignment vertical="center"/>
      <protection hidden="1"/>
    </xf>
    <xf numFmtId="0" fontId="0" fillId="43" borderId="24" xfId="153" applyFont="1" applyFill="1" applyBorder="1" applyAlignment="1" applyProtection="1">
      <alignment horizontal="left" vertical="center"/>
      <protection hidden="1"/>
    </xf>
    <xf numFmtId="0" fontId="0" fillId="43" borderId="13" xfId="153" applyFont="1" applyFill="1" applyBorder="1" applyAlignment="1" applyProtection="1">
      <alignment horizontal="left" vertical="center"/>
      <protection hidden="1"/>
    </xf>
    <xf numFmtId="0" fontId="0" fillId="43" borderId="25" xfId="153" applyFont="1" applyFill="1" applyBorder="1" applyAlignment="1" applyProtection="1">
      <alignment horizontal="left" vertical="center"/>
      <protection hidden="1"/>
    </xf>
    <xf numFmtId="0" fontId="0" fillId="43" borderId="0" xfId="153" applyFont="1" applyFill="1" applyBorder="1" applyAlignment="1" applyProtection="1">
      <alignment horizontal="left" vertical="center"/>
      <protection hidden="1"/>
    </xf>
    <xf numFmtId="49" fontId="74" fillId="43" borderId="0" xfId="152" applyNumberFormat="1" applyFont="1" applyFill="1" applyBorder="1" applyAlignment="1" applyProtection="1">
      <alignment horizontal="left" vertical="center"/>
      <protection hidden="1"/>
    </xf>
    <xf numFmtId="49" fontId="70" fillId="43" borderId="42" xfId="152" applyNumberFormat="1" applyFont="1" applyFill="1" applyBorder="1" applyAlignment="1" applyProtection="1">
      <alignment vertical="center"/>
      <protection hidden="1"/>
    </xf>
    <xf numFmtId="49" fontId="70" fillId="43" borderId="0" xfId="152" applyNumberFormat="1" applyFont="1" applyFill="1" applyBorder="1" applyAlignment="1" applyProtection="1">
      <alignment vertical="center"/>
      <protection hidden="1"/>
    </xf>
    <xf numFmtId="49" fontId="74" fillId="43" borderId="0" xfId="152" applyNumberFormat="1" applyFont="1" applyFill="1" applyBorder="1" applyAlignment="1" applyProtection="1">
      <alignment vertical="center"/>
      <protection hidden="1"/>
    </xf>
    <xf numFmtId="49" fontId="75" fillId="43" borderId="0" xfId="152" applyNumberFormat="1" applyFont="1" applyFill="1" applyBorder="1" applyAlignment="1" applyProtection="1">
      <alignment vertical="center"/>
      <protection hidden="1"/>
    </xf>
    <xf numFmtId="49" fontId="69" fillId="43" borderId="0" xfId="152" applyNumberFormat="1" applyFont="1" applyFill="1" applyBorder="1" applyAlignment="1" applyProtection="1">
      <alignment vertical="center"/>
      <protection hidden="1"/>
    </xf>
    <xf numFmtId="49" fontId="70" fillId="0" borderId="0" xfId="152" applyNumberFormat="1" applyFont="1" applyBorder="1" applyAlignment="1" applyProtection="1">
      <alignment horizontal="center"/>
      <protection hidden="1"/>
    </xf>
    <xf numFmtId="49" fontId="70" fillId="44" borderId="20" xfId="152" applyNumberFormat="1" applyFont="1" applyFill="1" applyBorder="1" applyAlignment="1" applyProtection="1">
      <alignment vertical="center"/>
      <protection hidden="1"/>
    </xf>
    <xf numFmtId="49" fontId="70" fillId="44" borderId="21" xfId="152" applyNumberFormat="1" applyFont="1" applyFill="1" applyBorder="1" applyAlignment="1" applyProtection="1">
      <alignment vertical="center"/>
      <protection hidden="1"/>
    </xf>
    <xf numFmtId="49" fontId="70" fillId="44" borderId="22" xfId="152" applyNumberFormat="1" applyFont="1" applyFill="1" applyBorder="1" applyAlignment="1" applyProtection="1">
      <alignment vertical="center"/>
      <protection hidden="1"/>
    </xf>
    <xf numFmtId="49" fontId="70" fillId="44" borderId="4" xfId="152" applyNumberFormat="1" applyFont="1" applyFill="1" applyBorder="1" applyAlignment="1" applyProtection="1">
      <alignment vertical="center"/>
      <protection hidden="1"/>
    </xf>
    <xf numFmtId="49" fontId="70" fillId="44" borderId="0" xfId="152" applyNumberFormat="1" applyFont="1" applyFill="1" applyBorder="1" applyAlignment="1" applyProtection="1">
      <alignment vertical="center"/>
      <protection hidden="1"/>
    </xf>
    <xf numFmtId="49" fontId="70" fillId="44" borderId="0" xfId="152" applyNumberFormat="1" applyFont="1" applyFill="1" applyBorder="1" applyAlignment="1" applyProtection="1">
      <alignment horizontal="center" vertical="center"/>
      <protection hidden="1"/>
    </xf>
    <xf numFmtId="49" fontId="70" fillId="44" borderId="5" xfId="152" applyNumberFormat="1" applyFont="1" applyFill="1" applyBorder="1" applyAlignment="1" applyProtection="1">
      <alignment horizontal="center" vertical="center"/>
      <protection hidden="1"/>
    </xf>
    <xf numFmtId="49" fontId="69" fillId="44" borderId="4" xfId="152" applyNumberFormat="1" applyFont="1" applyFill="1" applyBorder="1" applyAlignment="1" applyProtection="1">
      <alignment vertical="center"/>
      <protection hidden="1"/>
    </xf>
    <xf numFmtId="49" fontId="69" fillId="44" borderId="0" xfId="152" applyNumberFormat="1" applyFont="1" applyFill="1" applyBorder="1" applyAlignment="1" applyProtection="1">
      <alignment vertical="center"/>
      <protection hidden="1"/>
    </xf>
    <xf numFmtId="49" fontId="70" fillId="44" borderId="7" xfId="152" applyNumberFormat="1" applyFont="1" applyFill="1" applyBorder="1" applyAlignment="1" applyProtection="1">
      <alignment vertical="center"/>
      <protection hidden="1"/>
    </xf>
    <xf numFmtId="49" fontId="70" fillId="44" borderId="1" xfId="152" applyNumberFormat="1" applyFont="1" applyFill="1" applyBorder="1" applyAlignment="1" applyProtection="1">
      <alignment vertical="center"/>
      <protection hidden="1"/>
    </xf>
    <xf numFmtId="49" fontId="70" fillId="44" borderId="9" xfId="152" applyNumberFormat="1" applyFont="1" applyFill="1" applyBorder="1" applyAlignment="1" applyProtection="1">
      <alignment vertical="center"/>
      <protection hidden="1"/>
    </xf>
    <xf numFmtId="49" fontId="79" fillId="44" borderId="0" xfId="152" applyNumberFormat="1" applyFont="1" applyFill="1" applyBorder="1" applyAlignment="1" applyProtection="1">
      <alignment horizontal="left"/>
      <protection hidden="1"/>
    </xf>
    <xf numFmtId="49" fontId="80" fillId="0" borderId="0" xfId="152" applyNumberFormat="1" applyFont="1" applyBorder="1" applyAlignment="1" applyProtection="1">
      <alignment horizontal="center" vertical="center"/>
      <protection hidden="1"/>
    </xf>
    <xf numFmtId="49" fontId="80" fillId="43" borderId="0" xfId="152" applyNumberFormat="1" applyFont="1" applyFill="1" applyBorder="1" applyAlignment="1" applyProtection="1">
      <alignment horizontal="center" vertical="center"/>
      <protection hidden="1"/>
    </xf>
    <xf numFmtId="49" fontId="80" fillId="44" borderId="0" xfId="152" applyNumberFormat="1" applyFont="1" applyFill="1" applyBorder="1" applyAlignment="1" applyProtection="1">
      <alignment horizontal="center" vertical="center"/>
      <protection hidden="1"/>
    </xf>
    <xf numFmtId="49" fontId="82" fillId="44" borderId="47" xfId="152" applyNumberFormat="1" applyFont="1" applyFill="1" applyBorder="1" applyAlignment="1" applyProtection="1">
      <alignment vertical="center"/>
      <protection hidden="1"/>
    </xf>
    <xf numFmtId="49" fontId="82" fillId="44" borderId="44" xfId="152" applyNumberFormat="1" applyFont="1" applyFill="1" applyBorder="1" applyAlignment="1" applyProtection="1">
      <alignment vertical="center"/>
      <protection hidden="1"/>
    </xf>
    <xf numFmtId="49" fontId="82" fillId="44" borderId="45" xfId="152" applyNumberFormat="1" applyFont="1" applyFill="1" applyBorder="1" applyAlignment="1" applyProtection="1">
      <alignment vertical="center"/>
      <protection hidden="1"/>
    </xf>
    <xf numFmtId="49" fontId="78" fillId="44" borderId="48" xfId="152" applyNumberFormat="1" applyFont="1" applyFill="1" applyBorder="1" applyAlignment="1" applyProtection="1">
      <alignment horizontal="left" vertical="center"/>
      <protection hidden="1"/>
    </xf>
    <xf numFmtId="49" fontId="82" fillId="44" borderId="0" xfId="152" applyNumberFormat="1" applyFont="1" applyFill="1" applyBorder="1" applyAlignment="1" applyProtection="1">
      <alignment vertical="center"/>
      <protection hidden="1"/>
    </xf>
    <xf numFmtId="49" fontId="82" fillId="44" borderId="48" xfId="152" applyNumberFormat="1" applyFont="1" applyFill="1" applyBorder="1" applyAlignment="1" applyProtection="1">
      <alignment vertical="center"/>
      <protection hidden="1"/>
    </xf>
    <xf numFmtId="49" fontId="82" fillId="44" borderId="49" xfId="152" applyNumberFormat="1" applyFont="1" applyFill="1" applyBorder="1" applyAlignment="1" applyProtection="1">
      <alignment vertical="center"/>
      <protection hidden="1"/>
    </xf>
    <xf numFmtId="0" fontId="80" fillId="43" borderId="0" xfId="152" applyNumberFormat="1" applyFont="1" applyFill="1" applyBorder="1" applyAlignment="1" applyProtection="1">
      <alignment vertical="center"/>
      <protection locked="0"/>
    </xf>
    <xf numFmtId="49" fontId="80" fillId="44" borderId="48" xfId="152" applyNumberFormat="1" applyFont="1" applyFill="1" applyBorder="1" applyAlignment="1" applyProtection="1">
      <alignment horizontal="center" vertical="center"/>
      <protection hidden="1"/>
    </xf>
    <xf numFmtId="49" fontId="82" fillId="44" borderId="0" xfId="152" applyNumberFormat="1" applyFont="1" applyFill="1" applyBorder="1" applyAlignment="1" applyProtection="1">
      <alignment horizontal="left" vertical="center"/>
      <protection hidden="1"/>
    </xf>
    <xf numFmtId="0" fontId="80" fillId="44" borderId="0" xfId="152" applyNumberFormat="1" applyFont="1" applyFill="1" applyBorder="1" applyAlignment="1" applyProtection="1">
      <alignment horizontal="center" vertical="center"/>
      <protection hidden="1"/>
    </xf>
    <xf numFmtId="49" fontId="82" fillId="44" borderId="48" xfId="152" applyNumberFormat="1" applyFont="1" applyFill="1" applyBorder="1" applyAlignment="1" applyProtection="1">
      <alignment horizontal="left" vertical="center"/>
      <protection hidden="1"/>
    </xf>
    <xf numFmtId="49" fontId="69" fillId="44" borderId="0" xfId="152" applyNumberFormat="1" applyFont="1" applyFill="1" applyBorder="1" applyAlignment="1" applyProtection="1">
      <alignment horizontal="right" vertical="center"/>
      <protection hidden="1"/>
    </xf>
    <xf numFmtId="49" fontId="70" fillId="44" borderId="48" xfId="152" applyNumberFormat="1" applyFont="1" applyFill="1" applyBorder="1" applyAlignment="1" applyProtection="1">
      <alignment horizontal="center" vertical="center"/>
      <protection hidden="1"/>
    </xf>
    <xf numFmtId="49" fontId="82" fillId="44" borderId="50" xfId="152" applyNumberFormat="1" applyFont="1" applyFill="1" applyBorder="1" applyAlignment="1" applyProtection="1">
      <alignment vertical="center"/>
      <protection hidden="1"/>
    </xf>
    <xf numFmtId="49" fontId="82" fillId="44" borderId="43" xfId="152" applyNumberFormat="1" applyFont="1" applyFill="1" applyBorder="1" applyAlignment="1" applyProtection="1">
      <alignment vertical="center"/>
      <protection hidden="1"/>
    </xf>
    <xf numFmtId="49" fontId="70" fillId="44" borderId="43" xfId="152" applyNumberFormat="1" applyFont="1" applyFill="1" applyBorder="1" applyAlignment="1" applyProtection="1">
      <alignment vertical="center"/>
      <protection hidden="1"/>
    </xf>
    <xf numFmtId="49" fontId="80" fillId="44" borderId="43" xfId="152" applyNumberFormat="1" applyFont="1" applyFill="1" applyBorder="1" applyAlignment="1" applyProtection="1">
      <alignment horizontal="center" vertical="center"/>
      <protection hidden="1"/>
    </xf>
    <xf numFmtId="49" fontId="76" fillId="44" borderId="51" xfId="152" applyNumberFormat="1" applyFont="1" applyFill="1" applyBorder="1" applyAlignment="1" applyProtection="1">
      <alignment horizontal="center" vertical="center"/>
      <protection hidden="1"/>
    </xf>
    <xf numFmtId="0" fontId="80" fillId="43" borderId="0" xfId="152" applyNumberFormat="1" applyFont="1" applyFill="1" applyBorder="1" applyAlignment="1" applyProtection="1">
      <alignment horizontal="center" vertical="center"/>
      <protection locked="0"/>
    </xf>
    <xf numFmtId="49" fontId="70" fillId="44" borderId="48" xfId="152" applyNumberFormat="1" applyFont="1" applyFill="1" applyBorder="1" applyAlignment="1" applyProtection="1">
      <alignment vertical="center"/>
      <protection hidden="1"/>
    </xf>
    <xf numFmtId="49" fontId="70" fillId="44" borderId="47" xfId="152" applyNumberFormat="1" applyFont="1" applyFill="1" applyBorder="1" applyAlignment="1" applyProtection="1">
      <alignment vertical="center"/>
      <protection hidden="1"/>
    </xf>
    <xf numFmtId="49" fontId="70" fillId="44" borderId="49" xfId="152" applyNumberFormat="1" applyFont="1" applyFill="1" applyBorder="1" applyAlignment="1" applyProtection="1">
      <alignment vertical="center"/>
      <protection hidden="1"/>
    </xf>
    <xf numFmtId="49" fontId="82" fillId="44" borderId="49" xfId="152" applyNumberFormat="1" applyFont="1" applyFill="1" applyBorder="1" applyAlignment="1" applyProtection="1">
      <alignment horizontal="left" vertical="center"/>
      <protection hidden="1"/>
    </xf>
    <xf numFmtId="49" fontId="84" fillId="44" borderId="0" xfId="152" applyNumberFormat="1" applyFont="1" applyFill="1" applyBorder="1" applyAlignment="1" applyProtection="1">
      <alignment vertical="center" wrapText="1"/>
      <protection hidden="1"/>
    </xf>
    <xf numFmtId="49" fontId="84" fillId="44" borderId="49" xfId="152" applyNumberFormat="1" applyFont="1" applyFill="1" applyBorder="1" applyAlignment="1" applyProtection="1">
      <alignment vertical="center" wrapText="1"/>
      <protection hidden="1"/>
    </xf>
    <xf numFmtId="49" fontId="84" fillId="44" borderId="48" xfId="152" applyNumberFormat="1" applyFont="1" applyFill="1" applyBorder="1" applyAlignment="1" applyProtection="1">
      <alignment vertical="center" wrapText="1"/>
      <protection hidden="1"/>
    </xf>
    <xf numFmtId="49" fontId="84" fillId="44" borderId="0" xfId="152" applyNumberFormat="1" applyFont="1" applyFill="1" applyBorder="1" applyAlignment="1" applyProtection="1">
      <alignment horizontal="left" vertical="center"/>
      <protection hidden="1"/>
    </xf>
    <xf numFmtId="49" fontId="82" fillId="43" borderId="0" xfId="152" applyNumberFormat="1" applyFont="1" applyFill="1" applyBorder="1" applyAlignment="1" applyProtection="1">
      <alignment vertical="center"/>
      <protection hidden="1"/>
    </xf>
    <xf numFmtId="49" fontId="85" fillId="44" borderId="0" xfId="152" applyNumberFormat="1" applyFont="1" applyFill="1" applyBorder="1" applyAlignment="1" applyProtection="1">
      <alignment vertical="center"/>
      <protection hidden="1"/>
    </xf>
    <xf numFmtId="49" fontId="70" fillId="44" borderId="51" xfId="152" applyNumberFormat="1" applyFont="1" applyFill="1" applyBorder="1" applyAlignment="1" applyProtection="1">
      <alignment vertical="center"/>
      <protection hidden="1"/>
    </xf>
    <xf numFmtId="49" fontId="70" fillId="44" borderId="50" xfId="152" applyNumberFormat="1" applyFont="1" applyFill="1" applyBorder="1" applyAlignment="1" applyProtection="1">
      <alignment vertical="center"/>
      <protection hidden="1"/>
    </xf>
    <xf numFmtId="49" fontId="82" fillId="44" borderId="4" xfId="152" applyNumberFormat="1" applyFont="1" applyFill="1" applyBorder="1" applyAlignment="1" applyProtection="1">
      <alignment vertical="center"/>
      <protection hidden="1"/>
    </xf>
    <xf numFmtId="49" fontId="83" fillId="43" borderId="0" xfId="152" applyNumberFormat="1" applyFont="1" applyFill="1" applyBorder="1" applyAlignment="1" applyProtection="1">
      <alignment horizontal="center" vertical="center"/>
      <protection locked="0"/>
    </xf>
    <xf numFmtId="49" fontId="82" fillId="44" borderId="5" xfId="152" applyNumberFormat="1" applyFont="1" applyFill="1" applyBorder="1" applyAlignment="1" applyProtection="1">
      <alignment vertical="center"/>
      <protection hidden="1"/>
    </xf>
    <xf numFmtId="49" fontId="86" fillId="44" borderId="7" xfId="152" applyNumberFormat="1" applyFont="1" applyFill="1" applyBorder="1" applyAlignment="1" applyProtection="1">
      <alignment vertical="center"/>
      <protection hidden="1"/>
    </xf>
    <xf numFmtId="49" fontId="86" fillId="44" borderId="1" xfId="152" applyNumberFormat="1" applyFont="1" applyFill="1" applyBorder="1" applyAlignment="1" applyProtection="1">
      <alignment vertical="center"/>
      <protection hidden="1"/>
    </xf>
    <xf numFmtId="49" fontId="86" fillId="44" borderId="9" xfId="152" applyNumberFormat="1" applyFont="1" applyFill="1" applyBorder="1" applyAlignment="1" applyProtection="1">
      <alignment vertical="center"/>
      <protection hidden="1"/>
    </xf>
    <xf numFmtId="49" fontId="87" fillId="0" borderId="0" xfId="152" applyNumberFormat="1" applyFont="1" applyBorder="1" applyAlignment="1" applyProtection="1">
      <alignment horizontal="center" vertical="center"/>
      <protection hidden="1"/>
    </xf>
    <xf numFmtId="49" fontId="80" fillId="44" borderId="49" xfId="152" applyNumberFormat="1" applyFont="1" applyFill="1" applyBorder="1" applyAlignment="1" applyProtection="1">
      <alignment horizontal="center" vertical="center"/>
      <protection hidden="1"/>
    </xf>
    <xf numFmtId="49" fontId="80" fillId="44" borderId="50" xfId="152" applyNumberFormat="1" applyFont="1" applyFill="1" applyBorder="1" applyAlignment="1" applyProtection="1">
      <alignment horizontal="center" vertical="center"/>
      <protection hidden="1"/>
    </xf>
    <xf numFmtId="49" fontId="82" fillId="44" borderId="43" xfId="152" applyNumberFormat="1" applyFont="1" applyFill="1" applyBorder="1" applyAlignment="1" applyProtection="1">
      <alignment horizontal="left" vertical="center"/>
      <protection hidden="1"/>
    </xf>
    <xf numFmtId="49" fontId="80" fillId="44" borderId="51" xfId="152" applyNumberFormat="1" applyFont="1" applyFill="1" applyBorder="1" applyAlignment="1" applyProtection="1">
      <alignment horizontal="center" vertical="center"/>
      <protection hidden="1"/>
    </xf>
    <xf numFmtId="49" fontId="79" fillId="44" borderId="43" xfId="152" applyNumberFormat="1" applyFont="1" applyFill="1" applyBorder="1" applyAlignment="1" applyProtection="1">
      <alignment horizontal="left" vertical="center"/>
      <protection hidden="1"/>
    </xf>
    <xf numFmtId="49" fontId="82" fillId="44" borderId="51" xfId="152" applyNumberFormat="1" applyFont="1" applyFill="1" applyBorder="1" applyAlignment="1" applyProtection="1">
      <alignment horizontal="left" vertical="center"/>
      <protection hidden="1"/>
    </xf>
    <xf numFmtId="49" fontId="79" fillId="44" borderId="44" xfId="152" applyNumberFormat="1" applyFont="1" applyFill="1" applyBorder="1" applyAlignment="1" applyProtection="1">
      <alignment horizontal="left" vertical="center"/>
      <protection hidden="1"/>
    </xf>
    <xf numFmtId="49" fontId="82" fillId="44" borderId="47" xfId="152" applyNumberFormat="1" applyFont="1" applyFill="1" applyBorder="1" applyAlignment="1" applyProtection="1">
      <alignment horizontal="left" vertical="center"/>
      <protection hidden="1"/>
    </xf>
    <xf numFmtId="49" fontId="79" fillId="44" borderId="45" xfId="152" applyNumberFormat="1" applyFont="1" applyFill="1" applyBorder="1" applyAlignment="1" applyProtection="1">
      <alignment horizontal="left" vertical="center"/>
      <protection hidden="1"/>
    </xf>
    <xf numFmtId="49" fontId="80" fillId="0" borderId="0" xfId="152" applyNumberFormat="1" applyFont="1" applyBorder="1" applyAlignment="1" applyProtection="1">
      <alignment horizontal="center"/>
      <protection hidden="1"/>
    </xf>
    <xf numFmtId="49" fontId="79" fillId="44" borderId="48" xfId="152" applyNumberFormat="1" applyFont="1" applyFill="1" applyBorder="1" applyAlignment="1" applyProtection="1">
      <alignment horizontal="left" vertical="center"/>
      <protection hidden="1"/>
    </xf>
    <xf numFmtId="49" fontId="79" fillId="44" borderId="49" xfId="152" applyNumberFormat="1" applyFont="1" applyFill="1" applyBorder="1" applyAlignment="1" applyProtection="1">
      <alignment horizontal="left" vertical="center"/>
      <protection hidden="1"/>
    </xf>
    <xf numFmtId="49" fontId="82" fillId="44" borderId="0" xfId="152" applyNumberFormat="1" applyFont="1" applyFill="1" applyBorder="1" applyAlignment="1" applyProtection="1">
      <alignment horizontal="center" vertical="center"/>
      <protection hidden="1"/>
    </xf>
    <xf numFmtId="49" fontId="89" fillId="43" borderId="0" xfId="152" applyNumberFormat="1" applyFont="1" applyFill="1" applyBorder="1" applyAlignment="1" applyProtection="1">
      <alignment horizontal="center" vertical="center"/>
      <protection hidden="1"/>
    </xf>
    <xf numFmtId="49" fontId="78" fillId="43" borderId="0" xfId="152" applyNumberFormat="1" applyFont="1" applyFill="1" applyBorder="1" applyAlignment="1" applyProtection="1">
      <alignment horizontal="left" vertical="center"/>
      <protection hidden="1"/>
    </xf>
    <xf numFmtId="49" fontId="90" fillId="43" borderId="0" xfId="152" applyNumberFormat="1" applyFont="1" applyFill="1" applyBorder="1" applyAlignment="1" applyProtection="1">
      <alignment horizontal="center" vertical="center"/>
      <protection hidden="1"/>
    </xf>
    <xf numFmtId="49" fontId="78" fillId="44" borderId="20" xfId="152" applyNumberFormat="1" applyFont="1" applyFill="1" applyBorder="1" applyAlignment="1" applyProtection="1">
      <alignment horizontal="left" vertical="center"/>
      <protection hidden="1"/>
    </xf>
    <xf numFmtId="49" fontId="78" fillId="44" borderId="21" xfId="152" applyNumberFormat="1" applyFont="1" applyFill="1" applyBorder="1" applyAlignment="1" applyProtection="1">
      <alignment horizontal="left" vertical="center"/>
      <protection hidden="1"/>
    </xf>
    <xf numFmtId="49" fontId="82" fillId="44" borderId="22" xfId="152" applyNumberFormat="1" applyFont="1" applyFill="1" applyBorder="1" applyAlignment="1" applyProtection="1">
      <alignment vertical="center" wrapText="1"/>
      <protection hidden="1"/>
    </xf>
    <xf numFmtId="49" fontId="82" fillId="44" borderId="20" xfId="152" applyNumberFormat="1" applyFont="1" applyFill="1" applyBorder="1" applyAlignment="1" applyProtection="1">
      <alignment vertical="center" wrapText="1"/>
      <protection hidden="1"/>
    </xf>
    <xf numFmtId="49" fontId="82" fillId="44" borderId="21" xfId="152" applyNumberFormat="1" applyFont="1" applyFill="1" applyBorder="1" applyAlignment="1" applyProtection="1">
      <alignment vertical="center" wrapText="1"/>
      <protection hidden="1"/>
    </xf>
    <xf numFmtId="49" fontId="78" fillId="44" borderId="4" xfId="152" applyNumberFormat="1" applyFont="1" applyFill="1" applyBorder="1" applyAlignment="1" applyProtection="1">
      <alignment horizontal="left" vertical="center"/>
      <protection hidden="1"/>
    </xf>
    <xf numFmtId="49" fontId="78" fillId="44" borderId="0" xfId="152" applyNumberFormat="1" applyFont="1" applyFill="1" applyBorder="1" applyAlignment="1" applyProtection="1">
      <alignment horizontal="left" vertical="center"/>
      <protection hidden="1"/>
    </xf>
    <xf numFmtId="49" fontId="82" fillId="44" borderId="5" xfId="152" applyNumberFormat="1" applyFont="1" applyFill="1" applyBorder="1" applyAlignment="1" applyProtection="1">
      <alignment vertical="center" wrapText="1"/>
      <protection hidden="1"/>
    </xf>
    <xf numFmtId="49" fontId="82" fillId="44" borderId="0" xfId="152" applyNumberFormat="1" applyFont="1" applyFill="1" applyBorder="1" applyAlignment="1" applyProtection="1">
      <alignment vertical="center" wrapText="1"/>
      <protection hidden="1"/>
    </xf>
    <xf numFmtId="49" fontId="82" fillId="44" borderId="4" xfId="152" applyNumberFormat="1" applyFont="1" applyFill="1" applyBorder="1" applyAlignment="1" applyProtection="1">
      <alignment vertical="center" wrapText="1"/>
      <protection hidden="1"/>
    </xf>
    <xf numFmtId="49" fontId="78" fillId="43" borderId="0" xfId="152" applyNumberFormat="1" applyFont="1" applyFill="1" applyBorder="1" applyAlignment="1" applyProtection="1">
      <alignment vertical="center"/>
      <protection hidden="1"/>
    </xf>
    <xf numFmtId="49" fontId="83" fillId="44" borderId="0" xfId="152" applyNumberFormat="1" applyFont="1" applyFill="1" applyBorder="1" applyAlignment="1" applyProtection="1">
      <protection hidden="1"/>
    </xf>
    <xf numFmtId="49" fontId="89" fillId="44" borderId="0" xfId="152" applyNumberFormat="1" applyFont="1" applyFill="1" applyBorder="1" applyAlignment="1" applyProtection="1">
      <alignment vertical="center"/>
      <protection hidden="1"/>
    </xf>
    <xf numFmtId="49" fontId="89" fillId="44" borderId="1" xfId="152" applyNumberFormat="1" applyFont="1" applyFill="1" applyBorder="1" applyAlignment="1" applyProtection="1">
      <alignment horizontal="center" vertical="center"/>
      <protection hidden="1"/>
    </xf>
    <xf numFmtId="49" fontId="82" fillId="44" borderId="9" xfId="152" applyNumberFormat="1" applyFont="1" applyFill="1" applyBorder="1" applyAlignment="1" applyProtection="1">
      <alignment vertical="center" wrapText="1"/>
      <protection hidden="1"/>
    </xf>
    <xf numFmtId="49" fontId="82" fillId="44" borderId="7" xfId="152" applyNumberFormat="1" applyFont="1" applyFill="1" applyBorder="1" applyAlignment="1" applyProtection="1">
      <alignment vertical="center" wrapText="1"/>
      <protection hidden="1"/>
    </xf>
    <xf numFmtId="49" fontId="82" fillId="44" borderId="1" xfId="152" applyNumberFormat="1" applyFont="1" applyFill="1" applyBorder="1" applyAlignment="1" applyProtection="1">
      <alignment vertical="center" wrapText="1"/>
      <protection hidden="1"/>
    </xf>
    <xf numFmtId="49" fontId="91" fillId="0" borderId="0" xfId="152" applyNumberFormat="1" applyFont="1" applyBorder="1" applyAlignment="1" applyProtection="1">
      <alignment horizontal="center" vertical="center"/>
      <protection hidden="1"/>
    </xf>
    <xf numFmtId="49" fontId="78" fillId="44" borderId="47" xfId="152" applyNumberFormat="1" applyFont="1" applyFill="1" applyBorder="1" applyAlignment="1" applyProtection="1">
      <alignment horizontal="left" vertical="center"/>
      <protection hidden="1"/>
    </xf>
    <xf numFmtId="49" fontId="90" fillId="44" borderId="47" xfId="152" applyNumberFormat="1" applyFont="1" applyFill="1" applyBorder="1" applyAlignment="1" applyProtection="1">
      <alignment horizontal="center" vertical="center"/>
      <protection hidden="1"/>
    </xf>
    <xf numFmtId="49" fontId="90" fillId="44" borderId="45" xfId="152" applyNumberFormat="1" applyFont="1" applyFill="1" applyBorder="1" applyAlignment="1" applyProtection="1">
      <alignment horizontal="center" vertical="center"/>
      <protection hidden="1"/>
    </xf>
    <xf numFmtId="49" fontId="90" fillId="44" borderId="0" xfId="152" applyNumberFormat="1" applyFont="1" applyFill="1" applyBorder="1" applyAlignment="1" applyProtection="1">
      <alignment horizontal="center" vertical="center"/>
      <protection hidden="1"/>
    </xf>
    <xf numFmtId="49" fontId="90" fillId="44" borderId="49" xfId="152" applyNumberFormat="1" applyFont="1" applyFill="1" applyBorder="1" applyAlignment="1" applyProtection="1">
      <alignment horizontal="center" vertical="center"/>
      <protection hidden="1"/>
    </xf>
    <xf numFmtId="49" fontId="82" fillId="43" borderId="0" xfId="152" applyNumberFormat="1" applyFont="1" applyFill="1" applyBorder="1" applyAlignment="1" applyProtection="1">
      <alignment horizontal="center" vertical="center"/>
      <protection hidden="1"/>
    </xf>
    <xf numFmtId="49" fontId="82" fillId="44" borderId="50" xfId="152" applyNumberFormat="1" applyFont="1" applyFill="1" applyBorder="1" applyAlignment="1" applyProtection="1">
      <alignment horizontal="center" vertical="center"/>
      <protection hidden="1"/>
    </xf>
    <xf numFmtId="49" fontId="82" fillId="44" borderId="43" xfId="152" applyNumberFormat="1" applyFont="1" applyFill="1" applyBorder="1" applyAlignment="1" applyProtection="1">
      <alignment horizontal="center" vertical="center"/>
      <protection hidden="1"/>
    </xf>
    <xf numFmtId="49" fontId="82" fillId="44" borderId="51" xfId="152" applyNumberFormat="1" applyFont="1" applyFill="1" applyBorder="1" applyAlignment="1" applyProtection="1">
      <alignment horizontal="center" vertical="center"/>
      <protection hidden="1"/>
    </xf>
    <xf numFmtId="49" fontId="70" fillId="43" borderId="55" xfId="152" applyNumberFormat="1" applyFont="1" applyFill="1" applyBorder="1" applyAlignment="1" applyProtection="1">
      <alignment horizontal="center" vertical="center"/>
      <protection hidden="1"/>
    </xf>
    <xf numFmtId="49" fontId="82" fillId="0" borderId="0" xfId="152" applyNumberFormat="1" applyFont="1" applyBorder="1" applyAlignment="1" applyProtection="1">
      <alignment horizontal="center" vertical="center"/>
      <protection hidden="1"/>
    </xf>
    <xf numFmtId="49" fontId="70" fillId="43" borderId="56" xfId="152" applyNumberFormat="1" applyFont="1" applyFill="1" applyBorder="1" applyAlignment="1" applyProtection="1">
      <alignment horizontal="center" vertical="center"/>
      <protection hidden="1"/>
    </xf>
    <xf numFmtId="49" fontId="70" fillId="43" borderId="57" xfId="152" applyNumberFormat="1" applyFont="1" applyFill="1" applyBorder="1" applyAlignment="1" applyProtection="1">
      <alignment horizontal="center" vertical="center"/>
      <protection hidden="1"/>
    </xf>
    <xf numFmtId="49" fontId="70" fillId="43" borderId="58" xfId="152" applyNumberFormat="1" applyFont="1" applyFill="1" applyBorder="1" applyAlignment="1" applyProtection="1">
      <alignment horizontal="center" vertical="center"/>
      <protection hidden="1"/>
    </xf>
    <xf numFmtId="49" fontId="70" fillId="43" borderId="59" xfId="152" applyNumberFormat="1" applyFont="1" applyFill="1" applyBorder="1" applyAlignment="1" applyProtection="1">
      <alignment horizontal="center" vertical="center"/>
      <protection hidden="1"/>
    </xf>
    <xf numFmtId="0" fontId="0" fillId="43" borderId="0" xfId="154" applyFont="1" applyFill="1" applyAlignment="1" applyProtection="1">
      <protection hidden="1"/>
    </xf>
    <xf numFmtId="0" fontId="0" fillId="0" borderId="0" xfId="154" applyFont="1" applyBorder="1" applyProtection="1">
      <protection hidden="1"/>
    </xf>
    <xf numFmtId="0" fontId="93" fillId="43" borderId="40" xfId="154" applyFont="1" applyFill="1" applyBorder="1" applyAlignment="1" applyProtection="1">
      <alignment vertical="center"/>
      <protection hidden="1"/>
    </xf>
    <xf numFmtId="0" fontId="94" fillId="43" borderId="0" xfId="154" applyFont="1" applyFill="1" applyBorder="1" applyAlignment="1" applyProtection="1">
      <alignment wrapText="1"/>
      <protection hidden="1"/>
    </xf>
    <xf numFmtId="0" fontId="0" fillId="0" borderId="0" xfId="154" applyFont="1" applyProtection="1">
      <protection hidden="1"/>
    </xf>
    <xf numFmtId="0" fontId="93" fillId="43" borderId="0" xfId="154" applyFont="1" applyFill="1" applyBorder="1" applyAlignment="1" applyProtection="1">
      <alignment vertical="center"/>
      <protection hidden="1"/>
    </xf>
    <xf numFmtId="0" fontId="93" fillId="0" borderId="55" xfId="154" applyFont="1" applyBorder="1" applyAlignment="1" applyProtection="1">
      <alignment horizontal="center" vertical="center"/>
      <protection hidden="1"/>
    </xf>
    <xf numFmtId="49" fontId="78" fillId="44" borderId="5" xfId="152" applyNumberFormat="1" applyFont="1" applyFill="1" applyBorder="1" applyAlignment="1" applyProtection="1">
      <alignment horizontal="left" vertical="center"/>
      <protection hidden="1"/>
    </xf>
    <xf numFmtId="49" fontId="78" fillId="44" borderId="5" xfId="152" applyNumberFormat="1" applyFont="1" applyFill="1" applyBorder="1" applyAlignment="1" applyProtection="1">
      <alignment vertical="center"/>
      <protection hidden="1"/>
    </xf>
    <xf numFmtId="0" fontId="93" fillId="43" borderId="55" xfId="154" applyFont="1" applyFill="1" applyBorder="1" applyAlignment="1" applyProtection="1">
      <alignment vertical="center"/>
      <protection hidden="1"/>
    </xf>
    <xf numFmtId="0" fontId="96" fillId="44" borderId="0" xfId="154" applyFont="1" applyFill="1" applyBorder="1" applyAlignment="1" applyProtection="1">
      <alignment vertical="center" wrapText="1"/>
      <protection hidden="1"/>
    </xf>
    <xf numFmtId="0" fontId="96" fillId="44" borderId="5" xfId="154" applyFont="1" applyFill="1" applyBorder="1" applyAlignment="1" applyProtection="1">
      <alignment vertical="center" wrapText="1"/>
      <protection hidden="1"/>
    </xf>
    <xf numFmtId="49" fontId="80" fillId="44" borderId="0" xfId="152" applyNumberFormat="1" applyFont="1" applyFill="1" applyBorder="1" applyAlignment="1" applyProtection="1">
      <alignment vertical="center"/>
      <protection hidden="1"/>
    </xf>
    <xf numFmtId="0" fontId="0" fillId="43" borderId="41" xfId="154" applyFont="1" applyFill="1" applyBorder="1" applyAlignment="1" applyProtection="1">
      <protection hidden="1"/>
    </xf>
    <xf numFmtId="0" fontId="0" fillId="43" borderId="42" xfId="154" applyFont="1" applyFill="1" applyBorder="1" applyAlignment="1" applyProtection="1">
      <protection hidden="1"/>
    </xf>
    <xf numFmtId="0" fontId="0" fillId="43" borderId="0" xfId="154" applyFont="1" applyFill="1" applyProtection="1">
      <protection hidden="1"/>
    </xf>
    <xf numFmtId="49" fontId="82" fillId="44" borderId="1" xfId="152" applyNumberFormat="1" applyFont="1" applyFill="1" applyBorder="1" applyAlignment="1" applyProtection="1">
      <alignment vertical="center"/>
      <protection hidden="1"/>
    </xf>
    <xf numFmtId="49" fontId="82" fillId="44" borderId="9" xfId="152" applyNumberFormat="1" applyFont="1" applyFill="1" applyBorder="1" applyAlignment="1" applyProtection="1">
      <alignment vertical="center"/>
      <protection hidden="1"/>
    </xf>
    <xf numFmtId="49" fontId="97" fillId="44" borderId="7" xfId="152" applyNumberFormat="1" applyFont="1" applyFill="1" applyBorder="1" applyAlignment="1" applyProtection="1">
      <alignment vertical="center"/>
      <protection hidden="1"/>
    </xf>
    <xf numFmtId="49" fontId="80" fillId="44" borderId="1" xfId="152" applyNumberFormat="1" applyFont="1" applyFill="1" applyBorder="1" applyAlignment="1" applyProtection="1">
      <alignment vertical="center"/>
      <protection hidden="1"/>
    </xf>
    <xf numFmtId="0" fontId="0" fillId="43" borderId="56" xfId="154" applyFont="1" applyFill="1" applyBorder="1" applyAlignment="1" applyProtection="1">
      <protection hidden="1"/>
    </xf>
    <xf numFmtId="0" fontId="96" fillId="43" borderId="0" xfId="154" applyFont="1" applyFill="1" applyBorder="1" applyAlignment="1" applyProtection="1">
      <alignment horizontal="center" vertical="center" wrapText="1"/>
      <protection hidden="1"/>
    </xf>
    <xf numFmtId="49" fontId="69" fillId="43" borderId="0" xfId="152" applyNumberFormat="1" applyFont="1" applyFill="1" applyBorder="1" applyAlignment="1" applyProtection="1">
      <alignment horizontal="center" vertical="center"/>
      <protection hidden="1"/>
    </xf>
    <xf numFmtId="49" fontId="96" fillId="43" borderId="0" xfId="152" applyNumberFormat="1" applyFont="1" applyFill="1" applyBorder="1" applyAlignment="1" applyProtection="1">
      <alignment horizontal="center" vertical="center"/>
      <protection hidden="1"/>
    </xf>
    <xf numFmtId="49" fontId="98" fillId="43" borderId="0" xfId="152" applyNumberFormat="1" applyFont="1" applyFill="1" applyBorder="1" applyAlignment="1" applyProtection="1">
      <alignment horizontal="center" vertical="center" wrapText="1"/>
      <protection hidden="1"/>
    </xf>
    <xf numFmtId="0" fontId="96" fillId="44" borderId="61" xfId="154" applyFont="1" applyFill="1" applyBorder="1" applyAlignment="1" applyProtection="1">
      <alignment horizontal="center" vertical="center" wrapText="1"/>
      <protection hidden="1"/>
    </xf>
    <xf numFmtId="0" fontId="96" fillId="44" borderId="12" xfId="154" applyFont="1" applyFill="1" applyBorder="1" applyAlignment="1" applyProtection="1">
      <alignment horizontal="center" vertical="center" wrapText="1"/>
      <protection hidden="1"/>
    </xf>
    <xf numFmtId="49" fontId="69" fillId="44" borderId="12" xfId="152" applyNumberFormat="1" applyFont="1" applyFill="1" applyBorder="1" applyAlignment="1" applyProtection="1">
      <alignment horizontal="center" vertical="center"/>
      <protection hidden="1"/>
    </xf>
    <xf numFmtId="49" fontId="69" fillId="44" borderId="60" xfId="152" applyNumberFormat="1" applyFont="1" applyFill="1" applyBorder="1" applyAlignment="1" applyProtection="1">
      <alignment horizontal="center" vertical="center"/>
      <protection hidden="1"/>
    </xf>
    <xf numFmtId="0" fontId="94" fillId="43" borderId="0" xfId="153" applyFont="1" applyFill="1" applyBorder="1" applyAlignment="1" applyProtection="1">
      <alignment vertical="center" textRotation="180"/>
      <protection hidden="1"/>
    </xf>
    <xf numFmtId="0" fontId="0" fillId="0" borderId="0" xfId="154" applyFont="1" applyAlignment="1" applyProtection="1">
      <protection hidden="1"/>
    </xf>
    <xf numFmtId="0" fontId="96" fillId="44" borderId="48" xfId="154" applyFont="1" applyFill="1" applyBorder="1" applyAlignment="1" applyProtection="1">
      <alignment vertical="center" wrapText="1"/>
      <protection hidden="1"/>
    </xf>
    <xf numFmtId="0" fontId="96" fillId="44" borderId="49" xfId="154" applyFont="1" applyFill="1" applyBorder="1" applyAlignment="1" applyProtection="1">
      <alignment vertical="center" wrapText="1"/>
      <protection hidden="1"/>
    </xf>
    <xf numFmtId="0" fontId="94" fillId="0" borderId="0" xfId="154" applyFont="1" applyAlignment="1" applyProtection="1">
      <protection hidden="1"/>
    </xf>
    <xf numFmtId="49" fontId="103" fillId="44" borderId="47" xfId="152" applyNumberFormat="1" applyFont="1" applyFill="1" applyBorder="1" applyAlignment="1" applyProtection="1">
      <alignment vertical="center"/>
      <protection hidden="1"/>
    </xf>
    <xf numFmtId="49" fontId="103" fillId="44" borderId="45" xfId="152" applyNumberFormat="1" applyFont="1" applyFill="1" applyBorder="1" applyAlignment="1" applyProtection="1">
      <alignment vertical="center"/>
      <protection hidden="1"/>
    </xf>
    <xf numFmtId="49" fontId="103" fillId="44" borderId="83" xfId="152" applyNumberFormat="1" applyFont="1" applyFill="1" applyBorder="1" applyAlignment="1" applyProtection="1">
      <alignment vertical="center"/>
      <protection hidden="1"/>
    </xf>
    <xf numFmtId="49" fontId="103" fillId="44" borderId="18" xfId="152" applyNumberFormat="1" applyFont="1" applyFill="1" applyBorder="1" applyAlignment="1" applyProtection="1">
      <alignment vertical="center"/>
      <protection hidden="1"/>
    </xf>
    <xf numFmtId="0" fontId="30" fillId="44" borderId="0" xfId="152" applyNumberFormat="1" applyFont="1" applyFill="1" applyBorder="1" applyAlignment="1" applyProtection="1">
      <alignment horizontal="center" vertical="top"/>
      <protection hidden="1"/>
    </xf>
    <xf numFmtId="49" fontId="103" fillId="44" borderId="43" xfId="152" applyNumberFormat="1" applyFont="1" applyFill="1" applyBorder="1" applyAlignment="1" applyProtection="1">
      <alignment vertical="center"/>
      <protection hidden="1"/>
    </xf>
    <xf numFmtId="49" fontId="103" fillId="44" borderId="51" xfId="152" applyNumberFormat="1" applyFont="1" applyFill="1" applyBorder="1" applyAlignment="1" applyProtection="1">
      <alignment vertical="center"/>
      <protection hidden="1"/>
    </xf>
    <xf numFmtId="49" fontId="103" fillId="44" borderId="84" xfId="152" applyNumberFormat="1" applyFont="1" applyFill="1" applyBorder="1" applyAlignment="1" applyProtection="1">
      <alignment vertical="center"/>
      <protection hidden="1"/>
    </xf>
    <xf numFmtId="0" fontId="0" fillId="44" borderId="18" xfId="154" applyFont="1" applyFill="1" applyBorder="1" applyAlignment="1" applyProtection="1">
      <protection hidden="1"/>
    </xf>
    <xf numFmtId="0" fontId="30" fillId="0" borderId="0" xfId="152" applyNumberFormat="1" applyFont="1" applyFill="1" applyBorder="1" applyAlignment="1" applyProtection="1">
      <alignment horizontal="center" vertical="top"/>
      <protection hidden="1"/>
    </xf>
    <xf numFmtId="49" fontId="103" fillId="44" borderId="50" xfId="152" applyNumberFormat="1" applyFont="1" applyFill="1" applyBorder="1" applyAlignment="1" applyProtection="1">
      <alignment vertical="center"/>
      <protection hidden="1"/>
    </xf>
    <xf numFmtId="0" fontId="94" fillId="43" borderId="0" xfId="153" applyFont="1" applyFill="1" applyBorder="1" applyAlignment="1" applyProtection="1">
      <alignment horizontal="center" vertical="center" textRotation="180"/>
      <protection hidden="1"/>
    </xf>
    <xf numFmtId="49" fontId="103" fillId="44" borderId="103" xfId="152" applyNumberFormat="1" applyFont="1" applyFill="1" applyBorder="1" applyAlignment="1" applyProtection="1">
      <alignment vertical="center"/>
      <protection hidden="1"/>
    </xf>
    <xf numFmtId="49" fontId="103" fillId="44" borderId="11" xfId="152" applyNumberFormat="1" applyFont="1" applyFill="1" applyBorder="1" applyAlignment="1" applyProtection="1">
      <alignment vertical="center"/>
      <protection hidden="1"/>
    </xf>
    <xf numFmtId="49" fontId="103" fillId="44" borderId="104" xfId="152" applyNumberFormat="1" applyFont="1" applyFill="1" applyBorder="1" applyAlignment="1" applyProtection="1">
      <alignment vertical="center"/>
      <protection hidden="1"/>
    </xf>
    <xf numFmtId="49" fontId="103" fillId="44" borderId="105" xfId="152" applyNumberFormat="1" applyFont="1" applyFill="1" applyBorder="1" applyAlignment="1" applyProtection="1">
      <alignment vertical="center"/>
      <protection hidden="1"/>
    </xf>
    <xf numFmtId="0" fontId="0" fillId="43" borderId="55" xfId="154" applyFont="1" applyFill="1" applyBorder="1" applyAlignment="1" applyProtection="1">
      <protection hidden="1"/>
    </xf>
    <xf numFmtId="0" fontId="93" fillId="43" borderId="0" xfId="154" applyFont="1" applyFill="1" applyAlignment="1" applyProtection="1">
      <alignment horizontal="center" vertical="center"/>
      <protection hidden="1"/>
    </xf>
    <xf numFmtId="0" fontId="0" fillId="43" borderId="57" xfId="154" applyFont="1" applyFill="1" applyBorder="1" applyAlignment="1" applyProtection="1">
      <protection hidden="1"/>
    </xf>
    <xf numFmtId="0" fontId="0" fillId="43" borderId="58" xfId="154" applyFont="1" applyFill="1" applyBorder="1" applyAlignment="1" applyProtection="1">
      <protection hidden="1"/>
    </xf>
    <xf numFmtId="0" fontId="0" fillId="43" borderId="59" xfId="154" applyFont="1" applyFill="1" applyBorder="1" applyAlignment="1" applyProtection="1">
      <protection hidden="1"/>
    </xf>
    <xf numFmtId="0" fontId="105" fillId="43" borderId="0" xfId="154" applyFont="1" applyFill="1" applyAlignment="1" applyProtection="1">
      <protection hidden="1"/>
    </xf>
    <xf numFmtId="0" fontId="105" fillId="43" borderId="0" xfId="154" applyFont="1" applyFill="1" applyProtection="1">
      <protection hidden="1"/>
    </xf>
    <xf numFmtId="0" fontId="107" fillId="43" borderId="0" xfId="154" applyFont="1" applyFill="1" applyAlignment="1" applyProtection="1">
      <alignment horizontal="center" vertical="center"/>
      <protection hidden="1"/>
    </xf>
    <xf numFmtId="49" fontId="108" fillId="43" borderId="0" xfId="152" applyNumberFormat="1" applyFont="1" applyFill="1" applyBorder="1" applyAlignment="1" applyProtection="1">
      <alignment horizontal="center" vertical="center"/>
      <protection hidden="1"/>
    </xf>
    <xf numFmtId="49" fontId="105" fillId="43" borderId="0" xfId="152" applyNumberFormat="1" applyFont="1" applyFill="1" applyBorder="1" applyAlignment="1" applyProtection="1">
      <alignment horizontal="center" vertical="center"/>
      <protection hidden="1"/>
    </xf>
    <xf numFmtId="0" fontId="105" fillId="43" borderId="0" xfId="152" applyNumberFormat="1" applyFont="1" applyFill="1" applyBorder="1" applyAlignment="1" applyProtection="1">
      <alignment horizontal="center" vertical="center"/>
      <protection hidden="1"/>
    </xf>
    <xf numFmtId="0" fontId="105" fillId="0" borderId="0" xfId="154" applyFont="1" applyProtection="1">
      <protection hidden="1"/>
    </xf>
    <xf numFmtId="0" fontId="93" fillId="0" borderId="0" xfId="154" applyFont="1" applyAlignment="1" applyProtection="1">
      <alignment horizontal="center" vertical="center"/>
      <protection hidden="1"/>
    </xf>
    <xf numFmtId="49" fontId="69" fillId="0" borderId="0" xfId="152" applyNumberFormat="1" applyFont="1" applyBorder="1" applyAlignment="1" applyProtection="1">
      <alignment horizontal="center" vertical="center"/>
      <protection hidden="1"/>
    </xf>
    <xf numFmtId="49" fontId="0" fillId="0" borderId="0" xfId="152" applyNumberFormat="1" applyFont="1" applyBorder="1" applyAlignment="1" applyProtection="1">
      <alignment horizontal="center" vertical="center"/>
      <protection hidden="1"/>
    </xf>
    <xf numFmtId="49" fontId="69" fillId="44" borderId="109" xfId="152" applyNumberFormat="1" applyFont="1" applyFill="1" applyBorder="1" applyAlignment="1" applyProtection="1">
      <alignment horizontal="center" vertical="center"/>
      <protection hidden="1"/>
    </xf>
    <xf numFmtId="49" fontId="69" fillId="44" borderId="107" xfId="152" applyNumberFormat="1" applyFont="1" applyFill="1" applyBorder="1" applyAlignment="1" applyProtection="1">
      <alignment horizontal="center" vertical="center"/>
      <protection hidden="1"/>
    </xf>
    <xf numFmtId="49" fontId="69" fillId="44" borderId="49" xfId="152" applyNumberFormat="1" applyFont="1" applyFill="1" applyBorder="1" applyAlignment="1" applyProtection="1">
      <alignment horizontal="center" vertical="center"/>
      <protection hidden="1"/>
    </xf>
    <xf numFmtId="49" fontId="103" fillId="44" borderId="112" xfId="152" applyNumberFormat="1" applyFont="1" applyFill="1" applyBorder="1" applyAlignment="1" applyProtection="1">
      <alignment vertical="center"/>
      <protection hidden="1"/>
    </xf>
    <xf numFmtId="49" fontId="103" fillId="44" borderId="113" xfId="152" applyNumberFormat="1" applyFont="1" applyFill="1" applyBorder="1" applyAlignment="1" applyProtection="1">
      <alignment vertical="center"/>
      <protection hidden="1"/>
    </xf>
    <xf numFmtId="49" fontId="103" fillId="44" borderId="114" xfId="152" applyNumberFormat="1" applyFont="1" applyFill="1" applyBorder="1" applyAlignment="1" applyProtection="1">
      <alignment vertical="center"/>
      <protection hidden="1"/>
    </xf>
    <xf numFmtId="0" fontId="0" fillId="44" borderId="113" xfId="154" applyFont="1" applyFill="1" applyBorder="1" applyAlignment="1" applyProtection="1">
      <protection hidden="1"/>
    </xf>
    <xf numFmtId="0" fontId="94" fillId="43" borderId="0" xfId="154" applyFont="1" applyFill="1" applyAlignment="1" applyProtection="1">
      <protection hidden="1"/>
    </xf>
    <xf numFmtId="0" fontId="93" fillId="43" borderId="57" xfId="154" applyFont="1" applyFill="1" applyBorder="1" applyAlignment="1" applyProtection="1">
      <alignment horizontal="center" vertical="center"/>
      <protection hidden="1"/>
    </xf>
    <xf numFmtId="49" fontId="104" fillId="43" borderId="0" xfId="152" applyNumberFormat="1" applyFont="1" applyFill="1" applyBorder="1" applyAlignment="1" applyProtection="1">
      <alignment horizontal="center" vertical="top"/>
      <protection hidden="1"/>
    </xf>
    <xf numFmtId="49" fontId="106" fillId="43" borderId="0" xfId="152" applyNumberFormat="1" applyFont="1" applyFill="1" applyBorder="1" applyAlignment="1" applyProtection="1">
      <alignment horizontal="left" vertical="top"/>
      <protection hidden="1"/>
    </xf>
    <xf numFmtId="0" fontId="111" fillId="43" borderId="0" xfId="154" applyFont="1" applyFill="1" applyProtection="1">
      <protection hidden="1"/>
    </xf>
    <xf numFmtId="0" fontId="111" fillId="43" borderId="0" xfId="154" applyFont="1" applyFill="1" applyAlignment="1" applyProtection="1">
      <protection hidden="1"/>
    </xf>
    <xf numFmtId="0" fontId="111" fillId="0" borderId="0" xfId="154" applyFont="1" applyProtection="1">
      <protection hidden="1"/>
    </xf>
    <xf numFmtId="0" fontId="112" fillId="43" borderId="0" xfId="154" applyFont="1" applyFill="1" applyAlignment="1" applyProtection="1">
      <alignment horizontal="center" vertical="center"/>
      <protection hidden="1"/>
    </xf>
    <xf numFmtId="49" fontId="113" fillId="43" borderId="0" xfId="152" applyNumberFormat="1" applyFont="1" applyFill="1" applyBorder="1" applyAlignment="1" applyProtection="1">
      <alignment horizontal="center" vertical="center"/>
      <protection hidden="1"/>
    </xf>
    <xf numFmtId="49" fontId="111" fillId="43" borderId="0" xfId="152" applyNumberFormat="1" applyFont="1" applyFill="1" applyBorder="1" applyAlignment="1" applyProtection="1">
      <alignment horizontal="center" vertical="center"/>
      <protection hidden="1"/>
    </xf>
    <xf numFmtId="0" fontId="96" fillId="44" borderId="49" xfId="154" applyFont="1" applyFill="1" applyBorder="1" applyAlignment="1" applyProtection="1">
      <alignment horizontal="center" vertical="center" wrapText="1"/>
      <protection hidden="1"/>
    </xf>
    <xf numFmtId="0" fontId="0" fillId="43" borderId="0" xfId="154" applyFont="1" applyFill="1" applyAlignment="1" applyProtection="1">
      <alignment horizontal="center"/>
      <protection hidden="1"/>
    </xf>
    <xf numFmtId="0" fontId="0" fillId="43" borderId="0" xfId="154" applyFont="1" applyFill="1" applyBorder="1" applyAlignment="1" applyProtection="1">
      <alignment horizontal="center"/>
      <protection hidden="1"/>
    </xf>
    <xf numFmtId="0" fontId="96" fillId="44" borderId="43" xfId="154" applyFont="1" applyFill="1" applyBorder="1" applyAlignment="1" applyProtection="1">
      <alignment horizontal="center" wrapText="1"/>
      <protection hidden="1"/>
    </xf>
    <xf numFmtId="0" fontId="94" fillId="43" borderId="0" xfId="154" applyFont="1" applyFill="1" applyAlignment="1" applyProtection="1">
      <alignment horizontal="center"/>
      <protection hidden="1"/>
    </xf>
    <xf numFmtId="0" fontId="94" fillId="0" borderId="0" xfId="154" applyFont="1" applyAlignment="1" applyProtection="1">
      <alignment horizontal="center"/>
      <protection hidden="1"/>
    </xf>
    <xf numFmtId="0" fontId="30" fillId="43" borderId="0" xfId="154" applyFont="1" applyFill="1" applyAlignment="1" applyProtection="1">
      <protection hidden="1"/>
    </xf>
    <xf numFmtId="0" fontId="30" fillId="43" borderId="0" xfId="154" applyFont="1" applyFill="1" applyBorder="1" applyAlignment="1" applyProtection="1">
      <protection hidden="1"/>
    </xf>
    <xf numFmtId="0" fontId="98" fillId="43" borderId="0" xfId="154" applyFont="1" applyFill="1" applyBorder="1" applyAlignment="1" applyProtection="1">
      <alignment vertical="center"/>
      <protection hidden="1"/>
    </xf>
    <xf numFmtId="49" fontId="102" fillId="44" borderId="47" xfId="152" applyNumberFormat="1" applyFont="1" applyFill="1" applyBorder="1" applyAlignment="1" applyProtection="1">
      <alignment vertical="center"/>
      <protection hidden="1"/>
    </xf>
    <xf numFmtId="49" fontId="102" fillId="44" borderId="112" xfId="152" applyNumberFormat="1" applyFont="1" applyFill="1" applyBorder="1" applyAlignment="1" applyProtection="1">
      <alignment vertical="center"/>
      <protection hidden="1"/>
    </xf>
    <xf numFmtId="0" fontId="116" fillId="43" borderId="0" xfId="154" applyFont="1" applyFill="1" applyAlignment="1" applyProtection="1">
      <protection hidden="1"/>
    </xf>
    <xf numFmtId="0" fontId="116" fillId="0" borderId="0" xfId="154" applyFont="1" applyAlignment="1" applyProtection="1">
      <protection hidden="1"/>
    </xf>
    <xf numFmtId="49" fontId="102" fillId="44" borderId="113" xfId="152" applyNumberFormat="1" applyFont="1" applyFill="1" applyBorder="1" applyAlignment="1" applyProtection="1">
      <alignment vertical="center"/>
      <protection hidden="1"/>
    </xf>
    <xf numFmtId="0" fontId="30" fillId="0" borderId="0" xfId="154" applyFont="1" applyAlignment="1" applyProtection="1">
      <protection hidden="1"/>
    </xf>
    <xf numFmtId="49" fontId="102" fillId="44" borderId="43" xfId="152" applyNumberFormat="1" applyFont="1" applyFill="1" applyBorder="1" applyAlignment="1" applyProtection="1">
      <alignment vertical="center"/>
      <protection hidden="1"/>
    </xf>
    <xf numFmtId="49" fontId="102" fillId="44" borderId="114" xfId="152" applyNumberFormat="1" applyFont="1" applyFill="1" applyBorder="1" applyAlignment="1" applyProtection="1">
      <alignment vertical="center"/>
      <protection hidden="1"/>
    </xf>
    <xf numFmtId="0" fontId="47" fillId="43" borderId="0" xfId="154" applyFont="1" applyFill="1" applyAlignment="1" applyProtection="1">
      <protection hidden="1"/>
    </xf>
    <xf numFmtId="0" fontId="47" fillId="43" borderId="0" xfId="154" applyFont="1" applyFill="1" applyBorder="1" applyAlignment="1" applyProtection="1">
      <protection hidden="1"/>
    </xf>
    <xf numFmtId="0" fontId="47" fillId="0" borderId="0" xfId="154" applyFont="1" applyAlignment="1" applyProtection="1">
      <protection hidden="1"/>
    </xf>
    <xf numFmtId="0" fontId="96" fillId="44" borderId="21" xfId="154" applyFont="1" applyFill="1" applyBorder="1" applyAlignment="1" applyProtection="1">
      <alignment horizontal="center" vertical="center" wrapText="1"/>
      <protection hidden="1"/>
    </xf>
    <xf numFmtId="49" fontId="102" fillId="44" borderId="134" xfId="152" applyNumberFormat="1" applyFont="1" applyFill="1" applyBorder="1" applyAlignment="1" applyProtection="1">
      <alignment horizontal="center" vertical="center"/>
      <protection hidden="1"/>
    </xf>
    <xf numFmtId="49" fontId="102" fillId="44" borderId="134" xfId="152" applyNumberFormat="1" applyFont="1" applyFill="1" applyBorder="1" applyAlignment="1" applyProtection="1">
      <alignment vertical="center"/>
      <protection hidden="1"/>
    </xf>
    <xf numFmtId="49" fontId="102" fillId="44" borderId="135" xfId="152" applyNumberFormat="1" applyFont="1" applyFill="1" applyBorder="1" applyAlignment="1" applyProtection="1">
      <alignment vertical="center"/>
      <protection hidden="1"/>
    </xf>
    <xf numFmtId="0" fontId="11" fillId="0" borderId="0" xfId="155" applyFont="1" applyProtection="1"/>
    <xf numFmtId="0" fontId="13" fillId="0" borderId="0" xfId="155" applyFont="1" applyProtection="1"/>
    <xf numFmtId="0" fontId="11" fillId="0" borderId="0" xfId="155" applyFont="1" applyAlignment="1" applyProtection="1">
      <alignment horizontal="center"/>
    </xf>
    <xf numFmtId="0" fontId="10" fillId="2" borderId="8" xfId="155" applyFont="1" applyFill="1" applyBorder="1" applyAlignment="1" applyProtection="1">
      <alignment vertical="center"/>
    </xf>
    <xf numFmtId="0" fontId="10" fillId="2" borderId="8" xfId="155" quotePrefix="1" applyFont="1" applyFill="1" applyBorder="1" applyAlignment="1" applyProtection="1">
      <alignment horizontal="center"/>
    </xf>
    <xf numFmtId="166" fontId="10" fillId="2" borderId="8" xfId="155" applyNumberFormat="1" applyFont="1" applyFill="1" applyBorder="1" applyAlignment="1" applyProtection="1">
      <alignment horizontal="right"/>
    </xf>
    <xf numFmtId="0" fontId="10" fillId="2" borderId="2" xfId="155" applyFont="1" applyFill="1" applyBorder="1" applyAlignment="1" applyProtection="1">
      <alignment vertical="center"/>
    </xf>
    <xf numFmtId="0" fontId="9" fillId="0" borderId="8" xfId="155" applyFont="1" applyBorder="1" applyAlignment="1" applyProtection="1">
      <alignment vertical="center"/>
    </xf>
    <xf numFmtId="0" fontId="9" fillId="0" borderId="8" xfId="155" quotePrefix="1" applyFont="1" applyFill="1" applyBorder="1" applyAlignment="1" applyProtection="1">
      <alignment horizontal="center"/>
    </xf>
    <xf numFmtId="166" fontId="9" fillId="0" borderId="8" xfId="155" applyNumberFormat="1" applyFont="1" applyBorder="1" applyAlignment="1" applyProtection="1">
      <alignment horizontal="right"/>
      <protection locked="0"/>
    </xf>
    <xf numFmtId="166" fontId="9" fillId="0" borderId="8" xfId="155" applyNumberFormat="1" applyFont="1" applyBorder="1" applyAlignment="1" applyProtection="1">
      <alignment horizontal="right"/>
    </xf>
    <xf numFmtId="0" fontId="9" fillId="0" borderId="6" xfId="155" applyFont="1" applyBorder="1" applyAlignment="1" applyProtection="1">
      <alignment vertical="center"/>
    </xf>
    <xf numFmtId="166" fontId="9" fillId="0" borderId="6" xfId="155" applyNumberFormat="1" applyFont="1" applyBorder="1" applyAlignment="1" applyProtection="1">
      <alignment horizontal="right"/>
    </xf>
    <xf numFmtId="0" fontId="9" fillId="5" borderId="8" xfId="155" quotePrefix="1" applyFont="1" applyFill="1" applyBorder="1" applyAlignment="1" applyProtection="1">
      <alignment horizontal="center"/>
    </xf>
    <xf numFmtId="0" fontId="9" fillId="0" borderId="8" xfId="155" applyFont="1" applyFill="1" applyBorder="1" applyAlignment="1" applyProtection="1">
      <alignment wrapText="1"/>
    </xf>
    <xf numFmtId="0" fontId="19" fillId="0" borderId="0" xfId="155" applyFont="1" applyProtection="1"/>
    <xf numFmtId="0" fontId="16" fillId="0" borderId="0" xfId="155" applyFont="1" applyAlignment="1" applyProtection="1">
      <alignment horizontal="left"/>
    </xf>
    <xf numFmtId="0" fontId="16" fillId="0" borderId="0" xfId="155" applyFont="1" applyProtection="1"/>
    <xf numFmtId="0" fontId="10" fillId="5" borderId="8" xfId="155" quotePrefix="1" applyFont="1" applyFill="1" applyBorder="1" applyAlignment="1" applyProtection="1">
      <alignment horizontal="center"/>
    </xf>
    <xf numFmtId="0" fontId="11" fillId="0" borderId="0" xfId="155" applyFont="1" applyAlignment="1" applyProtection="1">
      <alignment vertical="center"/>
    </xf>
    <xf numFmtId="0" fontId="10" fillId="5" borderId="2" xfId="155" applyFont="1" applyFill="1" applyBorder="1" applyAlignment="1" applyProtection="1">
      <alignment vertical="center"/>
    </xf>
    <xf numFmtId="0" fontId="9" fillId="0" borderId="8" xfId="155" applyFont="1" applyFill="1" applyBorder="1" applyAlignment="1" applyProtection="1">
      <alignment vertical="center"/>
    </xf>
    <xf numFmtId="0" fontId="15" fillId="0" borderId="0" xfId="155" applyFont="1" applyAlignment="1" applyProtection="1">
      <alignment horizontal="center"/>
    </xf>
    <xf numFmtId="0" fontId="13" fillId="0" borderId="0" xfId="155" applyFont="1" applyAlignment="1" applyProtection="1">
      <alignment horizontal="center"/>
    </xf>
    <xf numFmtId="0" fontId="9" fillId="0" borderId="0" xfId="155" applyFont="1" applyAlignment="1" applyProtection="1">
      <alignment horizontal="center"/>
    </xf>
    <xf numFmtId="0" fontId="9" fillId="0" borderId="8" xfId="155" applyFont="1" applyFill="1" applyBorder="1" applyAlignment="1" applyProtection="1">
      <alignment horizontal="left" wrapText="1"/>
    </xf>
    <xf numFmtId="0" fontId="9" fillId="0" borderId="0" xfId="155" applyFont="1" applyAlignment="1" applyProtection="1">
      <alignment horizontal="center" vertical="center"/>
    </xf>
    <xf numFmtId="0" fontId="14" fillId="0" borderId="2"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8" fillId="0" borderId="0" xfId="0" applyFont="1" applyFill="1" applyBorder="1" applyAlignment="1" applyProtection="1"/>
    <xf numFmtId="0" fontId="8" fillId="0" borderId="0" xfId="0" applyFont="1" applyFill="1" applyBorder="1" applyAlignment="1" applyProtection="1">
      <alignment horizontal="center"/>
    </xf>
    <xf numFmtId="0" fontId="12" fillId="0" borderId="0" xfId="0" applyFont="1" applyFill="1" applyBorder="1" applyAlignment="1" applyProtection="1">
      <alignment horizontal="left"/>
    </xf>
    <xf numFmtId="0" fontId="13" fillId="0" borderId="0" xfId="0" applyFont="1" applyFill="1" applyBorder="1" applyAlignment="1" applyProtection="1">
      <alignment horizontal="center"/>
    </xf>
    <xf numFmtId="0" fontId="17" fillId="66" borderId="0" xfId="0" applyFont="1" applyFill="1" applyAlignment="1">
      <alignment horizontal="left" vertical="center"/>
    </xf>
    <xf numFmtId="0" fontId="9" fillId="0" borderId="8" xfId="155" applyFont="1" applyFill="1" applyBorder="1" applyAlignment="1" applyProtection="1">
      <alignment horizontal="center"/>
    </xf>
    <xf numFmtId="0" fontId="17" fillId="66" borderId="0" xfId="0" applyFont="1" applyFill="1"/>
    <xf numFmtId="49" fontId="71" fillId="43" borderId="0" xfId="152" applyNumberFormat="1" applyFont="1" applyFill="1" applyBorder="1" applyAlignment="1" applyProtection="1">
      <alignment horizontal="left" vertical="center"/>
      <protection hidden="1"/>
    </xf>
    <xf numFmtId="49" fontId="82" fillId="44" borderId="0" xfId="152" applyNumberFormat="1" applyFont="1" applyFill="1" applyBorder="1" applyAlignment="1" applyProtection="1">
      <alignment vertical="center"/>
      <protection hidden="1"/>
    </xf>
    <xf numFmtId="49" fontId="69" fillId="44" borderId="0" xfId="152" applyNumberFormat="1" applyFont="1" applyFill="1" applyBorder="1" applyAlignment="1" applyProtection="1">
      <alignment horizontal="center" vertical="center"/>
      <protection hidden="1"/>
    </xf>
    <xf numFmtId="49" fontId="70" fillId="43" borderId="0" xfId="152" applyNumberFormat="1" applyFont="1" applyFill="1" applyBorder="1" applyAlignment="1" applyProtection="1">
      <alignment horizontal="center" vertical="center"/>
      <protection hidden="1"/>
    </xf>
    <xf numFmtId="49" fontId="103" fillId="44" borderId="48" xfId="152" applyNumberFormat="1" applyFont="1" applyFill="1" applyBorder="1" applyAlignment="1" applyProtection="1">
      <alignment horizontal="center" vertical="center"/>
      <protection hidden="1"/>
    </xf>
    <xf numFmtId="49" fontId="0" fillId="43" borderId="0" xfId="152" applyNumberFormat="1" applyFont="1" applyFill="1" applyBorder="1" applyAlignment="1" applyProtection="1">
      <alignment horizontal="center" vertical="center"/>
      <protection hidden="1"/>
    </xf>
    <xf numFmtId="49" fontId="103" fillId="44" borderId="44" xfId="152" applyNumberFormat="1" applyFont="1" applyFill="1" applyBorder="1" applyAlignment="1" applyProtection="1">
      <alignment horizontal="center" vertical="center"/>
      <protection hidden="1"/>
    </xf>
    <xf numFmtId="49" fontId="103" fillId="44" borderId="50" xfId="152" applyNumberFormat="1" applyFont="1" applyFill="1" applyBorder="1" applyAlignment="1" applyProtection="1">
      <alignment horizontal="center" vertical="center"/>
      <protection hidden="1"/>
    </xf>
    <xf numFmtId="0" fontId="0" fillId="43" borderId="0" xfId="154" applyFont="1" applyFill="1" applyBorder="1" applyProtection="1">
      <protection hidden="1"/>
    </xf>
    <xf numFmtId="0" fontId="100" fillId="43" borderId="0" xfId="154" applyFont="1" applyFill="1" applyBorder="1" applyAlignment="1" applyProtection="1">
      <alignment horizontal="center" vertical="top" textRotation="180"/>
      <protection hidden="1"/>
    </xf>
    <xf numFmtId="0" fontId="0" fillId="43" borderId="0" xfId="154" applyFont="1" applyFill="1" applyBorder="1" applyAlignment="1" applyProtection="1">
      <protection hidden="1"/>
    </xf>
    <xf numFmtId="49" fontId="103" fillId="44" borderId="43" xfId="152" applyNumberFormat="1" applyFont="1" applyFill="1" applyBorder="1" applyAlignment="1" applyProtection="1">
      <alignment horizontal="center" vertical="center"/>
      <protection hidden="1"/>
    </xf>
    <xf numFmtId="49" fontId="103" fillId="44" borderId="47" xfId="152" applyNumberFormat="1" applyFont="1" applyFill="1" applyBorder="1" applyAlignment="1" applyProtection="1">
      <alignment horizontal="center" vertical="center"/>
      <protection hidden="1"/>
    </xf>
    <xf numFmtId="0" fontId="96" fillId="44" borderId="108" xfId="154" applyFont="1" applyFill="1" applyBorder="1" applyAlignment="1" applyProtection="1">
      <alignment horizontal="center" vertical="center" wrapText="1"/>
      <protection hidden="1"/>
    </xf>
    <xf numFmtId="49" fontId="102" fillId="44" borderId="50" xfId="152" applyNumberFormat="1" applyFont="1" applyFill="1" applyBorder="1" applyAlignment="1" applyProtection="1">
      <alignment horizontal="center" vertical="center"/>
      <protection hidden="1"/>
    </xf>
    <xf numFmtId="49" fontId="102" fillId="44" borderId="44" xfId="152" applyNumberFormat="1" applyFont="1" applyFill="1" applyBorder="1" applyAlignment="1" applyProtection="1">
      <alignment horizontal="center" vertical="center"/>
      <protection hidden="1"/>
    </xf>
    <xf numFmtId="49" fontId="102" fillId="44" borderId="43" xfId="152" applyNumberFormat="1" applyFont="1" applyFill="1" applyBorder="1" applyAlignment="1" applyProtection="1">
      <alignment horizontal="center" vertical="center"/>
      <protection hidden="1"/>
    </xf>
    <xf numFmtId="49" fontId="102" fillId="44" borderId="47" xfId="152" applyNumberFormat="1" applyFont="1" applyFill="1" applyBorder="1" applyAlignment="1" applyProtection="1">
      <alignment horizontal="center" vertical="center"/>
      <protection hidden="1"/>
    </xf>
    <xf numFmtId="49" fontId="102" fillId="44" borderId="48" xfId="152" applyNumberFormat="1" applyFont="1" applyFill="1" applyBorder="1" applyAlignment="1" applyProtection="1">
      <alignment horizontal="center" vertical="center"/>
      <protection hidden="1"/>
    </xf>
    <xf numFmtId="0" fontId="96" fillId="44" borderId="109" xfId="154" applyFont="1" applyFill="1" applyBorder="1" applyAlignment="1" applyProtection="1">
      <alignment horizontal="center" vertical="center" wrapText="1"/>
      <protection hidden="1"/>
    </xf>
    <xf numFmtId="49" fontId="102" fillId="44" borderId="92" xfId="152" applyNumberFormat="1" applyFont="1" applyFill="1" applyBorder="1" applyAlignment="1" applyProtection="1">
      <alignment horizontal="center" vertical="center"/>
      <protection hidden="1"/>
    </xf>
    <xf numFmtId="0" fontId="9" fillId="5" borderId="8" xfId="0" quotePrefix="1" applyFont="1" applyFill="1" applyBorder="1" applyAlignment="1" applyProtection="1">
      <alignment horizontal="center"/>
    </xf>
    <xf numFmtId="0" fontId="10" fillId="5" borderId="8" xfId="155" applyFont="1" applyFill="1" applyBorder="1" applyAlignment="1" applyProtection="1">
      <alignment horizontal="center" vertical="center"/>
    </xf>
    <xf numFmtId="0" fontId="10" fillId="5" borderId="8" xfId="155" applyFont="1" applyFill="1" applyBorder="1" applyAlignment="1" applyProtection="1">
      <alignment wrapText="1"/>
    </xf>
    <xf numFmtId="0" fontId="10" fillId="5" borderId="8" xfId="155" applyFont="1" applyFill="1" applyBorder="1" applyAlignment="1" applyProtection="1">
      <alignment horizontal="center"/>
    </xf>
    <xf numFmtId="166" fontId="10" fillId="5" borderId="8" xfId="155" applyNumberFormat="1" applyFont="1" applyFill="1" applyBorder="1" applyAlignment="1" applyProtection="1">
      <alignment horizontal="right"/>
    </xf>
    <xf numFmtId="0" fontId="10" fillId="5" borderId="8" xfId="155" applyFont="1" applyFill="1" applyBorder="1" applyAlignment="1" applyProtection="1">
      <alignment horizontal="left" vertical="center"/>
    </xf>
    <xf numFmtId="166" fontId="10" fillId="5" borderId="8" xfId="155" applyNumberFormat="1" applyFont="1" applyFill="1" applyBorder="1" applyAlignment="1" applyProtection="1">
      <alignment horizontal="right"/>
      <protection locked="0"/>
    </xf>
    <xf numFmtId="0" fontId="10" fillId="5" borderId="2" xfId="155" applyFont="1" applyFill="1" applyBorder="1" applyAlignment="1" applyProtection="1">
      <alignment horizontal="center" vertical="center"/>
    </xf>
    <xf numFmtId="0" fontId="10" fillId="5" borderId="2" xfId="155" applyFont="1" applyFill="1" applyBorder="1" applyAlignment="1" applyProtection="1">
      <alignment horizontal="left" vertical="center"/>
    </xf>
    <xf numFmtId="0" fontId="15" fillId="0" borderId="0" xfId="155" applyFont="1" applyFill="1" applyAlignment="1" applyProtection="1">
      <alignment horizontal="left"/>
    </xf>
    <xf numFmtId="0" fontId="13" fillId="0" borderId="0" xfId="155" applyFont="1" applyFill="1" applyAlignment="1" applyProtection="1">
      <alignment horizontal="center"/>
    </xf>
    <xf numFmtId="0" fontId="16" fillId="0" borderId="0" xfId="155" applyFont="1" applyFill="1" applyAlignment="1" applyProtection="1">
      <alignment horizontal="center"/>
    </xf>
    <xf numFmtId="0" fontId="10" fillId="0" borderId="0" xfId="155" applyFont="1" applyFill="1" applyProtection="1"/>
    <xf numFmtId="0" fontId="10" fillId="0" borderId="0" xfId="155" applyFont="1" applyFill="1" applyAlignment="1" applyProtection="1">
      <alignment horizontal="center"/>
    </xf>
    <xf numFmtId="0" fontId="9" fillId="0" borderId="0" xfId="155" applyFont="1" applyFill="1" applyProtection="1"/>
    <xf numFmtId="0" fontId="9" fillId="0" borderId="0" xfId="155" applyFont="1" applyFill="1" applyAlignment="1" applyProtection="1">
      <alignment horizontal="center"/>
    </xf>
    <xf numFmtId="0" fontId="10" fillId="0" borderId="0" xfId="0" applyFont="1" applyFill="1" applyAlignment="1" applyProtection="1">
      <alignment horizontal="center"/>
    </xf>
    <xf numFmtId="0" fontId="10" fillId="0" borderId="0" xfId="0" applyFont="1" applyFill="1" applyAlignment="1" applyProtection="1">
      <alignment horizontal="left"/>
    </xf>
    <xf numFmtId="0" fontId="11" fillId="0" borderId="0" xfId="155" applyFont="1" applyFill="1" applyProtection="1"/>
    <xf numFmtId="0" fontId="12" fillId="0" borderId="0" xfId="0" applyFont="1" applyFill="1" applyAlignment="1" applyProtection="1"/>
    <xf numFmtId="15" fontId="12" fillId="0" borderId="0" xfId="0" applyNumberFormat="1" applyFont="1" applyFill="1" applyAlignment="1" applyProtection="1">
      <alignment horizontal="center"/>
    </xf>
    <xf numFmtId="0" fontId="12" fillId="0" borderId="0" xfId="0" applyFont="1" applyFill="1" applyAlignment="1" applyProtection="1">
      <alignment horizontal="left"/>
    </xf>
    <xf numFmtId="0" fontId="17" fillId="42" borderId="0" xfId="0" applyFont="1" applyFill="1"/>
    <xf numFmtId="0" fontId="17" fillId="42" borderId="0" xfId="0" applyFont="1" applyFill="1" applyAlignment="1">
      <alignment horizontal="left" vertical="center"/>
    </xf>
    <xf numFmtId="0" fontId="9" fillId="0" borderId="6" xfId="155" applyFont="1" applyFill="1" applyBorder="1" applyAlignment="1" applyProtection="1">
      <alignment vertical="center"/>
    </xf>
    <xf numFmtId="166" fontId="9" fillId="0" borderId="8" xfId="155" applyNumberFormat="1" applyFont="1" applyFill="1" applyBorder="1" applyAlignment="1" applyProtection="1">
      <alignment horizontal="right"/>
      <protection locked="0"/>
    </xf>
    <xf numFmtId="166" fontId="9" fillId="0" borderId="8" xfId="155" applyNumberFormat="1" applyFont="1" applyFill="1" applyBorder="1" applyAlignment="1" applyProtection="1">
      <alignment horizontal="right"/>
    </xf>
    <xf numFmtId="0" fontId="10" fillId="5" borderId="8" xfId="155" applyFont="1" applyFill="1" applyBorder="1" applyAlignment="1" applyProtection="1">
      <alignment vertical="center"/>
    </xf>
    <xf numFmtId="0" fontId="9" fillId="0" borderId="8" xfId="155" applyFont="1" applyFill="1" applyBorder="1" applyAlignment="1" applyProtection="1">
      <alignment vertical="center" wrapText="1"/>
    </xf>
    <xf numFmtId="0" fontId="9" fillId="0" borderId="3" xfId="155" applyFont="1" applyFill="1" applyBorder="1" applyAlignment="1" applyProtection="1">
      <alignment vertical="center"/>
    </xf>
    <xf numFmtId="0" fontId="10" fillId="5" borderId="3" xfId="155" applyFont="1" applyFill="1" applyBorder="1" applyAlignment="1" applyProtection="1">
      <alignment vertical="center"/>
    </xf>
    <xf numFmtId="0" fontId="9" fillId="0" borderId="2" xfId="155" applyFont="1" applyFill="1" applyBorder="1" applyAlignment="1" applyProtection="1">
      <alignment vertical="center"/>
    </xf>
    <xf numFmtId="0" fontId="9" fillId="0" borderId="8" xfId="155" applyFont="1" applyFill="1" applyBorder="1" applyAlignment="1" applyProtection="1">
      <alignment horizontal="center" vertical="center"/>
    </xf>
    <xf numFmtId="0" fontId="9" fillId="0" borderId="6" xfId="155" applyFont="1" applyFill="1" applyBorder="1" applyAlignment="1" applyProtection="1">
      <alignment horizontal="center" vertical="center"/>
    </xf>
    <xf numFmtId="0" fontId="9" fillId="0" borderId="2" xfId="155" applyFont="1" applyFill="1" applyBorder="1" applyAlignment="1" applyProtection="1">
      <alignment horizontal="center" vertical="center"/>
    </xf>
    <xf numFmtId="0" fontId="10" fillId="5" borderId="8" xfId="0" quotePrefix="1" applyFont="1" applyFill="1" applyBorder="1" applyAlignment="1" applyProtection="1">
      <alignment horizontal="center"/>
    </xf>
    <xf numFmtId="0" fontId="10" fillId="5" borderId="8" xfId="155" applyFont="1" applyFill="1" applyBorder="1" applyAlignment="1" applyProtection="1">
      <alignment vertical="center" wrapText="1"/>
    </xf>
    <xf numFmtId="0" fontId="80" fillId="43" borderId="0" xfId="152" applyNumberFormat="1" applyFont="1" applyFill="1" applyBorder="1" applyAlignment="1" applyProtection="1">
      <alignment horizontal="center" vertical="center"/>
      <protection locked="0"/>
    </xf>
    <xf numFmtId="49" fontId="82" fillId="44" borderId="0" xfId="152" applyNumberFormat="1" applyFont="1" applyFill="1" applyBorder="1" applyAlignment="1" applyProtection="1">
      <alignment vertical="center"/>
      <protection hidden="1"/>
    </xf>
    <xf numFmtId="2" fontId="72" fillId="43" borderId="0" xfId="152" applyNumberFormat="1" applyFont="1" applyFill="1" applyBorder="1" applyAlignment="1" applyProtection="1">
      <alignment horizontal="left" vertical="center"/>
      <protection hidden="1"/>
    </xf>
    <xf numFmtId="2" fontId="69" fillId="43" borderId="0" xfId="152" applyNumberFormat="1" applyFont="1" applyFill="1" applyBorder="1" applyAlignment="1" applyProtection="1">
      <alignment vertical="center"/>
      <protection hidden="1"/>
    </xf>
    <xf numFmtId="2" fontId="69" fillId="44" borderId="0" xfId="152" applyNumberFormat="1" applyFont="1" applyFill="1" applyBorder="1" applyAlignment="1" applyProtection="1">
      <alignment vertical="center"/>
      <protection hidden="1"/>
    </xf>
    <xf numFmtId="2" fontId="79" fillId="44" borderId="0" xfId="152" applyNumberFormat="1" applyFont="1" applyFill="1" applyBorder="1" applyAlignment="1" applyProtection="1">
      <alignment horizontal="left"/>
      <protection hidden="1"/>
    </xf>
    <xf numFmtId="2" fontId="79" fillId="44" borderId="53" xfId="152" applyNumberFormat="1" applyFont="1" applyFill="1" applyBorder="1" applyAlignment="1" applyProtection="1">
      <alignment horizontal="left" vertical="center"/>
      <protection hidden="1"/>
    </xf>
    <xf numFmtId="2" fontId="82" fillId="44" borderId="47" xfId="152" applyNumberFormat="1" applyFont="1" applyFill="1" applyBorder="1" applyAlignment="1" applyProtection="1">
      <alignment horizontal="left" vertical="center"/>
      <protection hidden="1"/>
    </xf>
    <xf numFmtId="2" fontId="82" fillId="44" borderId="0" xfId="152" applyNumberFormat="1" applyFont="1" applyFill="1" applyBorder="1" applyAlignment="1" applyProtection="1">
      <alignment vertical="center"/>
      <protection hidden="1"/>
    </xf>
    <xf numFmtId="4" fontId="82" fillId="44" borderId="0" xfId="152" applyNumberFormat="1" applyFont="1" applyFill="1" applyBorder="1" applyAlignment="1" applyProtection="1">
      <alignment horizontal="left" vertical="center"/>
      <protection hidden="1"/>
    </xf>
    <xf numFmtId="2" fontId="78" fillId="44" borderId="0" xfId="152" applyNumberFormat="1" applyFont="1" applyFill="1" applyBorder="1" applyAlignment="1" applyProtection="1">
      <alignment horizontal="left" vertical="center"/>
      <protection hidden="1"/>
    </xf>
    <xf numFmtId="2" fontId="78" fillId="44" borderId="4" xfId="152" applyNumberFormat="1" applyFont="1" applyFill="1" applyBorder="1" applyAlignment="1" applyProtection="1">
      <alignment horizontal="left" vertical="center"/>
      <protection hidden="1"/>
    </xf>
    <xf numFmtId="2" fontId="79" fillId="44" borderId="47" xfId="152" applyNumberFormat="1" applyFont="1" applyFill="1" applyBorder="1" applyAlignment="1" applyProtection="1">
      <alignment horizontal="left" vertical="center"/>
      <protection hidden="1"/>
    </xf>
    <xf numFmtId="2" fontId="82" fillId="44" borderId="43" xfId="152" applyNumberFormat="1" applyFont="1" applyFill="1" applyBorder="1" applyAlignment="1" applyProtection="1">
      <alignment horizontal="left" vertical="center"/>
      <protection hidden="1"/>
    </xf>
    <xf numFmtId="2" fontId="106" fillId="43" borderId="0" xfId="152" applyNumberFormat="1" applyFont="1" applyFill="1" applyBorder="1" applyAlignment="1" applyProtection="1">
      <alignment horizontal="right" vertical="center"/>
      <protection hidden="1"/>
    </xf>
    <xf numFmtId="2" fontId="106" fillId="43" borderId="0" xfId="152" applyNumberFormat="1" applyFont="1" applyFill="1" applyBorder="1" applyAlignment="1" applyProtection="1">
      <alignment horizontal="left" vertical="top"/>
      <protection hidden="1"/>
    </xf>
    <xf numFmtId="0" fontId="142" fillId="0" borderId="4" xfId="0" applyFont="1" applyBorder="1" applyAlignment="1" applyProtection="1">
      <alignment horizontal="centerContinuous"/>
    </xf>
    <xf numFmtId="0" fontId="142" fillId="0" borderId="5" xfId="0" applyFont="1" applyBorder="1" applyAlignment="1" applyProtection="1">
      <alignment horizontal="centerContinuous"/>
    </xf>
    <xf numFmtId="0" fontId="142" fillId="0" borderId="7" xfId="0" applyFont="1" applyBorder="1" applyAlignment="1" applyProtection="1">
      <alignment horizontal="centerContinuous"/>
    </xf>
    <xf numFmtId="0" fontId="142" fillId="0" borderId="9" xfId="0" applyFont="1" applyBorder="1" applyAlignment="1" applyProtection="1">
      <alignment horizontal="centerContinuous"/>
    </xf>
    <xf numFmtId="2" fontId="80" fillId="43" borderId="0" xfId="152" applyNumberFormat="1" applyFont="1" applyFill="1" applyBorder="1" applyAlignment="1" applyProtection="1">
      <alignment horizontal="center"/>
      <protection locked="0"/>
    </xf>
    <xf numFmtId="2" fontId="80" fillId="43" borderId="0" xfId="152" applyNumberFormat="1" applyFont="1" applyFill="1" applyBorder="1" applyAlignment="1" applyProtection="1">
      <alignment horizontal="center" vertical="center"/>
      <protection locked="0"/>
    </xf>
    <xf numFmtId="2" fontId="80" fillId="43" borderId="0" xfId="152" applyNumberFormat="1" applyFont="1" applyFill="1" applyBorder="1" applyAlignment="1" applyProtection="1">
      <alignment horizontal="center" vertical="center"/>
      <protection hidden="1"/>
    </xf>
    <xf numFmtId="49" fontId="70" fillId="44" borderId="0" xfId="152" applyNumberFormat="1" applyFont="1" applyFill="1" applyBorder="1" applyAlignment="1" applyProtection="1">
      <alignment horizontal="center" vertical="center"/>
      <protection hidden="1"/>
    </xf>
    <xf numFmtId="49" fontId="80" fillId="44" borderId="0" xfId="152" applyNumberFormat="1" applyFont="1" applyFill="1" applyBorder="1" applyAlignment="1" applyProtection="1">
      <alignment horizontal="center" vertical="center"/>
      <protection hidden="1"/>
    </xf>
    <xf numFmtId="0" fontId="3" fillId="8" borderId="17" xfId="5" applyFont="1" applyFill="1" applyBorder="1" applyAlignment="1" applyProtection="1">
      <alignment horizontal="center"/>
      <protection locked="0"/>
    </xf>
    <xf numFmtId="0" fontId="21" fillId="8" borderId="23" xfId="5" applyFont="1" applyFill="1" applyBorder="1" applyAlignment="1" applyProtection="1">
      <alignment horizontal="center"/>
    </xf>
    <xf numFmtId="49" fontId="3" fillId="8" borderId="23" xfId="5" applyNumberFormat="1" applyFont="1" applyFill="1" applyBorder="1" applyAlignment="1" applyProtection="1">
      <alignment horizontal="center"/>
      <protection locked="0"/>
    </xf>
    <xf numFmtId="0" fontId="21" fillId="8" borderId="17" xfId="5" applyFont="1" applyFill="1" applyBorder="1" applyAlignment="1" applyProtection="1">
      <alignment horizontal="center"/>
      <protection locked="0"/>
    </xf>
    <xf numFmtId="0" fontId="21" fillId="8" borderId="28" xfId="5" applyFont="1" applyFill="1" applyBorder="1" applyAlignment="1" applyProtection="1">
      <alignment horizontal="center"/>
    </xf>
    <xf numFmtId="49" fontId="3" fillId="8" borderId="28" xfId="5" applyNumberFormat="1" applyFont="1" applyFill="1" applyBorder="1" applyAlignment="1" applyProtection="1">
      <alignment horizontal="center"/>
      <protection locked="0"/>
    </xf>
    <xf numFmtId="49" fontId="3" fillId="8" borderId="29" xfId="5" applyNumberFormat="1" applyFont="1" applyFill="1" applyBorder="1" applyAlignment="1" applyProtection="1">
      <alignment horizontal="center"/>
      <protection locked="0"/>
    </xf>
    <xf numFmtId="49" fontId="3" fillId="8" borderId="149" xfId="5" applyNumberFormat="1" applyFont="1" applyFill="1" applyBorder="1" applyAlignment="1" applyProtection="1">
      <alignment horizontal="center"/>
      <protection locked="0"/>
    </xf>
    <xf numFmtId="49" fontId="3" fillId="8" borderId="30" xfId="5" applyNumberFormat="1" applyFont="1" applyFill="1" applyBorder="1" applyAlignment="1" applyProtection="1">
      <alignment horizontal="center"/>
      <protection locked="0"/>
    </xf>
    <xf numFmtId="49" fontId="87" fillId="44" borderId="0" xfId="152" applyNumberFormat="1" applyFont="1" applyFill="1" applyBorder="1" applyAlignment="1" applyProtection="1">
      <alignment horizontal="center" vertical="center"/>
      <protection hidden="1"/>
    </xf>
    <xf numFmtId="49" fontId="143" fillId="44" borderId="0" xfId="152" applyNumberFormat="1" applyFont="1" applyFill="1" applyBorder="1" applyAlignment="1" applyProtection="1">
      <alignment horizontal="left" vertical="center"/>
      <protection hidden="1"/>
    </xf>
    <xf numFmtId="0" fontId="30" fillId="43" borderId="0" xfId="152" applyNumberFormat="1" applyFont="1" applyFill="1" applyBorder="1" applyAlignment="1" applyProtection="1">
      <alignment horizontal="center" vertical="top"/>
      <protection hidden="1"/>
    </xf>
    <xf numFmtId="49" fontId="30" fillId="43" borderId="0" xfId="152" applyNumberFormat="1" applyFont="1" applyFill="1" applyBorder="1" applyAlignment="1" applyProtection="1">
      <alignment horizontal="center" vertical="center"/>
      <protection hidden="1"/>
    </xf>
    <xf numFmtId="49" fontId="30" fillId="44" borderId="0" xfId="152" applyNumberFormat="1" applyFont="1" applyFill="1" applyBorder="1" applyAlignment="1" applyProtection="1">
      <alignment horizontal="center" vertical="top"/>
      <protection hidden="1"/>
    </xf>
    <xf numFmtId="49" fontId="102" fillId="44" borderId="0" xfId="152" applyNumberFormat="1" applyFont="1" applyFill="1" applyBorder="1" applyAlignment="1" applyProtection="1">
      <alignment horizontal="center" vertical="center"/>
      <protection hidden="1"/>
    </xf>
    <xf numFmtId="49" fontId="102" fillId="43" borderId="0" xfId="152" applyNumberFormat="1" applyFont="1" applyFill="1" applyBorder="1" applyAlignment="1" applyProtection="1">
      <alignment horizontal="center" vertical="center"/>
      <protection hidden="1"/>
    </xf>
    <xf numFmtId="49" fontId="4" fillId="43" borderId="0" xfId="152" applyNumberFormat="1" applyFont="1" applyFill="1" applyBorder="1" applyAlignment="1" applyProtection="1">
      <alignment horizontal="center" vertical="center"/>
      <protection hidden="1"/>
    </xf>
    <xf numFmtId="49" fontId="4" fillId="44" borderId="0" xfId="152" applyNumberFormat="1" applyFont="1" applyFill="1" applyBorder="1" applyAlignment="1" applyProtection="1">
      <alignment horizontal="center" vertical="top"/>
      <protection hidden="1"/>
    </xf>
    <xf numFmtId="49" fontId="102" fillId="44" borderId="49" xfId="152" applyNumberFormat="1" applyFont="1" applyFill="1" applyBorder="1" applyAlignment="1" applyProtection="1">
      <alignment vertical="center"/>
      <protection hidden="1"/>
    </xf>
    <xf numFmtId="49" fontId="102" fillId="44" borderId="0" xfId="152" applyNumberFormat="1" applyFont="1" applyFill="1" applyBorder="1" applyAlignment="1" applyProtection="1">
      <alignment vertical="center"/>
      <protection hidden="1"/>
    </xf>
    <xf numFmtId="49" fontId="102" fillId="44" borderId="51" xfId="152" applyNumberFormat="1" applyFont="1" applyFill="1" applyBorder="1" applyAlignment="1" applyProtection="1">
      <alignment vertical="center"/>
      <protection hidden="1"/>
    </xf>
    <xf numFmtId="49" fontId="4" fillId="43" borderId="0" xfId="152" applyNumberFormat="1" applyFont="1" applyFill="1" applyBorder="1" applyAlignment="1" applyProtection="1">
      <alignment vertical="top"/>
      <protection hidden="1"/>
    </xf>
    <xf numFmtId="49" fontId="4" fillId="44" borderId="0" xfId="152" applyNumberFormat="1" applyFont="1" applyFill="1" applyBorder="1" applyAlignment="1" applyProtection="1">
      <alignment vertical="top"/>
      <protection hidden="1"/>
    </xf>
    <xf numFmtId="49" fontId="102" fillId="44" borderId="45" xfId="152" applyNumberFormat="1" applyFont="1" applyFill="1" applyBorder="1" applyAlignment="1" applyProtection="1">
      <alignment vertical="center"/>
      <protection hidden="1"/>
    </xf>
    <xf numFmtId="49" fontId="102" fillId="44" borderId="44" xfId="152" applyNumberFormat="1" applyFont="1" applyFill="1" applyBorder="1" applyAlignment="1" applyProtection="1">
      <alignment vertical="center"/>
      <protection hidden="1"/>
    </xf>
    <xf numFmtId="49" fontId="102" fillId="44" borderId="48" xfId="152" applyNumberFormat="1" applyFont="1" applyFill="1" applyBorder="1" applyAlignment="1" applyProtection="1">
      <alignment vertical="center"/>
      <protection hidden="1"/>
    </xf>
    <xf numFmtId="49" fontId="102" fillId="44" borderId="50" xfId="152" applyNumberFormat="1" applyFont="1" applyFill="1" applyBorder="1" applyAlignment="1" applyProtection="1">
      <alignment vertical="center"/>
      <protection hidden="1"/>
    </xf>
    <xf numFmtId="0" fontId="8" fillId="8" borderId="0" xfId="0" applyFont="1" applyFill="1" applyBorder="1" applyAlignment="1" applyProtection="1"/>
    <xf numFmtId="0" fontId="10" fillId="8" borderId="0" xfId="0" applyFont="1" applyFill="1" applyBorder="1" applyAlignment="1" applyProtection="1">
      <alignment horizontal="left" wrapText="1"/>
    </xf>
    <xf numFmtId="0" fontId="9" fillId="8" borderId="0" xfId="0" applyFont="1" applyFill="1" applyBorder="1" applyAlignment="1" applyProtection="1">
      <alignment horizontal="center"/>
    </xf>
    <xf numFmtId="0" fontId="10" fillId="8" borderId="0" xfId="0" applyFont="1" applyFill="1" applyBorder="1" applyAlignment="1" applyProtection="1">
      <alignment horizontal="center"/>
    </xf>
    <xf numFmtId="0" fontId="15" fillId="8" borderId="0" xfId="155" applyFont="1" applyFill="1" applyAlignment="1" applyProtection="1">
      <alignment horizontal="left"/>
    </xf>
    <xf numFmtId="0" fontId="12" fillId="8" borderId="0" xfId="0" applyFont="1" applyFill="1" applyBorder="1" applyAlignment="1" applyProtection="1"/>
    <xf numFmtId="0" fontId="12" fillId="8" borderId="0" xfId="0" applyFont="1" applyFill="1" applyBorder="1" applyAlignment="1" applyProtection="1">
      <alignment horizontal="left" wrapText="1"/>
    </xf>
    <xf numFmtId="0" fontId="13" fillId="8" borderId="0" xfId="0" applyFont="1" applyFill="1" applyBorder="1" applyAlignment="1" applyProtection="1">
      <alignment horizontal="center"/>
    </xf>
    <xf numFmtId="0" fontId="12" fillId="8" borderId="0" xfId="0" applyFont="1" applyFill="1" applyBorder="1" applyAlignment="1" applyProtection="1">
      <alignment horizontal="center"/>
    </xf>
    <xf numFmtId="0" fontId="13" fillId="8" borderId="0" xfId="155" applyFont="1" applyFill="1" applyAlignment="1" applyProtection="1">
      <alignment horizontal="left"/>
    </xf>
    <xf numFmtId="0" fontId="29" fillId="7" borderId="0" xfId="0" applyFont="1" applyFill="1" applyBorder="1" applyProtection="1"/>
    <xf numFmtId="0" fontId="29" fillId="7" borderId="0" xfId="0" applyFont="1" applyFill="1" applyProtection="1"/>
    <xf numFmtId="0" fontId="17" fillId="0" borderId="0" xfId="3" applyFont="1" applyAlignment="1">
      <alignment horizontal="left" vertical="center"/>
    </xf>
    <xf numFmtId="0" fontId="17" fillId="0" borderId="0" xfId="3" applyFont="1" applyFill="1" applyAlignment="1">
      <alignment horizontal="left" vertical="center"/>
    </xf>
    <xf numFmtId="0" fontId="17" fillId="5" borderId="0" xfId="3" applyFont="1" applyFill="1" applyAlignment="1">
      <alignment horizontal="left" vertical="center"/>
    </xf>
    <xf numFmtId="0" fontId="18" fillId="3" borderId="0" xfId="3" applyFont="1" applyFill="1" applyAlignment="1"/>
    <xf numFmtId="0" fontId="17" fillId="0" borderId="0" xfId="3" applyFont="1" applyAlignment="1">
      <alignment horizontal="left" vertical="center" wrapText="1"/>
    </xf>
    <xf numFmtId="0" fontId="17" fillId="0" borderId="0" xfId="3" applyFont="1" applyFill="1" applyAlignment="1">
      <alignment horizontal="left" vertical="center" wrapText="1"/>
    </xf>
    <xf numFmtId="0" fontId="17" fillId="0" borderId="0" xfId="3" applyFont="1" applyFill="1"/>
    <xf numFmtId="0" fontId="17" fillId="0" borderId="0" xfId="3" applyFont="1" applyFill="1" applyAlignment="1"/>
    <xf numFmtId="0" fontId="9" fillId="0" borderId="0" xfId="0" applyFont="1" applyFill="1" applyAlignment="1" applyProtection="1">
      <alignment wrapText="1"/>
    </xf>
    <xf numFmtId="0" fontId="12" fillId="0" borderId="0" xfId="0" applyFont="1" applyFill="1" applyBorder="1" applyAlignment="1" applyProtection="1">
      <alignment horizontal="left" wrapText="1"/>
    </xf>
    <xf numFmtId="0" fontId="14" fillId="0" borderId="5" xfId="0" applyFont="1" applyFill="1" applyBorder="1" applyAlignment="1" applyProtection="1">
      <alignment horizontal="center" wrapText="1"/>
    </xf>
    <xf numFmtId="0" fontId="10" fillId="2" borderId="8" xfId="155" applyFont="1" applyFill="1" applyBorder="1" applyAlignment="1" applyProtection="1">
      <alignment vertical="center" wrapText="1"/>
    </xf>
    <xf numFmtId="0" fontId="10" fillId="2" borderId="2" xfId="155" applyFont="1" applyFill="1" applyBorder="1" applyAlignment="1" applyProtection="1">
      <alignment vertical="center" wrapText="1"/>
    </xf>
    <xf numFmtId="0" fontId="9" fillId="0" borderId="8" xfId="155" applyFont="1" applyBorder="1" applyAlignment="1" applyProtection="1">
      <alignment vertical="center" wrapText="1"/>
    </xf>
    <xf numFmtId="0" fontId="9" fillId="0" borderId="6" xfId="155" applyFont="1" applyBorder="1" applyAlignment="1" applyProtection="1">
      <alignment vertical="center" wrapText="1"/>
    </xf>
    <xf numFmtId="0" fontId="9" fillId="0" borderId="6" xfId="155" applyFont="1" applyFill="1" applyBorder="1" applyAlignment="1" applyProtection="1">
      <alignment vertical="center" wrapText="1"/>
    </xf>
    <xf numFmtId="0" fontId="10" fillId="5" borderId="2" xfId="155" applyFont="1" applyFill="1" applyBorder="1" applyAlignment="1" applyProtection="1">
      <alignment vertical="center" wrapText="1"/>
    </xf>
    <xf numFmtId="0" fontId="9" fillId="0" borderId="2" xfId="155" applyFont="1" applyFill="1" applyBorder="1" applyAlignment="1" applyProtection="1">
      <alignment vertical="center" wrapText="1"/>
    </xf>
    <xf numFmtId="0" fontId="10" fillId="5" borderId="3" xfId="155" applyFont="1" applyFill="1" applyBorder="1" applyAlignment="1" applyProtection="1">
      <alignment vertical="center" wrapText="1"/>
    </xf>
    <xf numFmtId="0" fontId="9" fillId="0" borderId="3" xfId="155" applyFont="1" applyFill="1" applyBorder="1" applyAlignment="1" applyProtection="1">
      <alignment vertical="center" wrapText="1"/>
    </xf>
    <xf numFmtId="0" fontId="11" fillId="0" borderId="0" xfId="155" applyFont="1" applyFill="1" applyBorder="1" applyAlignment="1" applyProtection="1">
      <alignment wrapText="1"/>
    </xf>
    <xf numFmtId="0" fontId="15" fillId="0" borderId="0" xfId="0" applyFont="1" applyFill="1" applyAlignment="1" applyProtection="1">
      <alignment wrapText="1"/>
    </xf>
    <xf numFmtId="0" fontId="13" fillId="0" borderId="0" xfId="0" applyFont="1" applyFill="1" applyBorder="1" applyAlignment="1" applyProtection="1">
      <alignment wrapText="1"/>
    </xf>
    <xf numFmtId="0" fontId="9" fillId="0" borderId="0" xfId="155" applyFont="1" applyFill="1" applyBorder="1" applyAlignment="1" applyProtection="1">
      <alignment wrapText="1"/>
    </xf>
    <xf numFmtId="0" fontId="10" fillId="0" borderId="2" xfId="155" applyFont="1" applyFill="1" applyBorder="1" applyAlignment="1" applyProtection="1">
      <alignment vertical="center"/>
    </xf>
    <xf numFmtId="0" fontId="10" fillId="0" borderId="2" xfId="155" applyFont="1" applyFill="1" applyBorder="1" applyAlignment="1" applyProtection="1">
      <alignment vertical="center" wrapText="1"/>
    </xf>
    <xf numFmtId="0" fontId="10" fillId="0" borderId="8" xfId="155" quotePrefix="1" applyFont="1" applyFill="1" applyBorder="1" applyAlignment="1" applyProtection="1">
      <alignment horizontal="center"/>
    </xf>
    <xf numFmtId="0" fontId="19" fillId="0" borderId="0" xfId="155" applyFont="1" applyFill="1" applyProtection="1"/>
    <xf numFmtId="49" fontId="0" fillId="8" borderId="8" xfId="5" applyNumberFormat="1" applyFont="1" applyFill="1" applyBorder="1" applyAlignment="1" applyProtection="1">
      <alignment horizontal="center"/>
      <protection locked="0"/>
    </xf>
    <xf numFmtId="0" fontId="12" fillId="0" borderId="0" xfId="0" applyFont="1" applyFill="1" applyBorder="1" applyAlignment="1" applyProtection="1">
      <alignment horizontal="center"/>
    </xf>
    <xf numFmtId="15" fontId="145" fillId="67" borderId="0" xfId="0" applyNumberFormat="1" applyFont="1" applyFill="1" applyAlignment="1" applyProtection="1">
      <alignment horizontal="center"/>
    </xf>
    <xf numFmtId="49" fontId="3" fillId="8" borderId="23" xfId="5" applyNumberFormat="1" applyFill="1" applyBorder="1" applyAlignment="1" applyProtection="1">
      <alignment horizontal="center"/>
      <protection locked="0"/>
    </xf>
    <xf numFmtId="0" fontId="3" fillId="8" borderId="28" xfId="5" applyFill="1" applyBorder="1" applyAlignment="1" applyProtection="1">
      <alignment horizontal="center"/>
      <protection locked="0"/>
    </xf>
    <xf numFmtId="0" fontId="3" fillId="8" borderId="23" xfId="5" applyFill="1" applyBorder="1" applyAlignment="1" applyProtection="1">
      <alignment horizontal="center"/>
      <protection locked="0"/>
    </xf>
    <xf numFmtId="166" fontId="11" fillId="0" borderId="0" xfId="155" applyNumberFormat="1" applyFont="1" applyProtection="1"/>
    <xf numFmtId="166" fontId="10" fillId="0" borderId="0" xfId="155" applyNumberFormat="1" applyFont="1" applyFill="1" applyAlignment="1" applyProtection="1">
      <alignment horizontal="center"/>
    </xf>
    <xf numFmtId="0" fontId="25" fillId="9" borderId="24" xfId="0" applyFont="1" applyFill="1" applyBorder="1" applyAlignment="1" applyProtection="1">
      <alignment horizontal="center"/>
      <protection locked="0"/>
    </xf>
    <xf numFmtId="0" fontId="25" fillId="9" borderId="13" xfId="0" applyFont="1" applyFill="1" applyBorder="1" applyAlignment="1" applyProtection="1">
      <alignment horizontal="center"/>
      <protection locked="0"/>
    </xf>
    <xf numFmtId="0" fontId="25" fillId="9" borderId="25" xfId="0" applyFont="1" applyFill="1" applyBorder="1" applyAlignment="1" applyProtection="1">
      <alignment horizontal="center"/>
      <protection locked="0"/>
    </xf>
    <xf numFmtId="0" fontId="26" fillId="0" borderId="24" xfId="0" applyFont="1" applyBorder="1" applyAlignment="1" applyProtection="1">
      <alignment horizontal="center" vertical="center"/>
    </xf>
    <xf numFmtId="0" fontId="26" fillId="0" borderId="13" xfId="0" applyFont="1" applyBorder="1" applyAlignment="1" applyProtection="1">
      <alignment horizontal="center" vertical="center"/>
    </xf>
    <xf numFmtId="0" fontId="26" fillId="0" borderId="25" xfId="0" applyFont="1" applyBorder="1" applyAlignment="1" applyProtection="1">
      <alignment horizontal="center" vertical="center"/>
    </xf>
    <xf numFmtId="49" fontId="0" fillId="8" borderId="8" xfId="5" applyNumberFormat="1" applyFont="1" applyFill="1" applyBorder="1" applyAlignment="1" applyProtection="1">
      <alignment horizontal="center"/>
      <protection locked="0"/>
    </xf>
    <xf numFmtId="49" fontId="3" fillId="8" borderId="23" xfId="5" applyNumberFormat="1" applyFill="1" applyBorder="1" applyAlignment="1" applyProtection="1">
      <alignment horizontal="center"/>
      <protection locked="0"/>
    </xf>
    <xf numFmtId="49" fontId="3" fillId="8" borderId="17" xfId="5" applyNumberFormat="1" applyFill="1" applyBorder="1" applyAlignment="1" applyProtection="1">
      <alignment horizontal="center"/>
      <protection locked="0"/>
    </xf>
    <xf numFmtId="0" fontId="0" fillId="8" borderId="8" xfId="5" applyFont="1" applyFill="1" applyBorder="1" applyAlignment="1" applyProtection="1">
      <alignment horizontal="center"/>
      <protection locked="0"/>
    </xf>
    <xf numFmtId="0" fontId="0" fillId="8" borderId="23" xfId="5" applyFont="1" applyFill="1" applyBorder="1" applyAlignment="1" applyProtection="1">
      <alignment horizontal="center"/>
      <protection locked="0"/>
    </xf>
    <xf numFmtId="0" fontId="3" fillId="8" borderId="17" xfId="5" applyFill="1" applyBorder="1" applyAlignment="1" applyProtection="1">
      <alignment horizontal="center"/>
      <protection locked="0"/>
    </xf>
    <xf numFmtId="0" fontId="3" fillId="8" borderId="23" xfId="5" applyFill="1" applyBorder="1" applyAlignment="1" applyProtection="1">
      <alignment horizontal="center"/>
      <protection locked="0"/>
    </xf>
    <xf numFmtId="0" fontId="3" fillId="8" borderId="26" xfId="5" applyFill="1" applyBorder="1" applyAlignment="1" applyProtection="1">
      <alignment horizontal="center"/>
      <protection locked="0"/>
    </xf>
    <xf numFmtId="0" fontId="3" fillId="8" borderId="148" xfId="5" applyFill="1" applyBorder="1" applyAlignment="1" applyProtection="1">
      <alignment horizontal="center"/>
      <protection locked="0"/>
    </xf>
    <xf numFmtId="0" fontId="3" fillId="8" borderId="27" xfId="5" applyFill="1" applyBorder="1" applyAlignment="1" applyProtection="1">
      <alignment horizontal="center"/>
      <protection locked="0"/>
    </xf>
    <xf numFmtId="0" fontId="3" fillId="8" borderId="8" xfId="5" applyFill="1" applyBorder="1" applyAlignment="1" applyProtection="1">
      <alignment horizontal="center"/>
      <protection locked="0"/>
    </xf>
    <xf numFmtId="0" fontId="0" fillId="8" borderId="23" xfId="5" quotePrefix="1" applyFont="1" applyFill="1" applyBorder="1" applyAlignment="1" applyProtection="1">
      <alignment horizontal="center"/>
      <protection locked="0"/>
    </xf>
    <xf numFmtId="0" fontId="0" fillId="8" borderId="19" xfId="5" quotePrefix="1" applyFont="1" applyFill="1" applyBorder="1" applyAlignment="1" applyProtection="1">
      <alignment horizontal="center"/>
      <protection locked="0"/>
    </xf>
    <xf numFmtId="0" fontId="0" fillId="8" borderId="28" xfId="5" quotePrefix="1" applyFont="1" applyFill="1" applyBorder="1" applyAlignment="1" applyProtection="1">
      <alignment horizontal="center"/>
      <protection locked="0"/>
    </xf>
    <xf numFmtId="0" fontId="0" fillId="8" borderId="19" xfId="5" applyFont="1" applyFill="1" applyBorder="1" applyAlignment="1" applyProtection="1">
      <alignment horizontal="center"/>
      <protection locked="0"/>
    </xf>
    <xf numFmtId="0" fontId="0" fillId="8" borderId="28" xfId="5" applyFont="1" applyFill="1" applyBorder="1" applyAlignment="1" applyProtection="1">
      <alignment horizontal="center"/>
      <protection locked="0"/>
    </xf>
    <xf numFmtId="2" fontId="0" fillId="8" borderId="23" xfId="5" quotePrefix="1" applyNumberFormat="1" applyFont="1" applyFill="1" applyBorder="1" applyAlignment="1" applyProtection="1">
      <alignment horizontal="center"/>
      <protection locked="0"/>
    </xf>
    <xf numFmtId="2" fontId="3" fillId="8" borderId="19" xfId="5" applyNumberFormat="1" applyFill="1" applyBorder="1" applyAlignment="1" applyProtection="1">
      <alignment horizontal="center"/>
      <protection locked="0"/>
    </xf>
    <xf numFmtId="2" fontId="3" fillId="8" borderId="28" xfId="5" applyNumberFormat="1" applyFill="1" applyBorder="1" applyAlignment="1" applyProtection="1">
      <alignment horizontal="center"/>
      <protection locked="0"/>
    </xf>
    <xf numFmtId="2" fontId="0" fillId="8" borderId="23" xfId="5" applyNumberFormat="1" applyFont="1" applyFill="1" applyBorder="1" applyAlignment="1" applyProtection="1">
      <alignment horizontal="center"/>
      <protection locked="0"/>
    </xf>
    <xf numFmtId="49" fontId="0" fillId="8" borderId="23" xfId="5" applyNumberFormat="1" applyFont="1" applyFill="1" applyBorder="1" applyAlignment="1" applyProtection="1">
      <alignment horizontal="center"/>
      <protection locked="0"/>
    </xf>
    <xf numFmtId="49" fontId="22" fillId="8" borderId="8" xfId="2" applyNumberFormat="1" applyFill="1" applyBorder="1" applyAlignment="1" applyProtection="1">
      <alignment horizontal="center"/>
      <protection locked="0"/>
    </xf>
    <xf numFmtId="49" fontId="22" fillId="8" borderId="23" xfId="2" applyNumberFormat="1" applyFill="1" applyBorder="1" applyAlignment="1" applyProtection="1">
      <alignment horizontal="center"/>
      <protection locked="0"/>
    </xf>
    <xf numFmtId="49" fontId="3" fillId="8" borderId="17" xfId="5" applyNumberFormat="1" applyFont="1" applyFill="1" applyBorder="1" applyAlignment="1" applyProtection="1">
      <alignment horizontal="center"/>
      <protection locked="0"/>
    </xf>
    <xf numFmtId="3" fontId="21" fillId="8" borderId="23" xfId="5" applyNumberFormat="1" applyFont="1" applyFill="1" applyBorder="1" applyAlignment="1" applyProtection="1">
      <alignment horizontal="center"/>
    </xf>
    <xf numFmtId="3" fontId="21" fillId="8" borderId="10" xfId="5" applyNumberFormat="1" applyFont="1" applyFill="1" applyBorder="1" applyAlignment="1" applyProtection="1">
      <alignment horizontal="center"/>
    </xf>
    <xf numFmtId="3" fontId="0" fillId="8" borderId="23" xfId="5" applyNumberFormat="1" applyFont="1" applyFill="1" applyBorder="1" applyAlignment="1" applyProtection="1">
      <alignment horizontal="center"/>
      <protection locked="0"/>
    </xf>
    <xf numFmtId="3" fontId="0" fillId="8" borderId="10" xfId="5" applyNumberFormat="1" applyFont="1" applyFill="1" applyBorder="1" applyAlignment="1" applyProtection="1">
      <alignment horizontal="center"/>
      <protection locked="0"/>
    </xf>
    <xf numFmtId="0" fontId="3" fillId="8" borderId="23" xfId="5" applyFont="1" applyFill="1" applyBorder="1" applyAlignment="1" applyProtection="1">
      <alignment horizontal="center"/>
      <protection locked="0"/>
    </xf>
    <xf numFmtId="0" fontId="3" fillId="8" borderId="10" xfId="5" applyFont="1" applyFill="1" applyBorder="1" applyAlignment="1" applyProtection="1">
      <alignment horizontal="center"/>
      <protection locked="0"/>
    </xf>
    <xf numFmtId="0" fontId="21" fillId="8" borderId="23" xfId="5" applyFont="1" applyFill="1" applyBorder="1" applyAlignment="1" applyProtection="1">
      <alignment horizontal="center"/>
      <protection locked="0"/>
    </xf>
    <xf numFmtId="0" fontId="21" fillId="8" borderId="10" xfId="5" applyFont="1" applyFill="1" applyBorder="1" applyAlignment="1" applyProtection="1">
      <alignment horizontal="center"/>
      <protection locked="0"/>
    </xf>
    <xf numFmtId="166" fontId="9" fillId="0" borderId="23" xfId="0" applyNumberFormat="1" applyFont="1" applyBorder="1" applyProtection="1"/>
    <xf numFmtId="166" fontId="9" fillId="0" borderId="10" xfId="0" applyNumberFormat="1" applyFont="1" applyBorder="1" applyProtection="1"/>
    <xf numFmtId="166" fontId="10" fillId="5" borderId="23" xfId="155" applyNumberFormat="1" applyFont="1" applyFill="1" applyBorder="1" applyProtection="1"/>
    <xf numFmtId="166" fontId="10" fillId="5" borderId="10" xfId="155" applyNumberFormat="1" applyFont="1" applyFill="1" applyBorder="1" applyProtection="1"/>
    <xf numFmtId="166" fontId="10" fillId="0" borderId="23" xfId="155" applyNumberFormat="1" applyFont="1" applyFill="1" applyBorder="1" applyProtection="1"/>
    <xf numFmtId="166" fontId="10" fillId="0" borderId="10" xfId="155" applyNumberFormat="1" applyFont="1" applyFill="1" applyBorder="1" applyProtection="1"/>
    <xf numFmtId="166" fontId="10" fillId="5" borderId="23" xfId="155" applyNumberFormat="1" applyFont="1" applyFill="1" applyBorder="1" applyProtection="1">
      <protection locked="0"/>
    </xf>
    <xf numFmtId="166" fontId="10" fillId="5" borderId="10" xfId="155" applyNumberFormat="1" applyFont="1" applyFill="1" applyBorder="1" applyProtection="1">
      <protection locked="0"/>
    </xf>
    <xf numFmtId="0" fontId="14" fillId="0" borderId="2"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16" fillId="0" borderId="3" xfId="0" applyFont="1" applyBorder="1" applyAlignment="1" applyProtection="1">
      <alignment horizontal="center"/>
    </xf>
    <xf numFmtId="0" fontId="14" fillId="0" borderId="2"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2" xfId="0"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20" xfId="0" applyFont="1" applyBorder="1" applyAlignment="1" applyProtection="1">
      <alignment horizontal="center" vertical="center"/>
    </xf>
    <xf numFmtId="0" fontId="14" fillId="0" borderId="21" xfId="0" applyFont="1" applyBorder="1" applyAlignment="1" applyProtection="1">
      <alignment horizontal="center" vertical="center"/>
    </xf>
    <xf numFmtId="0" fontId="14" fillId="0" borderId="22"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1" xfId="0" applyFont="1" applyBorder="1" applyAlignment="1" applyProtection="1">
      <alignment horizontal="center" vertical="center"/>
    </xf>
    <xf numFmtId="0" fontId="14" fillId="0" borderId="9" xfId="0" applyFont="1" applyBorder="1" applyAlignment="1" applyProtection="1">
      <alignment horizontal="center" vertical="center"/>
    </xf>
    <xf numFmtId="166" fontId="9" fillId="0" borderId="23" xfId="0" applyNumberFormat="1" applyFont="1" applyBorder="1" applyAlignment="1" applyProtection="1">
      <alignment horizontal="right"/>
    </xf>
    <xf numFmtId="166" fontId="9" fillId="0" borderId="10" xfId="0" applyNumberFormat="1" applyFont="1" applyBorder="1" applyAlignment="1" applyProtection="1">
      <alignment horizontal="right"/>
    </xf>
    <xf numFmtId="0" fontId="14" fillId="0" borderId="6" xfId="0" applyFont="1" applyBorder="1" applyAlignment="1" applyProtection="1">
      <alignment horizontal="center" vertical="center" wrapText="1"/>
    </xf>
    <xf numFmtId="0" fontId="14" fillId="0" borderId="20" xfId="0" applyFont="1" applyBorder="1" applyAlignment="1" applyProtection="1">
      <alignment horizontal="center" vertical="center" wrapText="1"/>
    </xf>
    <xf numFmtId="0" fontId="14" fillId="0" borderId="22" xfId="0"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166" fontId="10" fillId="5" borderId="23" xfId="155" applyNumberFormat="1" applyFont="1" applyFill="1" applyBorder="1" applyAlignment="1" applyProtection="1">
      <alignment horizontal="right"/>
    </xf>
    <xf numFmtId="166" fontId="10" fillId="5" borderId="10" xfId="155" applyNumberFormat="1" applyFont="1" applyFill="1" applyBorder="1" applyAlignment="1" applyProtection="1">
      <alignment horizontal="right"/>
    </xf>
    <xf numFmtId="0" fontId="145" fillId="67" borderId="1" xfId="0" applyFont="1" applyFill="1" applyBorder="1" applyAlignment="1" applyProtection="1">
      <alignment horizontal="center"/>
    </xf>
    <xf numFmtId="0" fontId="14" fillId="0" borderId="23" xfId="0" applyFont="1" applyBorder="1" applyAlignment="1" applyProtection="1">
      <alignment horizontal="center"/>
    </xf>
    <xf numFmtId="0" fontId="14" fillId="0" borderId="10" xfId="0" applyFont="1" applyBorder="1" applyAlignment="1" applyProtection="1">
      <alignment horizontal="center"/>
    </xf>
    <xf numFmtId="49" fontId="90" fillId="44" borderId="54" xfId="152" applyNumberFormat="1" applyFont="1" applyFill="1" applyBorder="1" applyAlignment="1" applyProtection="1">
      <alignment horizontal="center" vertical="center"/>
      <protection hidden="1"/>
    </xf>
    <xf numFmtId="49" fontId="90" fillId="44" borderId="4" xfId="152" applyNumberFormat="1" applyFont="1" applyFill="1" applyBorder="1" applyAlignment="1" applyProtection="1">
      <alignment horizontal="center" vertical="center"/>
      <protection hidden="1"/>
    </xf>
    <xf numFmtId="49" fontId="90" fillId="44" borderId="7" xfId="152" applyNumberFormat="1" applyFont="1" applyFill="1" applyBorder="1" applyAlignment="1" applyProtection="1">
      <alignment horizontal="center" vertical="center"/>
      <protection hidden="1"/>
    </xf>
    <xf numFmtId="49" fontId="82" fillId="0" borderId="0" xfId="152" applyNumberFormat="1" applyFont="1" applyFill="1" applyBorder="1" applyAlignment="1" applyProtection="1">
      <alignment vertical="center" wrapText="1"/>
      <protection hidden="1"/>
    </xf>
    <xf numFmtId="49" fontId="78" fillId="43" borderId="0" xfId="152" applyNumberFormat="1" applyFont="1" applyFill="1" applyBorder="1" applyAlignment="1" applyProtection="1">
      <alignment horizontal="center" vertical="center"/>
      <protection hidden="1"/>
    </xf>
    <xf numFmtId="49" fontId="90" fillId="43" borderId="0" xfId="152" applyNumberFormat="1" applyFont="1" applyFill="1" applyBorder="1" applyAlignment="1" applyProtection="1">
      <alignment horizontal="center" vertical="center"/>
      <protection hidden="1"/>
    </xf>
    <xf numFmtId="49" fontId="71" fillId="43" borderId="0" xfId="152" applyNumberFormat="1" applyFont="1" applyFill="1" applyBorder="1" applyAlignment="1" applyProtection="1">
      <alignment horizontal="left" vertical="center"/>
      <protection hidden="1"/>
    </xf>
    <xf numFmtId="2" fontId="92" fillId="43" borderId="0" xfId="152" applyNumberFormat="1" applyFont="1" applyFill="1" applyBorder="1" applyAlignment="1" applyProtection="1">
      <alignment horizontal="right" vertical="center"/>
      <protection hidden="1"/>
    </xf>
    <xf numFmtId="49" fontId="70" fillId="44" borderId="0" xfId="152" applyNumberFormat="1" applyFont="1" applyFill="1" applyBorder="1" applyAlignment="1" applyProtection="1">
      <alignment horizontal="center" vertical="center"/>
      <protection hidden="1"/>
    </xf>
    <xf numFmtId="0" fontId="80" fillId="43" borderId="0" xfId="152" applyNumberFormat="1" applyFont="1" applyFill="1" applyBorder="1" applyAlignment="1" applyProtection="1">
      <alignment horizontal="center" vertical="center"/>
      <protection locked="0"/>
    </xf>
    <xf numFmtId="49" fontId="83" fillId="44" borderId="0" xfId="152" applyNumberFormat="1" applyFont="1" applyFill="1" applyBorder="1" applyAlignment="1" applyProtection="1">
      <alignment horizontal="center"/>
      <protection hidden="1"/>
    </xf>
    <xf numFmtId="49" fontId="89" fillId="44" borderId="0" xfId="152" applyNumberFormat="1" applyFont="1" applyFill="1" applyBorder="1" applyAlignment="1" applyProtection="1">
      <alignment horizontal="center" vertical="center"/>
      <protection hidden="1"/>
    </xf>
    <xf numFmtId="49" fontId="77" fillId="44" borderId="0" xfId="152" applyNumberFormat="1" applyFont="1" applyFill="1" applyBorder="1" applyAlignment="1" applyProtection="1">
      <alignment horizontal="center" vertical="center"/>
      <protection hidden="1"/>
    </xf>
    <xf numFmtId="49" fontId="82" fillId="43" borderId="0" xfId="152" applyNumberFormat="1" applyFont="1" applyFill="1" applyBorder="1" applyAlignment="1" applyProtection="1">
      <alignment horizontal="center" vertical="center"/>
      <protection hidden="1"/>
    </xf>
    <xf numFmtId="2" fontId="82" fillId="44" borderId="0" xfId="152" applyNumberFormat="1" applyFont="1" applyFill="1" applyBorder="1" applyAlignment="1" applyProtection="1">
      <alignment vertical="center" wrapText="1"/>
      <protection hidden="1"/>
    </xf>
    <xf numFmtId="49" fontId="88" fillId="44" borderId="0" xfId="152" applyNumberFormat="1" applyFont="1" applyFill="1" applyBorder="1" applyAlignment="1" applyProtection="1">
      <alignment horizontal="center" vertical="center"/>
      <protection hidden="1"/>
    </xf>
    <xf numFmtId="49" fontId="80" fillId="44" borderId="0" xfId="152" applyNumberFormat="1" applyFont="1" applyFill="1" applyBorder="1" applyAlignment="1" applyProtection="1">
      <alignment horizontal="center" vertical="center"/>
      <protection hidden="1"/>
    </xf>
    <xf numFmtId="49" fontId="80" fillId="44" borderId="49" xfId="152" applyNumberFormat="1" applyFont="1" applyFill="1" applyBorder="1" applyAlignment="1" applyProtection="1">
      <alignment horizontal="center" vertical="center"/>
      <protection hidden="1"/>
    </xf>
    <xf numFmtId="2" fontId="82" fillId="44" borderId="0" xfId="152" applyNumberFormat="1" applyFont="1" applyFill="1" applyBorder="1" applyAlignment="1" applyProtection="1">
      <alignment horizontal="left" vertical="center"/>
      <protection hidden="1"/>
    </xf>
    <xf numFmtId="49" fontId="82" fillId="44" borderId="0" xfId="152" applyNumberFormat="1" applyFont="1" applyFill="1" applyBorder="1" applyAlignment="1" applyProtection="1">
      <alignment horizontal="center" vertical="center"/>
      <protection hidden="1"/>
    </xf>
    <xf numFmtId="0" fontId="82" fillId="44" borderId="0" xfId="152" applyNumberFormat="1" applyFont="1" applyFill="1" applyBorder="1" applyAlignment="1" applyProtection="1">
      <alignment horizontal="left" vertical="center"/>
      <protection hidden="1"/>
    </xf>
    <xf numFmtId="2" fontId="82" fillId="44" borderId="0" xfId="152" applyNumberFormat="1" applyFont="1" applyFill="1" applyBorder="1" applyAlignment="1" applyProtection="1">
      <alignment vertical="center"/>
      <protection hidden="1"/>
    </xf>
    <xf numFmtId="2" fontId="86" fillId="44" borderId="1" xfId="152" applyNumberFormat="1" applyFont="1" applyFill="1" applyBorder="1" applyAlignment="1" applyProtection="1">
      <alignment horizontal="left" vertical="center"/>
      <protection hidden="1"/>
    </xf>
    <xf numFmtId="2" fontId="80" fillId="43" borderId="0" xfId="152" applyNumberFormat="1" applyFont="1" applyFill="1" applyBorder="1" applyAlignment="1" applyProtection="1">
      <alignment horizontal="center" vertical="center"/>
      <protection hidden="1"/>
    </xf>
    <xf numFmtId="49" fontId="76" fillId="43" borderId="7" xfId="152" applyNumberFormat="1" applyFont="1" applyFill="1" applyBorder="1" applyAlignment="1" applyProtection="1">
      <alignment horizontal="center" vertical="center"/>
      <protection hidden="1"/>
    </xf>
    <xf numFmtId="49" fontId="76" fillId="43" borderId="1" xfId="152" applyNumberFormat="1" applyFont="1" applyFill="1" applyBorder="1" applyAlignment="1" applyProtection="1">
      <alignment horizontal="center" vertical="center"/>
      <protection hidden="1"/>
    </xf>
    <xf numFmtId="49" fontId="76" fillId="43" borderId="9" xfId="152" applyNumberFormat="1" applyFont="1" applyFill="1" applyBorder="1" applyAlignment="1" applyProtection="1">
      <alignment horizontal="center" vertical="center"/>
      <protection hidden="1"/>
    </xf>
    <xf numFmtId="2" fontId="82" fillId="44" borderId="52" xfId="152" applyNumberFormat="1" applyFont="1" applyFill="1" applyBorder="1" applyAlignment="1" applyProtection="1">
      <alignment horizontal="left" vertical="center"/>
      <protection hidden="1"/>
    </xf>
    <xf numFmtId="49" fontId="82" fillId="44" borderId="52" xfId="152" applyNumberFormat="1" applyFont="1" applyFill="1" applyBorder="1" applyAlignment="1" applyProtection="1">
      <alignment horizontal="left" vertical="center"/>
      <protection hidden="1"/>
    </xf>
    <xf numFmtId="2" fontId="82" fillId="44" borderId="47" xfId="152" applyNumberFormat="1" applyFont="1" applyFill="1" applyBorder="1" applyAlignment="1" applyProtection="1">
      <alignment horizontal="left" vertical="center"/>
      <protection hidden="1"/>
    </xf>
    <xf numFmtId="2" fontId="82" fillId="44" borderId="20" xfId="152" applyNumberFormat="1" applyFont="1" applyFill="1" applyBorder="1" applyAlignment="1" applyProtection="1">
      <alignment horizontal="left" vertical="center"/>
      <protection hidden="1"/>
    </xf>
    <xf numFmtId="2" fontId="82" fillId="44" borderId="21" xfId="152" applyNumberFormat="1" applyFont="1" applyFill="1" applyBorder="1" applyAlignment="1" applyProtection="1">
      <alignment horizontal="left" vertical="center"/>
      <protection hidden="1"/>
    </xf>
    <xf numFmtId="2" fontId="82" fillId="44" borderId="22" xfId="152" applyNumberFormat="1" applyFont="1" applyFill="1" applyBorder="1" applyAlignment="1" applyProtection="1">
      <alignment horizontal="left" vertical="center"/>
      <protection hidden="1"/>
    </xf>
    <xf numFmtId="49" fontId="80" fillId="43" borderId="0" xfId="152" applyNumberFormat="1" applyFont="1" applyFill="1" applyBorder="1" applyAlignment="1" applyProtection="1">
      <alignment horizontal="center" vertical="center"/>
      <protection hidden="1"/>
    </xf>
    <xf numFmtId="165" fontId="84" fillId="44" borderId="49" xfId="1" applyFont="1" applyFill="1" applyBorder="1" applyAlignment="1" applyProtection="1">
      <alignment horizontal="left" vertical="center"/>
      <protection hidden="1"/>
    </xf>
    <xf numFmtId="2" fontId="69" fillId="44" borderId="0" xfId="152" applyNumberFormat="1" applyFont="1" applyFill="1" applyBorder="1" applyAlignment="1" applyProtection="1">
      <alignment horizontal="center" vertical="center"/>
      <protection hidden="1"/>
    </xf>
    <xf numFmtId="49" fontId="76" fillId="43" borderId="47" xfId="152" applyNumberFormat="1" applyFont="1" applyFill="1" applyBorder="1" applyAlignment="1" applyProtection="1">
      <alignment horizontal="center" vertical="center"/>
      <protection hidden="1"/>
    </xf>
    <xf numFmtId="0" fontId="80" fillId="44" borderId="0" xfId="152" applyNumberFormat="1" applyFont="1" applyFill="1" applyBorder="1" applyAlignment="1" applyProtection="1">
      <alignment horizontal="center" vertical="center"/>
      <protection hidden="1"/>
    </xf>
    <xf numFmtId="2" fontId="84" fillId="44" borderId="0" xfId="152" applyNumberFormat="1" applyFont="1" applyFill="1" applyBorder="1" applyAlignment="1" applyProtection="1">
      <alignment horizontal="left" vertical="center" wrapText="1"/>
      <protection hidden="1"/>
    </xf>
    <xf numFmtId="2" fontId="69" fillId="44" borderId="0" xfId="152" applyNumberFormat="1" applyFont="1" applyFill="1" applyBorder="1" applyAlignment="1" applyProtection="1">
      <alignment horizontal="right" vertical="center"/>
      <protection hidden="1"/>
    </xf>
    <xf numFmtId="49" fontId="70" fillId="43" borderId="0" xfId="152" applyNumberFormat="1" applyFont="1" applyFill="1" applyBorder="1" applyAlignment="1" applyProtection="1">
      <alignment horizontal="center" vertical="center"/>
      <protection hidden="1"/>
    </xf>
    <xf numFmtId="49" fontId="82" fillId="44" borderId="0" xfId="152" applyNumberFormat="1" applyFont="1" applyFill="1" applyBorder="1" applyAlignment="1" applyProtection="1">
      <alignment horizontal="left" vertical="center"/>
      <protection hidden="1"/>
    </xf>
    <xf numFmtId="49" fontId="82" fillId="43" borderId="0" xfId="152" applyNumberFormat="1" applyFont="1" applyFill="1" applyBorder="1" applyAlignment="1" applyProtection="1">
      <alignment horizontal="center"/>
      <protection hidden="1"/>
    </xf>
    <xf numFmtId="2" fontId="87" fillId="43" borderId="2" xfId="152" applyNumberFormat="1" applyFont="1" applyFill="1" applyBorder="1" applyAlignment="1" applyProtection="1">
      <alignment horizontal="center" vertical="center"/>
      <protection locked="0"/>
    </xf>
    <xf numFmtId="2" fontId="87" fillId="43" borderId="6" xfId="152" applyNumberFormat="1" applyFont="1" applyFill="1" applyBorder="1" applyAlignment="1" applyProtection="1">
      <alignment horizontal="center" vertical="center"/>
      <protection locked="0"/>
    </xf>
    <xf numFmtId="2" fontId="82" fillId="44" borderId="49" xfId="152" applyNumberFormat="1" applyFont="1" applyFill="1" applyBorder="1" applyAlignment="1" applyProtection="1">
      <alignment horizontal="left" vertical="center"/>
      <protection hidden="1"/>
    </xf>
    <xf numFmtId="2" fontId="82" fillId="44" borderId="48" xfId="152" applyNumberFormat="1" applyFont="1" applyFill="1" applyBorder="1" applyAlignment="1" applyProtection="1">
      <alignment horizontal="left"/>
      <protection hidden="1"/>
    </xf>
    <xf numFmtId="2" fontId="82" fillId="44" borderId="0" xfId="152" applyNumberFormat="1" applyFont="1" applyFill="1" applyBorder="1" applyAlignment="1" applyProtection="1">
      <alignment horizontal="left"/>
      <protection hidden="1"/>
    </xf>
    <xf numFmtId="49" fontId="80" fillId="44" borderId="48" xfId="152" applyNumberFormat="1" applyFont="1" applyFill="1" applyBorder="1" applyAlignment="1" applyProtection="1">
      <alignment horizontal="center" vertical="center"/>
      <protection hidden="1"/>
    </xf>
    <xf numFmtId="2" fontId="80" fillId="43" borderId="0" xfId="152" applyNumberFormat="1" applyFont="1" applyFill="1" applyBorder="1" applyAlignment="1" applyProtection="1">
      <alignment horizontal="center" vertical="center"/>
      <protection locked="0"/>
    </xf>
    <xf numFmtId="0" fontId="73" fillId="43" borderId="0" xfId="153" applyFont="1" applyFill="1" applyBorder="1" applyAlignment="1" applyProtection="1">
      <alignment horizontal="center" vertical="center"/>
      <protection hidden="1"/>
    </xf>
    <xf numFmtId="49" fontId="70" fillId="43" borderId="4" xfId="152" applyNumberFormat="1" applyFont="1" applyFill="1" applyBorder="1" applyAlignment="1" applyProtection="1">
      <alignment horizontal="center" vertical="center"/>
      <protection hidden="1"/>
    </xf>
    <xf numFmtId="49" fontId="76" fillId="44" borderId="0" xfId="152" applyNumberFormat="1" applyFont="1" applyFill="1" applyBorder="1" applyAlignment="1" applyProtection="1">
      <alignment horizontal="center"/>
      <protection hidden="1"/>
    </xf>
    <xf numFmtId="49" fontId="78" fillId="44" borderId="0" xfId="152" applyNumberFormat="1" applyFont="1" applyFill="1" applyBorder="1" applyAlignment="1" applyProtection="1">
      <alignment horizontal="center" vertical="center"/>
      <protection hidden="1"/>
    </xf>
    <xf numFmtId="49" fontId="78" fillId="44" borderId="5" xfId="152" applyNumberFormat="1" applyFont="1" applyFill="1" applyBorder="1" applyAlignment="1" applyProtection="1">
      <alignment horizontal="center" vertical="center"/>
      <protection hidden="1"/>
    </xf>
    <xf numFmtId="49" fontId="70" fillId="43" borderId="43" xfId="152" applyNumberFormat="1" applyFont="1" applyFill="1" applyBorder="1" applyAlignment="1" applyProtection="1">
      <alignment horizontal="center" vertical="center"/>
      <protection hidden="1"/>
    </xf>
    <xf numFmtId="49" fontId="79" fillId="44" borderId="44" xfId="152" applyNumberFormat="1" applyFont="1" applyFill="1" applyBorder="1" applyAlignment="1" applyProtection="1">
      <alignment horizontal="left"/>
      <protection hidden="1"/>
    </xf>
    <xf numFmtId="49" fontId="79" fillId="44" borderId="45" xfId="152" applyNumberFormat="1" applyFont="1" applyFill="1" applyBorder="1" applyAlignment="1" applyProtection="1">
      <alignment horizontal="left"/>
      <protection hidden="1"/>
    </xf>
    <xf numFmtId="2" fontId="81" fillId="44" borderId="0" xfId="152" applyNumberFormat="1" applyFont="1" applyFill="1" applyBorder="1" applyAlignment="1" applyProtection="1">
      <alignment horizontal="left"/>
      <protection hidden="1"/>
    </xf>
    <xf numFmtId="165" fontId="82" fillId="44" borderId="49" xfId="1" applyFont="1" applyFill="1" applyBorder="1" applyAlignment="1" applyProtection="1">
      <alignment horizontal="left" vertical="center"/>
      <protection hidden="1"/>
    </xf>
    <xf numFmtId="49" fontId="78" fillId="43" borderId="0" xfId="152" applyNumberFormat="1" applyFont="1" applyFill="1" applyBorder="1" applyAlignment="1" applyProtection="1">
      <alignment horizontal="center"/>
      <protection hidden="1"/>
    </xf>
    <xf numFmtId="49" fontId="76" fillId="44" borderId="49" xfId="152" applyNumberFormat="1" applyFont="1" applyFill="1" applyBorder="1" applyAlignment="1" applyProtection="1">
      <alignment horizontal="center" vertical="center"/>
      <protection hidden="1"/>
    </xf>
    <xf numFmtId="49" fontId="69" fillId="44" borderId="46" xfId="152" applyNumberFormat="1" applyFont="1" applyFill="1" applyBorder="1" applyAlignment="1" applyProtection="1">
      <alignment horizontal="center" vertical="center"/>
      <protection hidden="1"/>
    </xf>
    <xf numFmtId="2" fontId="78" fillId="44" borderId="44" xfId="152" applyNumberFormat="1" applyFont="1" applyFill="1" applyBorder="1" applyAlignment="1" applyProtection="1">
      <alignment horizontal="left" vertical="center"/>
      <protection hidden="1"/>
    </xf>
    <xf numFmtId="2" fontId="82" fillId="44" borderId="44" xfId="152" applyNumberFormat="1" applyFont="1" applyFill="1" applyBorder="1" applyAlignment="1" applyProtection="1">
      <alignment horizontal="left" vertical="center"/>
      <protection hidden="1"/>
    </xf>
    <xf numFmtId="2" fontId="82" fillId="44" borderId="45" xfId="152" applyNumberFormat="1" applyFont="1" applyFill="1" applyBorder="1" applyAlignment="1" applyProtection="1">
      <alignment horizontal="left" vertical="center"/>
      <protection hidden="1"/>
    </xf>
    <xf numFmtId="49" fontId="4" fillId="44" borderId="0" xfId="152" applyNumberFormat="1" applyFont="1" applyFill="1" applyBorder="1" applyAlignment="1" applyProtection="1">
      <alignment horizontal="center" vertical="top"/>
      <protection hidden="1"/>
    </xf>
    <xf numFmtId="0" fontId="4" fillId="44" borderId="0" xfId="154" applyFont="1" applyFill="1" applyBorder="1" applyAlignment="1" applyProtection="1">
      <alignment horizontal="center"/>
      <protection hidden="1"/>
    </xf>
    <xf numFmtId="49" fontId="102" fillId="43" borderId="0" xfId="152" applyNumberFormat="1" applyFont="1" applyFill="1" applyBorder="1" applyAlignment="1" applyProtection="1">
      <alignment horizontal="center" vertical="center"/>
      <protection hidden="1"/>
    </xf>
    <xf numFmtId="49" fontId="4" fillId="43" borderId="0" xfId="152" applyNumberFormat="1" applyFont="1" applyFill="1" applyBorder="1" applyAlignment="1" applyProtection="1">
      <alignment horizontal="center" vertical="center"/>
      <protection hidden="1"/>
    </xf>
    <xf numFmtId="49" fontId="4" fillId="43" borderId="0" xfId="152" applyNumberFormat="1" applyFont="1" applyFill="1" applyBorder="1" applyAlignment="1" applyProtection="1">
      <alignment horizontal="center" vertical="top"/>
      <protection hidden="1"/>
    </xf>
    <xf numFmtId="49" fontId="103" fillId="44" borderId="102" xfId="152" applyNumberFormat="1" applyFont="1" applyFill="1" applyBorder="1" applyAlignment="1" applyProtection="1">
      <alignment horizontal="center" vertical="center"/>
      <protection hidden="1"/>
    </xf>
    <xf numFmtId="0" fontId="93" fillId="43" borderId="0" xfId="154" applyFont="1" applyFill="1" applyBorder="1" applyAlignment="1" applyProtection="1">
      <alignment horizontal="center" vertical="center"/>
      <protection hidden="1"/>
    </xf>
    <xf numFmtId="49" fontId="102" fillId="44" borderId="82" xfId="152" applyNumberFormat="1" applyFont="1" applyFill="1" applyBorder="1" applyAlignment="1" applyProtection="1">
      <alignment horizontal="center" vertical="center"/>
      <protection hidden="1"/>
    </xf>
    <xf numFmtId="49" fontId="102" fillId="44" borderId="48" xfId="152" applyNumberFormat="1" applyFont="1" applyFill="1" applyBorder="1" applyAlignment="1" applyProtection="1">
      <alignment horizontal="center" vertical="center"/>
      <protection hidden="1"/>
    </xf>
    <xf numFmtId="0" fontId="4" fillId="44" borderId="49" xfId="154" applyFont="1" applyFill="1" applyBorder="1" applyAlignment="1" applyProtection="1">
      <alignment horizontal="center"/>
      <protection hidden="1"/>
    </xf>
    <xf numFmtId="0" fontId="93" fillId="44" borderId="90" xfId="154" applyFont="1" applyFill="1" applyBorder="1" applyAlignment="1" applyProtection="1">
      <alignment horizontal="right" vertical="center"/>
      <protection hidden="1"/>
    </xf>
    <xf numFmtId="0" fontId="93" fillId="44" borderId="91" xfId="154" applyFont="1" applyFill="1" applyBorder="1" applyAlignment="1" applyProtection="1">
      <alignment horizontal="right" vertical="center"/>
      <protection hidden="1"/>
    </xf>
    <xf numFmtId="0" fontId="93" fillId="44" borderId="94" xfId="154" applyFont="1" applyFill="1" applyBorder="1" applyAlignment="1" applyProtection="1">
      <alignment horizontal="right" vertical="center"/>
      <protection hidden="1"/>
    </xf>
    <xf numFmtId="0" fontId="93" fillId="44" borderId="95" xfId="154" applyFont="1" applyFill="1" applyBorder="1" applyAlignment="1" applyProtection="1">
      <alignment horizontal="right" vertical="center"/>
      <protection hidden="1"/>
    </xf>
    <xf numFmtId="0" fontId="93" fillId="44" borderId="98" xfId="154" applyFont="1" applyFill="1" applyBorder="1" applyAlignment="1" applyProtection="1">
      <alignment horizontal="right" vertical="center"/>
      <protection hidden="1"/>
    </xf>
    <xf numFmtId="0" fontId="93" fillId="44" borderId="99" xfId="154" applyFont="1" applyFill="1" applyBorder="1" applyAlignment="1" applyProtection="1">
      <alignment horizontal="right" vertical="center"/>
      <protection hidden="1"/>
    </xf>
    <xf numFmtId="0" fontId="93" fillId="44" borderId="92" xfId="154" applyFont="1" applyFill="1" applyBorder="1" applyAlignment="1" applyProtection="1">
      <alignment vertical="center"/>
      <protection hidden="1"/>
    </xf>
    <xf numFmtId="0" fontId="93" fillId="44" borderId="96" xfId="154" applyFont="1" applyFill="1" applyBorder="1" applyAlignment="1" applyProtection="1">
      <alignment vertical="center"/>
      <protection hidden="1"/>
    </xf>
    <xf numFmtId="0" fontId="93" fillId="44" borderId="100" xfId="154" applyFont="1" applyFill="1" applyBorder="1" applyAlignment="1" applyProtection="1">
      <alignment vertical="center"/>
      <protection hidden="1"/>
    </xf>
    <xf numFmtId="0" fontId="93" fillId="44" borderId="145" xfId="154" applyFont="1" applyFill="1" applyBorder="1" applyAlignment="1" applyProtection="1">
      <alignment vertical="center" wrapText="1"/>
      <protection hidden="1"/>
    </xf>
    <xf numFmtId="0" fontId="93" fillId="44" borderId="146" xfId="154" applyFont="1" applyFill="1" applyBorder="1" applyAlignment="1" applyProtection="1">
      <alignment vertical="center" wrapText="1"/>
      <protection hidden="1"/>
    </xf>
    <xf numFmtId="0" fontId="93" fillId="44" borderId="147" xfId="154" applyFont="1" applyFill="1" applyBorder="1" applyAlignment="1" applyProtection="1">
      <alignment vertical="center" wrapText="1"/>
      <protection hidden="1"/>
    </xf>
    <xf numFmtId="49" fontId="103" fillId="44" borderId="93" xfId="152" applyNumberFormat="1" applyFont="1" applyFill="1" applyBorder="1" applyAlignment="1" applyProtection="1">
      <alignment horizontal="center" vertical="center"/>
      <protection hidden="1"/>
    </xf>
    <xf numFmtId="49" fontId="103" fillId="44" borderId="97" xfId="152" applyNumberFormat="1" applyFont="1" applyFill="1" applyBorder="1" applyAlignment="1" applyProtection="1">
      <alignment horizontal="center" vertical="center"/>
      <protection hidden="1"/>
    </xf>
    <xf numFmtId="49" fontId="103" fillId="44" borderId="101" xfId="152" applyNumberFormat="1" applyFont="1" applyFill="1" applyBorder="1" applyAlignment="1" applyProtection="1">
      <alignment horizontal="center" vertical="center"/>
      <protection hidden="1"/>
    </xf>
    <xf numFmtId="49" fontId="103" fillId="44" borderId="82" xfId="152" applyNumberFormat="1" applyFont="1" applyFill="1" applyBorder="1" applyAlignment="1" applyProtection="1">
      <alignment horizontal="center" vertical="center"/>
      <protection hidden="1"/>
    </xf>
    <xf numFmtId="49" fontId="103" fillId="44" borderId="44" xfId="152" applyNumberFormat="1" applyFont="1" applyFill="1" applyBorder="1" applyAlignment="1" applyProtection="1">
      <alignment horizontal="center" vertical="center"/>
      <protection hidden="1"/>
    </xf>
    <xf numFmtId="49" fontId="102" fillId="44" borderId="46" xfId="152" applyNumberFormat="1" applyFont="1" applyFill="1" applyBorder="1" applyAlignment="1" applyProtection="1">
      <alignment horizontal="center" vertical="center"/>
      <protection hidden="1"/>
    </xf>
    <xf numFmtId="49" fontId="102" fillId="44" borderId="50" xfId="152" applyNumberFormat="1" applyFont="1" applyFill="1" applyBorder="1" applyAlignment="1" applyProtection="1">
      <alignment horizontal="center" vertical="center"/>
      <protection hidden="1"/>
    </xf>
    <xf numFmtId="49" fontId="103" fillId="44" borderId="51" xfId="152" applyNumberFormat="1" applyFont="1" applyFill="1" applyBorder="1" applyAlignment="1" applyProtection="1">
      <alignment horizontal="center" vertical="center"/>
      <protection hidden="1"/>
    </xf>
    <xf numFmtId="49" fontId="103" fillId="44" borderId="46" xfId="152" applyNumberFormat="1" applyFont="1" applyFill="1" applyBorder="1" applyAlignment="1" applyProtection="1">
      <alignment horizontal="center" vertical="center"/>
      <protection hidden="1"/>
    </xf>
    <xf numFmtId="49" fontId="102" fillId="44" borderId="51" xfId="152" applyNumberFormat="1" applyFont="1" applyFill="1" applyBorder="1" applyAlignment="1" applyProtection="1">
      <alignment horizontal="center" vertical="center"/>
      <protection hidden="1"/>
    </xf>
    <xf numFmtId="49" fontId="102" fillId="44" borderId="45" xfId="152" applyNumberFormat="1" applyFont="1" applyFill="1" applyBorder="1" applyAlignment="1" applyProtection="1">
      <alignment horizontal="center" vertical="center"/>
      <protection hidden="1"/>
    </xf>
    <xf numFmtId="49" fontId="102" fillId="44" borderId="0" xfId="152" applyNumberFormat="1" applyFont="1" applyFill="1" applyBorder="1" applyAlignment="1" applyProtection="1">
      <alignment horizontal="center" vertical="center"/>
      <protection hidden="1"/>
    </xf>
    <xf numFmtId="0" fontId="93" fillId="44" borderId="89" xfId="154" applyFont="1" applyFill="1" applyBorder="1" applyAlignment="1" applyProtection="1">
      <alignment horizontal="right" vertical="center"/>
      <protection hidden="1"/>
    </xf>
    <xf numFmtId="0" fontId="93" fillId="44" borderId="8" xfId="154" applyFont="1" applyFill="1" applyBorder="1" applyAlignment="1" applyProtection="1">
      <alignment horizontal="right" vertical="center"/>
      <protection hidden="1"/>
    </xf>
    <xf numFmtId="0" fontId="93" fillId="44" borderId="23" xfId="154" applyFont="1" applyFill="1" applyBorder="1" applyAlignment="1" applyProtection="1">
      <alignment vertical="center"/>
      <protection hidden="1"/>
    </xf>
    <xf numFmtId="0" fontId="93" fillId="44" borderId="10" xfId="154" applyFont="1" applyFill="1" applyBorder="1" applyAlignment="1" applyProtection="1">
      <alignment vertical="center" wrapText="1"/>
      <protection hidden="1"/>
    </xf>
    <xf numFmtId="0" fontId="93" fillId="44" borderId="8" xfId="154" applyFont="1" applyFill="1" applyBorder="1" applyAlignment="1" applyProtection="1">
      <alignment vertical="center" wrapText="1"/>
      <protection hidden="1"/>
    </xf>
    <xf numFmtId="49" fontId="103" fillId="44" borderId="8" xfId="152" applyNumberFormat="1" applyFont="1" applyFill="1" applyBorder="1" applyAlignment="1" applyProtection="1">
      <alignment horizontal="center" vertical="center"/>
      <protection hidden="1"/>
    </xf>
    <xf numFmtId="0" fontId="93" fillId="44" borderId="79" xfId="154" applyFont="1" applyFill="1" applyBorder="1" applyAlignment="1" applyProtection="1">
      <alignment vertical="center"/>
      <protection hidden="1"/>
    </xf>
    <xf numFmtId="0" fontId="93" fillId="44" borderId="80" xfId="154" applyFont="1" applyFill="1" applyBorder="1" applyAlignment="1" applyProtection="1">
      <alignment vertical="center"/>
      <protection hidden="1"/>
    </xf>
    <xf numFmtId="0" fontId="93" fillId="44" borderId="87" xfId="154" applyFont="1" applyFill="1" applyBorder="1" applyAlignment="1" applyProtection="1">
      <alignment vertical="center"/>
      <protection hidden="1"/>
    </xf>
    <xf numFmtId="0" fontId="93" fillId="44" borderId="88" xfId="154" applyFont="1" applyFill="1" applyBorder="1" applyAlignment="1" applyProtection="1">
      <alignment vertical="center"/>
      <protection hidden="1"/>
    </xf>
    <xf numFmtId="0" fontId="93" fillId="44" borderId="53" xfId="154" applyFont="1" applyFill="1" applyBorder="1" applyAlignment="1" applyProtection="1">
      <alignment vertical="center"/>
      <protection hidden="1"/>
    </xf>
    <xf numFmtId="0" fontId="93" fillId="44" borderId="44" xfId="154" applyFont="1" applyFill="1" applyBorder="1" applyAlignment="1" applyProtection="1">
      <alignment vertical="center"/>
      <protection hidden="1"/>
    </xf>
    <xf numFmtId="0" fontId="93" fillId="44" borderId="81" xfId="154" applyFont="1" applyFill="1" applyBorder="1" applyAlignment="1" applyProtection="1">
      <alignment vertical="center" wrapText="1"/>
      <protection hidden="1"/>
    </xf>
    <xf numFmtId="0" fontId="93" fillId="44" borderId="45" xfId="154" applyFont="1" applyFill="1" applyBorder="1" applyAlignment="1" applyProtection="1">
      <alignment vertical="center" wrapText="1"/>
      <protection hidden="1"/>
    </xf>
    <xf numFmtId="49" fontId="103" fillId="44" borderId="74" xfId="152" applyNumberFormat="1" applyFont="1" applyFill="1" applyBorder="1" applyAlignment="1" applyProtection="1">
      <alignment horizontal="center" vertical="center"/>
      <protection hidden="1"/>
    </xf>
    <xf numFmtId="49" fontId="102" fillId="44" borderId="44" xfId="152" applyNumberFormat="1" applyFont="1" applyFill="1" applyBorder="1" applyAlignment="1" applyProtection="1">
      <alignment horizontal="center" vertical="center"/>
      <protection hidden="1"/>
    </xf>
    <xf numFmtId="0" fontId="96" fillId="44" borderId="85" xfId="154" applyFont="1" applyFill="1" applyBorder="1" applyAlignment="1" applyProtection="1">
      <alignment horizontal="left" vertical="center"/>
      <protection hidden="1"/>
    </xf>
    <xf numFmtId="0" fontId="96" fillId="44" borderId="45" xfId="154" applyFont="1" applyFill="1" applyBorder="1" applyAlignment="1" applyProtection="1">
      <alignment horizontal="left" vertical="center"/>
      <protection hidden="1"/>
    </xf>
    <xf numFmtId="0" fontId="96" fillId="44" borderId="15" xfId="154" applyFont="1" applyFill="1" applyBorder="1" applyAlignment="1" applyProtection="1">
      <alignment horizontal="left" vertical="center"/>
      <protection hidden="1"/>
    </xf>
    <xf numFmtId="0" fontId="96" fillId="44" borderId="49" xfId="154" applyFont="1" applyFill="1" applyBorder="1" applyAlignment="1" applyProtection="1">
      <alignment horizontal="left" vertical="center"/>
      <protection hidden="1"/>
    </xf>
    <xf numFmtId="0" fontId="96" fillId="44" borderId="86" xfId="154" applyFont="1" applyFill="1" applyBorder="1" applyAlignment="1" applyProtection="1">
      <alignment horizontal="left" vertical="center"/>
      <protection hidden="1"/>
    </xf>
    <xf numFmtId="0" fontId="96" fillId="44" borderId="51" xfId="154" applyFont="1" applyFill="1" applyBorder="1" applyAlignment="1" applyProtection="1">
      <alignment horizontal="left" vertical="center"/>
      <protection hidden="1"/>
    </xf>
    <xf numFmtId="0" fontId="98" fillId="44" borderId="81" xfId="154" applyFont="1" applyFill="1" applyBorder="1" applyAlignment="1" applyProtection="1">
      <alignment vertical="center" wrapText="1"/>
      <protection hidden="1"/>
    </xf>
    <xf numFmtId="49" fontId="102" fillId="44" borderId="74" xfId="152" applyNumberFormat="1" applyFont="1" applyFill="1" applyBorder="1" applyAlignment="1" applyProtection="1">
      <alignment horizontal="center" vertical="center"/>
      <protection hidden="1"/>
    </xf>
    <xf numFmtId="0" fontId="104" fillId="44" borderId="79" xfId="154" applyFont="1" applyFill="1" applyBorder="1" applyAlignment="1" applyProtection="1">
      <alignment horizontal="right" vertical="center"/>
      <protection hidden="1"/>
    </xf>
    <xf numFmtId="0" fontId="104" fillId="44" borderId="80" xfId="154" applyFont="1" applyFill="1" applyBorder="1" applyAlignment="1" applyProtection="1">
      <alignment horizontal="right" vertical="center"/>
      <protection hidden="1"/>
    </xf>
    <xf numFmtId="0" fontId="0" fillId="43" borderId="0" xfId="154" applyFont="1" applyFill="1" applyBorder="1" applyProtection="1">
      <protection hidden="1"/>
    </xf>
    <xf numFmtId="0" fontId="100" fillId="43" borderId="0" xfId="154" applyFont="1" applyFill="1" applyBorder="1" applyAlignment="1" applyProtection="1">
      <alignment horizontal="center" vertical="top" textRotation="180"/>
      <protection hidden="1"/>
    </xf>
    <xf numFmtId="0" fontId="98" fillId="44" borderId="79" xfId="154" applyFont="1" applyFill="1" applyBorder="1" applyAlignment="1" applyProtection="1">
      <alignment vertical="center"/>
      <protection hidden="1"/>
    </xf>
    <xf numFmtId="0" fontId="98" fillId="44" borderId="80" xfId="154" applyFont="1" applyFill="1" applyBorder="1" applyAlignment="1" applyProtection="1">
      <alignment vertical="center"/>
      <protection hidden="1"/>
    </xf>
    <xf numFmtId="0" fontId="99" fillId="44" borderId="14" xfId="154" applyFont="1" applyFill="1" applyBorder="1" applyAlignment="1" applyProtection="1">
      <alignment horizontal="center" wrapText="1"/>
      <protection hidden="1"/>
    </xf>
    <xf numFmtId="0" fontId="99" fillId="44" borderId="60" xfId="154" applyFont="1" applyFill="1" applyBorder="1" applyAlignment="1" applyProtection="1">
      <alignment horizontal="center" wrapText="1"/>
      <protection hidden="1"/>
    </xf>
    <xf numFmtId="0" fontId="99" fillId="44" borderId="15" xfId="154" applyFont="1" applyFill="1" applyBorder="1" applyAlignment="1" applyProtection="1">
      <alignment horizontal="center" wrapText="1"/>
      <protection hidden="1"/>
    </xf>
    <xf numFmtId="0" fontId="99" fillId="44" borderId="49" xfId="154" applyFont="1" applyFill="1" applyBorder="1" applyAlignment="1" applyProtection="1">
      <alignment horizontal="center" wrapText="1"/>
      <protection hidden="1"/>
    </xf>
    <xf numFmtId="2" fontId="96" fillId="44" borderId="62" xfId="152" applyNumberFormat="1" applyFont="1" applyFill="1" applyBorder="1" applyAlignment="1" applyProtection="1">
      <alignment horizontal="center" vertical="center"/>
      <protection hidden="1"/>
    </xf>
    <xf numFmtId="2" fontId="96" fillId="44" borderId="63" xfId="152" applyNumberFormat="1" applyFont="1" applyFill="1" applyBorder="1" applyAlignment="1" applyProtection="1">
      <alignment horizontal="center" vertical="center"/>
      <protection hidden="1"/>
    </xf>
    <xf numFmtId="2" fontId="96" fillId="44" borderId="64" xfId="152" applyNumberFormat="1" applyFont="1" applyFill="1" applyBorder="1" applyAlignment="1" applyProtection="1">
      <alignment horizontal="center" vertical="center"/>
      <protection hidden="1"/>
    </xf>
    <xf numFmtId="2" fontId="96" fillId="44" borderId="68" xfId="152" applyNumberFormat="1" applyFont="1" applyFill="1" applyBorder="1" applyAlignment="1" applyProtection="1">
      <alignment horizontal="center" vertical="center"/>
      <protection hidden="1"/>
    </xf>
    <xf numFmtId="2" fontId="96" fillId="44" borderId="69" xfId="152" applyNumberFormat="1" applyFont="1" applyFill="1" applyBorder="1" applyAlignment="1" applyProtection="1">
      <alignment horizontal="center" vertical="center"/>
      <protection hidden="1"/>
    </xf>
    <xf numFmtId="2" fontId="96" fillId="44" borderId="70" xfId="152" applyNumberFormat="1" applyFont="1" applyFill="1" applyBorder="1" applyAlignment="1" applyProtection="1">
      <alignment horizontal="center" vertical="center"/>
      <protection hidden="1"/>
    </xf>
    <xf numFmtId="2" fontId="98" fillId="44" borderId="65" xfId="152" applyNumberFormat="1" applyFont="1" applyFill="1" applyBorder="1" applyAlignment="1" applyProtection="1">
      <alignment horizontal="center" vertical="center" wrapText="1"/>
      <protection hidden="1"/>
    </xf>
    <xf numFmtId="2" fontId="98" fillId="44" borderId="66" xfId="152" applyNumberFormat="1" applyFont="1" applyFill="1" applyBorder="1" applyAlignment="1" applyProtection="1">
      <alignment horizontal="center" vertical="center" wrapText="1"/>
      <protection hidden="1"/>
    </xf>
    <xf numFmtId="2" fontId="98" fillId="44" borderId="67" xfId="152" applyNumberFormat="1" applyFont="1" applyFill="1" applyBorder="1" applyAlignment="1" applyProtection="1">
      <alignment horizontal="center" vertical="center" wrapText="1"/>
      <protection hidden="1"/>
    </xf>
    <xf numFmtId="2" fontId="98" fillId="44" borderId="71" xfId="152" applyNumberFormat="1" applyFont="1" applyFill="1" applyBorder="1" applyAlignment="1" applyProtection="1">
      <alignment horizontal="center" vertical="center" wrapText="1"/>
      <protection hidden="1"/>
    </xf>
    <xf numFmtId="2" fontId="98" fillId="44" borderId="72" xfId="152" applyNumberFormat="1" applyFont="1" applyFill="1" applyBorder="1" applyAlignment="1" applyProtection="1">
      <alignment horizontal="center" vertical="center" wrapText="1"/>
      <protection hidden="1"/>
    </xf>
    <xf numFmtId="2" fontId="98" fillId="44" borderId="73" xfId="152" applyNumberFormat="1" applyFont="1" applyFill="1" applyBorder="1" applyAlignment="1" applyProtection="1">
      <alignment horizontal="center" vertical="center" wrapText="1"/>
      <protection hidden="1"/>
    </xf>
    <xf numFmtId="0" fontId="0" fillId="43" borderId="0" xfId="154" applyFont="1" applyFill="1" applyBorder="1" applyAlignment="1" applyProtection="1">
      <protection hidden="1"/>
    </xf>
    <xf numFmtId="0" fontId="96" fillId="44" borderId="52" xfId="154" applyFont="1" applyFill="1" applyBorder="1" applyAlignment="1" applyProtection="1">
      <alignment horizontal="center" vertical="center" wrapText="1"/>
      <protection hidden="1"/>
    </xf>
    <xf numFmtId="49" fontId="80" fillId="44" borderId="1" xfId="152" applyNumberFormat="1" applyFont="1" applyFill="1" applyBorder="1" applyAlignment="1" applyProtection="1">
      <alignment horizontal="center" vertical="center"/>
      <protection hidden="1"/>
    </xf>
    <xf numFmtId="0" fontId="100" fillId="43" borderId="0" xfId="154" applyFont="1" applyFill="1" applyBorder="1" applyAlignment="1" applyProtection="1">
      <alignment horizontal="right" vertical="top" textRotation="180"/>
      <protection hidden="1"/>
    </xf>
    <xf numFmtId="2" fontId="101" fillId="44" borderId="52" xfId="152" applyNumberFormat="1" applyFont="1" applyFill="1" applyBorder="1" applyAlignment="1" applyProtection="1">
      <alignment horizontal="center" vertical="top"/>
      <protection hidden="1"/>
    </xf>
    <xf numFmtId="49" fontId="98" fillId="44" borderId="46" xfId="152" applyNumberFormat="1" applyFont="1" applyFill="1" applyBorder="1" applyAlignment="1" applyProtection="1">
      <alignment horizontal="center" vertical="center"/>
      <protection hidden="1"/>
    </xf>
    <xf numFmtId="49" fontId="98" fillId="44" borderId="74" xfId="152" applyNumberFormat="1" applyFont="1" applyFill="1" applyBorder="1" applyAlignment="1" applyProtection="1">
      <alignment horizontal="center" vertical="center"/>
      <protection hidden="1"/>
    </xf>
    <xf numFmtId="2" fontId="98" fillId="44" borderId="46" xfId="152" applyNumberFormat="1" applyFont="1" applyFill="1" applyBorder="1" applyAlignment="1" applyProtection="1">
      <alignment horizontal="center" vertical="center"/>
      <protection hidden="1"/>
    </xf>
    <xf numFmtId="2" fontId="98" fillId="44" borderId="74" xfId="152" applyNumberFormat="1" applyFont="1" applyFill="1" applyBorder="1" applyAlignment="1" applyProtection="1">
      <alignment horizontal="center" vertical="center"/>
      <protection hidden="1"/>
    </xf>
    <xf numFmtId="2" fontId="101" fillId="44" borderId="52" xfId="152" applyNumberFormat="1" applyFont="1" applyFill="1" applyBorder="1" applyAlignment="1" applyProtection="1">
      <alignment horizontal="center" vertical="center" shrinkToFit="1"/>
      <protection hidden="1"/>
    </xf>
    <xf numFmtId="0" fontId="98" fillId="44" borderId="75" xfId="154" applyFont="1" applyFill="1" applyBorder="1" applyAlignment="1" applyProtection="1">
      <alignment horizontal="center" vertical="center"/>
      <protection hidden="1"/>
    </xf>
    <xf numFmtId="0" fontId="98" fillId="44" borderId="76" xfId="154" applyFont="1" applyFill="1" applyBorder="1" applyAlignment="1" applyProtection="1">
      <alignment horizontal="center" vertical="center"/>
      <protection hidden="1"/>
    </xf>
    <xf numFmtId="0" fontId="98" fillId="44" borderId="46" xfId="154" applyFont="1" applyFill="1" applyBorder="1" applyAlignment="1" applyProtection="1">
      <alignment horizontal="center" vertical="center"/>
      <protection hidden="1"/>
    </xf>
    <xf numFmtId="2" fontId="98" fillId="44" borderId="77" xfId="152" applyNumberFormat="1" applyFont="1" applyFill="1" applyBorder="1" applyAlignment="1" applyProtection="1">
      <alignment horizontal="center" vertical="center"/>
      <protection hidden="1"/>
    </xf>
    <xf numFmtId="2" fontId="98" fillId="44" borderId="78" xfId="152" applyNumberFormat="1" applyFont="1" applyFill="1" applyBorder="1" applyAlignment="1" applyProtection="1">
      <alignment horizontal="center" vertical="center"/>
      <protection hidden="1"/>
    </xf>
    <xf numFmtId="0" fontId="94" fillId="43" borderId="20" xfId="154" applyFont="1" applyFill="1" applyBorder="1" applyAlignment="1" applyProtection="1">
      <alignment horizontal="center" vertical="center" wrapText="1"/>
      <protection hidden="1"/>
    </xf>
    <xf numFmtId="0" fontId="94" fillId="43" borderId="21" xfId="154" applyFont="1" applyFill="1" applyBorder="1" applyAlignment="1" applyProtection="1">
      <alignment horizontal="center" vertical="center" wrapText="1"/>
      <protection hidden="1"/>
    </xf>
    <xf numFmtId="0" fontId="94" fillId="43" borderId="22" xfId="154" applyFont="1" applyFill="1" applyBorder="1" applyAlignment="1" applyProtection="1">
      <alignment horizontal="center" vertical="center" wrapText="1"/>
      <protection hidden="1"/>
    </xf>
    <xf numFmtId="0" fontId="94" fillId="43" borderId="4" xfId="154" applyFont="1" applyFill="1" applyBorder="1" applyAlignment="1" applyProtection="1">
      <alignment horizontal="center" vertical="center" wrapText="1"/>
      <protection hidden="1"/>
    </xf>
    <xf numFmtId="0" fontId="94" fillId="43" borderId="0" xfId="154" applyFont="1" applyFill="1" applyBorder="1" applyAlignment="1" applyProtection="1">
      <alignment horizontal="center" vertical="center" wrapText="1"/>
      <protection hidden="1"/>
    </xf>
    <xf numFmtId="0" fontId="94" fillId="43" borderId="5" xfId="154" applyFont="1" applyFill="1" applyBorder="1" applyAlignment="1" applyProtection="1">
      <alignment horizontal="center" vertical="center" wrapText="1"/>
      <protection hidden="1"/>
    </xf>
    <xf numFmtId="0" fontId="94" fillId="43" borderId="7" xfId="154" applyFont="1" applyFill="1" applyBorder="1" applyAlignment="1" applyProtection="1">
      <alignment horizontal="center" vertical="center" wrapText="1"/>
      <protection hidden="1"/>
    </xf>
    <xf numFmtId="0" fontId="94" fillId="43" borderId="1" xfId="154" applyFont="1" applyFill="1" applyBorder="1" applyAlignment="1" applyProtection="1">
      <alignment horizontal="center" vertical="center" wrapText="1"/>
      <protection hidden="1"/>
    </xf>
    <xf numFmtId="0" fontId="94" fillId="43" borderId="9" xfId="154" applyFont="1" applyFill="1" applyBorder="1" applyAlignment="1" applyProtection="1">
      <alignment horizontal="center" vertical="center" wrapText="1"/>
      <protection hidden="1"/>
    </xf>
    <xf numFmtId="49" fontId="78" fillId="44" borderId="20" xfId="152" applyNumberFormat="1" applyFont="1" applyFill="1" applyBorder="1" applyAlignment="1" applyProtection="1">
      <alignment horizontal="left" vertical="center"/>
      <protection hidden="1"/>
    </xf>
    <xf numFmtId="49" fontId="78" fillId="44" borderId="21" xfId="152" applyNumberFormat="1" applyFont="1" applyFill="1" applyBorder="1" applyAlignment="1" applyProtection="1">
      <alignment horizontal="left" vertical="center"/>
      <protection hidden="1"/>
    </xf>
    <xf numFmtId="49" fontId="78" fillId="44" borderId="22" xfId="152" applyNumberFormat="1" applyFont="1" applyFill="1" applyBorder="1" applyAlignment="1" applyProtection="1">
      <alignment horizontal="left" vertical="center"/>
      <protection hidden="1"/>
    </xf>
    <xf numFmtId="49" fontId="80" fillId="0" borderId="0" xfId="152" applyNumberFormat="1" applyFont="1" applyFill="1" applyBorder="1" applyAlignment="1" applyProtection="1">
      <alignment vertical="center"/>
      <protection hidden="1"/>
    </xf>
    <xf numFmtId="49" fontId="80" fillId="44" borderId="20" xfId="152" applyNumberFormat="1" applyFont="1" applyFill="1" applyBorder="1" applyAlignment="1" applyProtection="1">
      <alignment vertical="center"/>
      <protection hidden="1"/>
    </xf>
    <xf numFmtId="49" fontId="80" fillId="44" borderId="21" xfId="152" applyNumberFormat="1" applyFont="1" applyFill="1" applyBorder="1" applyAlignment="1" applyProtection="1">
      <alignment vertical="center"/>
      <protection hidden="1"/>
    </xf>
    <xf numFmtId="49" fontId="80" fillId="44" borderId="22" xfId="152" applyNumberFormat="1" applyFont="1" applyFill="1" applyBorder="1" applyAlignment="1" applyProtection="1">
      <alignment vertical="center"/>
      <protection hidden="1"/>
    </xf>
    <xf numFmtId="49" fontId="78" fillId="0" borderId="0" xfId="152" applyNumberFormat="1" applyFont="1" applyFill="1" applyBorder="1" applyAlignment="1" applyProtection="1">
      <alignment vertical="center"/>
      <protection hidden="1"/>
    </xf>
    <xf numFmtId="49" fontId="78" fillId="0" borderId="0" xfId="152" applyNumberFormat="1" applyFont="1" applyFill="1" applyBorder="1" applyAlignment="1" applyProtection="1">
      <alignment horizontal="left" vertical="center"/>
      <protection hidden="1"/>
    </xf>
    <xf numFmtId="49" fontId="95" fillId="44" borderId="4" xfId="152" applyNumberFormat="1" applyFont="1" applyFill="1" applyBorder="1" applyAlignment="1" applyProtection="1">
      <alignment horizontal="left" vertical="center"/>
      <protection hidden="1"/>
    </xf>
    <xf numFmtId="49" fontId="95" fillId="44" borderId="0" xfId="152" applyNumberFormat="1" applyFont="1" applyFill="1" applyBorder="1" applyAlignment="1" applyProtection="1">
      <alignment horizontal="left" vertical="center"/>
      <protection hidden="1"/>
    </xf>
    <xf numFmtId="49" fontId="95" fillId="44" borderId="4" xfId="152" applyNumberFormat="1" applyFont="1" applyFill="1" applyBorder="1" applyAlignment="1" applyProtection="1">
      <alignment horizontal="center" vertical="center"/>
      <protection hidden="1"/>
    </xf>
    <xf numFmtId="49" fontId="95" fillId="44" borderId="0" xfId="152" applyNumberFormat="1" applyFont="1" applyFill="1" applyBorder="1" applyAlignment="1" applyProtection="1">
      <alignment horizontal="center" vertical="center"/>
      <protection hidden="1"/>
    </xf>
    <xf numFmtId="49" fontId="95" fillId="44" borderId="7" xfId="152" applyNumberFormat="1" applyFont="1" applyFill="1" applyBorder="1" applyAlignment="1" applyProtection="1">
      <alignment horizontal="center" vertical="center"/>
      <protection hidden="1"/>
    </xf>
    <xf numFmtId="49" fontId="95" fillId="44" borderId="1" xfId="152" applyNumberFormat="1" applyFont="1" applyFill="1" applyBorder="1" applyAlignment="1" applyProtection="1">
      <alignment horizontal="center" vertical="center"/>
      <protection hidden="1"/>
    </xf>
    <xf numFmtId="49" fontId="82" fillId="44" borderId="1" xfId="152" applyNumberFormat="1" applyFont="1" applyFill="1" applyBorder="1" applyAlignment="1" applyProtection="1">
      <alignment horizontal="left" vertical="center"/>
      <protection hidden="1"/>
    </xf>
    <xf numFmtId="0" fontId="104" fillId="44" borderId="95" xfId="154" applyFont="1" applyFill="1" applyBorder="1" applyAlignment="1" applyProtection="1">
      <alignment horizontal="right" vertical="center"/>
      <protection hidden="1"/>
    </xf>
    <xf numFmtId="0" fontId="100" fillId="44" borderId="81" xfId="154" applyFont="1" applyFill="1" applyBorder="1" applyAlignment="1" applyProtection="1">
      <alignment vertical="center" wrapText="1"/>
      <protection hidden="1"/>
    </xf>
    <xf numFmtId="0" fontId="96" fillId="44" borderId="80" xfId="154" applyFont="1" applyFill="1" applyBorder="1" applyAlignment="1" applyProtection="1">
      <alignment horizontal="right" vertical="center"/>
      <protection hidden="1"/>
    </xf>
    <xf numFmtId="2" fontId="109" fillId="44" borderId="52" xfId="152" applyNumberFormat="1" applyFont="1" applyFill="1" applyBorder="1" applyAlignment="1" applyProtection="1">
      <alignment horizontal="center" vertical="center" shrinkToFit="1"/>
      <protection hidden="1"/>
    </xf>
    <xf numFmtId="0" fontId="99" fillId="44" borderId="106" xfId="154" applyFont="1" applyFill="1" applyBorder="1" applyAlignment="1" applyProtection="1">
      <alignment horizontal="center" wrapText="1"/>
      <protection hidden="1"/>
    </xf>
    <xf numFmtId="0" fontId="99" fillId="44" borderId="107" xfId="154" applyFont="1" applyFill="1" applyBorder="1" applyAlignment="1" applyProtection="1">
      <alignment horizontal="center" wrapText="1"/>
      <protection hidden="1"/>
    </xf>
    <xf numFmtId="0" fontId="99" fillId="44" borderId="111" xfId="154" applyFont="1" applyFill="1" applyBorder="1" applyAlignment="1" applyProtection="1">
      <alignment horizontal="center" wrapText="1"/>
      <protection hidden="1"/>
    </xf>
    <xf numFmtId="2" fontId="96" fillId="44" borderId="110" xfId="152" applyNumberFormat="1" applyFont="1" applyFill="1" applyBorder="1" applyAlignment="1" applyProtection="1">
      <alignment horizontal="center" vertical="center"/>
      <protection hidden="1"/>
    </xf>
    <xf numFmtId="2" fontId="109" fillId="44" borderId="52" xfId="152" applyNumberFormat="1" applyFont="1" applyFill="1" applyBorder="1" applyAlignment="1" applyProtection="1">
      <alignment horizontal="center" vertical="top"/>
      <protection hidden="1"/>
    </xf>
    <xf numFmtId="0" fontId="98" fillId="44" borderId="53" xfId="154" applyFont="1" applyFill="1" applyBorder="1" applyAlignment="1" applyProtection="1">
      <alignment vertical="center"/>
      <protection hidden="1"/>
    </xf>
    <xf numFmtId="0" fontId="110" fillId="44" borderId="81" xfId="154" applyFont="1" applyFill="1" applyBorder="1" applyAlignment="1" applyProtection="1">
      <alignment vertical="center" wrapText="1"/>
      <protection hidden="1"/>
    </xf>
    <xf numFmtId="0" fontId="100" fillId="44" borderId="47" xfId="154" applyFont="1" applyFill="1" applyBorder="1" applyAlignment="1" applyProtection="1">
      <alignment vertical="center" wrapText="1"/>
      <protection hidden="1"/>
    </xf>
    <xf numFmtId="0" fontId="100" fillId="44" borderId="45" xfId="154" applyFont="1" applyFill="1" applyBorder="1" applyAlignment="1" applyProtection="1">
      <alignment vertical="center" wrapText="1"/>
      <protection hidden="1"/>
    </xf>
    <xf numFmtId="0" fontId="100" fillId="44" borderId="0" xfId="154" applyFont="1" applyFill="1" applyBorder="1" applyAlignment="1" applyProtection="1">
      <alignment vertical="center" wrapText="1"/>
      <protection hidden="1"/>
    </xf>
    <xf numFmtId="0" fontId="100" fillId="44" borderId="49" xfId="154" applyFont="1" applyFill="1" applyBorder="1" applyAlignment="1" applyProtection="1">
      <alignment vertical="center" wrapText="1"/>
      <protection hidden="1"/>
    </xf>
    <xf numFmtId="0" fontId="100" fillId="44" borderId="43" xfId="154" applyFont="1" applyFill="1" applyBorder="1" applyAlignment="1" applyProtection="1">
      <alignment vertical="center" wrapText="1"/>
      <protection hidden="1"/>
    </xf>
    <xf numFmtId="0" fontId="100" fillId="44" borderId="51" xfId="154" applyFont="1" applyFill="1" applyBorder="1" applyAlignment="1" applyProtection="1">
      <alignment vertical="center" wrapText="1"/>
      <protection hidden="1"/>
    </xf>
    <xf numFmtId="49" fontId="101" fillId="44" borderId="52" xfId="152" applyNumberFormat="1" applyFont="1" applyFill="1" applyBorder="1" applyAlignment="1" applyProtection="1">
      <alignment horizontal="center" vertical="center" shrinkToFit="1"/>
      <protection hidden="1"/>
    </xf>
    <xf numFmtId="170" fontId="96" fillId="44" borderId="110" xfId="152" applyNumberFormat="1" applyFont="1" applyFill="1" applyBorder="1" applyAlignment="1" applyProtection="1">
      <alignment horizontal="center" vertical="center"/>
      <protection hidden="1"/>
    </xf>
    <xf numFmtId="49" fontId="101" fillId="44" borderId="52" xfId="152" applyNumberFormat="1" applyFont="1" applyFill="1" applyBorder="1" applyAlignment="1" applyProtection="1">
      <alignment horizontal="center" vertical="top"/>
      <protection hidden="1"/>
    </xf>
    <xf numFmtId="0" fontId="141" fillId="44" borderId="81" xfId="154" applyFont="1" applyFill="1" applyBorder="1" applyAlignment="1" applyProtection="1">
      <alignment vertical="center" wrapText="1"/>
      <protection hidden="1"/>
    </xf>
    <xf numFmtId="0" fontId="140" fillId="44" borderId="81" xfId="154" applyFont="1" applyFill="1" applyBorder="1" applyAlignment="1" applyProtection="1">
      <alignment vertical="center" wrapText="1"/>
      <protection hidden="1"/>
    </xf>
    <xf numFmtId="49" fontId="0" fillId="43" borderId="59" xfId="152" applyNumberFormat="1" applyFont="1" applyFill="1" applyBorder="1" applyAlignment="1" applyProtection="1">
      <alignment horizontal="center" vertical="center"/>
      <protection hidden="1"/>
    </xf>
    <xf numFmtId="0" fontId="110" fillId="44" borderId="80" xfId="154" applyFont="1" applyFill="1" applyBorder="1" applyAlignment="1" applyProtection="1">
      <alignment horizontal="right" vertical="center"/>
      <protection hidden="1"/>
    </xf>
    <xf numFmtId="0" fontId="30" fillId="43" borderId="0" xfId="152" applyNumberFormat="1" applyFont="1" applyFill="1" applyBorder="1" applyAlignment="1" applyProtection="1">
      <alignment horizontal="center" vertical="top"/>
      <protection hidden="1"/>
    </xf>
    <xf numFmtId="0" fontId="100" fillId="44" borderId="91" xfId="154" applyFont="1" applyFill="1" applyBorder="1" applyAlignment="1" applyProtection="1">
      <alignment horizontal="right" vertical="center"/>
      <protection hidden="1"/>
    </xf>
    <xf numFmtId="0" fontId="100" fillId="44" borderId="95" xfId="154" applyFont="1" applyFill="1" applyBorder="1" applyAlignment="1" applyProtection="1">
      <alignment horizontal="right" vertical="center"/>
      <protection hidden="1"/>
    </xf>
    <xf numFmtId="0" fontId="93" fillId="44" borderId="93" xfId="154" applyFont="1" applyFill="1" applyBorder="1" applyAlignment="1" applyProtection="1">
      <alignment horizontal="left" vertical="center" wrapText="1"/>
      <protection hidden="1"/>
    </xf>
    <xf numFmtId="0" fontId="93" fillId="44" borderId="97" xfId="154" applyFont="1" applyFill="1" applyBorder="1" applyAlignment="1" applyProtection="1">
      <alignment horizontal="left" vertical="center" wrapText="1"/>
      <protection hidden="1"/>
    </xf>
    <xf numFmtId="0" fontId="93" fillId="44" borderId="93" xfId="154" applyFont="1" applyFill="1" applyBorder="1" applyAlignment="1" applyProtection="1">
      <alignment horizontal="center" vertical="center"/>
      <protection hidden="1"/>
    </xf>
    <xf numFmtId="0" fontId="93" fillId="44" borderId="97" xfId="154" applyFont="1" applyFill="1" applyBorder="1" applyAlignment="1" applyProtection="1">
      <alignment horizontal="center" vertical="center"/>
      <protection hidden="1"/>
    </xf>
    <xf numFmtId="49" fontId="30" fillId="43" borderId="0" xfId="152" applyNumberFormat="1" applyFont="1" applyFill="1" applyBorder="1" applyAlignment="1" applyProtection="1">
      <alignment horizontal="center" vertical="top"/>
      <protection hidden="1"/>
    </xf>
    <xf numFmtId="49" fontId="103" fillId="44" borderId="50" xfId="152" applyNumberFormat="1" applyFont="1" applyFill="1" applyBorder="1" applyAlignment="1" applyProtection="1">
      <alignment horizontal="center" vertical="center"/>
      <protection hidden="1"/>
    </xf>
    <xf numFmtId="0" fontId="100" fillId="44" borderId="122" xfId="154" applyFont="1" applyFill="1" applyBorder="1" applyAlignment="1" applyProtection="1">
      <alignment horizontal="left" vertical="center"/>
      <protection hidden="1"/>
    </xf>
    <xf numFmtId="0" fontId="100" fillId="44" borderId="81" xfId="154" applyFont="1" applyFill="1" applyBorder="1" applyAlignment="1" applyProtection="1">
      <alignment horizontal="left" vertical="center"/>
      <protection hidden="1"/>
    </xf>
    <xf numFmtId="0" fontId="93" fillId="44" borderId="74" xfId="154" applyFont="1" applyFill="1" applyBorder="1" applyAlignment="1" applyProtection="1">
      <alignment horizontal="left" vertical="center" wrapText="1"/>
      <protection hidden="1"/>
    </xf>
    <xf numFmtId="0" fontId="93" fillId="44" borderId="74" xfId="154" applyFont="1" applyFill="1" applyBorder="1" applyAlignment="1" applyProtection="1">
      <alignment horizontal="center" vertical="center"/>
      <protection hidden="1"/>
    </xf>
    <xf numFmtId="0" fontId="114" fillId="44" borderId="122" xfId="154" applyFont="1" applyFill="1" applyBorder="1" applyAlignment="1" applyProtection="1">
      <alignment horizontal="left" vertical="center"/>
      <protection hidden="1"/>
    </xf>
    <xf numFmtId="0" fontId="114" fillId="44" borderId="81" xfId="154" applyFont="1" applyFill="1" applyBorder="1" applyAlignment="1" applyProtection="1">
      <alignment horizontal="left" vertical="center"/>
      <protection hidden="1"/>
    </xf>
    <xf numFmtId="0" fontId="115" fillId="44" borderId="74" xfId="154" applyFont="1" applyFill="1" applyBorder="1" applyAlignment="1" applyProtection="1">
      <alignment horizontal="left" vertical="center" wrapText="1"/>
      <protection hidden="1"/>
    </xf>
    <xf numFmtId="0" fontId="115" fillId="44" borderId="74" xfId="154" applyFont="1" applyFill="1" applyBorder="1" applyAlignment="1" applyProtection="1">
      <alignment horizontal="center" vertical="center"/>
      <protection hidden="1"/>
    </xf>
    <xf numFmtId="0" fontId="114" fillId="44" borderId="80" xfId="154" applyFont="1" applyFill="1" applyBorder="1" applyAlignment="1" applyProtection="1">
      <alignment horizontal="left" vertical="center"/>
      <protection hidden="1"/>
    </xf>
    <xf numFmtId="0" fontId="114" fillId="44" borderId="88" xfId="154" applyFont="1" applyFill="1" applyBorder="1" applyAlignment="1" applyProtection="1">
      <alignment horizontal="left" vertical="center"/>
      <protection hidden="1"/>
    </xf>
    <xf numFmtId="0" fontId="115" fillId="44" borderId="82" xfId="154" applyFont="1" applyFill="1" applyBorder="1" applyAlignment="1" applyProtection="1">
      <alignment horizontal="left" vertical="center" wrapText="1"/>
      <protection hidden="1"/>
    </xf>
    <xf numFmtId="0" fontId="115" fillId="44" borderId="97" xfId="154" applyFont="1" applyFill="1" applyBorder="1" applyAlignment="1" applyProtection="1">
      <alignment horizontal="center" vertical="center"/>
      <protection hidden="1"/>
    </xf>
    <xf numFmtId="0" fontId="115" fillId="44" borderId="82" xfId="154" applyFont="1" applyFill="1" applyBorder="1" applyAlignment="1" applyProtection="1">
      <alignment horizontal="center" vertical="center"/>
      <protection hidden="1"/>
    </xf>
    <xf numFmtId="0" fontId="100" fillId="44" borderId="80" xfId="154" applyFont="1" applyFill="1" applyBorder="1" applyAlignment="1" applyProtection="1">
      <alignment horizontal="right" vertical="center"/>
      <protection hidden="1"/>
    </xf>
    <xf numFmtId="0" fontId="93" fillId="44" borderId="74" xfId="154" applyFont="1" applyFill="1" applyBorder="1" applyAlignment="1" applyProtection="1">
      <alignment horizontal="left" vertical="center"/>
      <protection hidden="1"/>
    </xf>
    <xf numFmtId="0" fontId="100" fillId="44" borderId="120" xfId="154" applyFont="1" applyFill="1" applyBorder="1" applyAlignment="1" applyProtection="1">
      <alignment horizontal="left" vertical="center"/>
      <protection hidden="1"/>
    </xf>
    <xf numFmtId="0" fontId="100" fillId="44" borderId="45" xfId="154" applyFont="1" applyFill="1" applyBorder="1" applyAlignment="1" applyProtection="1">
      <alignment horizontal="left" vertical="center"/>
      <protection hidden="1"/>
    </xf>
    <xf numFmtId="0" fontId="100" fillId="44" borderId="111" xfId="154" applyFont="1" applyFill="1" applyBorder="1" applyAlignment="1" applyProtection="1">
      <alignment horizontal="left" vertical="center"/>
      <protection hidden="1"/>
    </xf>
    <xf numFmtId="0" fontId="100" fillId="44" borderId="49" xfId="154" applyFont="1" applyFill="1" applyBorder="1" applyAlignment="1" applyProtection="1">
      <alignment horizontal="left" vertical="center"/>
      <protection hidden="1"/>
    </xf>
    <xf numFmtId="0" fontId="100" fillId="44" borderId="121" xfId="154" applyFont="1" applyFill="1" applyBorder="1" applyAlignment="1" applyProtection="1">
      <alignment horizontal="left" vertical="center"/>
      <protection hidden="1"/>
    </xf>
    <xf numFmtId="0" fontId="100" fillId="44" borderId="51" xfId="154" applyFont="1" applyFill="1" applyBorder="1" applyAlignment="1" applyProtection="1">
      <alignment horizontal="left" vertical="center"/>
      <protection hidden="1"/>
    </xf>
    <xf numFmtId="0" fontId="106" fillId="44" borderId="80" xfId="154" applyFont="1" applyFill="1" applyBorder="1" applyAlignment="1" applyProtection="1">
      <alignment horizontal="left" vertical="center"/>
      <protection hidden="1"/>
    </xf>
    <xf numFmtId="0" fontId="98" fillId="44" borderId="74" xfId="154" applyFont="1" applyFill="1" applyBorder="1" applyAlignment="1" applyProtection="1">
      <alignment horizontal="left" vertical="center" wrapText="1"/>
      <protection hidden="1"/>
    </xf>
    <xf numFmtId="0" fontId="98" fillId="44" borderId="74" xfId="154" applyFont="1" applyFill="1" applyBorder="1" applyAlignment="1" applyProtection="1">
      <alignment horizontal="center" vertical="center"/>
      <protection hidden="1"/>
    </xf>
    <xf numFmtId="0" fontId="96" fillId="44" borderId="119" xfId="154" applyFont="1" applyFill="1" applyBorder="1" applyAlignment="1" applyProtection="1">
      <alignment horizontal="center" wrapText="1"/>
      <protection hidden="1"/>
    </xf>
    <xf numFmtId="0" fontId="106" fillId="44" borderId="80" xfId="154" applyFont="1" applyFill="1" applyBorder="1" applyAlignment="1" applyProtection="1">
      <alignment horizontal="center"/>
      <protection hidden="1"/>
    </xf>
    <xf numFmtId="0" fontId="100" fillId="43" borderId="0" xfId="154" applyFont="1" applyFill="1" applyBorder="1" applyAlignment="1" applyProtection="1">
      <alignment horizontal="center" textRotation="180"/>
      <protection hidden="1"/>
    </xf>
    <xf numFmtId="0" fontId="96" fillId="44" borderId="118" xfId="154" applyFont="1" applyFill="1" applyBorder="1" applyAlignment="1" applyProtection="1">
      <alignment horizontal="center"/>
      <protection hidden="1"/>
    </xf>
    <xf numFmtId="0" fontId="96" fillId="44" borderId="46" xfId="154" applyFont="1" applyFill="1" applyBorder="1" applyAlignment="1" applyProtection="1">
      <alignment horizontal="center" wrapText="1"/>
      <protection hidden="1"/>
    </xf>
    <xf numFmtId="0" fontId="96" fillId="44" borderId="50" xfId="154" applyFont="1" applyFill="1" applyBorder="1" applyAlignment="1" applyProtection="1">
      <alignment horizontal="center" wrapText="1"/>
      <protection hidden="1"/>
    </xf>
    <xf numFmtId="0" fontId="106" fillId="44" borderId="115" xfId="154" applyFont="1" applyFill="1" applyBorder="1" applyAlignment="1" applyProtection="1">
      <alignment horizontal="center" wrapText="1"/>
      <protection hidden="1"/>
    </xf>
    <xf numFmtId="0" fontId="96" fillId="44" borderId="116" xfId="154" applyFont="1" applyFill="1" applyBorder="1" applyAlignment="1" applyProtection="1">
      <alignment horizontal="center" vertical="center" wrapText="1"/>
      <protection hidden="1"/>
    </xf>
    <xf numFmtId="0" fontId="106" fillId="44" borderId="116" xfId="154" applyFont="1" applyFill="1" applyBorder="1" applyAlignment="1" applyProtection="1">
      <alignment horizontal="center" vertical="center" wrapText="1"/>
      <protection hidden="1"/>
    </xf>
    <xf numFmtId="0" fontId="96" fillId="44" borderId="108" xfId="154" applyFont="1" applyFill="1" applyBorder="1" applyAlignment="1" applyProtection="1">
      <alignment horizontal="center" vertical="center" wrapText="1"/>
      <protection hidden="1"/>
    </xf>
    <xf numFmtId="0" fontId="96" fillId="44" borderId="117" xfId="154" applyFont="1" applyFill="1" applyBorder="1" applyAlignment="1" applyProtection="1">
      <alignment horizontal="center" vertical="center" wrapText="1"/>
      <protection hidden="1"/>
    </xf>
    <xf numFmtId="49" fontId="102" fillId="44" borderId="47" xfId="152" applyNumberFormat="1" applyFont="1" applyFill="1" applyBorder="1" applyAlignment="1" applyProtection="1">
      <alignment horizontal="center" vertical="center"/>
      <protection hidden="1"/>
    </xf>
    <xf numFmtId="0" fontId="100" fillId="44" borderId="74" xfId="154" applyFont="1" applyFill="1" applyBorder="1" applyAlignment="1" applyProtection="1">
      <alignment horizontal="left" vertical="center" wrapText="1"/>
      <protection hidden="1"/>
    </xf>
    <xf numFmtId="49" fontId="30" fillId="43" borderId="0" xfId="152" applyNumberFormat="1" applyFont="1" applyFill="1" applyBorder="1" applyAlignment="1" applyProtection="1">
      <alignment horizontal="center" vertical="center"/>
      <protection hidden="1"/>
    </xf>
    <xf numFmtId="49" fontId="30" fillId="44" borderId="0" xfId="152" applyNumberFormat="1" applyFont="1" applyFill="1" applyBorder="1" applyAlignment="1" applyProtection="1">
      <alignment horizontal="center" vertical="top"/>
      <protection hidden="1"/>
    </xf>
    <xf numFmtId="0" fontId="30" fillId="44" borderId="0" xfId="154" applyFont="1" applyFill="1" applyBorder="1" applyAlignment="1" applyProtection="1">
      <alignment horizontal="center"/>
      <protection hidden="1"/>
    </xf>
    <xf numFmtId="0" fontId="119" fillId="44" borderId="74" xfId="154" applyFont="1" applyFill="1" applyBorder="1" applyAlignment="1" applyProtection="1">
      <alignment horizontal="left" vertical="center" wrapText="1"/>
      <protection hidden="1"/>
    </xf>
    <xf numFmtId="0" fontId="117" fillId="44" borderId="122" xfId="154" applyFont="1" applyFill="1" applyBorder="1" applyAlignment="1" applyProtection="1">
      <alignment horizontal="right" vertical="center"/>
      <protection hidden="1"/>
    </xf>
    <xf numFmtId="0" fontId="117" fillId="44" borderId="81" xfId="154" applyFont="1" applyFill="1" applyBorder="1" applyAlignment="1" applyProtection="1">
      <alignment horizontal="right" vertical="center"/>
      <protection hidden="1"/>
    </xf>
    <xf numFmtId="0" fontId="118" fillId="44" borderId="74" xfId="154" applyFont="1" applyFill="1" applyBorder="1" applyAlignment="1" applyProtection="1">
      <alignment horizontal="left" vertical="center" wrapText="1"/>
      <protection hidden="1"/>
    </xf>
    <xf numFmtId="0" fontId="118" fillId="44" borderId="74" xfId="154" applyFont="1" applyFill="1" applyBorder="1" applyAlignment="1" applyProtection="1">
      <alignment horizontal="center" vertical="center"/>
      <protection hidden="1"/>
    </xf>
    <xf numFmtId="0" fontId="117" fillId="44" borderId="122" xfId="154" applyFont="1" applyFill="1" applyBorder="1" applyAlignment="1" applyProtection="1">
      <alignment horizontal="left" vertical="center"/>
      <protection hidden="1"/>
    </xf>
    <xf numFmtId="0" fontId="117" fillId="44" borderId="81" xfId="154" applyFont="1" applyFill="1" applyBorder="1" applyAlignment="1" applyProtection="1">
      <alignment horizontal="left" vertical="center"/>
      <protection hidden="1"/>
    </xf>
    <xf numFmtId="0" fontId="100" fillId="44" borderId="80" xfId="154" applyFont="1" applyFill="1" applyBorder="1" applyAlignment="1" applyProtection="1">
      <alignment horizontal="left" vertical="center"/>
      <protection hidden="1"/>
    </xf>
    <xf numFmtId="0" fontId="114" fillId="44" borderId="120" xfId="154" applyFont="1" applyFill="1" applyBorder="1" applyAlignment="1" applyProtection="1">
      <alignment horizontal="left" vertical="center"/>
      <protection hidden="1"/>
    </xf>
    <xf numFmtId="0" fontId="114" fillId="44" borderId="45" xfId="154" applyFont="1" applyFill="1" applyBorder="1" applyAlignment="1" applyProtection="1">
      <alignment horizontal="left" vertical="center"/>
      <protection hidden="1"/>
    </xf>
    <xf numFmtId="0" fontId="114" fillId="44" borderId="111" xfId="154" applyFont="1" applyFill="1" applyBorder="1" applyAlignment="1" applyProtection="1">
      <alignment horizontal="left" vertical="center"/>
      <protection hidden="1"/>
    </xf>
    <xf numFmtId="0" fontId="114" fillId="44" borderId="49" xfId="154" applyFont="1" applyFill="1" applyBorder="1" applyAlignment="1" applyProtection="1">
      <alignment horizontal="left" vertical="center"/>
      <protection hidden="1"/>
    </xf>
    <xf numFmtId="0" fontId="114" fillId="44" borderId="121" xfId="154" applyFont="1" applyFill="1" applyBorder="1" applyAlignment="1" applyProtection="1">
      <alignment horizontal="left" vertical="center"/>
      <protection hidden="1"/>
    </xf>
    <xf numFmtId="0" fontId="114" fillId="44" borderId="51" xfId="154" applyFont="1" applyFill="1" applyBorder="1" applyAlignment="1" applyProtection="1">
      <alignment horizontal="left" vertical="center"/>
      <protection hidden="1"/>
    </xf>
    <xf numFmtId="0" fontId="115" fillId="44" borderId="44" xfId="154" applyFont="1" applyFill="1" applyBorder="1" applyAlignment="1" applyProtection="1">
      <alignment horizontal="left" vertical="center" wrapText="1"/>
      <protection hidden="1"/>
    </xf>
    <xf numFmtId="0" fontId="115" fillId="44" borderId="47" xfId="154" applyFont="1" applyFill="1" applyBorder="1" applyAlignment="1" applyProtection="1">
      <alignment horizontal="left" vertical="center" wrapText="1"/>
      <protection hidden="1"/>
    </xf>
    <xf numFmtId="0" fontId="115" fillId="44" borderId="45" xfId="154" applyFont="1" applyFill="1" applyBorder="1" applyAlignment="1" applyProtection="1">
      <alignment horizontal="left" vertical="center" wrapText="1"/>
      <protection hidden="1"/>
    </xf>
    <xf numFmtId="0" fontId="115" fillId="44" borderId="48" xfId="154" applyFont="1" applyFill="1" applyBorder="1" applyAlignment="1" applyProtection="1">
      <alignment horizontal="left" vertical="center" wrapText="1"/>
      <protection hidden="1"/>
    </xf>
    <xf numFmtId="0" fontId="115" fillId="44" borderId="0" xfId="154" applyFont="1" applyFill="1" applyBorder="1" applyAlignment="1" applyProtection="1">
      <alignment horizontal="left" vertical="center" wrapText="1"/>
      <protection hidden="1"/>
    </xf>
    <xf numFmtId="0" fontId="115" fillId="44" borderId="49" xfId="154" applyFont="1" applyFill="1" applyBorder="1" applyAlignment="1" applyProtection="1">
      <alignment horizontal="left" vertical="center" wrapText="1"/>
      <protection hidden="1"/>
    </xf>
    <xf numFmtId="0" fontId="115" fillId="44" borderId="50" xfId="154" applyFont="1" applyFill="1" applyBorder="1" applyAlignment="1" applyProtection="1">
      <alignment horizontal="left" vertical="center" wrapText="1"/>
      <protection hidden="1"/>
    </xf>
    <xf numFmtId="0" fontId="115" fillId="44" borderId="43" xfId="154" applyFont="1" applyFill="1" applyBorder="1" applyAlignment="1" applyProtection="1">
      <alignment horizontal="left" vertical="center" wrapText="1"/>
      <protection hidden="1"/>
    </xf>
    <xf numFmtId="0" fontId="115" fillId="44" borderId="51" xfId="154" applyFont="1" applyFill="1" applyBorder="1" applyAlignment="1" applyProtection="1">
      <alignment horizontal="left" vertical="center" wrapText="1"/>
      <protection hidden="1"/>
    </xf>
    <xf numFmtId="0" fontId="100" fillId="44" borderId="120" xfId="154" applyFont="1" applyFill="1" applyBorder="1" applyAlignment="1" applyProtection="1">
      <alignment horizontal="right" vertical="center"/>
      <protection hidden="1"/>
    </xf>
    <xf numFmtId="0" fontId="100" fillId="44" borderId="45" xfId="154" applyFont="1" applyFill="1" applyBorder="1" applyAlignment="1" applyProtection="1">
      <alignment horizontal="right" vertical="center"/>
      <protection hidden="1"/>
    </xf>
    <xf numFmtId="0" fontId="100" fillId="44" borderId="111" xfId="154" applyFont="1" applyFill="1" applyBorder="1" applyAlignment="1" applyProtection="1">
      <alignment horizontal="right" vertical="center"/>
      <protection hidden="1"/>
    </xf>
    <xf numFmtId="0" fontId="100" fillId="44" borderId="49" xfId="154" applyFont="1" applyFill="1" applyBorder="1" applyAlignment="1" applyProtection="1">
      <alignment horizontal="right" vertical="center"/>
      <protection hidden="1"/>
    </xf>
    <xf numFmtId="0" fontId="100" fillId="44" borderId="121" xfId="154" applyFont="1" applyFill="1" applyBorder="1" applyAlignment="1" applyProtection="1">
      <alignment horizontal="right" vertical="center"/>
      <protection hidden="1"/>
    </xf>
    <xf numFmtId="0" fontId="100" fillId="44" borderId="51" xfId="154" applyFont="1" applyFill="1" applyBorder="1" applyAlignment="1" applyProtection="1">
      <alignment horizontal="right" vertical="center"/>
      <protection hidden="1"/>
    </xf>
    <xf numFmtId="0" fontId="106" fillId="44" borderId="80" xfId="154" applyFont="1" applyFill="1" applyBorder="1" applyAlignment="1" applyProtection="1">
      <alignment horizontal="left"/>
      <protection hidden="1"/>
    </xf>
    <xf numFmtId="0" fontId="106" fillId="44" borderId="122" xfId="154" applyFont="1" applyFill="1" applyBorder="1" applyAlignment="1" applyProtection="1">
      <alignment horizontal="left" vertical="center"/>
      <protection hidden="1"/>
    </xf>
    <xf numFmtId="0" fontId="106" fillId="44" borderId="81" xfId="154" applyFont="1" applyFill="1" applyBorder="1" applyAlignment="1" applyProtection="1">
      <alignment horizontal="left" vertical="center"/>
      <protection hidden="1"/>
    </xf>
    <xf numFmtId="0" fontId="120" fillId="44" borderId="74" xfId="154" applyFont="1" applyFill="1" applyBorder="1" applyAlignment="1" applyProtection="1">
      <alignment horizontal="left" vertical="center" wrapText="1"/>
      <protection hidden="1"/>
    </xf>
    <xf numFmtId="0" fontId="117" fillId="44" borderId="74" xfId="154" applyFont="1" applyFill="1" applyBorder="1" applyAlignment="1" applyProtection="1">
      <alignment horizontal="left" vertical="center" wrapText="1"/>
      <protection hidden="1"/>
    </xf>
    <xf numFmtId="0" fontId="120" fillId="44" borderId="74" xfId="154" applyFont="1" applyFill="1" applyBorder="1" applyAlignment="1" applyProtection="1">
      <alignment horizontal="left" vertical="center"/>
      <protection hidden="1"/>
    </xf>
    <xf numFmtId="0" fontId="140" fillId="44" borderId="74" xfId="154" applyFont="1" applyFill="1" applyBorder="1" applyAlignment="1" applyProtection="1">
      <alignment horizontal="left" vertical="center" wrapText="1"/>
      <protection hidden="1"/>
    </xf>
    <xf numFmtId="0" fontId="140" fillId="44" borderId="74" xfId="154" applyFont="1" applyFill="1" applyBorder="1" applyAlignment="1" applyProtection="1">
      <alignment horizontal="left" vertical="center"/>
      <protection hidden="1"/>
    </xf>
    <xf numFmtId="0" fontId="100" fillId="44" borderId="74" xfId="154" applyFont="1" applyFill="1" applyBorder="1" applyAlignment="1" applyProtection="1">
      <alignment horizontal="left" vertical="center"/>
      <protection hidden="1"/>
    </xf>
    <xf numFmtId="0" fontId="98" fillId="44" borderId="74" xfId="154" applyFont="1" applyFill="1" applyBorder="1" applyAlignment="1" applyProtection="1">
      <alignment horizontal="left" vertical="center"/>
      <protection hidden="1"/>
    </xf>
    <xf numFmtId="0" fontId="106" fillId="44" borderId="91" xfId="154" applyFont="1" applyFill="1" applyBorder="1" applyAlignment="1" applyProtection="1">
      <alignment horizontal="center" vertical="center"/>
      <protection hidden="1"/>
    </xf>
    <xf numFmtId="0" fontId="106" fillId="44" borderId="95" xfId="154" applyFont="1" applyFill="1" applyBorder="1" applyAlignment="1" applyProtection="1">
      <alignment horizontal="center" vertical="center"/>
      <protection hidden="1"/>
    </xf>
    <xf numFmtId="0" fontId="98" fillId="44" borderId="93" xfId="154" applyFont="1" applyFill="1" applyBorder="1" applyAlignment="1" applyProtection="1">
      <alignment horizontal="left" vertical="center" wrapText="1"/>
      <protection hidden="1"/>
    </xf>
    <xf numFmtId="0" fontId="98" fillId="44" borderId="97" xfId="154" applyFont="1" applyFill="1" applyBorder="1" applyAlignment="1" applyProtection="1">
      <alignment horizontal="left" vertical="center" wrapText="1"/>
      <protection hidden="1"/>
    </xf>
    <xf numFmtId="0" fontId="115" fillId="44" borderId="46" xfId="154" quotePrefix="1" applyNumberFormat="1" applyFont="1" applyFill="1" applyBorder="1" applyAlignment="1" applyProtection="1">
      <alignment horizontal="center" vertical="center"/>
      <protection hidden="1"/>
    </xf>
    <xf numFmtId="0" fontId="115" fillId="44" borderId="46" xfId="154" applyNumberFormat="1" applyFont="1" applyFill="1" applyBorder="1" applyAlignment="1" applyProtection="1">
      <alignment horizontal="center" vertical="center"/>
      <protection hidden="1"/>
    </xf>
    <xf numFmtId="0" fontId="115" fillId="44" borderId="74" xfId="154" applyNumberFormat="1" applyFont="1" applyFill="1" applyBorder="1" applyAlignment="1" applyProtection="1">
      <alignment horizontal="center" vertical="center"/>
      <protection hidden="1"/>
    </xf>
    <xf numFmtId="0" fontId="100" fillId="44" borderId="80" xfId="154" applyFont="1" applyFill="1" applyBorder="1" applyAlignment="1" applyProtection="1">
      <alignment horizontal="center" vertical="center"/>
      <protection hidden="1"/>
    </xf>
    <xf numFmtId="0" fontId="118" fillId="44" borderId="74" xfId="154" quotePrefix="1" applyNumberFormat="1" applyFont="1" applyFill="1" applyBorder="1" applyAlignment="1" applyProtection="1">
      <alignment horizontal="center" vertical="center"/>
      <protection hidden="1"/>
    </xf>
    <xf numFmtId="0" fontId="118" fillId="44" borderId="74" xfId="154" applyNumberFormat="1" applyFont="1" applyFill="1" applyBorder="1" applyAlignment="1" applyProtection="1">
      <alignment horizontal="center" vertical="center"/>
      <protection hidden="1"/>
    </xf>
    <xf numFmtId="0" fontId="100" fillId="44" borderId="122" xfId="154" applyFont="1" applyFill="1" applyBorder="1" applyAlignment="1" applyProtection="1">
      <alignment horizontal="center" vertical="center"/>
      <protection hidden="1"/>
    </xf>
    <xf numFmtId="0" fontId="100" fillId="44" borderId="81" xfId="154" applyFont="1" applyFill="1" applyBorder="1" applyAlignment="1" applyProtection="1">
      <alignment horizontal="center" vertical="center"/>
      <protection hidden="1"/>
    </xf>
    <xf numFmtId="0" fontId="100" fillId="44" borderId="122" xfId="154" applyFont="1" applyFill="1" applyBorder="1" applyAlignment="1" applyProtection="1">
      <alignment horizontal="right" vertical="center"/>
      <protection hidden="1"/>
    </xf>
    <xf numFmtId="0" fontId="100" fillId="44" borderId="81" xfId="154" applyFont="1" applyFill="1" applyBorder="1" applyAlignment="1" applyProtection="1">
      <alignment horizontal="right" vertical="center"/>
      <protection hidden="1"/>
    </xf>
    <xf numFmtId="0" fontId="110" fillId="44" borderId="74" xfId="154" applyFont="1" applyFill="1" applyBorder="1" applyAlignment="1" applyProtection="1">
      <alignment horizontal="left" vertical="center" wrapText="1"/>
      <protection hidden="1"/>
    </xf>
    <xf numFmtId="0" fontId="118" fillId="44" borderId="53" xfId="154" applyFont="1" applyFill="1" applyBorder="1" applyAlignment="1" applyProtection="1">
      <alignment horizontal="left" vertical="center" wrapText="1"/>
      <protection hidden="1"/>
    </xf>
    <xf numFmtId="0" fontId="118" fillId="44" borderId="132" xfId="154" applyFont="1" applyFill="1" applyBorder="1" applyAlignment="1" applyProtection="1">
      <alignment horizontal="left" vertical="center" wrapText="1"/>
      <protection hidden="1"/>
    </xf>
    <xf numFmtId="0" fontId="118" fillId="44" borderId="81" xfId="154" applyFont="1" applyFill="1" applyBorder="1" applyAlignment="1" applyProtection="1">
      <alignment horizontal="left" vertical="center" wrapText="1"/>
      <protection hidden="1"/>
    </xf>
    <xf numFmtId="0" fontId="120" fillId="44" borderId="53" xfId="154" applyFont="1" applyFill="1" applyBorder="1" applyAlignment="1" applyProtection="1">
      <alignment horizontal="left" vertical="center" wrapText="1"/>
      <protection hidden="1"/>
    </xf>
    <xf numFmtId="0" fontId="120" fillId="44" borderId="132" xfId="154" applyFont="1" applyFill="1" applyBorder="1" applyAlignment="1" applyProtection="1">
      <alignment horizontal="left" vertical="center" wrapText="1"/>
      <protection hidden="1"/>
    </xf>
    <xf numFmtId="0" fontId="120" fillId="44" borderId="81" xfId="154" applyFont="1" applyFill="1" applyBorder="1" applyAlignment="1" applyProtection="1">
      <alignment horizontal="left" vertical="center" wrapText="1"/>
      <protection hidden="1"/>
    </xf>
    <xf numFmtId="0" fontId="106" fillId="44" borderId="80" xfId="154" applyFont="1" applyFill="1" applyBorder="1" applyAlignment="1" applyProtection="1">
      <alignment horizontal="center" vertical="center"/>
      <protection hidden="1"/>
    </xf>
    <xf numFmtId="0" fontId="115" fillId="44" borderId="74" xfId="154" quotePrefix="1" applyNumberFormat="1" applyFont="1" applyFill="1" applyBorder="1" applyAlignment="1" applyProtection="1">
      <alignment horizontal="center" vertical="center"/>
      <protection hidden="1"/>
    </xf>
    <xf numFmtId="0" fontId="100" fillId="44" borderId="120" xfId="154" applyFont="1" applyFill="1" applyBorder="1" applyAlignment="1" applyProtection="1">
      <alignment horizontal="center" vertical="center"/>
      <protection hidden="1"/>
    </xf>
    <xf numFmtId="0" fontId="100" fillId="44" borderId="45" xfId="154" applyFont="1" applyFill="1" applyBorder="1" applyAlignment="1" applyProtection="1">
      <alignment horizontal="center" vertical="center"/>
      <protection hidden="1"/>
    </xf>
    <xf numFmtId="0" fontId="100" fillId="44" borderId="111" xfId="154" applyFont="1" applyFill="1" applyBorder="1" applyAlignment="1" applyProtection="1">
      <alignment horizontal="center" vertical="center"/>
      <protection hidden="1"/>
    </xf>
    <xf numFmtId="0" fontId="100" fillId="44" borderId="49" xfId="154" applyFont="1" applyFill="1" applyBorder="1" applyAlignment="1" applyProtection="1">
      <alignment horizontal="center" vertical="center"/>
      <protection hidden="1"/>
    </xf>
    <xf numFmtId="0" fontId="100" fillId="44" borderId="121" xfId="154" applyFont="1" applyFill="1" applyBorder="1" applyAlignment="1" applyProtection="1">
      <alignment horizontal="center" vertical="center"/>
      <protection hidden="1"/>
    </xf>
    <xf numFmtId="0" fontId="100" fillId="44" borderId="51" xfId="154" applyFont="1" applyFill="1" applyBorder="1" applyAlignment="1" applyProtection="1">
      <alignment horizontal="center" vertical="center"/>
      <protection hidden="1"/>
    </xf>
    <xf numFmtId="0" fontId="117" fillId="44" borderId="120" xfId="154" applyFont="1" applyFill="1" applyBorder="1" applyAlignment="1" applyProtection="1">
      <alignment horizontal="center" vertical="center"/>
      <protection hidden="1"/>
    </xf>
    <xf numFmtId="0" fontId="117" fillId="44" borderId="45" xfId="154" applyFont="1" applyFill="1" applyBorder="1" applyAlignment="1" applyProtection="1">
      <alignment horizontal="center" vertical="center"/>
      <protection hidden="1"/>
    </xf>
    <xf numFmtId="0" fontId="117" fillId="44" borderId="111" xfId="154" applyFont="1" applyFill="1" applyBorder="1" applyAlignment="1" applyProtection="1">
      <alignment horizontal="center" vertical="center"/>
      <protection hidden="1"/>
    </xf>
    <xf numFmtId="0" fontId="117" fillId="44" borderId="49" xfId="154" applyFont="1" applyFill="1" applyBorder="1" applyAlignment="1" applyProtection="1">
      <alignment horizontal="center" vertical="center"/>
      <protection hidden="1"/>
    </xf>
    <xf numFmtId="0" fontId="117" fillId="44" borderId="121" xfId="154" applyFont="1" applyFill="1" applyBorder="1" applyAlignment="1" applyProtection="1">
      <alignment horizontal="center" vertical="center"/>
      <protection hidden="1"/>
    </xf>
    <xf numFmtId="0" fontId="117" fillId="44" borderId="51" xfId="154" applyFont="1" applyFill="1" applyBorder="1" applyAlignment="1" applyProtection="1">
      <alignment horizontal="center" vertical="center"/>
      <protection hidden="1"/>
    </xf>
    <xf numFmtId="0" fontId="110" fillId="44" borderId="74" xfId="154" applyFont="1" applyFill="1" applyBorder="1" applyAlignment="1" applyProtection="1">
      <alignment horizontal="left" vertical="center"/>
      <protection hidden="1"/>
    </xf>
    <xf numFmtId="0" fontId="118" fillId="44" borderId="44" xfId="154" applyFont="1" applyFill="1" applyBorder="1" applyAlignment="1" applyProtection="1">
      <alignment horizontal="left" vertical="center" wrapText="1"/>
      <protection hidden="1"/>
    </xf>
    <xf numFmtId="0" fontId="118" fillId="44" borderId="47" xfId="154" applyFont="1" applyFill="1" applyBorder="1" applyAlignment="1" applyProtection="1">
      <alignment horizontal="left" vertical="center" wrapText="1"/>
      <protection hidden="1"/>
    </xf>
    <xf numFmtId="0" fontId="118" fillId="44" borderId="45" xfId="154" applyFont="1" applyFill="1" applyBorder="1" applyAlignment="1" applyProtection="1">
      <alignment horizontal="left" vertical="center" wrapText="1"/>
      <protection hidden="1"/>
    </xf>
    <xf numFmtId="0" fontId="118" fillId="44" borderId="48" xfId="154" applyFont="1" applyFill="1" applyBorder="1" applyAlignment="1" applyProtection="1">
      <alignment horizontal="left" vertical="center" wrapText="1"/>
      <protection hidden="1"/>
    </xf>
    <xf numFmtId="0" fontId="118" fillId="44" borderId="0" xfId="154" applyFont="1" applyFill="1" applyBorder="1" applyAlignment="1" applyProtection="1">
      <alignment horizontal="left" vertical="center" wrapText="1"/>
      <protection hidden="1"/>
    </xf>
    <xf numFmtId="0" fontId="118" fillId="44" borderId="49" xfId="154" applyFont="1" applyFill="1" applyBorder="1" applyAlignment="1" applyProtection="1">
      <alignment horizontal="left" vertical="center" wrapText="1"/>
      <protection hidden="1"/>
    </xf>
    <xf numFmtId="0" fontId="118" fillId="44" borderId="50" xfId="154" applyFont="1" applyFill="1" applyBorder="1" applyAlignment="1" applyProtection="1">
      <alignment horizontal="left" vertical="center" wrapText="1"/>
      <protection hidden="1"/>
    </xf>
    <xf numFmtId="0" fontId="118" fillId="44" borderId="43" xfId="154" applyFont="1" applyFill="1" applyBorder="1" applyAlignment="1" applyProtection="1">
      <alignment horizontal="left" vertical="center" wrapText="1"/>
      <protection hidden="1"/>
    </xf>
    <xf numFmtId="0" fontId="118" fillId="44" borderId="51" xfId="154" applyFont="1" applyFill="1" applyBorder="1" applyAlignment="1" applyProtection="1">
      <alignment horizontal="left" vertical="center" wrapText="1"/>
      <protection hidden="1"/>
    </xf>
    <xf numFmtId="0" fontId="98" fillId="44" borderId="74" xfId="154" quotePrefix="1" applyNumberFormat="1" applyFont="1" applyFill="1" applyBorder="1" applyAlignment="1" applyProtection="1">
      <alignment horizontal="center" vertical="center"/>
      <protection hidden="1"/>
    </xf>
    <xf numFmtId="0" fontId="98" fillId="44" borderId="74" xfId="154" applyNumberFormat="1" applyFont="1" applyFill="1" applyBorder="1" applyAlignment="1" applyProtection="1">
      <alignment horizontal="center" vertical="center"/>
      <protection hidden="1"/>
    </xf>
    <xf numFmtId="0" fontId="121" fillId="43" borderId="20" xfId="154" applyFont="1" applyFill="1" applyBorder="1" applyAlignment="1" applyProtection="1">
      <alignment horizontal="center" vertical="center" wrapText="1"/>
      <protection hidden="1"/>
    </xf>
    <xf numFmtId="0" fontId="121" fillId="43" borderId="21" xfId="154" applyFont="1" applyFill="1" applyBorder="1" applyAlignment="1" applyProtection="1">
      <alignment horizontal="center" vertical="center" wrapText="1"/>
      <protection hidden="1"/>
    </xf>
    <xf numFmtId="0" fontId="121" fillId="43" borderId="22" xfId="154" applyFont="1" applyFill="1" applyBorder="1" applyAlignment="1" applyProtection="1">
      <alignment horizontal="center" vertical="center" wrapText="1"/>
      <protection hidden="1"/>
    </xf>
    <xf numFmtId="0" fontId="121" fillId="43" borderId="4" xfId="154" applyFont="1" applyFill="1" applyBorder="1" applyAlignment="1" applyProtection="1">
      <alignment horizontal="center" vertical="center" wrapText="1"/>
      <protection hidden="1"/>
    </xf>
    <xf numFmtId="0" fontId="121" fillId="43" borderId="0" xfId="154" applyFont="1" applyFill="1" applyBorder="1" applyAlignment="1" applyProtection="1">
      <alignment horizontal="center" vertical="center" wrapText="1"/>
      <protection hidden="1"/>
    </xf>
    <xf numFmtId="0" fontId="121" fillId="43" borderId="5" xfId="154" applyFont="1" applyFill="1" applyBorder="1" applyAlignment="1" applyProtection="1">
      <alignment horizontal="center" vertical="center" wrapText="1"/>
      <protection hidden="1"/>
    </xf>
    <xf numFmtId="0" fontId="121" fillId="43" borderId="7" xfId="154" applyFont="1" applyFill="1" applyBorder="1" applyAlignment="1" applyProtection="1">
      <alignment horizontal="center" vertical="center" wrapText="1"/>
      <protection hidden="1"/>
    </xf>
    <xf numFmtId="0" fontId="121" fillId="43" borderId="1" xfId="154" applyFont="1" applyFill="1" applyBorder="1" applyAlignment="1" applyProtection="1">
      <alignment horizontal="center" vertical="center" wrapText="1"/>
      <protection hidden="1"/>
    </xf>
    <xf numFmtId="0" fontId="121" fillId="43" borderId="9" xfId="154" applyFont="1" applyFill="1" applyBorder="1" applyAlignment="1" applyProtection="1">
      <alignment horizontal="center" vertical="center" wrapText="1"/>
      <protection hidden="1"/>
    </xf>
    <xf numFmtId="0" fontId="106" fillId="44" borderId="106" xfId="154" applyFont="1" applyFill="1" applyBorder="1" applyAlignment="1" applyProtection="1">
      <alignment horizontal="center" wrapText="1"/>
      <protection hidden="1"/>
    </xf>
    <xf numFmtId="0" fontId="106" fillId="44" borderId="109" xfId="154" applyFont="1" applyFill="1" applyBorder="1" applyAlignment="1" applyProtection="1">
      <alignment horizontal="center" wrapText="1"/>
      <protection hidden="1"/>
    </xf>
    <xf numFmtId="0" fontId="106" fillId="44" borderId="111" xfId="154" applyFont="1" applyFill="1" applyBorder="1" applyAlignment="1" applyProtection="1">
      <alignment horizontal="center" wrapText="1"/>
      <protection hidden="1"/>
    </xf>
    <xf numFmtId="0" fontId="106" fillId="44" borderId="0" xfId="154" applyFont="1" applyFill="1" applyBorder="1" applyAlignment="1" applyProtection="1">
      <alignment horizontal="center" wrapText="1"/>
      <protection hidden="1"/>
    </xf>
    <xf numFmtId="0" fontId="96" fillId="44" borderId="109" xfId="154" applyFont="1" applyFill="1" applyBorder="1" applyAlignment="1" applyProtection="1">
      <alignment horizontal="center" vertical="center" wrapText="1"/>
      <protection hidden="1"/>
    </xf>
    <xf numFmtId="0" fontId="96" fillId="44" borderId="0" xfId="154" applyFont="1" applyFill="1" applyBorder="1" applyAlignment="1" applyProtection="1">
      <alignment horizontal="center" vertical="center" wrapText="1"/>
      <protection hidden="1"/>
    </xf>
    <xf numFmtId="0" fontId="106" fillId="44" borderId="123" xfId="154" applyFont="1" applyFill="1" applyBorder="1" applyAlignment="1" applyProtection="1">
      <alignment horizontal="center" vertical="center" wrapText="1"/>
      <protection hidden="1"/>
    </xf>
    <xf numFmtId="0" fontId="106" fillId="44" borderId="12" xfId="154" applyFont="1" applyFill="1" applyBorder="1" applyAlignment="1" applyProtection="1">
      <alignment horizontal="center" vertical="center" wrapText="1"/>
      <protection hidden="1"/>
    </xf>
    <xf numFmtId="0" fontId="106" fillId="44" borderId="124" xfId="154" applyFont="1" applyFill="1" applyBorder="1" applyAlignment="1" applyProtection="1">
      <alignment horizontal="center" vertical="center" wrapText="1"/>
      <protection hidden="1"/>
    </xf>
    <xf numFmtId="0" fontId="106" fillId="44" borderId="4" xfId="154" applyFont="1" applyFill="1" applyBorder="1" applyAlignment="1" applyProtection="1">
      <alignment horizontal="center" vertical="center" wrapText="1"/>
      <protection hidden="1"/>
    </xf>
    <xf numFmtId="0" fontId="106" fillId="44" borderId="0" xfId="154" applyFont="1" applyFill="1" applyBorder="1" applyAlignment="1" applyProtection="1">
      <alignment horizontal="center" vertical="center" wrapText="1"/>
      <protection hidden="1"/>
    </xf>
    <xf numFmtId="0" fontId="106" fillId="44" borderId="5" xfId="154" applyFont="1" applyFill="1" applyBorder="1" applyAlignment="1" applyProtection="1">
      <alignment horizontal="center" vertical="center" wrapText="1"/>
      <protection hidden="1"/>
    </xf>
    <xf numFmtId="0" fontId="106" fillId="44" borderId="7" xfId="154" applyFont="1" applyFill="1" applyBorder="1" applyAlignment="1" applyProtection="1">
      <alignment horizontal="center" vertical="center" wrapText="1"/>
      <protection hidden="1"/>
    </xf>
    <xf numFmtId="0" fontId="106" fillId="44" borderId="1" xfId="154" applyFont="1" applyFill="1" applyBorder="1" applyAlignment="1" applyProtection="1">
      <alignment horizontal="center" vertical="center" wrapText="1"/>
      <protection hidden="1"/>
    </xf>
    <xf numFmtId="0" fontId="106" fillId="44" borderId="9" xfId="154" applyFont="1" applyFill="1" applyBorder="1" applyAlignment="1" applyProtection="1">
      <alignment horizontal="center" vertical="center" wrapText="1"/>
      <protection hidden="1"/>
    </xf>
    <xf numFmtId="0" fontId="96" fillId="44" borderId="125" xfId="154" applyFont="1" applyFill="1" applyBorder="1" applyAlignment="1" applyProtection="1">
      <alignment horizontal="center" vertical="center" wrapText="1"/>
      <protection hidden="1"/>
    </xf>
    <xf numFmtId="0" fontId="96" fillId="44" borderId="126" xfId="154" applyFont="1" applyFill="1" applyBorder="1" applyAlignment="1" applyProtection="1">
      <alignment horizontal="center" vertical="center" wrapText="1"/>
      <protection hidden="1"/>
    </xf>
    <xf numFmtId="0" fontId="96" fillId="44" borderId="127" xfId="154" applyFont="1" applyFill="1" applyBorder="1" applyAlignment="1" applyProtection="1">
      <alignment horizontal="center" vertical="center" wrapText="1"/>
      <protection hidden="1"/>
    </xf>
    <xf numFmtId="0" fontId="96" fillId="44" borderId="128" xfId="154" applyFont="1" applyFill="1" applyBorder="1" applyAlignment="1" applyProtection="1">
      <alignment horizontal="center" vertical="center" wrapText="1"/>
      <protection hidden="1"/>
    </xf>
    <xf numFmtId="0" fontId="96" fillId="44" borderId="129" xfId="154" applyFont="1" applyFill="1" applyBorder="1" applyAlignment="1" applyProtection="1">
      <alignment horizontal="center" vertical="center" wrapText="1"/>
      <protection hidden="1"/>
    </xf>
    <xf numFmtId="0" fontId="96" fillId="44" borderId="130" xfId="154" applyFont="1" applyFill="1" applyBorder="1" applyAlignment="1" applyProtection="1">
      <alignment horizontal="center" vertical="center" wrapText="1"/>
      <protection hidden="1"/>
    </xf>
    <xf numFmtId="0" fontId="96" fillId="44" borderId="107" xfId="154" applyFont="1" applyFill="1" applyBorder="1" applyAlignment="1" applyProtection="1">
      <alignment horizontal="center" vertical="center" wrapText="1"/>
      <protection hidden="1"/>
    </xf>
    <xf numFmtId="0" fontId="96" fillId="44" borderId="131" xfId="154" applyFont="1" applyFill="1" applyBorder="1" applyAlignment="1" applyProtection="1">
      <alignment horizontal="center" vertical="center" wrapText="1"/>
      <protection hidden="1"/>
    </xf>
    <xf numFmtId="0" fontId="100" fillId="44" borderId="91" xfId="154" applyFont="1" applyFill="1" applyBorder="1" applyAlignment="1" applyProtection="1">
      <alignment horizontal="center" vertical="center"/>
      <protection hidden="1"/>
    </xf>
    <xf numFmtId="0" fontId="100" fillId="44" borderId="95" xfId="154" applyFont="1" applyFill="1" applyBorder="1" applyAlignment="1" applyProtection="1">
      <alignment horizontal="center" vertical="center"/>
      <protection hidden="1"/>
    </xf>
    <xf numFmtId="0" fontId="118" fillId="44" borderId="46" xfId="154" quotePrefix="1" applyNumberFormat="1" applyFont="1" applyFill="1" applyBorder="1" applyAlignment="1" applyProtection="1">
      <alignment horizontal="center" vertical="center"/>
      <protection hidden="1"/>
    </xf>
    <xf numFmtId="0" fontId="118" fillId="44" borderId="46" xfId="154" applyNumberFormat="1" applyFont="1" applyFill="1" applyBorder="1" applyAlignment="1" applyProtection="1">
      <alignment horizontal="center" vertical="center"/>
      <protection hidden="1"/>
    </xf>
    <xf numFmtId="0" fontId="117" fillId="44" borderId="120" xfId="154" applyFont="1" applyFill="1" applyBorder="1" applyAlignment="1" applyProtection="1">
      <alignment horizontal="right" vertical="center"/>
      <protection hidden="1"/>
    </xf>
    <xf numFmtId="0" fontId="117" fillId="44" borderId="45" xfId="154" applyFont="1" applyFill="1" applyBorder="1" applyAlignment="1" applyProtection="1">
      <alignment horizontal="right" vertical="center"/>
      <protection hidden="1"/>
    </xf>
    <xf numFmtId="0" fontId="117" fillId="44" borderId="111" xfId="154" applyFont="1" applyFill="1" applyBorder="1" applyAlignment="1" applyProtection="1">
      <alignment horizontal="right" vertical="center"/>
      <protection hidden="1"/>
    </xf>
    <xf numFmtId="0" fontId="117" fillId="44" borderId="49" xfId="154" applyFont="1" applyFill="1" applyBorder="1" applyAlignment="1" applyProtection="1">
      <alignment horizontal="right" vertical="center"/>
      <protection hidden="1"/>
    </xf>
    <xf numFmtId="0" fontId="117" fillId="44" borderId="121" xfId="154" applyFont="1" applyFill="1" applyBorder="1" applyAlignment="1" applyProtection="1">
      <alignment horizontal="right" vertical="center"/>
      <protection hidden="1"/>
    </xf>
    <xf numFmtId="0" fontId="117" fillId="44" borderId="51" xfId="154" applyFont="1" applyFill="1" applyBorder="1" applyAlignment="1" applyProtection="1">
      <alignment horizontal="right" vertical="center"/>
      <protection hidden="1"/>
    </xf>
    <xf numFmtId="49" fontId="102" fillId="44" borderId="92" xfId="152" applyNumberFormat="1" applyFont="1" applyFill="1" applyBorder="1" applyAlignment="1" applyProtection="1">
      <alignment horizontal="center" vertical="center"/>
      <protection hidden="1"/>
    </xf>
    <xf numFmtId="0" fontId="115" fillId="44" borderId="97" xfId="154" applyNumberFormat="1" applyFont="1" applyFill="1" applyBorder="1" applyAlignment="1" applyProtection="1">
      <alignment horizontal="center" vertical="center"/>
      <protection hidden="1"/>
    </xf>
    <xf numFmtId="0" fontId="117" fillId="44" borderId="122" xfId="154" applyFont="1" applyFill="1" applyBorder="1" applyAlignment="1" applyProtection="1">
      <alignment horizontal="center" vertical="center"/>
      <protection hidden="1"/>
    </xf>
    <xf numFmtId="0" fontId="117" fillId="44" borderId="81" xfId="154" applyFont="1" applyFill="1" applyBorder="1" applyAlignment="1" applyProtection="1">
      <alignment horizontal="center" vertical="center"/>
      <protection hidden="1"/>
    </xf>
    <xf numFmtId="0" fontId="96" fillId="44" borderId="51" xfId="154" applyFont="1" applyFill="1" applyBorder="1" applyAlignment="1" applyProtection="1">
      <alignment horizontal="center" wrapText="1"/>
      <protection hidden="1"/>
    </xf>
    <xf numFmtId="0" fontId="96" fillId="44" borderId="133" xfId="154" applyFont="1" applyFill="1" applyBorder="1" applyAlignment="1" applyProtection="1">
      <alignment horizontal="center" vertical="center" wrapText="1"/>
      <protection hidden="1"/>
    </xf>
    <xf numFmtId="0" fontId="96" fillId="44" borderId="48" xfId="154" applyFont="1" applyFill="1" applyBorder="1" applyAlignment="1" applyProtection="1">
      <alignment horizontal="center" vertical="center" wrapText="1"/>
      <protection hidden="1"/>
    </xf>
    <xf numFmtId="0" fontId="96" fillId="44" borderId="5" xfId="154" applyFont="1" applyFill="1" applyBorder="1" applyAlignment="1" applyProtection="1">
      <alignment horizontal="center" vertical="center" wrapText="1"/>
      <protection hidden="1"/>
    </xf>
  </cellXfs>
  <cellStyles count="201">
    <cellStyle name="20 % - zvýraznenie1" xfId="157" xr:uid="{00000000-0005-0000-0000-000000000000}"/>
    <cellStyle name="20 % - zvýraznenie2" xfId="158" xr:uid="{00000000-0005-0000-0000-000001000000}"/>
    <cellStyle name="20 % - zvýraznenie3" xfId="159" xr:uid="{00000000-0005-0000-0000-000002000000}"/>
    <cellStyle name="20 % - zvýraznenie4" xfId="160" xr:uid="{00000000-0005-0000-0000-000003000000}"/>
    <cellStyle name="20 % - zvýraznenie5" xfId="161" xr:uid="{00000000-0005-0000-0000-000004000000}"/>
    <cellStyle name="20 % - zvýraznenie6" xfId="162" xr:uid="{00000000-0005-0000-0000-000005000000}"/>
    <cellStyle name="20% - Accent1 2" xfId="10" xr:uid="{00000000-0005-0000-0000-000006000000}"/>
    <cellStyle name="20% - Accent1 2 2" xfId="11" xr:uid="{00000000-0005-0000-0000-000007000000}"/>
    <cellStyle name="20% - Accent1 3" xfId="12" xr:uid="{00000000-0005-0000-0000-000008000000}"/>
    <cellStyle name="20% - Accent1 3 2" xfId="13" xr:uid="{00000000-0005-0000-0000-000009000000}"/>
    <cellStyle name="20% - Accent1 4" xfId="14" xr:uid="{00000000-0005-0000-0000-00000A000000}"/>
    <cellStyle name="20% - Accent1 4 2" xfId="15" xr:uid="{00000000-0005-0000-0000-00000B000000}"/>
    <cellStyle name="20% - Accent2 2" xfId="16" xr:uid="{00000000-0005-0000-0000-00000C000000}"/>
    <cellStyle name="20% - Accent2 2 2" xfId="17" xr:uid="{00000000-0005-0000-0000-00000D000000}"/>
    <cellStyle name="20% - Accent2 3" xfId="18" xr:uid="{00000000-0005-0000-0000-00000E000000}"/>
    <cellStyle name="20% - Accent2 3 2" xfId="19" xr:uid="{00000000-0005-0000-0000-00000F000000}"/>
    <cellStyle name="20% - Accent2 4" xfId="20" xr:uid="{00000000-0005-0000-0000-000010000000}"/>
    <cellStyle name="20% - Accent2 4 2" xfId="21" xr:uid="{00000000-0005-0000-0000-000011000000}"/>
    <cellStyle name="20% - Accent3 2" xfId="22" xr:uid="{00000000-0005-0000-0000-000012000000}"/>
    <cellStyle name="20% - Accent3 2 2" xfId="23" xr:uid="{00000000-0005-0000-0000-000013000000}"/>
    <cellStyle name="20% - Accent3 3" xfId="24" xr:uid="{00000000-0005-0000-0000-000014000000}"/>
    <cellStyle name="20% - Accent3 3 2" xfId="25" xr:uid="{00000000-0005-0000-0000-000015000000}"/>
    <cellStyle name="20% - Accent3 4" xfId="26" xr:uid="{00000000-0005-0000-0000-000016000000}"/>
    <cellStyle name="20% - Accent3 4 2" xfId="27" xr:uid="{00000000-0005-0000-0000-000017000000}"/>
    <cellStyle name="20% - Accent4 2" xfId="28" xr:uid="{00000000-0005-0000-0000-000018000000}"/>
    <cellStyle name="20% - Accent4 2 2" xfId="29" xr:uid="{00000000-0005-0000-0000-000019000000}"/>
    <cellStyle name="20% - Accent4 3" xfId="30" xr:uid="{00000000-0005-0000-0000-00001A000000}"/>
    <cellStyle name="20% - Accent4 3 2" xfId="31" xr:uid="{00000000-0005-0000-0000-00001B000000}"/>
    <cellStyle name="20% - Accent4 4" xfId="32" xr:uid="{00000000-0005-0000-0000-00001C000000}"/>
    <cellStyle name="20% - Accent4 4 2" xfId="33" xr:uid="{00000000-0005-0000-0000-00001D000000}"/>
    <cellStyle name="20% - Accent5 2" xfId="34" xr:uid="{00000000-0005-0000-0000-00001E000000}"/>
    <cellStyle name="20% - Accent5 2 2" xfId="35" xr:uid="{00000000-0005-0000-0000-00001F000000}"/>
    <cellStyle name="20% - Accent5 3" xfId="36" xr:uid="{00000000-0005-0000-0000-000020000000}"/>
    <cellStyle name="20% - Accent5 3 2" xfId="37" xr:uid="{00000000-0005-0000-0000-000021000000}"/>
    <cellStyle name="20% - Accent5 4" xfId="38" xr:uid="{00000000-0005-0000-0000-000022000000}"/>
    <cellStyle name="20% - Accent5 4 2" xfId="39" xr:uid="{00000000-0005-0000-0000-000023000000}"/>
    <cellStyle name="20% - Accent6 2" xfId="40" xr:uid="{00000000-0005-0000-0000-000024000000}"/>
    <cellStyle name="20% - Accent6 2 2" xfId="41" xr:uid="{00000000-0005-0000-0000-000025000000}"/>
    <cellStyle name="20% - Accent6 3" xfId="42" xr:uid="{00000000-0005-0000-0000-000026000000}"/>
    <cellStyle name="20% - Accent6 3 2" xfId="43" xr:uid="{00000000-0005-0000-0000-000027000000}"/>
    <cellStyle name="20% - Accent6 4" xfId="44" xr:uid="{00000000-0005-0000-0000-000028000000}"/>
    <cellStyle name="20% - Accent6 4 2" xfId="45" xr:uid="{00000000-0005-0000-0000-000029000000}"/>
    <cellStyle name="40 % - zvýraznenie1" xfId="163" xr:uid="{00000000-0005-0000-0000-00002A000000}"/>
    <cellStyle name="40 % - zvýraznenie2" xfId="164" xr:uid="{00000000-0005-0000-0000-00002B000000}"/>
    <cellStyle name="40 % - zvýraznenie3" xfId="165" xr:uid="{00000000-0005-0000-0000-00002C000000}"/>
    <cellStyle name="40 % - zvýraznenie4" xfId="166" xr:uid="{00000000-0005-0000-0000-00002D000000}"/>
    <cellStyle name="40 % - zvýraznenie5" xfId="167" xr:uid="{00000000-0005-0000-0000-00002E000000}"/>
    <cellStyle name="40 % - zvýraznenie6" xfId="168" xr:uid="{00000000-0005-0000-0000-00002F000000}"/>
    <cellStyle name="40% - Accent1 2" xfId="46" xr:uid="{00000000-0005-0000-0000-000030000000}"/>
    <cellStyle name="40% - Accent1 2 2" xfId="47" xr:uid="{00000000-0005-0000-0000-000031000000}"/>
    <cellStyle name="40% - Accent1 3" xfId="48" xr:uid="{00000000-0005-0000-0000-000032000000}"/>
    <cellStyle name="40% - Accent1 3 2" xfId="49" xr:uid="{00000000-0005-0000-0000-000033000000}"/>
    <cellStyle name="40% - Accent1 4" xfId="50" xr:uid="{00000000-0005-0000-0000-000034000000}"/>
    <cellStyle name="40% - Accent1 4 2" xfId="51" xr:uid="{00000000-0005-0000-0000-000035000000}"/>
    <cellStyle name="40% - Accent2 2" xfId="52" xr:uid="{00000000-0005-0000-0000-000036000000}"/>
    <cellStyle name="40% - Accent2 2 2" xfId="53" xr:uid="{00000000-0005-0000-0000-000037000000}"/>
    <cellStyle name="40% - Accent2 3" xfId="54" xr:uid="{00000000-0005-0000-0000-000038000000}"/>
    <cellStyle name="40% - Accent2 3 2" xfId="55" xr:uid="{00000000-0005-0000-0000-000039000000}"/>
    <cellStyle name="40% - Accent2 4" xfId="56" xr:uid="{00000000-0005-0000-0000-00003A000000}"/>
    <cellStyle name="40% - Accent2 4 2" xfId="57" xr:uid="{00000000-0005-0000-0000-00003B000000}"/>
    <cellStyle name="40% - Accent3 2" xfId="58" xr:uid="{00000000-0005-0000-0000-00003C000000}"/>
    <cellStyle name="40% - Accent3 2 2" xfId="59" xr:uid="{00000000-0005-0000-0000-00003D000000}"/>
    <cellStyle name="40% - Accent3 3" xfId="60" xr:uid="{00000000-0005-0000-0000-00003E000000}"/>
    <cellStyle name="40% - Accent3 3 2" xfId="61" xr:uid="{00000000-0005-0000-0000-00003F000000}"/>
    <cellStyle name="40% - Accent3 4" xfId="62" xr:uid="{00000000-0005-0000-0000-000040000000}"/>
    <cellStyle name="40% - Accent3 4 2" xfId="63" xr:uid="{00000000-0005-0000-0000-000041000000}"/>
    <cellStyle name="40% - Accent4 2" xfId="64" xr:uid="{00000000-0005-0000-0000-000042000000}"/>
    <cellStyle name="40% - Accent4 2 2" xfId="65" xr:uid="{00000000-0005-0000-0000-000043000000}"/>
    <cellStyle name="40% - Accent4 3" xfId="66" xr:uid="{00000000-0005-0000-0000-000044000000}"/>
    <cellStyle name="40% - Accent4 3 2" xfId="67" xr:uid="{00000000-0005-0000-0000-000045000000}"/>
    <cellStyle name="40% - Accent4 4" xfId="68" xr:uid="{00000000-0005-0000-0000-000046000000}"/>
    <cellStyle name="40% - Accent4 4 2" xfId="69" xr:uid="{00000000-0005-0000-0000-000047000000}"/>
    <cellStyle name="40% - Accent5 2" xfId="70" xr:uid="{00000000-0005-0000-0000-000048000000}"/>
    <cellStyle name="40% - Accent5 2 2" xfId="71" xr:uid="{00000000-0005-0000-0000-000049000000}"/>
    <cellStyle name="40% - Accent5 3" xfId="72" xr:uid="{00000000-0005-0000-0000-00004A000000}"/>
    <cellStyle name="40% - Accent5 3 2" xfId="73" xr:uid="{00000000-0005-0000-0000-00004B000000}"/>
    <cellStyle name="40% - Accent5 4" xfId="74" xr:uid="{00000000-0005-0000-0000-00004C000000}"/>
    <cellStyle name="40% - Accent5 4 2" xfId="75" xr:uid="{00000000-0005-0000-0000-00004D000000}"/>
    <cellStyle name="40% - Accent6 2" xfId="76" xr:uid="{00000000-0005-0000-0000-00004E000000}"/>
    <cellStyle name="40% - Accent6 2 2" xfId="77" xr:uid="{00000000-0005-0000-0000-00004F000000}"/>
    <cellStyle name="40% - Accent6 3" xfId="78" xr:uid="{00000000-0005-0000-0000-000050000000}"/>
    <cellStyle name="40% - Accent6 3 2" xfId="79" xr:uid="{00000000-0005-0000-0000-000051000000}"/>
    <cellStyle name="40% - Accent6 4" xfId="80" xr:uid="{00000000-0005-0000-0000-000052000000}"/>
    <cellStyle name="40% - Accent6 4 2" xfId="81" xr:uid="{00000000-0005-0000-0000-000053000000}"/>
    <cellStyle name="60 % - zvýraznenie1" xfId="169" xr:uid="{00000000-0005-0000-0000-000054000000}"/>
    <cellStyle name="60 % - zvýraznenie2" xfId="170" xr:uid="{00000000-0005-0000-0000-000055000000}"/>
    <cellStyle name="60 % - zvýraznenie3" xfId="171" xr:uid="{00000000-0005-0000-0000-000056000000}"/>
    <cellStyle name="60 % - zvýraznenie4" xfId="172" xr:uid="{00000000-0005-0000-0000-000057000000}"/>
    <cellStyle name="60 % - zvýraznenie5" xfId="173" xr:uid="{00000000-0005-0000-0000-000058000000}"/>
    <cellStyle name="60 % - zvýraznenie6" xfId="174" xr:uid="{00000000-0005-0000-0000-000059000000}"/>
    <cellStyle name="60% - Accent1 2" xfId="82" xr:uid="{00000000-0005-0000-0000-00005A000000}"/>
    <cellStyle name="60% - Accent1 3" xfId="83" xr:uid="{00000000-0005-0000-0000-00005B000000}"/>
    <cellStyle name="60% - Accent2 2" xfId="84" xr:uid="{00000000-0005-0000-0000-00005C000000}"/>
    <cellStyle name="60% - Accent2 3" xfId="85" xr:uid="{00000000-0005-0000-0000-00005D000000}"/>
    <cellStyle name="60% - Accent3 2" xfId="86" xr:uid="{00000000-0005-0000-0000-00005E000000}"/>
    <cellStyle name="60% - Accent3 3" xfId="87" xr:uid="{00000000-0005-0000-0000-00005F000000}"/>
    <cellStyle name="60% - Accent4 2" xfId="88" xr:uid="{00000000-0005-0000-0000-000060000000}"/>
    <cellStyle name="60% - Accent4 3" xfId="89" xr:uid="{00000000-0005-0000-0000-000061000000}"/>
    <cellStyle name="60% - Accent5 2" xfId="90" xr:uid="{00000000-0005-0000-0000-000062000000}"/>
    <cellStyle name="60% - Accent5 3" xfId="91" xr:uid="{00000000-0005-0000-0000-000063000000}"/>
    <cellStyle name="60% - Accent6 2" xfId="92" xr:uid="{00000000-0005-0000-0000-000064000000}"/>
    <cellStyle name="60% - Accent6 3" xfId="93" xr:uid="{00000000-0005-0000-0000-000065000000}"/>
    <cellStyle name="Accent1 2" xfId="94" xr:uid="{00000000-0005-0000-0000-000066000000}"/>
    <cellStyle name="Accent1 3" xfId="95" xr:uid="{00000000-0005-0000-0000-000067000000}"/>
    <cellStyle name="Accent2 2" xfId="96" xr:uid="{00000000-0005-0000-0000-000068000000}"/>
    <cellStyle name="Accent2 3" xfId="97" xr:uid="{00000000-0005-0000-0000-000069000000}"/>
    <cellStyle name="Accent3 2" xfId="98" xr:uid="{00000000-0005-0000-0000-00006A000000}"/>
    <cellStyle name="Accent3 3" xfId="99" xr:uid="{00000000-0005-0000-0000-00006B000000}"/>
    <cellStyle name="Accent4 2" xfId="100" xr:uid="{00000000-0005-0000-0000-00006C000000}"/>
    <cellStyle name="Accent4 3" xfId="101" xr:uid="{00000000-0005-0000-0000-00006D000000}"/>
    <cellStyle name="Accent5 2" xfId="102" xr:uid="{00000000-0005-0000-0000-00006E000000}"/>
    <cellStyle name="Accent5 3" xfId="103" xr:uid="{00000000-0005-0000-0000-00006F000000}"/>
    <cellStyle name="Accent6 2" xfId="104" xr:uid="{00000000-0005-0000-0000-000070000000}"/>
    <cellStyle name="Accent6 3" xfId="105" xr:uid="{00000000-0005-0000-0000-000071000000}"/>
    <cellStyle name="Bad 2" xfId="106" xr:uid="{00000000-0005-0000-0000-000072000000}"/>
    <cellStyle name="Bad 3" xfId="107" xr:uid="{00000000-0005-0000-0000-000073000000}"/>
    <cellStyle name="Calculation 2" xfId="108" xr:uid="{00000000-0005-0000-0000-000074000000}"/>
    <cellStyle name="Calculation 3" xfId="109" xr:uid="{00000000-0005-0000-0000-000075000000}"/>
    <cellStyle name="Comma 2" xfId="156" xr:uid="{00000000-0005-0000-0000-000079000000}"/>
    <cellStyle name="Comma 3" xfId="200" xr:uid="{00000000-0005-0000-0000-00007A000000}"/>
    <cellStyle name="Čiarka" xfId="1" builtinId="3"/>
    <cellStyle name="Dobrá" xfId="175" xr:uid="{00000000-0005-0000-0000-00007B000000}"/>
    <cellStyle name="Explanatory Text 2" xfId="110" xr:uid="{00000000-0005-0000-0000-00007C000000}"/>
    <cellStyle name="Explanatory Text 3" xfId="111" xr:uid="{00000000-0005-0000-0000-00007D000000}"/>
    <cellStyle name="Good 2" xfId="112" xr:uid="{00000000-0005-0000-0000-00007E000000}"/>
    <cellStyle name="Good 3" xfId="113" xr:uid="{00000000-0005-0000-0000-00007F000000}"/>
    <cellStyle name="Heading 1 2" xfId="114" xr:uid="{00000000-0005-0000-0000-000080000000}"/>
    <cellStyle name="Heading 1 3" xfId="115" xr:uid="{00000000-0005-0000-0000-000081000000}"/>
    <cellStyle name="Heading 2 2" xfId="116" xr:uid="{00000000-0005-0000-0000-000082000000}"/>
    <cellStyle name="Heading 2 3" xfId="117" xr:uid="{00000000-0005-0000-0000-000083000000}"/>
    <cellStyle name="Heading 3 2" xfId="118" xr:uid="{00000000-0005-0000-0000-000084000000}"/>
    <cellStyle name="Heading 3 3" xfId="119" xr:uid="{00000000-0005-0000-0000-000085000000}"/>
    <cellStyle name="Heading 4 2" xfId="120" xr:uid="{00000000-0005-0000-0000-000086000000}"/>
    <cellStyle name="Heading 4 3" xfId="121" xr:uid="{00000000-0005-0000-0000-000087000000}"/>
    <cellStyle name="Hypertextové prepojenie" xfId="2" builtinId="8"/>
    <cellStyle name="Check Cell 2" xfId="122" xr:uid="{00000000-0005-0000-0000-000076000000}"/>
    <cellStyle name="Check Cell 3" xfId="123" xr:uid="{00000000-0005-0000-0000-000077000000}"/>
    <cellStyle name="Input 2" xfId="124" xr:uid="{00000000-0005-0000-0000-000089000000}"/>
    <cellStyle name="Input 3" xfId="125" xr:uid="{00000000-0005-0000-0000-00008A000000}"/>
    <cellStyle name="Kontrolná bunka" xfId="176" xr:uid="{00000000-0005-0000-0000-00008B000000}"/>
    <cellStyle name="Linked Cell 2" xfId="126" xr:uid="{00000000-0005-0000-0000-00008C000000}"/>
    <cellStyle name="Linked Cell 3" xfId="127" xr:uid="{00000000-0005-0000-0000-00008D000000}"/>
    <cellStyle name="měny_prilohy1,2,3,4 Heatco Deloitte" xfId="7" xr:uid="{00000000-0005-0000-0000-00008E000000}"/>
    <cellStyle name="Nadpis 1" xfId="177" xr:uid="{00000000-0005-0000-0000-00008F000000}"/>
    <cellStyle name="Nadpis 2" xfId="178" xr:uid="{00000000-0005-0000-0000-000090000000}"/>
    <cellStyle name="Nadpis 3" xfId="179" xr:uid="{00000000-0005-0000-0000-000091000000}"/>
    <cellStyle name="Nadpis 4" xfId="180" xr:uid="{00000000-0005-0000-0000-000092000000}"/>
    <cellStyle name="Neutral 2" xfId="128" xr:uid="{00000000-0005-0000-0000-000093000000}"/>
    <cellStyle name="Neutral 3" xfId="129" xr:uid="{00000000-0005-0000-0000-000094000000}"/>
    <cellStyle name="Neutrálna" xfId="181" xr:uid="{00000000-0005-0000-0000-000095000000}"/>
    <cellStyle name="Normal 2" xfId="3" xr:uid="{00000000-0005-0000-0000-000097000000}"/>
    <cellStyle name="Normal 2 2" xfId="130" xr:uid="{00000000-0005-0000-0000-000098000000}"/>
    <cellStyle name="Normal 2 3" xfId="131" xr:uid="{00000000-0005-0000-0000-000099000000}"/>
    <cellStyle name="Normal 2 4" xfId="132" xr:uid="{00000000-0005-0000-0000-00009A000000}"/>
    <cellStyle name="Normal 2 5" xfId="133" xr:uid="{00000000-0005-0000-0000-00009B000000}"/>
    <cellStyle name="Normal 3" xfId="4" xr:uid="{00000000-0005-0000-0000-00009C000000}"/>
    <cellStyle name="Normal 3 2" xfId="134" xr:uid="{00000000-0005-0000-0000-00009D000000}"/>
    <cellStyle name="Normal 3 3" xfId="135" xr:uid="{00000000-0005-0000-0000-00009E000000}"/>
    <cellStyle name="Normal 3 4" xfId="155" xr:uid="{00000000-0005-0000-0000-00009F000000}"/>
    <cellStyle name="Normal 4" xfId="6" xr:uid="{00000000-0005-0000-0000-0000A0000000}"/>
    <cellStyle name="Normal 4 2" xfId="136" xr:uid="{00000000-0005-0000-0000-0000A1000000}"/>
    <cellStyle name="Normal 4 3" xfId="9" xr:uid="{00000000-0005-0000-0000-0000A2000000}"/>
    <cellStyle name="Normal 4 4" xfId="198" xr:uid="{00000000-0005-0000-0000-0000A3000000}"/>
    <cellStyle name="Normal 5" xfId="137" xr:uid="{00000000-0005-0000-0000-0000A4000000}"/>
    <cellStyle name="Normal 6" xfId="138" xr:uid="{00000000-0005-0000-0000-0000A5000000}"/>
    <cellStyle name="Normal 7" xfId="151" xr:uid="{00000000-0005-0000-0000-0000A6000000}"/>
    <cellStyle name="Normal 8" xfId="199" xr:uid="{00000000-0005-0000-0000-0000A7000000}"/>
    <cellStyle name="Normal_cover fs company 2003" xfId="5" xr:uid="{00000000-0005-0000-0000-0000A8000000}"/>
    <cellStyle name="Normálna" xfId="0" builtinId="0"/>
    <cellStyle name="normálne_DPH od 1.1.2004" xfId="152" xr:uid="{00000000-0005-0000-0000-0000AB000000}"/>
    <cellStyle name="normálne_UC_ZAV_PU_POD_" xfId="153" xr:uid="{00000000-0005-0000-0000-0000AC000000}"/>
    <cellStyle name="normálne_Uctovne vykazyeva" xfId="154" xr:uid="{00000000-0005-0000-0000-0000AD000000}"/>
    <cellStyle name="normální_BIL_KONS 96" xfId="8" xr:uid="{00000000-0005-0000-0000-0000AE000000}"/>
    <cellStyle name="Note 2" xfId="139" xr:uid="{00000000-0005-0000-0000-0000B0000000}"/>
    <cellStyle name="Note 2 2" xfId="140" xr:uid="{00000000-0005-0000-0000-0000B1000000}"/>
    <cellStyle name="Note 3" xfId="141" xr:uid="{00000000-0005-0000-0000-0000B2000000}"/>
    <cellStyle name="Note 3 2" xfId="142" xr:uid="{00000000-0005-0000-0000-0000B3000000}"/>
    <cellStyle name="Note 4" xfId="143" xr:uid="{00000000-0005-0000-0000-0000B4000000}"/>
    <cellStyle name="Output 2" xfId="144" xr:uid="{00000000-0005-0000-0000-0000B5000000}"/>
    <cellStyle name="Output 3" xfId="145" xr:uid="{00000000-0005-0000-0000-0000B6000000}"/>
    <cellStyle name="Percent 2" xfId="146" xr:uid="{00000000-0005-0000-0000-0000B7000000}"/>
    <cellStyle name="Poznámka" xfId="182" xr:uid="{00000000-0005-0000-0000-0000B8000000}"/>
    <cellStyle name="Prepojená bunka" xfId="183" xr:uid="{00000000-0005-0000-0000-0000B9000000}"/>
    <cellStyle name="Spolu" xfId="184" xr:uid="{00000000-0005-0000-0000-0000BA000000}"/>
    <cellStyle name="Text upozornenia" xfId="185" xr:uid="{00000000-0005-0000-0000-0000BB000000}"/>
    <cellStyle name="Titul" xfId="186" xr:uid="{00000000-0005-0000-0000-0000BC000000}"/>
    <cellStyle name="Total 2" xfId="147" xr:uid="{00000000-0005-0000-0000-0000BD000000}"/>
    <cellStyle name="Total 3" xfId="148" xr:uid="{00000000-0005-0000-0000-0000BE000000}"/>
    <cellStyle name="Vstup" xfId="187" xr:uid="{00000000-0005-0000-0000-0000BF000000}"/>
    <cellStyle name="Výpočet" xfId="188" xr:uid="{00000000-0005-0000-0000-0000C0000000}"/>
    <cellStyle name="Výstup" xfId="189" xr:uid="{00000000-0005-0000-0000-0000C1000000}"/>
    <cellStyle name="Vysvetľujúci text" xfId="190" xr:uid="{00000000-0005-0000-0000-0000C2000000}"/>
    <cellStyle name="Warning Text 2" xfId="149" xr:uid="{00000000-0005-0000-0000-0000C3000000}"/>
    <cellStyle name="Warning Text 3" xfId="150" xr:uid="{00000000-0005-0000-0000-0000C4000000}"/>
    <cellStyle name="Zlá" xfId="191" xr:uid="{00000000-0005-0000-0000-0000C5000000}"/>
    <cellStyle name="Zvýraznenie1" xfId="192" xr:uid="{00000000-0005-0000-0000-0000C6000000}"/>
    <cellStyle name="Zvýraznenie2" xfId="193" xr:uid="{00000000-0005-0000-0000-0000C7000000}"/>
    <cellStyle name="Zvýraznenie3" xfId="194" xr:uid="{00000000-0005-0000-0000-0000C8000000}"/>
    <cellStyle name="Zvýraznenie4" xfId="195" xr:uid="{00000000-0005-0000-0000-0000C9000000}"/>
    <cellStyle name="Zvýraznenie5" xfId="196" xr:uid="{00000000-0005-0000-0000-0000CA000000}"/>
    <cellStyle name="Zvýraznenie6" xfId="197" xr:uid="{00000000-0005-0000-0000-0000C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AFACC"/>
      <color rgb="FFFFFFCC"/>
      <color rgb="FF1B3277"/>
      <color rgb="FF3A9238"/>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60</xdr:col>
      <xdr:colOff>28575</xdr:colOff>
      <xdr:row>1</xdr:row>
      <xdr:rowOff>9525</xdr:rowOff>
    </xdr:from>
    <xdr:to>
      <xdr:col>75</xdr:col>
      <xdr:colOff>0</xdr:colOff>
      <xdr:row>4</xdr:row>
      <xdr:rowOff>76200</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190500"/>
          <a:ext cx="13906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9525</xdr:colOff>
      <xdr:row>5</xdr:row>
      <xdr:rowOff>0</xdr:rowOff>
    </xdr:to>
    <xdr:pic>
      <xdr:nvPicPr>
        <xdr:cNvPr id="2" name="Picture 3">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72</xdr:col>
      <xdr:colOff>9525</xdr:colOff>
      <xdr:row>1</xdr:row>
      <xdr:rowOff>85725</xdr:rowOff>
    </xdr:from>
    <xdr:to>
      <xdr:col>83</xdr:col>
      <xdr:colOff>19050</xdr:colOff>
      <xdr:row>4</xdr:row>
      <xdr:rowOff>9525</xdr:rowOff>
    </xdr:to>
    <xdr:pic>
      <xdr:nvPicPr>
        <xdr:cNvPr id="2" name="Picture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72</xdr:col>
      <xdr:colOff>19050</xdr:colOff>
      <xdr:row>2</xdr:row>
      <xdr:rowOff>19050</xdr:rowOff>
    </xdr:from>
    <xdr:to>
      <xdr:col>83</xdr:col>
      <xdr:colOff>28575</xdr:colOff>
      <xdr:row>5</xdr:row>
      <xdr:rowOff>0</xdr:rowOff>
    </xdr:to>
    <xdr:pic>
      <xdr:nvPicPr>
        <xdr:cNvPr id="2" name="Picture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95275"/>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xdr:col>
      <xdr:colOff>38100</xdr:colOff>
      <xdr:row>2</xdr:row>
      <xdr:rowOff>9525</xdr:rowOff>
    </xdr:from>
    <xdr:to>
      <xdr:col>83</xdr:col>
      <xdr:colOff>28575</xdr:colOff>
      <xdr:row>5</xdr:row>
      <xdr:rowOff>0</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3530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71</xdr:col>
      <xdr:colOff>19050</xdr:colOff>
      <xdr:row>2</xdr:row>
      <xdr:rowOff>0</xdr:rowOff>
    </xdr:from>
    <xdr:to>
      <xdr:col>83</xdr:col>
      <xdr:colOff>0</xdr:colOff>
      <xdr:row>4</xdr:row>
      <xdr:rowOff>19050</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19725"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71</xdr:col>
      <xdr:colOff>19050</xdr:colOff>
      <xdr:row>1</xdr:row>
      <xdr:rowOff>85725</xdr:rowOff>
    </xdr:from>
    <xdr:to>
      <xdr:col>82</xdr:col>
      <xdr:colOff>28575</xdr:colOff>
      <xdr:row>4</xdr:row>
      <xdr:rowOff>9525</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71</xdr:col>
      <xdr:colOff>28575</xdr:colOff>
      <xdr:row>1</xdr:row>
      <xdr:rowOff>76200</xdr:rowOff>
    </xdr:from>
    <xdr:to>
      <xdr:col>83</xdr:col>
      <xdr:colOff>9525</xdr:colOff>
      <xdr:row>4</xdr:row>
      <xdr:rowOff>9525</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29250" y="257175"/>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71</xdr:col>
      <xdr:colOff>9525</xdr:colOff>
      <xdr:row>1</xdr:row>
      <xdr:rowOff>85725</xdr:rowOff>
    </xdr:from>
    <xdr:to>
      <xdr:col>82</xdr:col>
      <xdr:colOff>28575</xdr:colOff>
      <xdr:row>4</xdr:row>
      <xdr:rowOff>19050</xdr:rowOff>
    </xdr:to>
    <xdr:pic>
      <xdr:nvPicPr>
        <xdr:cNvPr id="2" name="Picture 3">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95925" y="266700"/>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72</xdr:col>
      <xdr:colOff>9525</xdr:colOff>
      <xdr:row>1</xdr:row>
      <xdr:rowOff>76200</xdr:rowOff>
    </xdr:from>
    <xdr:to>
      <xdr:col>83</xdr:col>
      <xdr:colOff>19050</xdr:colOff>
      <xdr:row>4</xdr:row>
      <xdr:rowOff>9525</xdr:rowOff>
    </xdr:to>
    <xdr:pic>
      <xdr:nvPicPr>
        <xdr:cNvPr id="2" name="Picture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57175"/>
          <a:ext cx="10572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72</xdr:col>
      <xdr:colOff>19050</xdr:colOff>
      <xdr:row>2</xdr:row>
      <xdr:rowOff>0</xdr:rowOff>
    </xdr:from>
    <xdr:to>
      <xdr:col>84</xdr:col>
      <xdr:colOff>0</xdr:colOff>
      <xdr:row>4</xdr:row>
      <xdr:rowOff>19050</xdr:rowOff>
    </xdr:to>
    <xdr:pic>
      <xdr:nvPicPr>
        <xdr:cNvPr id="2" name="Picture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0</xdr:colOff>
      <xdr:row>4</xdr:row>
      <xdr:rowOff>28575</xdr:rowOff>
    </xdr:to>
    <xdr:pic>
      <xdr:nvPicPr>
        <xdr:cNvPr id="2" name="Picture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chal_hudcovsky@bizlinkte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dimension ref="B1:G42"/>
  <sheetViews>
    <sheetView zoomScale="80" zoomScaleNormal="80" workbookViewId="0">
      <selection activeCell="B3" sqref="B3:E3"/>
    </sheetView>
  </sheetViews>
  <sheetFormatPr defaultColWidth="9.140625" defaultRowHeight="12.75"/>
  <cols>
    <col min="1" max="1" width="4" style="27" customWidth="1"/>
    <col min="2" max="2" width="44" style="27" customWidth="1"/>
    <col min="3" max="4" width="18.28515625" style="27" customWidth="1"/>
    <col min="5" max="5" width="17.85546875" style="27" customWidth="1"/>
    <col min="6" max="6" width="2.85546875" style="27" customWidth="1"/>
    <col min="7" max="16384" width="9.140625" style="27"/>
  </cols>
  <sheetData>
    <row r="1" spans="2:6" ht="13.5" thickBot="1"/>
    <row r="2" spans="2:6" ht="13.5" thickBot="1">
      <c r="B2" s="476" t="s">
        <v>414</v>
      </c>
      <c r="C2" s="477"/>
      <c r="D2" s="477"/>
      <c r="E2" s="478"/>
    </row>
    <row r="3" spans="2:6" ht="27" thickBot="1">
      <c r="B3" s="473" t="s">
        <v>277</v>
      </c>
      <c r="C3" s="474"/>
      <c r="D3" s="474"/>
      <c r="E3" s="475"/>
    </row>
    <row r="4" spans="2:6" hidden="1">
      <c r="B4" s="28" t="s">
        <v>277</v>
      </c>
      <c r="C4" s="28" t="s">
        <v>239</v>
      </c>
      <c r="D4" s="28" t="s">
        <v>295</v>
      </c>
    </row>
    <row r="5" spans="2:6" ht="13.5" thickBot="1"/>
    <row r="6" spans="2:6">
      <c r="B6" s="29" t="str">
        <f>Index!C10</f>
        <v>Daňové identifikačné číslo</v>
      </c>
      <c r="C6" s="486">
        <v>2120163210</v>
      </c>
      <c r="D6" s="487"/>
      <c r="E6" s="488"/>
    </row>
    <row r="7" spans="2:6">
      <c r="B7" s="21" t="str">
        <f>Index!C11</f>
        <v>IČO</v>
      </c>
      <c r="C7" s="489">
        <v>50060236</v>
      </c>
      <c r="D7" s="485"/>
      <c r="E7" s="484"/>
      <c r="F7" s="45" t="str">
        <f>Index!C36</f>
        <v>zadaj bez medzier, lomítka, pomĺčky</v>
      </c>
    </row>
    <row r="8" spans="2:6">
      <c r="B8" s="21" t="str">
        <f>Index!C396</f>
        <v>Označenie obchodného registra a číslo zápisu obchodnej spoločnosti</v>
      </c>
      <c r="C8" s="483" t="s">
        <v>1680</v>
      </c>
      <c r="D8" s="493"/>
      <c r="E8" s="494"/>
    </row>
    <row r="9" spans="2:6">
      <c r="B9" s="21" t="str">
        <f>Index!C12</f>
        <v>SK NACE</v>
      </c>
      <c r="C9" s="490">
        <v>27900</v>
      </c>
      <c r="D9" s="491"/>
      <c r="E9" s="492"/>
      <c r="F9" s="45" t="str">
        <f>Index!C36</f>
        <v>zadaj bez medzier, lomítka, pomĺčky</v>
      </c>
    </row>
    <row r="10" spans="2:6">
      <c r="B10" s="21" t="str">
        <f>Index!C13</f>
        <v>Obchodné meno (názov) účtovnej jednotky</v>
      </c>
      <c r="C10" s="483" t="s">
        <v>1673</v>
      </c>
      <c r="D10" s="493"/>
      <c r="E10" s="494"/>
    </row>
    <row r="11" spans="2:6">
      <c r="B11" s="21" t="str">
        <f>Index!C14</f>
        <v>Ulica</v>
      </c>
      <c r="C11" s="479" t="s">
        <v>1674</v>
      </c>
      <c r="D11" s="480"/>
      <c r="E11" s="481"/>
      <c r="F11" s="30"/>
    </row>
    <row r="12" spans="2:6">
      <c r="B12" s="21" t="str">
        <f>Index!C15</f>
        <v>Číslo</v>
      </c>
      <c r="C12" s="482">
        <v>1356</v>
      </c>
      <c r="D12" s="483"/>
      <c r="E12" s="484"/>
      <c r="F12" s="30"/>
    </row>
    <row r="13" spans="2:6">
      <c r="B13" s="21" t="str">
        <f>Index!C16</f>
        <v>PSČ</v>
      </c>
      <c r="C13" s="482">
        <v>91401</v>
      </c>
      <c r="D13" s="485"/>
      <c r="E13" s="484"/>
      <c r="F13" s="30"/>
    </row>
    <row r="14" spans="2:6">
      <c r="B14" s="21" t="str">
        <f>Index!C17</f>
        <v>Obec</v>
      </c>
      <c r="C14" s="479" t="s">
        <v>1674</v>
      </c>
      <c r="D14" s="480"/>
      <c r="E14" s="481"/>
      <c r="F14" s="30"/>
    </row>
    <row r="15" spans="2:6">
      <c r="B15" s="21" t="str">
        <f>Index!C18</f>
        <v>Číslo telefónu</v>
      </c>
      <c r="C15" s="479" t="s">
        <v>1675</v>
      </c>
      <c r="D15" s="499"/>
      <c r="E15" s="481"/>
      <c r="F15" s="45" t="str">
        <f>Index!C36</f>
        <v>zadaj bez medzier, lomítka, pomĺčky</v>
      </c>
    </row>
    <row r="16" spans="2:6">
      <c r="B16" s="21" t="str">
        <f>Index!C19</f>
        <v>Číslo faxu</v>
      </c>
      <c r="C16" s="479"/>
      <c r="D16" s="499"/>
      <c r="E16" s="481"/>
      <c r="F16" s="45" t="str">
        <f>Index!C36</f>
        <v>zadaj bez medzier, lomítka, pomĺčky</v>
      </c>
    </row>
    <row r="17" spans="2:7">
      <c r="B17" s="21" t="str">
        <f>Index!C20</f>
        <v>E-mailová adresa</v>
      </c>
      <c r="C17" s="500" t="s">
        <v>1677</v>
      </c>
      <c r="D17" s="501"/>
      <c r="E17" s="502"/>
      <c r="F17" s="30"/>
    </row>
    <row r="18" spans="2:7">
      <c r="B18" s="31" t="str">
        <f>Index!C21</f>
        <v>Účtovná závierka</v>
      </c>
      <c r="C18" s="503" t="str">
        <f>Index!C30</f>
        <v>- riadna</v>
      </c>
      <c r="D18" s="504"/>
      <c r="E18" s="32" t="str">
        <f>Index!C31</f>
        <v>- mimoriadna</v>
      </c>
      <c r="F18" s="30"/>
    </row>
    <row r="19" spans="2:7">
      <c r="B19" s="33" t="str">
        <f>Index!C35</f>
        <v>(vyznačí sa X)</v>
      </c>
      <c r="C19" s="505" t="s">
        <v>751</v>
      </c>
      <c r="D19" s="506"/>
      <c r="E19" s="38"/>
      <c r="F19" s="30"/>
    </row>
    <row r="20" spans="2:7">
      <c r="B20" s="31" t="str">
        <f>B18</f>
        <v>Účtovná závierka</v>
      </c>
      <c r="C20" s="503" t="str">
        <f>Index!C378</f>
        <v>priebežná</v>
      </c>
      <c r="D20" s="504"/>
      <c r="E20" s="32"/>
      <c r="F20" s="30"/>
    </row>
    <row r="21" spans="2:7">
      <c r="B21" s="33" t="str">
        <f>B19</f>
        <v>(vyznačí sa X)</v>
      </c>
      <c r="C21" s="507"/>
      <c r="D21" s="508"/>
      <c r="E21" s="398"/>
      <c r="F21" s="30"/>
    </row>
    <row r="22" spans="2:7">
      <c r="B22" s="31" t="str">
        <f>Index!C375</f>
        <v>Účtovná jednotka</v>
      </c>
      <c r="C22" s="509" t="str">
        <f>Index!C436</f>
        <v>malá</v>
      </c>
      <c r="D22" s="510"/>
      <c r="E22" s="401" t="str">
        <f>Index!C437</f>
        <v>veľká</v>
      </c>
      <c r="F22" s="435"/>
      <c r="G22" s="436"/>
    </row>
    <row r="23" spans="2:7">
      <c r="B23" s="33" t="str">
        <f>B21</f>
        <v>(vyznačí sa X)</v>
      </c>
      <c r="C23" s="507"/>
      <c r="D23" s="508"/>
      <c r="E23" s="398" t="s">
        <v>751</v>
      </c>
      <c r="F23" s="435"/>
      <c r="G23" s="436"/>
    </row>
    <row r="24" spans="2:7">
      <c r="B24" s="34" t="str">
        <f>Index!C22</f>
        <v>Za obdobie:</v>
      </c>
      <c r="C24" s="399" t="str">
        <f>Index!C438</f>
        <v>Deň</v>
      </c>
      <c r="D24" s="35" t="str">
        <f>Index!C383</f>
        <v>Mesiac</v>
      </c>
      <c r="E24" s="402" t="str">
        <f>Index!C26</f>
        <v>Rok</v>
      </c>
      <c r="F24" s="30"/>
    </row>
    <row r="25" spans="2:7">
      <c r="B25" s="34" t="str">
        <f>Index!C23</f>
        <v>od</v>
      </c>
      <c r="C25" s="468" t="s">
        <v>168</v>
      </c>
      <c r="D25" s="465" t="s">
        <v>168</v>
      </c>
      <c r="E25" s="469">
        <v>2021</v>
      </c>
      <c r="F25" s="30"/>
    </row>
    <row r="26" spans="2:7">
      <c r="B26" s="34" t="str">
        <f>Index!C24</f>
        <v>do</v>
      </c>
      <c r="C26" s="470">
        <v>31</v>
      </c>
      <c r="D26" s="465" t="s">
        <v>783</v>
      </c>
      <c r="E26" s="469">
        <v>2021</v>
      </c>
      <c r="F26" s="30"/>
    </row>
    <row r="27" spans="2:7">
      <c r="B27" s="34" t="str">
        <f>Index!C439</f>
        <v>Koniec obdobia (DD.MM.RRRR)</v>
      </c>
      <c r="C27" s="498" t="s">
        <v>1676</v>
      </c>
      <c r="D27" s="496"/>
      <c r="E27" s="497"/>
      <c r="F27" s="30"/>
    </row>
    <row r="28" spans="2:7">
      <c r="B28" s="34" t="str">
        <f>Index!C27</f>
        <v>Bezprostredne predchádzajúce obdobie:</v>
      </c>
      <c r="C28" s="399" t="str">
        <f>C24</f>
        <v>Deň</v>
      </c>
      <c r="D28" s="35" t="str">
        <f>D24</f>
        <v>Mesiac</v>
      </c>
      <c r="E28" s="402" t="str">
        <f>E24</f>
        <v>Rok</v>
      </c>
      <c r="F28" s="30"/>
    </row>
    <row r="29" spans="2:7">
      <c r="B29" s="21" t="str">
        <f>B25</f>
        <v>od</v>
      </c>
      <c r="C29" s="468" t="s">
        <v>168</v>
      </c>
      <c r="D29" s="465" t="s">
        <v>168</v>
      </c>
      <c r="E29" s="469">
        <v>2020</v>
      </c>
      <c r="F29" s="30"/>
    </row>
    <row r="30" spans="2:7">
      <c r="B30" s="21" t="str">
        <f>B26</f>
        <v>do</v>
      </c>
      <c r="C30" s="470">
        <v>31</v>
      </c>
      <c r="D30" s="465" t="s">
        <v>783</v>
      </c>
      <c r="E30" s="469">
        <v>2020</v>
      </c>
      <c r="F30" s="30"/>
    </row>
    <row r="31" spans="2:7">
      <c r="B31" s="21" t="str">
        <f>Index!C439</f>
        <v>Koniec obdobia (DD.MM.RRRR)</v>
      </c>
      <c r="C31" s="495" t="s">
        <v>1678</v>
      </c>
      <c r="D31" s="496"/>
      <c r="E31" s="497"/>
      <c r="F31" s="30"/>
    </row>
    <row r="32" spans="2:7">
      <c r="B32" s="21" t="str">
        <f>Index!C28</f>
        <v>Zostavená dňa:</v>
      </c>
      <c r="C32" s="400" t="s">
        <v>784</v>
      </c>
      <c r="D32" s="37" t="s">
        <v>172</v>
      </c>
      <c r="E32" s="403" t="s">
        <v>1679</v>
      </c>
      <c r="F32" s="30"/>
    </row>
    <row r="33" spans="2:6" ht="13.5" thickBot="1">
      <c r="B33" s="22" t="str">
        <f>Index!C29</f>
        <v>Schválená dňa:</v>
      </c>
      <c r="C33" s="404"/>
      <c r="D33" s="405"/>
      <c r="E33" s="406"/>
      <c r="F33" s="30"/>
    </row>
    <row r="34" spans="2:6">
      <c r="B34" s="30"/>
      <c r="C34" s="30"/>
      <c r="D34" s="30"/>
      <c r="E34" s="30"/>
      <c r="F34" s="30"/>
    </row>
    <row r="35" spans="2:6">
      <c r="B35" s="36"/>
      <c r="C35" s="36"/>
      <c r="D35" s="36"/>
      <c r="E35" s="36"/>
      <c r="F35" s="36"/>
    </row>
    <row r="36" spans="2:6">
      <c r="B36" s="36"/>
      <c r="C36" s="36"/>
      <c r="D36" s="36"/>
      <c r="E36" s="36"/>
      <c r="F36" s="36"/>
    </row>
    <row r="37" spans="2:6">
      <c r="B37" s="30"/>
      <c r="C37" s="30"/>
      <c r="D37" s="30"/>
      <c r="E37" s="30"/>
      <c r="F37" s="30"/>
    </row>
    <row r="38" spans="2:6">
      <c r="B38" s="30"/>
      <c r="C38" s="30"/>
      <c r="D38" s="30"/>
      <c r="E38" s="30"/>
      <c r="F38" s="30"/>
    </row>
    <row r="39" spans="2:6">
      <c r="B39" s="30"/>
      <c r="C39" s="30"/>
      <c r="D39" s="30"/>
      <c r="E39" s="30"/>
      <c r="F39" s="30"/>
    </row>
    <row r="40" spans="2:6">
      <c r="B40" s="30"/>
      <c r="C40" s="30"/>
      <c r="D40" s="30"/>
      <c r="E40" s="30"/>
      <c r="F40" s="30"/>
    </row>
    <row r="41" spans="2:6">
      <c r="B41" s="30"/>
      <c r="C41" s="30"/>
      <c r="D41" s="30"/>
      <c r="E41" s="30"/>
      <c r="F41" s="30"/>
    </row>
    <row r="42" spans="2:6">
      <c r="B42" s="30"/>
      <c r="C42" s="30"/>
      <c r="D42" s="30"/>
      <c r="E42" s="30"/>
      <c r="F42" s="30"/>
    </row>
  </sheetData>
  <autoFilter ref="B1:E4" xr:uid="{00000000-0009-0000-0000-000000000000}"/>
  <mergeCells count="22">
    <mergeCell ref="C31:E31"/>
    <mergeCell ref="C27:E27"/>
    <mergeCell ref="C15:E15"/>
    <mergeCell ref="C16:E16"/>
    <mergeCell ref="C17:E17"/>
    <mergeCell ref="C18:D18"/>
    <mergeCell ref="C19:D19"/>
    <mergeCell ref="C20:D20"/>
    <mergeCell ref="C21:D21"/>
    <mergeCell ref="C22:D22"/>
    <mergeCell ref="C23:D23"/>
    <mergeCell ref="C14:E14"/>
    <mergeCell ref="C6:E6"/>
    <mergeCell ref="C7:E7"/>
    <mergeCell ref="C9:E9"/>
    <mergeCell ref="C10:E10"/>
    <mergeCell ref="C8:E8"/>
    <mergeCell ref="B3:E3"/>
    <mergeCell ref="B2:E2"/>
    <mergeCell ref="C11:E11"/>
    <mergeCell ref="C12:E12"/>
    <mergeCell ref="C13:E13"/>
  </mergeCells>
  <dataValidations count="1">
    <dataValidation type="list" allowBlank="1" showInputMessage="1" showErrorMessage="1" sqref="B3:E3" xr:uid="{00000000-0002-0000-0000-000000000000}">
      <formula1>$B$4:$D$4</formula1>
    </dataValidation>
  </dataValidations>
  <hyperlinks>
    <hyperlink ref="C17" r:id="rId1" xr:uid="{046E7E29-28A4-4809-B19B-257357611D17}"/>
  </hyperlinks>
  <pageMargins left="0.74803149606299213" right="0.74803149606299213" top="0.98425196850393704" bottom="0.98425196850393704" header="0.51181102362204722" footer="0.51181102362204722"/>
  <pageSetup paperSize="9" scale="80" orientation="portrait" r:id="rId2"/>
  <headerFooter alignWithMargins="0">
    <oddFooter>&amp;LFormatted version 
JO: 20 July 2015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3">
    <pageSetUpPr fitToPage="1"/>
  </sheetPr>
  <dimension ref="A1:CJ130"/>
  <sheetViews>
    <sheetView zoomScale="110" zoomScaleNormal="110" workbookViewId="0">
      <selection activeCell="CC15" sqref="CC15"/>
    </sheetView>
  </sheetViews>
  <sheetFormatPr defaultRowHeight="12.75"/>
  <cols>
    <col min="1" max="1" width="0.7109375" style="177" customWidth="1"/>
    <col min="2" max="2" width="0.42578125" style="203" customWidth="1"/>
    <col min="3" max="3" width="0.5703125" style="177" customWidth="1"/>
    <col min="4" max="4" width="0.28515625" style="177" customWidth="1"/>
    <col min="5" max="5" width="3.42578125" style="235" customWidth="1"/>
    <col min="6" max="6" width="0.5703125" style="235" customWidth="1"/>
    <col min="7" max="7" width="0.7109375" style="235" customWidth="1"/>
    <col min="8" max="10" width="0.7109375" style="236" customWidth="1"/>
    <col min="11" max="26" width="0.710937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140625" style="237" customWidth="1"/>
    <col min="63" max="63" width="0.5703125" style="237" customWidth="1"/>
    <col min="64" max="64" width="2.140625" style="237" customWidth="1"/>
    <col min="65" max="65" width="0.5703125" style="237" customWidth="1"/>
    <col min="66" max="66" width="2.140625" style="237" customWidth="1"/>
    <col min="67" max="67" width="0.5703125" style="237" customWidth="1"/>
    <col min="68" max="68" width="2.140625" style="237" customWidth="1"/>
    <col min="69" max="69" width="0.5703125" style="237" customWidth="1"/>
    <col min="70" max="70" width="2.140625" style="237" customWidth="1"/>
    <col min="71" max="71" width="0.5703125" style="237" customWidth="1"/>
    <col min="72" max="72" width="2.140625" style="237" customWidth="1"/>
    <col min="73" max="73" width="0.5703125" style="237" customWidth="1"/>
    <col min="74" max="74" width="2.140625" style="237" customWidth="1"/>
    <col min="75" max="75" width="0.5703125" style="237" customWidth="1"/>
    <col min="76" max="76" width="2.140625" style="237" customWidth="1"/>
    <col min="77" max="77" width="0.5703125" style="237" customWidth="1"/>
    <col min="78" max="78" width="2.140625" style="237" customWidth="1"/>
    <col min="79" max="79" width="0.5703125" style="237" customWidth="1"/>
    <col min="80" max="80" width="2.140625" style="237" customWidth="1"/>
    <col min="81" max="81" width="0.5703125" style="237" customWidth="1"/>
    <col min="82" max="82" width="2.140625" style="237" customWidth="1"/>
    <col min="83" max="83" width="0.5703125" style="237" customWidth="1"/>
    <col min="84" max="84" width="2.140625" style="237" customWidth="1"/>
    <col min="85" max="85" width="0.5703125" style="237" customWidth="1"/>
    <col min="86" max="86" width="1.7109375" style="177" customWidth="1"/>
    <col min="87" max="256" width="9.140625" style="177"/>
    <col min="257" max="257" width="0.7109375" style="177" customWidth="1"/>
    <col min="258" max="258" width="0.42578125" style="177" customWidth="1"/>
    <col min="259" max="259" width="0.5703125" style="177" customWidth="1"/>
    <col min="260" max="260" width="0.28515625" style="177" customWidth="1"/>
    <col min="261" max="261" width="3.42578125" style="177" customWidth="1"/>
    <col min="262" max="262" width="0.5703125" style="177" customWidth="1"/>
    <col min="263" max="282" width="0.710937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140625" style="177" customWidth="1"/>
    <col min="319" max="319" width="0.5703125" style="177" customWidth="1"/>
    <col min="320" max="320" width="2.140625" style="177" customWidth="1"/>
    <col min="321" max="321" width="0.5703125" style="177" customWidth="1"/>
    <col min="322" max="322" width="2.140625" style="177" customWidth="1"/>
    <col min="323" max="323" width="0.5703125" style="177" customWidth="1"/>
    <col min="324" max="324" width="2.140625" style="177" customWidth="1"/>
    <col min="325" max="325" width="0.5703125" style="177" customWidth="1"/>
    <col min="326" max="326" width="2.140625" style="177" customWidth="1"/>
    <col min="327" max="327" width="0.5703125" style="177" customWidth="1"/>
    <col min="328" max="328" width="2.140625" style="177" customWidth="1"/>
    <col min="329" max="329" width="0.5703125" style="177" customWidth="1"/>
    <col min="330" max="330" width="2.140625" style="177" customWidth="1"/>
    <col min="331" max="331" width="0.5703125" style="177" customWidth="1"/>
    <col min="332" max="332" width="2.140625" style="177" customWidth="1"/>
    <col min="333" max="333" width="0.5703125" style="177" customWidth="1"/>
    <col min="334" max="334" width="2.140625" style="177" customWidth="1"/>
    <col min="335" max="335" width="0.5703125" style="177" customWidth="1"/>
    <col min="336" max="336" width="2.140625" style="177" customWidth="1"/>
    <col min="337" max="337" width="0.5703125" style="177" customWidth="1"/>
    <col min="338" max="338" width="2.140625" style="177" customWidth="1"/>
    <col min="339" max="339" width="0.5703125" style="177" customWidth="1"/>
    <col min="340" max="340" width="2.140625" style="177" customWidth="1"/>
    <col min="341" max="341" width="0.5703125" style="177" customWidth="1"/>
    <col min="342" max="342" width="1.7109375" style="177" customWidth="1"/>
    <col min="343" max="512" width="9.140625" style="177"/>
    <col min="513" max="513" width="0.7109375" style="177" customWidth="1"/>
    <col min="514" max="514" width="0.42578125" style="177" customWidth="1"/>
    <col min="515" max="515" width="0.5703125" style="177" customWidth="1"/>
    <col min="516" max="516" width="0.28515625" style="177" customWidth="1"/>
    <col min="517" max="517" width="3.42578125" style="177" customWidth="1"/>
    <col min="518" max="518" width="0.5703125" style="177" customWidth="1"/>
    <col min="519" max="538" width="0.710937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140625" style="177" customWidth="1"/>
    <col min="575" max="575" width="0.5703125" style="177" customWidth="1"/>
    <col min="576" max="576" width="2.140625" style="177" customWidth="1"/>
    <col min="577" max="577" width="0.5703125" style="177" customWidth="1"/>
    <col min="578" max="578" width="2.140625" style="177" customWidth="1"/>
    <col min="579" max="579" width="0.5703125" style="177" customWidth="1"/>
    <col min="580" max="580" width="2.140625" style="177" customWidth="1"/>
    <col min="581" max="581" width="0.5703125" style="177" customWidth="1"/>
    <col min="582" max="582" width="2.140625" style="177" customWidth="1"/>
    <col min="583" max="583" width="0.5703125" style="177" customWidth="1"/>
    <col min="584" max="584" width="2.140625" style="177" customWidth="1"/>
    <col min="585" max="585" width="0.5703125" style="177" customWidth="1"/>
    <col min="586" max="586" width="2.140625" style="177" customWidth="1"/>
    <col min="587" max="587" width="0.5703125" style="177" customWidth="1"/>
    <col min="588" max="588" width="2.140625" style="177" customWidth="1"/>
    <col min="589" max="589" width="0.5703125" style="177" customWidth="1"/>
    <col min="590" max="590" width="2.140625" style="177" customWidth="1"/>
    <col min="591" max="591" width="0.5703125" style="177" customWidth="1"/>
    <col min="592" max="592" width="2.140625" style="177" customWidth="1"/>
    <col min="593" max="593" width="0.5703125" style="177" customWidth="1"/>
    <col min="594" max="594" width="2.140625" style="177" customWidth="1"/>
    <col min="595" max="595" width="0.5703125" style="177" customWidth="1"/>
    <col min="596" max="596" width="2.140625" style="177" customWidth="1"/>
    <col min="597" max="597" width="0.5703125" style="177" customWidth="1"/>
    <col min="598" max="598" width="1.7109375" style="177" customWidth="1"/>
    <col min="599" max="768" width="9.140625" style="177"/>
    <col min="769" max="769" width="0.7109375" style="177" customWidth="1"/>
    <col min="770" max="770" width="0.42578125" style="177" customWidth="1"/>
    <col min="771" max="771" width="0.5703125" style="177" customWidth="1"/>
    <col min="772" max="772" width="0.28515625" style="177" customWidth="1"/>
    <col min="773" max="773" width="3.42578125" style="177" customWidth="1"/>
    <col min="774" max="774" width="0.5703125" style="177" customWidth="1"/>
    <col min="775" max="794" width="0.710937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140625" style="177" customWidth="1"/>
    <col min="831" max="831" width="0.5703125" style="177" customWidth="1"/>
    <col min="832" max="832" width="2.140625" style="177" customWidth="1"/>
    <col min="833" max="833" width="0.5703125" style="177" customWidth="1"/>
    <col min="834" max="834" width="2.140625" style="177" customWidth="1"/>
    <col min="835" max="835" width="0.5703125" style="177" customWidth="1"/>
    <col min="836" max="836" width="2.140625" style="177" customWidth="1"/>
    <col min="837" max="837" width="0.5703125" style="177" customWidth="1"/>
    <col min="838" max="838" width="2.140625" style="177" customWidth="1"/>
    <col min="839" max="839" width="0.5703125" style="177" customWidth="1"/>
    <col min="840" max="840" width="2.140625" style="177" customWidth="1"/>
    <col min="841" max="841" width="0.5703125" style="177" customWidth="1"/>
    <col min="842" max="842" width="2.140625" style="177" customWidth="1"/>
    <col min="843" max="843" width="0.5703125" style="177" customWidth="1"/>
    <col min="844" max="844" width="2.140625" style="177" customWidth="1"/>
    <col min="845" max="845" width="0.5703125" style="177" customWidth="1"/>
    <col min="846" max="846" width="2.140625" style="177" customWidth="1"/>
    <col min="847" max="847" width="0.5703125" style="177" customWidth="1"/>
    <col min="848" max="848" width="2.140625" style="177" customWidth="1"/>
    <col min="849" max="849" width="0.5703125" style="177" customWidth="1"/>
    <col min="850" max="850" width="2.140625" style="177" customWidth="1"/>
    <col min="851" max="851" width="0.5703125" style="177" customWidth="1"/>
    <col min="852" max="852" width="2.140625" style="177" customWidth="1"/>
    <col min="853" max="853" width="0.5703125" style="177" customWidth="1"/>
    <col min="854" max="854" width="1.7109375" style="177" customWidth="1"/>
    <col min="855"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42578125" style="177" customWidth="1"/>
    <col min="1030" max="1030" width="0.5703125" style="177" customWidth="1"/>
    <col min="1031" max="1050" width="0.710937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140625" style="177" customWidth="1"/>
    <col min="1087" max="1087" width="0.5703125" style="177" customWidth="1"/>
    <col min="1088" max="1088" width="2.140625" style="177" customWidth="1"/>
    <col min="1089" max="1089" width="0.5703125" style="177" customWidth="1"/>
    <col min="1090" max="1090" width="2.140625" style="177" customWidth="1"/>
    <col min="1091" max="1091" width="0.5703125" style="177" customWidth="1"/>
    <col min="1092" max="1092" width="2.140625" style="177" customWidth="1"/>
    <col min="1093" max="1093" width="0.5703125" style="177" customWidth="1"/>
    <col min="1094" max="1094" width="2.140625" style="177" customWidth="1"/>
    <col min="1095" max="1095" width="0.5703125" style="177" customWidth="1"/>
    <col min="1096" max="1096" width="2.140625" style="177" customWidth="1"/>
    <col min="1097" max="1097" width="0.5703125" style="177" customWidth="1"/>
    <col min="1098" max="1098" width="2.140625" style="177" customWidth="1"/>
    <col min="1099" max="1099" width="0.5703125" style="177" customWidth="1"/>
    <col min="1100" max="1100" width="2.140625" style="177" customWidth="1"/>
    <col min="1101" max="1101" width="0.5703125" style="177" customWidth="1"/>
    <col min="1102" max="1102" width="2.140625" style="177" customWidth="1"/>
    <col min="1103" max="1103" width="0.5703125" style="177" customWidth="1"/>
    <col min="1104" max="1104" width="2.140625" style="177" customWidth="1"/>
    <col min="1105" max="1105" width="0.5703125" style="177" customWidth="1"/>
    <col min="1106" max="1106" width="2.140625" style="177" customWidth="1"/>
    <col min="1107" max="1107" width="0.5703125" style="177" customWidth="1"/>
    <col min="1108" max="1108" width="2.140625" style="177" customWidth="1"/>
    <col min="1109" max="1109" width="0.5703125" style="177" customWidth="1"/>
    <col min="1110" max="1110" width="1.7109375" style="177" customWidth="1"/>
    <col min="1111"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42578125" style="177" customWidth="1"/>
    <col min="1286" max="1286" width="0.5703125" style="177" customWidth="1"/>
    <col min="1287" max="1306" width="0.710937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140625" style="177" customWidth="1"/>
    <col min="1343" max="1343" width="0.5703125" style="177" customWidth="1"/>
    <col min="1344" max="1344" width="2.140625" style="177" customWidth="1"/>
    <col min="1345" max="1345" width="0.5703125" style="177" customWidth="1"/>
    <col min="1346" max="1346" width="2.140625" style="177" customWidth="1"/>
    <col min="1347" max="1347" width="0.5703125" style="177" customWidth="1"/>
    <col min="1348" max="1348" width="2.140625" style="177" customWidth="1"/>
    <col min="1349" max="1349" width="0.5703125" style="177" customWidth="1"/>
    <col min="1350" max="1350" width="2.140625" style="177" customWidth="1"/>
    <col min="1351" max="1351" width="0.5703125" style="177" customWidth="1"/>
    <col min="1352" max="1352" width="2.140625" style="177" customWidth="1"/>
    <col min="1353" max="1353" width="0.5703125" style="177" customWidth="1"/>
    <col min="1354" max="1354" width="2.140625" style="177" customWidth="1"/>
    <col min="1355" max="1355" width="0.5703125" style="177" customWidth="1"/>
    <col min="1356" max="1356" width="2.140625" style="177" customWidth="1"/>
    <col min="1357" max="1357" width="0.5703125" style="177" customWidth="1"/>
    <col min="1358" max="1358" width="2.140625" style="177" customWidth="1"/>
    <col min="1359" max="1359" width="0.5703125" style="177" customWidth="1"/>
    <col min="1360" max="1360" width="2.140625" style="177" customWidth="1"/>
    <col min="1361" max="1361" width="0.5703125" style="177" customWidth="1"/>
    <col min="1362" max="1362" width="2.140625" style="177" customWidth="1"/>
    <col min="1363" max="1363" width="0.5703125" style="177" customWidth="1"/>
    <col min="1364" max="1364" width="2.140625" style="177" customWidth="1"/>
    <col min="1365" max="1365" width="0.5703125" style="177" customWidth="1"/>
    <col min="1366" max="1366" width="1.7109375" style="177" customWidth="1"/>
    <col min="1367"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42578125" style="177" customWidth="1"/>
    <col min="1542" max="1542" width="0.5703125" style="177" customWidth="1"/>
    <col min="1543" max="1562" width="0.710937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140625" style="177" customWidth="1"/>
    <col min="1599" max="1599" width="0.5703125" style="177" customWidth="1"/>
    <col min="1600" max="1600" width="2.140625" style="177" customWidth="1"/>
    <col min="1601" max="1601" width="0.5703125" style="177" customWidth="1"/>
    <col min="1602" max="1602" width="2.140625" style="177" customWidth="1"/>
    <col min="1603" max="1603" width="0.5703125" style="177" customWidth="1"/>
    <col min="1604" max="1604" width="2.140625" style="177" customWidth="1"/>
    <col min="1605" max="1605" width="0.5703125" style="177" customWidth="1"/>
    <col min="1606" max="1606" width="2.140625" style="177" customWidth="1"/>
    <col min="1607" max="1607" width="0.5703125" style="177" customWidth="1"/>
    <col min="1608" max="1608" width="2.140625" style="177" customWidth="1"/>
    <col min="1609" max="1609" width="0.5703125" style="177" customWidth="1"/>
    <col min="1610" max="1610" width="2.140625" style="177" customWidth="1"/>
    <col min="1611" max="1611" width="0.5703125" style="177" customWidth="1"/>
    <col min="1612" max="1612" width="2.140625" style="177" customWidth="1"/>
    <col min="1613" max="1613" width="0.5703125" style="177" customWidth="1"/>
    <col min="1614" max="1614" width="2.140625" style="177" customWidth="1"/>
    <col min="1615" max="1615" width="0.5703125" style="177" customWidth="1"/>
    <col min="1616" max="1616" width="2.140625" style="177" customWidth="1"/>
    <col min="1617" max="1617" width="0.5703125" style="177" customWidth="1"/>
    <col min="1618" max="1618" width="2.140625" style="177" customWidth="1"/>
    <col min="1619" max="1619" width="0.5703125" style="177" customWidth="1"/>
    <col min="1620" max="1620" width="2.140625" style="177" customWidth="1"/>
    <col min="1621" max="1621" width="0.5703125" style="177" customWidth="1"/>
    <col min="1622" max="1622" width="1.7109375" style="177" customWidth="1"/>
    <col min="1623"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42578125" style="177" customWidth="1"/>
    <col min="1798" max="1798" width="0.5703125" style="177" customWidth="1"/>
    <col min="1799" max="1818" width="0.710937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140625" style="177" customWidth="1"/>
    <col min="1855" max="1855" width="0.5703125" style="177" customWidth="1"/>
    <col min="1856" max="1856" width="2.140625" style="177" customWidth="1"/>
    <col min="1857" max="1857" width="0.5703125" style="177" customWidth="1"/>
    <col min="1858" max="1858" width="2.140625" style="177" customWidth="1"/>
    <col min="1859" max="1859" width="0.5703125" style="177" customWidth="1"/>
    <col min="1860" max="1860" width="2.140625" style="177" customWidth="1"/>
    <col min="1861" max="1861" width="0.5703125" style="177" customWidth="1"/>
    <col min="1862" max="1862" width="2.140625" style="177" customWidth="1"/>
    <col min="1863" max="1863" width="0.5703125" style="177" customWidth="1"/>
    <col min="1864" max="1864" width="2.140625" style="177" customWidth="1"/>
    <col min="1865" max="1865" width="0.5703125" style="177" customWidth="1"/>
    <col min="1866" max="1866" width="2.140625" style="177" customWidth="1"/>
    <col min="1867" max="1867" width="0.5703125" style="177" customWidth="1"/>
    <col min="1868" max="1868" width="2.140625" style="177" customWidth="1"/>
    <col min="1869" max="1869" width="0.5703125" style="177" customWidth="1"/>
    <col min="1870" max="1870" width="2.140625" style="177" customWidth="1"/>
    <col min="1871" max="1871" width="0.5703125" style="177" customWidth="1"/>
    <col min="1872" max="1872" width="2.140625" style="177" customWidth="1"/>
    <col min="1873" max="1873" width="0.5703125" style="177" customWidth="1"/>
    <col min="1874" max="1874" width="2.140625" style="177" customWidth="1"/>
    <col min="1875" max="1875" width="0.5703125" style="177" customWidth="1"/>
    <col min="1876" max="1876" width="2.140625" style="177" customWidth="1"/>
    <col min="1877" max="1877" width="0.5703125" style="177" customWidth="1"/>
    <col min="1878" max="1878" width="1.7109375" style="177" customWidth="1"/>
    <col min="1879"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42578125" style="177" customWidth="1"/>
    <col min="2054" max="2054" width="0.5703125" style="177" customWidth="1"/>
    <col min="2055" max="2074" width="0.710937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140625" style="177" customWidth="1"/>
    <col min="2111" max="2111" width="0.5703125" style="177" customWidth="1"/>
    <col min="2112" max="2112" width="2.140625" style="177" customWidth="1"/>
    <col min="2113" max="2113" width="0.5703125" style="177" customWidth="1"/>
    <col min="2114" max="2114" width="2.140625" style="177" customWidth="1"/>
    <col min="2115" max="2115" width="0.5703125" style="177" customWidth="1"/>
    <col min="2116" max="2116" width="2.140625" style="177" customWidth="1"/>
    <col min="2117" max="2117" width="0.5703125" style="177" customWidth="1"/>
    <col min="2118" max="2118" width="2.140625" style="177" customWidth="1"/>
    <col min="2119" max="2119" width="0.5703125" style="177" customWidth="1"/>
    <col min="2120" max="2120" width="2.140625" style="177" customWidth="1"/>
    <col min="2121" max="2121" width="0.5703125" style="177" customWidth="1"/>
    <col min="2122" max="2122" width="2.140625" style="177" customWidth="1"/>
    <col min="2123" max="2123" width="0.5703125" style="177" customWidth="1"/>
    <col min="2124" max="2124" width="2.140625" style="177" customWidth="1"/>
    <col min="2125" max="2125" width="0.5703125" style="177" customWidth="1"/>
    <col min="2126" max="2126" width="2.140625" style="177" customWidth="1"/>
    <col min="2127" max="2127" width="0.5703125" style="177" customWidth="1"/>
    <col min="2128" max="2128" width="2.140625" style="177" customWidth="1"/>
    <col min="2129" max="2129" width="0.5703125" style="177" customWidth="1"/>
    <col min="2130" max="2130" width="2.140625" style="177" customWidth="1"/>
    <col min="2131" max="2131" width="0.5703125" style="177" customWidth="1"/>
    <col min="2132" max="2132" width="2.140625" style="177" customWidth="1"/>
    <col min="2133" max="2133" width="0.5703125" style="177" customWidth="1"/>
    <col min="2134" max="2134" width="1.7109375" style="177" customWidth="1"/>
    <col min="2135"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42578125" style="177" customWidth="1"/>
    <col min="2310" max="2310" width="0.5703125" style="177" customWidth="1"/>
    <col min="2311" max="2330" width="0.710937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140625" style="177" customWidth="1"/>
    <col min="2367" max="2367" width="0.5703125" style="177" customWidth="1"/>
    <col min="2368" max="2368" width="2.140625" style="177" customWidth="1"/>
    <col min="2369" max="2369" width="0.5703125" style="177" customWidth="1"/>
    <col min="2370" max="2370" width="2.140625" style="177" customWidth="1"/>
    <col min="2371" max="2371" width="0.5703125" style="177" customWidth="1"/>
    <col min="2372" max="2372" width="2.140625" style="177" customWidth="1"/>
    <col min="2373" max="2373" width="0.5703125" style="177" customWidth="1"/>
    <col min="2374" max="2374" width="2.140625" style="177" customWidth="1"/>
    <col min="2375" max="2375" width="0.5703125" style="177" customWidth="1"/>
    <col min="2376" max="2376" width="2.140625" style="177" customWidth="1"/>
    <col min="2377" max="2377" width="0.5703125" style="177" customWidth="1"/>
    <col min="2378" max="2378" width="2.140625" style="177" customWidth="1"/>
    <col min="2379" max="2379" width="0.5703125" style="177" customWidth="1"/>
    <col min="2380" max="2380" width="2.140625" style="177" customWidth="1"/>
    <col min="2381" max="2381" width="0.5703125" style="177" customWidth="1"/>
    <col min="2382" max="2382" width="2.140625" style="177" customWidth="1"/>
    <col min="2383" max="2383" width="0.5703125" style="177" customWidth="1"/>
    <col min="2384" max="2384" width="2.140625" style="177" customWidth="1"/>
    <col min="2385" max="2385" width="0.5703125" style="177" customWidth="1"/>
    <col min="2386" max="2386" width="2.140625" style="177" customWidth="1"/>
    <col min="2387" max="2387" width="0.5703125" style="177" customWidth="1"/>
    <col min="2388" max="2388" width="2.140625" style="177" customWidth="1"/>
    <col min="2389" max="2389" width="0.5703125" style="177" customWidth="1"/>
    <col min="2390" max="2390" width="1.7109375" style="177" customWidth="1"/>
    <col min="2391"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42578125" style="177" customWidth="1"/>
    <col min="2566" max="2566" width="0.5703125" style="177" customWidth="1"/>
    <col min="2567" max="2586" width="0.710937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140625" style="177" customWidth="1"/>
    <col min="2623" max="2623" width="0.5703125" style="177" customWidth="1"/>
    <col min="2624" max="2624" width="2.140625" style="177" customWidth="1"/>
    <col min="2625" max="2625" width="0.5703125" style="177" customWidth="1"/>
    <col min="2626" max="2626" width="2.140625" style="177" customWidth="1"/>
    <col min="2627" max="2627" width="0.5703125" style="177" customWidth="1"/>
    <col min="2628" max="2628" width="2.140625" style="177" customWidth="1"/>
    <col min="2629" max="2629" width="0.5703125" style="177" customWidth="1"/>
    <col min="2630" max="2630" width="2.140625" style="177" customWidth="1"/>
    <col min="2631" max="2631" width="0.5703125" style="177" customWidth="1"/>
    <col min="2632" max="2632" width="2.140625" style="177" customWidth="1"/>
    <col min="2633" max="2633" width="0.5703125" style="177" customWidth="1"/>
    <col min="2634" max="2634" width="2.140625" style="177" customWidth="1"/>
    <col min="2635" max="2635" width="0.5703125" style="177" customWidth="1"/>
    <col min="2636" max="2636" width="2.140625" style="177" customWidth="1"/>
    <col min="2637" max="2637" width="0.5703125" style="177" customWidth="1"/>
    <col min="2638" max="2638" width="2.140625" style="177" customWidth="1"/>
    <col min="2639" max="2639" width="0.5703125" style="177" customWidth="1"/>
    <col min="2640" max="2640" width="2.140625" style="177" customWidth="1"/>
    <col min="2641" max="2641" width="0.5703125" style="177" customWidth="1"/>
    <col min="2642" max="2642" width="2.140625" style="177" customWidth="1"/>
    <col min="2643" max="2643" width="0.5703125" style="177" customWidth="1"/>
    <col min="2644" max="2644" width="2.140625" style="177" customWidth="1"/>
    <col min="2645" max="2645" width="0.5703125" style="177" customWidth="1"/>
    <col min="2646" max="2646" width="1.7109375" style="177" customWidth="1"/>
    <col min="2647"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42578125" style="177" customWidth="1"/>
    <col min="2822" max="2822" width="0.5703125" style="177" customWidth="1"/>
    <col min="2823" max="2842" width="0.710937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140625" style="177" customWidth="1"/>
    <col min="2879" max="2879" width="0.5703125" style="177" customWidth="1"/>
    <col min="2880" max="2880" width="2.140625" style="177" customWidth="1"/>
    <col min="2881" max="2881" width="0.5703125" style="177" customWidth="1"/>
    <col min="2882" max="2882" width="2.140625" style="177" customWidth="1"/>
    <col min="2883" max="2883" width="0.5703125" style="177" customWidth="1"/>
    <col min="2884" max="2884" width="2.140625" style="177" customWidth="1"/>
    <col min="2885" max="2885" width="0.5703125" style="177" customWidth="1"/>
    <col min="2886" max="2886" width="2.140625" style="177" customWidth="1"/>
    <col min="2887" max="2887" width="0.5703125" style="177" customWidth="1"/>
    <col min="2888" max="2888" width="2.140625" style="177" customWidth="1"/>
    <col min="2889" max="2889" width="0.5703125" style="177" customWidth="1"/>
    <col min="2890" max="2890" width="2.140625" style="177" customWidth="1"/>
    <col min="2891" max="2891" width="0.5703125" style="177" customWidth="1"/>
    <col min="2892" max="2892" width="2.140625" style="177" customWidth="1"/>
    <col min="2893" max="2893" width="0.5703125" style="177" customWidth="1"/>
    <col min="2894" max="2894" width="2.140625" style="177" customWidth="1"/>
    <col min="2895" max="2895" width="0.5703125" style="177" customWidth="1"/>
    <col min="2896" max="2896" width="2.140625" style="177" customWidth="1"/>
    <col min="2897" max="2897" width="0.5703125" style="177" customWidth="1"/>
    <col min="2898" max="2898" width="2.140625" style="177" customWidth="1"/>
    <col min="2899" max="2899" width="0.5703125" style="177" customWidth="1"/>
    <col min="2900" max="2900" width="2.140625" style="177" customWidth="1"/>
    <col min="2901" max="2901" width="0.5703125" style="177" customWidth="1"/>
    <col min="2902" max="2902" width="1.7109375" style="177" customWidth="1"/>
    <col min="2903"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42578125" style="177" customWidth="1"/>
    <col min="3078" max="3078" width="0.5703125" style="177" customWidth="1"/>
    <col min="3079" max="3098" width="0.710937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140625" style="177" customWidth="1"/>
    <col min="3135" max="3135" width="0.5703125" style="177" customWidth="1"/>
    <col min="3136" max="3136" width="2.140625" style="177" customWidth="1"/>
    <col min="3137" max="3137" width="0.5703125" style="177" customWidth="1"/>
    <col min="3138" max="3138" width="2.140625" style="177" customWidth="1"/>
    <col min="3139" max="3139" width="0.5703125" style="177" customWidth="1"/>
    <col min="3140" max="3140" width="2.140625" style="177" customWidth="1"/>
    <col min="3141" max="3141" width="0.5703125" style="177" customWidth="1"/>
    <col min="3142" max="3142" width="2.140625" style="177" customWidth="1"/>
    <col min="3143" max="3143" width="0.5703125" style="177" customWidth="1"/>
    <col min="3144" max="3144" width="2.140625" style="177" customWidth="1"/>
    <col min="3145" max="3145" width="0.5703125" style="177" customWidth="1"/>
    <col min="3146" max="3146" width="2.140625" style="177" customWidth="1"/>
    <col min="3147" max="3147" width="0.5703125" style="177" customWidth="1"/>
    <col min="3148" max="3148" width="2.140625" style="177" customWidth="1"/>
    <col min="3149" max="3149" width="0.5703125" style="177" customWidth="1"/>
    <col min="3150" max="3150" width="2.140625" style="177" customWidth="1"/>
    <col min="3151" max="3151" width="0.5703125" style="177" customWidth="1"/>
    <col min="3152" max="3152" width="2.140625" style="177" customWidth="1"/>
    <col min="3153" max="3153" width="0.5703125" style="177" customWidth="1"/>
    <col min="3154" max="3154" width="2.140625" style="177" customWidth="1"/>
    <col min="3155" max="3155" width="0.5703125" style="177" customWidth="1"/>
    <col min="3156" max="3156" width="2.140625" style="177" customWidth="1"/>
    <col min="3157" max="3157" width="0.5703125" style="177" customWidth="1"/>
    <col min="3158" max="3158" width="1.7109375" style="177" customWidth="1"/>
    <col min="3159"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42578125" style="177" customWidth="1"/>
    <col min="3334" max="3334" width="0.5703125" style="177" customWidth="1"/>
    <col min="3335" max="3354" width="0.710937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140625" style="177" customWidth="1"/>
    <col min="3391" max="3391" width="0.5703125" style="177" customWidth="1"/>
    <col min="3392" max="3392" width="2.140625" style="177" customWidth="1"/>
    <col min="3393" max="3393" width="0.5703125" style="177" customWidth="1"/>
    <col min="3394" max="3394" width="2.140625" style="177" customWidth="1"/>
    <col min="3395" max="3395" width="0.5703125" style="177" customWidth="1"/>
    <col min="3396" max="3396" width="2.140625" style="177" customWidth="1"/>
    <col min="3397" max="3397" width="0.5703125" style="177" customWidth="1"/>
    <col min="3398" max="3398" width="2.140625" style="177" customWidth="1"/>
    <col min="3399" max="3399" width="0.5703125" style="177" customWidth="1"/>
    <col min="3400" max="3400" width="2.140625" style="177" customWidth="1"/>
    <col min="3401" max="3401" width="0.5703125" style="177" customWidth="1"/>
    <col min="3402" max="3402" width="2.140625" style="177" customWidth="1"/>
    <col min="3403" max="3403" width="0.5703125" style="177" customWidth="1"/>
    <col min="3404" max="3404" width="2.140625" style="177" customWidth="1"/>
    <col min="3405" max="3405" width="0.5703125" style="177" customWidth="1"/>
    <col min="3406" max="3406" width="2.140625" style="177" customWidth="1"/>
    <col min="3407" max="3407" width="0.5703125" style="177" customWidth="1"/>
    <col min="3408" max="3408" width="2.140625" style="177" customWidth="1"/>
    <col min="3409" max="3409" width="0.5703125" style="177" customWidth="1"/>
    <col min="3410" max="3410" width="2.140625" style="177" customWidth="1"/>
    <col min="3411" max="3411" width="0.5703125" style="177" customWidth="1"/>
    <col min="3412" max="3412" width="2.140625" style="177" customWidth="1"/>
    <col min="3413" max="3413" width="0.5703125" style="177" customWidth="1"/>
    <col min="3414" max="3414" width="1.7109375" style="177" customWidth="1"/>
    <col min="3415"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42578125" style="177" customWidth="1"/>
    <col min="3590" max="3590" width="0.5703125" style="177" customWidth="1"/>
    <col min="3591" max="3610" width="0.710937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140625" style="177" customWidth="1"/>
    <col min="3647" max="3647" width="0.5703125" style="177" customWidth="1"/>
    <col min="3648" max="3648" width="2.140625" style="177" customWidth="1"/>
    <col min="3649" max="3649" width="0.5703125" style="177" customWidth="1"/>
    <col min="3650" max="3650" width="2.140625" style="177" customWidth="1"/>
    <col min="3651" max="3651" width="0.5703125" style="177" customWidth="1"/>
    <col min="3652" max="3652" width="2.140625" style="177" customWidth="1"/>
    <col min="3653" max="3653" width="0.5703125" style="177" customWidth="1"/>
    <col min="3654" max="3654" width="2.140625" style="177" customWidth="1"/>
    <col min="3655" max="3655" width="0.5703125" style="177" customWidth="1"/>
    <col min="3656" max="3656" width="2.140625" style="177" customWidth="1"/>
    <col min="3657" max="3657" width="0.5703125" style="177" customWidth="1"/>
    <col min="3658" max="3658" width="2.140625" style="177" customWidth="1"/>
    <col min="3659" max="3659" width="0.5703125" style="177" customWidth="1"/>
    <col min="3660" max="3660" width="2.140625" style="177" customWidth="1"/>
    <col min="3661" max="3661" width="0.5703125" style="177" customWidth="1"/>
    <col min="3662" max="3662" width="2.140625" style="177" customWidth="1"/>
    <col min="3663" max="3663" width="0.5703125" style="177" customWidth="1"/>
    <col min="3664" max="3664" width="2.140625" style="177" customWidth="1"/>
    <col min="3665" max="3665" width="0.5703125" style="177" customWidth="1"/>
    <col min="3666" max="3666" width="2.140625" style="177" customWidth="1"/>
    <col min="3667" max="3667" width="0.5703125" style="177" customWidth="1"/>
    <col min="3668" max="3668" width="2.140625" style="177" customWidth="1"/>
    <col min="3669" max="3669" width="0.5703125" style="177" customWidth="1"/>
    <col min="3670" max="3670" width="1.7109375" style="177" customWidth="1"/>
    <col min="3671"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42578125" style="177" customWidth="1"/>
    <col min="3846" max="3846" width="0.5703125" style="177" customWidth="1"/>
    <col min="3847" max="3866" width="0.710937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140625" style="177" customWidth="1"/>
    <col min="3903" max="3903" width="0.5703125" style="177" customWidth="1"/>
    <col min="3904" max="3904" width="2.140625" style="177" customWidth="1"/>
    <col min="3905" max="3905" width="0.5703125" style="177" customWidth="1"/>
    <col min="3906" max="3906" width="2.140625" style="177" customWidth="1"/>
    <col min="3907" max="3907" width="0.5703125" style="177" customWidth="1"/>
    <col min="3908" max="3908" width="2.140625" style="177" customWidth="1"/>
    <col min="3909" max="3909" width="0.5703125" style="177" customWidth="1"/>
    <col min="3910" max="3910" width="2.140625" style="177" customWidth="1"/>
    <col min="3911" max="3911" width="0.5703125" style="177" customWidth="1"/>
    <col min="3912" max="3912" width="2.140625" style="177" customWidth="1"/>
    <col min="3913" max="3913" width="0.5703125" style="177" customWidth="1"/>
    <col min="3914" max="3914" width="2.140625" style="177" customWidth="1"/>
    <col min="3915" max="3915" width="0.5703125" style="177" customWidth="1"/>
    <col min="3916" max="3916" width="2.140625" style="177" customWidth="1"/>
    <col min="3917" max="3917" width="0.5703125" style="177" customWidth="1"/>
    <col min="3918" max="3918" width="2.140625" style="177" customWidth="1"/>
    <col min="3919" max="3919" width="0.5703125" style="177" customWidth="1"/>
    <col min="3920" max="3920" width="2.140625" style="177" customWidth="1"/>
    <col min="3921" max="3921" width="0.5703125" style="177" customWidth="1"/>
    <col min="3922" max="3922" width="2.140625" style="177" customWidth="1"/>
    <col min="3923" max="3923" width="0.5703125" style="177" customWidth="1"/>
    <col min="3924" max="3924" width="2.140625" style="177" customWidth="1"/>
    <col min="3925" max="3925" width="0.5703125" style="177" customWidth="1"/>
    <col min="3926" max="3926" width="1.7109375" style="177" customWidth="1"/>
    <col min="3927"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42578125" style="177" customWidth="1"/>
    <col min="4102" max="4102" width="0.5703125" style="177" customWidth="1"/>
    <col min="4103" max="4122" width="0.710937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140625" style="177" customWidth="1"/>
    <col min="4159" max="4159" width="0.5703125" style="177" customWidth="1"/>
    <col min="4160" max="4160" width="2.140625" style="177" customWidth="1"/>
    <col min="4161" max="4161" width="0.5703125" style="177" customWidth="1"/>
    <col min="4162" max="4162" width="2.140625" style="177" customWidth="1"/>
    <col min="4163" max="4163" width="0.5703125" style="177" customWidth="1"/>
    <col min="4164" max="4164" width="2.140625" style="177" customWidth="1"/>
    <col min="4165" max="4165" width="0.5703125" style="177" customWidth="1"/>
    <col min="4166" max="4166" width="2.140625" style="177" customWidth="1"/>
    <col min="4167" max="4167" width="0.5703125" style="177" customWidth="1"/>
    <col min="4168" max="4168" width="2.140625" style="177" customWidth="1"/>
    <col min="4169" max="4169" width="0.5703125" style="177" customWidth="1"/>
    <col min="4170" max="4170" width="2.140625" style="177" customWidth="1"/>
    <col min="4171" max="4171" width="0.5703125" style="177" customWidth="1"/>
    <col min="4172" max="4172" width="2.140625" style="177" customWidth="1"/>
    <col min="4173" max="4173" width="0.5703125" style="177" customWidth="1"/>
    <col min="4174" max="4174" width="2.140625" style="177" customWidth="1"/>
    <col min="4175" max="4175" width="0.5703125" style="177" customWidth="1"/>
    <col min="4176" max="4176" width="2.140625" style="177" customWidth="1"/>
    <col min="4177" max="4177" width="0.5703125" style="177" customWidth="1"/>
    <col min="4178" max="4178" width="2.140625" style="177" customWidth="1"/>
    <col min="4179" max="4179" width="0.5703125" style="177" customWidth="1"/>
    <col min="4180" max="4180" width="2.140625" style="177" customWidth="1"/>
    <col min="4181" max="4181" width="0.5703125" style="177" customWidth="1"/>
    <col min="4182" max="4182" width="1.7109375" style="177" customWidth="1"/>
    <col min="4183"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42578125" style="177" customWidth="1"/>
    <col min="4358" max="4358" width="0.5703125" style="177" customWidth="1"/>
    <col min="4359" max="4378" width="0.710937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140625" style="177" customWidth="1"/>
    <col min="4415" max="4415" width="0.5703125" style="177" customWidth="1"/>
    <col min="4416" max="4416" width="2.140625" style="177" customWidth="1"/>
    <col min="4417" max="4417" width="0.5703125" style="177" customWidth="1"/>
    <col min="4418" max="4418" width="2.140625" style="177" customWidth="1"/>
    <col min="4419" max="4419" width="0.5703125" style="177" customWidth="1"/>
    <col min="4420" max="4420" width="2.140625" style="177" customWidth="1"/>
    <col min="4421" max="4421" width="0.5703125" style="177" customWidth="1"/>
    <col min="4422" max="4422" width="2.140625" style="177" customWidth="1"/>
    <col min="4423" max="4423" width="0.5703125" style="177" customWidth="1"/>
    <col min="4424" max="4424" width="2.140625" style="177" customWidth="1"/>
    <col min="4425" max="4425" width="0.5703125" style="177" customWidth="1"/>
    <col min="4426" max="4426" width="2.140625" style="177" customWidth="1"/>
    <col min="4427" max="4427" width="0.5703125" style="177" customWidth="1"/>
    <col min="4428" max="4428" width="2.140625" style="177" customWidth="1"/>
    <col min="4429" max="4429" width="0.5703125" style="177" customWidth="1"/>
    <col min="4430" max="4430" width="2.140625" style="177" customWidth="1"/>
    <col min="4431" max="4431" width="0.5703125" style="177" customWidth="1"/>
    <col min="4432" max="4432" width="2.140625" style="177" customWidth="1"/>
    <col min="4433" max="4433" width="0.5703125" style="177" customWidth="1"/>
    <col min="4434" max="4434" width="2.140625" style="177" customWidth="1"/>
    <col min="4435" max="4435" width="0.5703125" style="177" customWidth="1"/>
    <col min="4436" max="4436" width="2.140625" style="177" customWidth="1"/>
    <col min="4437" max="4437" width="0.5703125" style="177" customWidth="1"/>
    <col min="4438" max="4438" width="1.7109375" style="177" customWidth="1"/>
    <col min="4439"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42578125" style="177" customWidth="1"/>
    <col min="4614" max="4614" width="0.5703125" style="177" customWidth="1"/>
    <col min="4615" max="4634" width="0.710937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140625" style="177" customWidth="1"/>
    <col min="4671" max="4671" width="0.5703125" style="177" customWidth="1"/>
    <col min="4672" max="4672" width="2.140625" style="177" customWidth="1"/>
    <col min="4673" max="4673" width="0.5703125" style="177" customWidth="1"/>
    <col min="4674" max="4674" width="2.140625" style="177" customWidth="1"/>
    <col min="4675" max="4675" width="0.5703125" style="177" customWidth="1"/>
    <col min="4676" max="4676" width="2.140625" style="177" customWidth="1"/>
    <col min="4677" max="4677" width="0.5703125" style="177" customWidth="1"/>
    <col min="4678" max="4678" width="2.140625" style="177" customWidth="1"/>
    <col min="4679" max="4679" width="0.5703125" style="177" customWidth="1"/>
    <col min="4680" max="4680" width="2.140625" style="177" customWidth="1"/>
    <col min="4681" max="4681" width="0.5703125" style="177" customWidth="1"/>
    <col min="4682" max="4682" width="2.140625" style="177" customWidth="1"/>
    <col min="4683" max="4683" width="0.5703125" style="177" customWidth="1"/>
    <col min="4684" max="4684" width="2.140625" style="177" customWidth="1"/>
    <col min="4685" max="4685" width="0.5703125" style="177" customWidth="1"/>
    <col min="4686" max="4686" width="2.140625" style="177" customWidth="1"/>
    <col min="4687" max="4687" width="0.5703125" style="177" customWidth="1"/>
    <col min="4688" max="4688" width="2.140625" style="177" customWidth="1"/>
    <col min="4689" max="4689" width="0.5703125" style="177" customWidth="1"/>
    <col min="4690" max="4690" width="2.140625" style="177" customWidth="1"/>
    <col min="4691" max="4691" width="0.5703125" style="177" customWidth="1"/>
    <col min="4692" max="4692" width="2.140625" style="177" customWidth="1"/>
    <col min="4693" max="4693" width="0.5703125" style="177" customWidth="1"/>
    <col min="4694" max="4694" width="1.7109375" style="177" customWidth="1"/>
    <col min="4695"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42578125" style="177" customWidth="1"/>
    <col min="4870" max="4870" width="0.5703125" style="177" customWidth="1"/>
    <col min="4871" max="4890" width="0.710937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140625" style="177" customWidth="1"/>
    <col min="4927" max="4927" width="0.5703125" style="177" customWidth="1"/>
    <col min="4928" max="4928" width="2.140625" style="177" customWidth="1"/>
    <col min="4929" max="4929" width="0.5703125" style="177" customWidth="1"/>
    <col min="4930" max="4930" width="2.140625" style="177" customWidth="1"/>
    <col min="4931" max="4931" width="0.5703125" style="177" customWidth="1"/>
    <col min="4932" max="4932" width="2.140625" style="177" customWidth="1"/>
    <col min="4933" max="4933" width="0.5703125" style="177" customWidth="1"/>
    <col min="4934" max="4934" width="2.140625" style="177" customWidth="1"/>
    <col min="4935" max="4935" width="0.5703125" style="177" customWidth="1"/>
    <col min="4936" max="4936" width="2.140625" style="177" customWidth="1"/>
    <col min="4937" max="4937" width="0.5703125" style="177" customWidth="1"/>
    <col min="4938" max="4938" width="2.140625" style="177" customWidth="1"/>
    <col min="4939" max="4939" width="0.5703125" style="177" customWidth="1"/>
    <col min="4940" max="4940" width="2.140625" style="177" customWidth="1"/>
    <col min="4941" max="4941" width="0.5703125" style="177" customWidth="1"/>
    <col min="4942" max="4942" width="2.140625" style="177" customWidth="1"/>
    <col min="4943" max="4943" width="0.5703125" style="177" customWidth="1"/>
    <col min="4944" max="4944" width="2.140625" style="177" customWidth="1"/>
    <col min="4945" max="4945" width="0.5703125" style="177" customWidth="1"/>
    <col min="4946" max="4946" width="2.140625" style="177" customWidth="1"/>
    <col min="4947" max="4947" width="0.5703125" style="177" customWidth="1"/>
    <col min="4948" max="4948" width="2.140625" style="177" customWidth="1"/>
    <col min="4949" max="4949" width="0.5703125" style="177" customWidth="1"/>
    <col min="4950" max="4950" width="1.7109375" style="177" customWidth="1"/>
    <col min="4951"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42578125" style="177" customWidth="1"/>
    <col min="5126" max="5126" width="0.5703125" style="177" customWidth="1"/>
    <col min="5127" max="5146" width="0.710937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140625" style="177" customWidth="1"/>
    <col min="5183" max="5183" width="0.5703125" style="177" customWidth="1"/>
    <col min="5184" max="5184" width="2.140625" style="177" customWidth="1"/>
    <col min="5185" max="5185" width="0.5703125" style="177" customWidth="1"/>
    <col min="5186" max="5186" width="2.140625" style="177" customWidth="1"/>
    <col min="5187" max="5187" width="0.5703125" style="177" customWidth="1"/>
    <col min="5188" max="5188" width="2.140625" style="177" customWidth="1"/>
    <col min="5189" max="5189" width="0.5703125" style="177" customWidth="1"/>
    <col min="5190" max="5190" width="2.140625" style="177" customWidth="1"/>
    <col min="5191" max="5191" width="0.5703125" style="177" customWidth="1"/>
    <col min="5192" max="5192" width="2.140625" style="177" customWidth="1"/>
    <col min="5193" max="5193" width="0.5703125" style="177" customWidth="1"/>
    <col min="5194" max="5194" width="2.140625" style="177" customWidth="1"/>
    <col min="5195" max="5195" width="0.5703125" style="177" customWidth="1"/>
    <col min="5196" max="5196" width="2.140625" style="177" customWidth="1"/>
    <col min="5197" max="5197" width="0.5703125" style="177" customWidth="1"/>
    <col min="5198" max="5198" width="2.140625" style="177" customWidth="1"/>
    <col min="5199" max="5199" width="0.5703125" style="177" customWidth="1"/>
    <col min="5200" max="5200" width="2.140625" style="177" customWidth="1"/>
    <col min="5201" max="5201" width="0.5703125" style="177" customWidth="1"/>
    <col min="5202" max="5202" width="2.140625" style="177" customWidth="1"/>
    <col min="5203" max="5203" width="0.5703125" style="177" customWidth="1"/>
    <col min="5204" max="5204" width="2.140625" style="177" customWidth="1"/>
    <col min="5205" max="5205" width="0.5703125" style="177" customWidth="1"/>
    <col min="5206" max="5206" width="1.7109375" style="177" customWidth="1"/>
    <col min="5207"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42578125" style="177" customWidth="1"/>
    <col min="5382" max="5382" width="0.5703125" style="177" customWidth="1"/>
    <col min="5383" max="5402" width="0.710937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140625" style="177" customWidth="1"/>
    <col min="5439" max="5439" width="0.5703125" style="177" customWidth="1"/>
    <col min="5440" max="5440" width="2.140625" style="177" customWidth="1"/>
    <col min="5441" max="5441" width="0.5703125" style="177" customWidth="1"/>
    <col min="5442" max="5442" width="2.140625" style="177" customWidth="1"/>
    <col min="5443" max="5443" width="0.5703125" style="177" customWidth="1"/>
    <col min="5444" max="5444" width="2.140625" style="177" customWidth="1"/>
    <col min="5445" max="5445" width="0.5703125" style="177" customWidth="1"/>
    <col min="5446" max="5446" width="2.140625" style="177" customWidth="1"/>
    <col min="5447" max="5447" width="0.5703125" style="177" customWidth="1"/>
    <col min="5448" max="5448" width="2.140625" style="177" customWidth="1"/>
    <col min="5449" max="5449" width="0.5703125" style="177" customWidth="1"/>
    <col min="5450" max="5450" width="2.140625" style="177" customWidth="1"/>
    <col min="5451" max="5451" width="0.5703125" style="177" customWidth="1"/>
    <col min="5452" max="5452" width="2.140625" style="177" customWidth="1"/>
    <col min="5453" max="5453" width="0.5703125" style="177" customWidth="1"/>
    <col min="5454" max="5454" width="2.140625" style="177" customWidth="1"/>
    <col min="5455" max="5455" width="0.5703125" style="177" customWidth="1"/>
    <col min="5456" max="5456" width="2.140625" style="177" customWidth="1"/>
    <col min="5457" max="5457" width="0.5703125" style="177" customWidth="1"/>
    <col min="5458" max="5458" width="2.140625" style="177" customWidth="1"/>
    <col min="5459" max="5459" width="0.5703125" style="177" customWidth="1"/>
    <col min="5460" max="5460" width="2.140625" style="177" customWidth="1"/>
    <col min="5461" max="5461" width="0.5703125" style="177" customWidth="1"/>
    <col min="5462" max="5462" width="1.7109375" style="177" customWidth="1"/>
    <col min="5463"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42578125" style="177" customWidth="1"/>
    <col min="5638" max="5638" width="0.5703125" style="177" customWidth="1"/>
    <col min="5639" max="5658" width="0.710937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140625" style="177" customWidth="1"/>
    <col min="5695" max="5695" width="0.5703125" style="177" customWidth="1"/>
    <col min="5696" max="5696" width="2.140625" style="177" customWidth="1"/>
    <col min="5697" max="5697" width="0.5703125" style="177" customWidth="1"/>
    <col min="5698" max="5698" width="2.140625" style="177" customWidth="1"/>
    <col min="5699" max="5699" width="0.5703125" style="177" customWidth="1"/>
    <col min="5700" max="5700" width="2.140625" style="177" customWidth="1"/>
    <col min="5701" max="5701" width="0.5703125" style="177" customWidth="1"/>
    <col min="5702" max="5702" width="2.140625" style="177" customWidth="1"/>
    <col min="5703" max="5703" width="0.5703125" style="177" customWidth="1"/>
    <col min="5704" max="5704" width="2.140625" style="177" customWidth="1"/>
    <col min="5705" max="5705" width="0.5703125" style="177" customWidth="1"/>
    <col min="5706" max="5706" width="2.140625" style="177" customWidth="1"/>
    <col min="5707" max="5707" width="0.5703125" style="177" customWidth="1"/>
    <col min="5708" max="5708" width="2.140625" style="177" customWidth="1"/>
    <col min="5709" max="5709" width="0.5703125" style="177" customWidth="1"/>
    <col min="5710" max="5710" width="2.140625" style="177" customWidth="1"/>
    <col min="5711" max="5711" width="0.5703125" style="177" customWidth="1"/>
    <col min="5712" max="5712" width="2.140625" style="177" customWidth="1"/>
    <col min="5713" max="5713" width="0.5703125" style="177" customWidth="1"/>
    <col min="5714" max="5714" width="2.140625" style="177" customWidth="1"/>
    <col min="5715" max="5715" width="0.5703125" style="177" customWidth="1"/>
    <col min="5716" max="5716" width="2.140625" style="177" customWidth="1"/>
    <col min="5717" max="5717" width="0.5703125" style="177" customWidth="1"/>
    <col min="5718" max="5718" width="1.7109375" style="177" customWidth="1"/>
    <col min="5719"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42578125" style="177" customWidth="1"/>
    <col min="5894" max="5894" width="0.5703125" style="177" customWidth="1"/>
    <col min="5895" max="5914" width="0.710937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140625" style="177" customWidth="1"/>
    <col min="5951" max="5951" width="0.5703125" style="177" customWidth="1"/>
    <col min="5952" max="5952" width="2.140625" style="177" customWidth="1"/>
    <col min="5953" max="5953" width="0.5703125" style="177" customWidth="1"/>
    <col min="5954" max="5954" width="2.140625" style="177" customWidth="1"/>
    <col min="5955" max="5955" width="0.5703125" style="177" customWidth="1"/>
    <col min="5956" max="5956" width="2.140625" style="177" customWidth="1"/>
    <col min="5957" max="5957" width="0.5703125" style="177" customWidth="1"/>
    <col min="5958" max="5958" width="2.140625" style="177" customWidth="1"/>
    <col min="5959" max="5959" width="0.5703125" style="177" customWidth="1"/>
    <col min="5960" max="5960" width="2.140625" style="177" customWidth="1"/>
    <col min="5961" max="5961" width="0.5703125" style="177" customWidth="1"/>
    <col min="5962" max="5962" width="2.140625" style="177" customWidth="1"/>
    <col min="5963" max="5963" width="0.5703125" style="177" customWidth="1"/>
    <col min="5964" max="5964" width="2.140625" style="177" customWidth="1"/>
    <col min="5965" max="5965" width="0.5703125" style="177" customWidth="1"/>
    <col min="5966" max="5966" width="2.140625" style="177" customWidth="1"/>
    <col min="5967" max="5967" width="0.5703125" style="177" customWidth="1"/>
    <col min="5968" max="5968" width="2.140625" style="177" customWidth="1"/>
    <col min="5969" max="5969" width="0.5703125" style="177" customWidth="1"/>
    <col min="5970" max="5970" width="2.140625" style="177" customWidth="1"/>
    <col min="5971" max="5971" width="0.5703125" style="177" customWidth="1"/>
    <col min="5972" max="5972" width="2.140625" style="177" customWidth="1"/>
    <col min="5973" max="5973" width="0.5703125" style="177" customWidth="1"/>
    <col min="5974" max="5974" width="1.7109375" style="177" customWidth="1"/>
    <col min="5975"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42578125" style="177" customWidth="1"/>
    <col min="6150" max="6150" width="0.5703125" style="177" customWidth="1"/>
    <col min="6151" max="6170" width="0.710937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140625" style="177" customWidth="1"/>
    <col min="6207" max="6207" width="0.5703125" style="177" customWidth="1"/>
    <col min="6208" max="6208" width="2.140625" style="177" customWidth="1"/>
    <col min="6209" max="6209" width="0.5703125" style="177" customWidth="1"/>
    <col min="6210" max="6210" width="2.140625" style="177" customWidth="1"/>
    <col min="6211" max="6211" width="0.5703125" style="177" customWidth="1"/>
    <col min="6212" max="6212" width="2.140625" style="177" customWidth="1"/>
    <col min="6213" max="6213" width="0.5703125" style="177" customWidth="1"/>
    <col min="6214" max="6214" width="2.140625" style="177" customWidth="1"/>
    <col min="6215" max="6215" width="0.5703125" style="177" customWidth="1"/>
    <col min="6216" max="6216" width="2.140625" style="177" customWidth="1"/>
    <col min="6217" max="6217" width="0.5703125" style="177" customWidth="1"/>
    <col min="6218" max="6218" width="2.140625" style="177" customWidth="1"/>
    <col min="6219" max="6219" width="0.5703125" style="177" customWidth="1"/>
    <col min="6220" max="6220" width="2.140625" style="177" customWidth="1"/>
    <col min="6221" max="6221" width="0.5703125" style="177" customWidth="1"/>
    <col min="6222" max="6222" width="2.140625" style="177" customWidth="1"/>
    <col min="6223" max="6223" width="0.5703125" style="177" customWidth="1"/>
    <col min="6224" max="6224" width="2.140625" style="177" customWidth="1"/>
    <col min="6225" max="6225" width="0.5703125" style="177" customWidth="1"/>
    <col min="6226" max="6226" width="2.140625" style="177" customWidth="1"/>
    <col min="6227" max="6227" width="0.5703125" style="177" customWidth="1"/>
    <col min="6228" max="6228" width="2.140625" style="177" customWidth="1"/>
    <col min="6229" max="6229" width="0.5703125" style="177" customWidth="1"/>
    <col min="6230" max="6230" width="1.7109375" style="177" customWidth="1"/>
    <col min="6231"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42578125" style="177" customWidth="1"/>
    <col min="6406" max="6406" width="0.5703125" style="177" customWidth="1"/>
    <col min="6407" max="6426" width="0.710937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140625" style="177" customWidth="1"/>
    <col min="6463" max="6463" width="0.5703125" style="177" customWidth="1"/>
    <col min="6464" max="6464" width="2.140625" style="177" customWidth="1"/>
    <col min="6465" max="6465" width="0.5703125" style="177" customWidth="1"/>
    <col min="6466" max="6466" width="2.140625" style="177" customWidth="1"/>
    <col min="6467" max="6467" width="0.5703125" style="177" customWidth="1"/>
    <col min="6468" max="6468" width="2.140625" style="177" customWidth="1"/>
    <col min="6469" max="6469" width="0.5703125" style="177" customWidth="1"/>
    <col min="6470" max="6470" width="2.140625" style="177" customWidth="1"/>
    <col min="6471" max="6471" width="0.5703125" style="177" customWidth="1"/>
    <col min="6472" max="6472" width="2.140625" style="177" customWidth="1"/>
    <col min="6473" max="6473" width="0.5703125" style="177" customWidth="1"/>
    <col min="6474" max="6474" width="2.140625" style="177" customWidth="1"/>
    <col min="6475" max="6475" width="0.5703125" style="177" customWidth="1"/>
    <col min="6476" max="6476" width="2.140625" style="177" customWidth="1"/>
    <col min="6477" max="6477" width="0.5703125" style="177" customWidth="1"/>
    <col min="6478" max="6478" width="2.140625" style="177" customWidth="1"/>
    <col min="6479" max="6479" width="0.5703125" style="177" customWidth="1"/>
    <col min="6480" max="6480" width="2.140625" style="177" customWidth="1"/>
    <col min="6481" max="6481" width="0.5703125" style="177" customWidth="1"/>
    <col min="6482" max="6482" width="2.140625" style="177" customWidth="1"/>
    <col min="6483" max="6483" width="0.5703125" style="177" customWidth="1"/>
    <col min="6484" max="6484" width="2.140625" style="177" customWidth="1"/>
    <col min="6485" max="6485" width="0.5703125" style="177" customWidth="1"/>
    <col min="6486" max="6486" width="1.7109375" style="177" customWidth="1"/>
    <col min="6487"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42578125" style="177" customWidth="1"/>
    <col min="6662" max="6662" width="0.5703125" style="177" customWidth="1"/>
    <col min="6663" max="6682" width="0.710937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140625" style="177" customWidth="1"/>
    <col min="6719" max="6719" width="0.5703125" style="177" customWidth="1"/>
    <col min="6720" max="6720" width="2.140625" style="177" customWidth="1"/>
    <col min="6721" max="6721" width="0.5703125" style="177" customWidth="1"/>
    <col min="6722" max="6722" width="2.140625" style="177" customWidth="1"/>
    <col min="6723" max="6723" width="0.5703125" style="177" customWidth="1"/>
    <col min="6724" max="6724" width="2.140625" style="177" customWidth="1"/>
    <col min="6725" max="6725" width="0.5703125" style="177" customWidth="1"/>
    <col min="6726" max="6726" width="2.140625" style="177" customWidth="1"/>
    <col min="6727" max="6727" width="0.5703125" style="177" customWidth="1"/>
    <col min="6728" max="6728" width="2.140625" style="177" customWidth="1"/>
    <col min="6729" max="6729" width="0.5703125" style="177" customWidth="1"/>
    <col min="6730" max="6730" width="2.140625" style="177" customWidth="1"/>
    <col min="6731" max="6731" width="0.5703125" style="177" customWidth="1"/>
    <col min="6732" max="6732" width="2.140625" style="177" customWidth="1"/>
    <col min="6733" max="6733" width="0.5703125" style="177" customWidth="1"/>
    <col min="6734" max="6734" width="2.140625" style="177" customWidth="1"/>
    <col min="6735" max="6735" width="0.5703125" style="177" customWidth="1"/>
    <col min="6736" max="6736" width="2.140625" style="177" customWidth="1"/>
    <col min="6737" max="6737" width="0.5703125" style="177" customWidth="1"/>
    <col min="6738" max="6738" width="2.140625" style="177" customWidth="1"/>
    <col min="6739" max="6739" width="0.5703125" style="177" customWidth="1"/>
    <col min="6740" max="6740" width="2.140625" style="177" customWidth="1"/>
    <col min="6741" max="6741" width="0.5703125" style="177" customWidth="1"/>
    <col min="6742" max="6742" width="1.7109375" style="177" customWidth="1"/>
    <col min="6743"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42578125" style="177" customWidth="1"/>
    <col min="6918" max="6918" width="0.5703125" style="177" customWidth="1"/>
    <col min="6919" max="6938" width="0.710937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140625" style="177" customWidth="1"/>
    <col min="6975" max="6975" width="0.5703125" style="177" customWidth="1"/>
    <col min="6976" max="6976" width="2.140625" style="177" customWidth="1"/>
    <col min="6977" max="6977" width="0.5703125" style="177" customWidth="1"/>
    <col min="6978" max="6978" width="2.140625" style="177" customWidth="1"/>
    <col min="6979" max="6979" width="0.5703125" style="177" customWidth="1"/>
    <col min="6980" max="6980" width="2.140625" style="177" customWidth="1"/>
    <col min="6981" max="6981" width="0.5703125" style="177" customWidth="1"/>
    <col min="6982" max="6982" width="2.140625" style="177" customWidth="1"/>
    <col min="6983" max="6983" width="0.5703125" style="177" customWidth="1"/>
    <col min="6984" max="6984" width="2.140625" style="177" customWidth="1"/>
    <col min="6985" max="6985" width="0.5703125" style="177" customWidth="1"/>
    <col min="6986" max="6986" width="2.140625" style="177" customWidth="1"/>
    <col min="6987" max="6987" width="0.5703125" style="177" customWidth="1"/>
    <col min="6988" max="6988" width="2.140625" style="177" customWidth="1"/>
    <col min="6989" max="6989" width="0.5703125" style="177" customWidth="1"/>
    <col min="6990" max="6990" width="2.140625" style="177" customWidth="1"/>
    <col min="6991" max="6991" width="0.5703125" style="177" customWidth="1"/>
    <col min="6992" max="6992" width="2.140625" style="177" customWidth="1"/>
    <col min="6993" max="6993" width="0.5703125" style="177" customWidth="1"/>
    <col min="6994" max="6994" width="2.140625" style="177" customWidth="1"/>
    <col min="6995" max="6995" width="0.5703125" style="177" customWidth="1"/>
    <col min="6996" max="6996" width="2.140625" style="177" customWidth="1"/>
    <col min="6997" max="6997" width="0.5703125" style="177" customWidth="1"/>
    <col min="6998" max="6998" width="1.7109375" style="177" customWidth="1"/>
    <col min="6999"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42578125" style="177" customWidth="1"/>
    <col min="7174" max="7174" width="0.5703125" style="177" customWidth="1"/>
    <col min="7175" max="7194" width="0.710937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140625" style="177" customWidth="1"/>
    <col min="7231" max="7231" width="0.5703125" style="177" customWidth="1"/>
    <col min="7232" max="7232" width="2.140625" style="177" customWidth="1"/>
    <col min="7233" max="7233" width="0.5703125" style="177" customWidth="1"/>
    <col min="7234" max="7234" width="2.140625" style="177" customWidth="1"/>
    <col min="7235" max="7235" width="0.5703125" style="177" customWidth="1"/>
    <col min="7236" max="7236" width="2.140625" style="177" customWidth="1"/>
    <col min="7237" max="7237" width="0.5703125" style="177" customWidth="1"/>
    <col min="7238" max="7238" width="2.140625" style="177" customWidth="1"/>
    <col min="7239" max="7239" width="0.5703125" style="177" customWidth="1"/>
    <col min="7240" max="7240" width="2.140625" style="177" customWidth="1"/>
    <col min="7241" max="7241" width="0.5703125" style="177" customWidth="1"/>
    <col min="7242" max="7242" width="2.140625" style="177" customWidth="1"/>
    <col min="7243" max="7243" width="0.5703125" style="177" customWidth="1"/>
    <col min="7244" max="7244" width="2.140625" style="177" customWidth="1"/>
    <col min="7245" max="7245" width="0.5703125" style="177" customWidth="1"/>
    <col min="7246" max="7246" width="2.140625" style="177" customWidth="1"/>
    <col min="7247" max="7247" width="0.5703125" style="177" customWidth="1"/>
    <col min="7248" max="7248" width="2.140625" style="177" customWidth="1"/>
    <col min="7249" max="7249" width="0.5703125" style="177" customWidth="1"/>
    <col min="7250" max="7250" width="2.140625" style="177" customWidth="1"/>
    <col min="7251" max="7251" width="0.5703125" style="177" customWidth="1"/>
    <col min="7252" max="7252" width="2.140625" style="177" customWidth="1"/>
    <col min="7253" max="7253" width="0.5703125" style="177" customWidth="1"/>
    <col min="7254" max="7254" width="1.7109375" style="177" customWidth="1"/>
    <col min="7255"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42578125" style="177" customWidth="1"/>
    <col min="7430" max="7430" width="0.5703125" style="177" customWidth="1"/>
    <col min="7431" max="7450" width="0.710937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140625" style="177" customWidth="1"/>
    <col min="7487" max="7487" width="0.5703125" style="177" customWidth="1"/>
    <col min="7488" max="7488" width="2.140625" style="177" customWidth="1"/>
    <col min="7489" max="7489" width="0.5703125" style="177" customWidth="1"/>
    <col min="7490" max="7490" width="2.140625" style="177" customWidth="1"/>
    <col min="7491" max="7491" width="0.5703125" style="177" customWidth="1"/>
    <col min="7492" max="7492" width="2.140625" style="177" customWidth="1"/>
    <col min="7493" max="7493" width="0.5703125" style="177" customWidth="1"/>
    <col min="7494" max="7494" width="2.140625" style="177" customWidth="1"/>
    <col min="7495" max="7495" width="0.5703125" style="177" customWidth="1"/>
    <col min="7496" max="7496" width="2.140625" style="177" customWidth="1"/>
    <col min="7497" max="7497" width="0.5703125" style="177" customWidth="1"/>
    <col min="7498" max="7498" width="2.140625" style="177" customWidth="1"/>
    <col min="7499" max="7499" width="0.5703125" style="177" customWidth="1"/>
    <col min="7500" max="7500" width="2.140625" style="177" customWidth="1"/>
    <col min="7501" max="7501" width="0.5703125" style="177" customWidth="1"/>
    <col min="7502" max="7502" width="2.140625" style="177" customWidth="1"/>
    <col min="7503" max="7503" width="0.5703125" style="177" customWidth="1"/>
    <col min="7504" max="7504" width="2.140625" style="177" customWidth="1"/>
    <col min="7505" max="7505" width="0.5703125" style="177" customWidth="1"/>
    <col min="7506" max="7506" width="2.140625" style="177" customWidth="1"/>
    <col min="7507" max="7507" width="0.5703125" style="177" customWidth="1"/>
    <col min="7508" max="7508" width="2.140625" style="177" customWidth="1"/>
    <col min="7509" max="7509" width="0.5703125" style="177" customWidth="1"/>
    <col min="7510" max="7510" width="1.7109375" style="177" customWidth="1"/>
    <col min="7511"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42578125" style="177" customWidth="1"/>
    <col min="7686" max="7686" width="0.5703125" style="177" customWidth="1"/>
    <col min="7687" max="7706" width="0.710937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140625" style="177" customWidth="1"/>
    <col min="7743" max="7743" width="0.5703125" style="177" customWidth="1"/>
    <col min="7744" max="7744" width="2.140625" style="177" customWidth="1"/>
    <col min="7745" max="7745" width="0.5703125" style="177" customWidth="1"/>
    <col min="7746" max="7746" width="2.140625" style="177" customWidth="1"/>
    <col min="7747" max="7747" width="0.5703125" style="177" customWidth="1"/>
    <col min="7748" max="7748" width="2.140625" style="177" customWidth="1"/>
    <col min="7749" max="7749" width="0.5703125" style="177" customWidth="1"/>
    <col min="7750" max="7750" width="2.140625" style="177" customWidth="1"/>
    <col min="7751" max="7751" width="0.5703125" style="177" customWidth="1"/>
    <col min="7752" max="7752" width="2.140625" style="177" customWidth="1"/>
    <col min="7753" max="7753" width="0.5703125" style="177" customWidth="1"/>
    <col min="7754" max="7754" width="2.140625" style="177" customWidth="1"/>
    <col min="7755" max="7755" width="0.5703125" style="177" customWidth="1"/>
    <col min="7756" max="7756" width="2.140625" style="177" customWidth="1"/>
    <col min="7757" max="7757" width="0.5703125" style="177" customWidth="1"/>
    <col min="7758" max="7758" width="2.140625" style="177" customWidth="1"/>
    <col min="7759" max="7759" width="0.5703125" style="177" customWidth="1"/>
    <col min="7760" max="7760" width="2.140625" style="177" customWidth="1"/>
    <col min="7761" max="7761" width="0.5703125" style="177" customWidth="1"/>
    <col min="7762" max="7762" width="2.140625" style="177" customWidth="1"/>
    <col min="7763" max="7763" width="0.5703125" style="177" customWidth="1"/>
    <col min="7764" max="7764" width="2.140625" style="177" customWidth="1"/>
    <col min="7765" max="7765" width="0.5703125" style="177" customWidth="1"/>
    <col min="7766" max="7766" width="1.7109375" style="177" customWidth="1"/>
    <col min="7767"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42578125" style="177" customWidth="1"/>
    <col min="7942" max="7942" width="0.5703125" style="177" customWidth="1"/>
    <col min="7943" max="7962" width="0.710937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140625" style="177" customWidth="1"/>
    <col min="7999" max="7999" width="0.5703125" style="177" customWidth="1"/>
    <col min="8000" max="8000" width="2.140625" style="177" customWidth="1"/>
    <col min="8001" max="8001" width="0.5703125" style="177" customWidth="1"/>
    <col min="8002" max="8002" width="2.140625" style="177" customWidth="1"/>
    <col min="8003" max="8003" width="0.5703125" style="177" customWidth="1"/>
    <col min="8004" max="8004" width="2.140625" style="177" customWidth="1"/>
    <col min="8005" max="8005" width="0.5703125" style="177" customWidth="1"/>
    <col min="8006" max="8006" width="2.140625" style="177" customWidth="1"/>
    <col min="8007" max="8007" width="0.5703125" style="177" customWidth="1"/>
    <col min="8008" max="8008" width="2.140625" style="177" customWidth="1"/>
    <col min="8009" max="8009" width="0.5703125" style="177" customWidth="1"/>
    <col min="8010" max="8010" width="2.140625" style="177" customWidth="1"/>
    <col min="8011" max="8011" width="0.5703125" style="177" customWidth="1"/>
    <col min="8012" max="8012" width="2.140625" style="177" customWidth="1"/>
    <col min="8013" max="8013" width="0.5703125" style="177" customWidth="1"/>
    <col min="8014" max="8014" width="2.140625" style="177" customWidth="1"/>
    <col min="8015" max="8015" width="0.5703125" style="177" customWidth="1"/>
    <col min="8016" max="8016" width="2.140625" style="177" customWidth="1"/>
    <col min="8017" max="8017" width="0.5703125" style="177" customWidth="1"/>
    <col min="8018" max="8018" width="2.140625" style="177" customWidth="1"/>
    <col min="8019" max="8019" width="0.5703125" style="177" customWidth="1"/>
    <col min="8020" max="8020" width="2.140625" style="177" customWidth="1"/>
    <col min="8021" max="8021" width="0.5703125" style="177" customWidth="1"/>
    <col min="8022" max="8022" width="1.7109375" style="177" customWidth="1"/>
    <col min="8023"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42578125" style="177" customWidth="1"/>
    <col min="8198" max="8198" width="0.5703125" style="177" customWidth="1"/>
    <col min="8199" max="8218" width="0.710937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140625" style="177" customWidth="1"/>
    <col min="8255" max="8255" width="0.5703125" style="177" customWidth="1"/>
    <col min="8256" max="8256" width="2.140625" style="177" customWidth="1"/>
    <col min="8257" max="8257" width="0.5703125" style="177" customWidth="1"/>
    <col min="8258" max="8258" width="2.140625" style="177" customWidth="1"/>
    <col min="8259" max="8259" width="0.5703125" style="177" customWidth="1"/>
    <col min="8260" max="8260" width="2.140625" style="177" customWidth="1"/>
    <col min="8261" max="8261" width="0.5703125" style="177" customWidth="1"/>
    <col min="8262" max="8262" width="2.140625" style="177" customWidth="1"/>
    <col min="8263" max="8263" width="0.5703125" style="177" customWidth="1"/>
    <col min="8264" max="8264" width="2.140625" style="177" customWidth="1"/>
    <col min="8265" max="8265" width="0.5703125" style="177" customWidth="1"/>
    <col min="8266" max="8266" width="2.140625" style="177" customWidth="1"/>
    <col min="8267" max="8267" width="0.5703125" style="177" customWidth="1"/>
    <col min="8268" max="8268" width="2.140625" style="177" customWidth="1"/>
    <col min="8269" max="8269" width="0.5703125" style="177" customWidth="1"/>
    <col min="8270" max="8270" width="2.140625" style="177" customWidth="1"/>
    <col min="8271" max="8271" width="0.5703125" style="177" customWidth="1"/>
    <col min="8272" max="8272" width="2.140625" style="177" customWidth="1"/>
    <col min="8273" max="8273" width="0.5703125" style="177" customWidth="1"/>
    <col min="8274" max="8274" width="2.140625" style="177" customWidth="1"/>
    <col min="8275" max="8275" width="0.5703125" style="177" customWidth="1"/>
    <col min="8276" max="8276" width="2.140625" style="177" customWidth="1"/>
    <col min="8277" max="8277" width="0.5703125" style="177" customWidth="1"/>
    <col min="8278" max="8278" width="1.7109375" style="177" customWidth="1"/>
    <col min="8279"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42578125" style="177" customWidth="1"/>
    <col min="8454" max="8454" width="0.5703125" style="177" customWidth="1"/>
    <col min="8455" max="8474" width="0.710937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140625" style="177" customWidth="1"/>
    <col min="8511" max="8511" width="0.5703125" style="177" customWidth="1"/>
    <col min="8512" max="8512" width="2.140625" style="177" customWidth="1"/>
    <col min="8513" max="8513" width="0.5703125" style="177" customWidth="1"/>
    <col min="8514" max="8514" width="2.140625" style="177" customWidth="1"/>
    <col min="8515" max="8515" width="0.5703125" style="177" customWidth="1"/>
    <col min="8516" max="8516" width="2.140625" style="177" customWidth="1"/>
    <col min="8517" max="8517" width="0.5703125" style="177" customWidth="1"/>
    <col min="8518" max="8518" width="2.140625" style="177" customWidth="1"/>
    <col min="8519" max="8519" width="0.5703125" style="177" customWidth="1"/>
    <col min="8520" max="8520" width="2.140625" style="177" customWidth="1"/>
    <col min="8521" max="8521" width="0.5703125" style="177" customWidth="1"/>
    <col min="8522" max="8522" width="2.140625" style="177" customWidth="1"/>
    <col min="8523" max="8523" width="0.5703125" style="177" customWidth="1"/>
    <col min="8524" max="8524" width="2.140625" style="177" customWidth="1"/>
    <col min="8525" max="8525" width="0.5703125" style="177" customWidth="1"/>
    <col min="8526" max="8526" width="2.140625" style="177" customWidth="1"/>
    <col min="8527" max="8527" width="0.5703125" style="177" customWidth="1"/>
    <col min="8528" max="8528" width="2.140625" style="177" customWidth="1"/>
    <col min="8529" max="8529" width="0.5703125" style="177" customWidth="1"/>
    <col min="8530" max="8530" width="2.140625" style="177" customWidth="1"/>
    <col min="8531" max="8531" width="0.5703125" style="177" customWidth="1"/>
    <col min="8532" max="8532" width="2.140625" style="177" customWidth="1"/>
    <col min="8533" max="8533" width="0.5703125" style="177" customWidth="1"/>
    <col min="8534" max="8534" width="1.7109375" style="177" customWidth="1"/>
    <col min="8535"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42578125" style="177" customWidth="1"/>
    <col min="8710" max="8710" width="0.5703125" style="177" customWidth="1"/>
    <col min="8711" max="8730" width="0.710937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140625" style="177" customWidth="1"/>
    <col min="8767" max="8767" width="0.5703125" style="177" customWidth="1"/>
    <col min="8768" max="8768" width="2.140625" style="177" customWidth="1"/>
    <col min="8769" max="8769" width="0.5703125" style="177" customWidth="1"/>
    <col min="8770" max="8770" width="2.140625" style="177" customWidth="1"/>
    <col min="8771" max="8771" width="0.5703125" style="177" customWidth="1"/>
    <col min="8772" max="8772" width="2.140625" style="177" customWidth="1"/>
    <col min="8773" max="8773" width="0.5703125" style="177" customWidth="1"/>
    <col min="8774" max="8774" width="2.140625" style="177" customWidth="1"/>
    <col min="8775" max="8775" width="0.5703125" style="177" customWidth="1"/>
    <col min="8776" max="8776" width="2.140625" style="177" customWidth="1"/>
    <col min="8777" max="8777" width="0.5703125" style="177" customWidth="1"/>
    <col min="8778" max="8778" width="2.140625" style="177" customWidth="1"/>
    <col min="8779" max="8779" width="0.5703125" style="177" customWidth="1"/>
    <col min="8780" max="8780" width="2.140625" style="177" customWidth="1"/>
    <col min="8781" max="8781" width="0.5703125" style="177" customWidth="1"/>
    <col min="8782" max="8782" width="2.140625" style="177" customWidth="1"/>
    <col min="8783" max="8783" width="0.5703125" style="177" customWidth="1"/>
    <col min="8784" max="8784" width="2.140625" style="177" customWidth="1"/>
    <col min="8785" max="8785" width="0.5703125" style="177" customWidth="1"/>
    <col min="8786" max="8786" width="2.140625" style="177" customWidth="1"/>
    <col min="8787" max="8787" width="0.5703125" style="177" customWidth="1"/>
    <col min="8788" max="8788" width="2.140625" style="177" customWidth="1"/>
    <col min="8789" max="8789" width="0.5703125" style="177" customWidth="1"/>
    <col min="8790" max="8790" width="1.7109375" style="177" customWidth="1"/>
    <col min="8791"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42578125" style="177" customWidth="1"/>
    <col min="8966" max="8966" width="0.5703125" style="177" customWidth="1"/>
    <col min="8967" max="8986" width="0.710937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140625" style="177" customWidth="1"/>
    <col min="9023" max="9023" width="0.5703125" style="177" customWidth="1"/>
    <col min="9024" max="9024" width="2.140625" style="177" customWidth="1"/>
    <col min="9025" max="9025" width="0.5703125" style="177" customWidth="1"/>
    <col min="9026" max="9026" width="2.140625" style="177" customWidth="1"/>
    <col min="9027" max="9027" width="0.5703125" style="177" customWidth="1"/>
    <col min="9028" max="9028" width="2.140625" style="177" customWidth="1"/>
    <col min="9029" max="9029" width="0.5703125" style="177" customWidth="1"/>
    <col min="9030" max="9030" width="2.140625" style="177" customWidth="1"/>
    <col min="9031" max="9031" width="0.5703125" style="177" customWidth="1"/>
    <col min="9032" max="9032" width="2.140625" style="177" customWidth="1"/>
    <col min="9033" max="9033" width="0.5703125" style="177" customWidth="1"/>
    <col min="9034" max="9034" width="2.140625" style="177" customWidth="1"/>
    <col min="9035" max="9035" width="0.5703125" style="177" customWidth="1"/>
    <col min="9036" max="9036" width="2.140625" style="177" customWidth="1"/>
    <col min="9037" max="9037" width="0.5703125" style="177" customWidth="1"/>
    <col min="9038" max="9038" width="2.140625" style="177" customWidth="1"/>
    <col min="9039" max="9039" width="0.5703125" style="177" customWidth="1"/>
    <col min="9040" max="9040" width="2.140625" style="177" customWidth="1"/>
    <col min="9041" max="9041" width="0.5703125" style="177" customWidth="1"/>
    <col min="9042" max="9042" width="2.140625" style="177" customWidth="1"/>
    <col min="9043" max="9043" width="0.5703125" style="177" customWidth="1"/>
    <col min="9044" max="9044" width="2.140625" style="177" customWidth="1"/>
    <col min="9045" max="9045" width="0.5703125" style="177" customWidth="1"/>
    <col min="9046" max="9046" width="1.7109375" style="177" customWidth="1"/>
    <col min="9047"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42578125" style="177" customWidth="1"/>
    <col min="9222" max="9222" width="0.5703125" style="177" customWidth="1"/>
    <col min="9223" max="9242" width="0.710937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140625" style="177" customWidth="1"/>
    <col min="9279" max="9279" width="0.5703125" style="177" customWidth="1"/>
    <col min="9280" max="9280" width="2.140625" style="177" customWidth="1"/>
    <col min="9281" max="9281" width="0.5703125" style="177" customWidth="1"/>
    <col min="9282" max="9282" width="2.140625" style="177" customWidth="1"/>
    <col min="9283" max="9283" width="0.5703125" style="177" customWidth="1"/>
    <col min="9284" max="9284" width="2.140625" style="177" customWidth="1"/>
    <col min="9285" max="9285" width="0.5703125" style="177" customWidth="1"/>
    <col min="9286" max="9286" width="2.140625" style="177" customWidth="1"/>
    <col min="9287" max="9287" width="0.5703125" style="177" customWidth="1"/>
    <col min="9288" max="9288" width="2.140625" style="177" customWidth="1"/>
    <col min="9289" max="9289" width="0.5703125" style="177" customWidth="1"/>
    <col min="9290" max="9290" width="2.140625" style="177" customWidth="1"/>
    <col min="9291" max="9291" width="0.5703125" style="177" customWidth="1"/>
    <col min="9292" max="9292" width="2.140625" style="177" customWidth="1"/>
    <col min="9293" max="9293" width="0.5703125" style="177" customWidth="1"/>
    <col min="9294" max="9294" width="2.140625" style="177" customWidth="1"/>
    <col min="9295" max="9295" width="0.5703125" style="177" customWidth="1"/>
    <col min="9296" max="9296" width="2.140625" style="177" customWidth="1"/>
    <col min="9297" max="9297" width="0.5703125" style="177" customWidth="1"/>
    <col min="9298" max="9298" width="2.140625" style="177" customWidth="1"/>
    <col min="9299" max="9299" width="0.5703125" style="177" customWidth="1"/>
    <col min="9300" max="9300" width="2.140625" style="177" customWidth="1"/>
    <col min="9301" max="9301" width="0.5703125" style="177" customWidth="1"/>
    <col min="9302" max="9302" width="1.7109375" style="177" customWidth="1"/>
    <col min="9303"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42578125" style="177" customWidth="1"/>
    <col min="9478" max="9478" width="0.5703125" style="177" customWidth="1"/>
    <col min="9479" max="9498" width="0.710937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140625" style="177" customWidth="1"/>
    <col min="9535" max="9535" width="0.5703125" style="177" customWidth="1"/>
    <col min="9536" max="9536" width="2.140625" style="177" customWidth="1"/>
    <col min="9537" max="9537" width="0.5703125" style="177" customWidth="1"/>
    <col min="9538" max="9538" width="2.140625" style="177" customWidth="1"/>
    <col min="9539" max="9539" width="0.5703125" style="177" customWidth="1"/>
    <col min="9540" max="9540" width="2.140625" style="177" customWidth="1"/>
    <col min="9541" max="9541" width="0.5703125" style="177" customWidth="1"/>
    <col min="9542" max="9542" width="2.140625" style="177" customWidth="1"/>
    <col min="9543" max="9543" width="0.5703125" style="177" customWidth="1"/>
    <col min="9544" max="9544" width="2.140625" style="177" customWidth="1"/>
    <col min="9545" max="9545" width="0.5703125" style="177" customWidth="1"/>
    <col min="9546" max="9546" width="2.140625" style="177" customWidth="1"/>
    <col min="9547" max="9547" width="0.5703125" style="177" customWidth="1"/>
    <col min="9548" max="9548" width="2.140625" style="177" customWidth="1"/>
    <col min="9549" max="9549" width="0.5703125" style="177" customWidth="1"/>
    <col min="9550" max="9550" width="2.140625" style="177" customWidth="1"/>
    <col min="9551" max="9551" width="0.5703125" style="177" customWidth="1"/>
    <col min="9552" max="9552" width="2.140625" style="177" customWidth="1"/>
    <col min="9553" max="9553" width="0.5703125" style="177" customWidth="1"/>
    <col min="9554" max="9554" width="2.140625" style="177" customWidth="1"/>
    <col min="9555" max="9555" width="0.5703125" style="177" customWidth="1"/>
    <col min="9556" max="9556" width="2.140625" style="177" customWidth="1"/>
    <col min="9557" max="9557" width="0.5703125" style="177" customWidth="1"/>
    <col min="9558" max="9558" width="1.7109375" style="177" customWidth="1"/>
    <col min="9559"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42578125" style="177" customWidth="1"/>
    <col min="9734" max="9734" width="0.5703125" style="177" customWidth="1"/>
    <col min="9735" max="9754" width="0.710937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140625" style="177" customWidth="1"/>
    <col min="9791" max="9791" width="0.5703125" style="177" customWidth="1"/>
    <col min="9792" max="9792" width="2.140625" style="177" customWidth="1"/>
    <col min="9793" max="9793" width="0.5703125" style="177" customWidth="1"/>
    <col min="9794" max="9794" width="2.140625" style="177" customWidth="1"/>
    <col min="9795" max="9795" width="0.5703125" style="177" customWidth="1"/>
    <col min="9796" max="9796" width="2.140625" style="177" customWidth="1"/>
    <col min="9797" max="9797" width="0.5703125" style="177" customWidth="1"/>
    <col min="9798" max="9798" width="2.140625" style="177" customWidth="1"/>
    <col min="9799" max="9799" width="0.5703125" style="177" customWidth="1"/>
    <col min="9800" max="9800" width="2.140625" style="177" customWidth="1"/>
    <col min="9801" max="9801" width="0.5703125" style="177" customWidth="1"/>
    <col min="9802" max="9802" width="2.140625" style="177" customWidth="1"/>
    <col min="9803" max="9803" width="0.5703125" style="177" customWidth="1"/>
    <col min="9804" max="9804" width="2.140625" style="177" customWidth="1"/>
    <col min="9805" max="9805" width="0.5703125" style="177" customWidth="1"/>
    <col min="9806" max="9806" width="2.140625" style="177" customWidth="1"/>
    <col min="9807" max="9807" width="0.5703125" style="177" customWidth="1"/>
    <col min="9808" max="9808" width="2.140625" style="177" customWidth="1"/>
    <col min="9809" max="9809" width="0.5703125" style="177" customWidth="1"/>
    <col min="9810" max="9810" width="2.140625" style="177" customWidth="1"/>
    <col min="9811" max="9811" width="0.5703125" style="177" customWidth="1"/>
    <col min="9812" max="9812" width="2.140625" style="177" customWidth="1"/>
    <col min="9813" max="9813" width="0.5703125" style="177" customWidth="1"/>
    <col min="9814" max="9814" width="1.7109375" style="177" customWidth="1"/>
    <col min="9815"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42578125" style="177" customWidth="1"/>
    <col min="9990" max="9990" width="0.5703125" style="177" customWidth="1"/>
    <col min="9991" max="10010" width="0.710937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140625" style="177" customWidth="1"/>
    <col min="10047" max="10047" width="0.5703125" style="177" customWidth="1"/>
    <col min="10048" max="10048" width="2.140625" style="177" customWidth="1"/>
    <col min="10049" max="10049" width="0.5703125" style="177" customWidth="1"/>
    <col min="10050" max="10050" width="2.140625" style="177" customWidth="1"/>
    <col min="10051" max="10051" width="0.5703125" style="177" customWidth="1"/>
    <col min="10052" max="10052" width="2.140625" style="177" customWidth="1"/>
    <col min="10053" max="10053" width="0.5703125" style="177" customWidth="1"/>
    <col min="10054" max="10054" width="2.140625" style="177" customWidth="1"/>
    <col min="10055" max="10055" width="0.5703125" style="177" customWidth="1"/>
    <col min="10056" max="10056" width="2.140625" style="177" customWidth="1"/>
    <col min="10057" max="10057" width="0.5703125" style="177" customWidth="1"/>
    <col min="10058" max="10058" width="2.140625" style="177" customWidth="1"/>
    <col min="10059" max="10059" width="0.5703125" style="177" customWidth="1"/>
    <col min="10060" max="10060" width="2.140625" style="177" customWidth="1"/>
    <col min="10061" max="10061" width="0.5703125" style="177" customWidth="1"/>
    <col min="10062" max="10062" width="2.140625" style="177" customWidth="1"/>
    <col min="10063" max="10063" width="0.5703125" style="177" customWidth="1"/>
    <col min="10064" max="10064" width="2.140625" style="177" customWidth="1"/>
    <col min="10065" max="10065" width="0.5703125" style="177" customWidth="1"/>
    <col min="10066" max="10066" width="2.140625" style="177" customWidth="1"/>
    <col min="10067" max="10067" width="0.5703125" style="177" customWidth="1"/>
    <col min="10068" max="10068" width="2.140625" style="177" customWidth="1"/>
    <col min="10069" max="10069" width="0.5703125" style="177" customWidth="1"/>
    <col min="10070" max="10070" width="1.7109375" style="177" customWidth="1"/>
    <col min="10071"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42578125" style="177" customWidth="1"/>
    <col min="10246" max="10246" width="0.5703125" style="177" customWidth="1"/>
    <col min="10247" max="10266" width="0.710937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140625" style="177" customWidth="1"/>
    <col min="10303" max="10303" width="0.5703125" style="177" customWidth="1"/>
    <col min="10304" max="10304" width="2.140625" style="177" customWidth="1"/>
    <col min="10305" max="10305" width="0.5703125" style="177" customWidth="1"/>
    <col min="10306" max="10306" width="2.140625" style="177" customWidth="1"/>
    <col min="10307" max="10307" width="0.5703125" style="177" customWidth="1"/>
    <col min="10308" max="10308" width="2.140625" style="177" customWidth="1"/>
    <col min="10309" max="10309" width="0.5703125" style="177" customWidth="1"/>
    <col min="10310" max="10310" width="2.140625" style="177" customWidth="1"/>
    <col min="10311" max="10311" width="0.5703125" style="177" customWidth="1"/>
    <col min="10312" max="10312" width="2.140625" style="177" customWidth="1"/>
    <col min="10313" max="10313" width="0.5703125" style="177" customWidth="1"/>
    <col min="10314" max="10314" width="2.140625" style="177" customWidth="1"/>
    <col min="10315" max="10315" width="0.5703125" style="177" customWidth="1"/>
    <col min="10316" max="10316" width="2.140625" style="177" customWidth="1"/>
    <col min="10317" max="10317" width="0.5703125" style="177" customWidth="1"/>
    <col min="10318" max="10318" width="2.140625" style="177" customWidth="1"/>
    <col min="10319" max="10319" width="0.5703125" style="177" customWidth="1"/>
    <col min="10320" max="10320" width="2.140625" style="177" customWidth="1"/>
    <col min="10321" max="10321" width="0.5703125" style="177" customWidth="1"/>
    <col min="10322" max="10322" width="2.140625" style="177" customWidth="1"/>
    <col min="10323" max="10323" width="0.5703125" style="177" customWidth="1"/>
    <col min="10324" max="10324" width="2.140625" style="177" customWidth="1"/>
    <col min="10325" max="10325" width="0.5703125" style="177" customWidth="1"/>
    <col min="10326" max="10326" width="1.7109375" style="177" customWidth="1"/>
    <col min="10327"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42578125" style="177" customWidth="1"/>
    <col min="10502" max="10502" width="0.5703125" style="177" customWidth="1"/>
    <col min="10503" max="10522" width="0.710937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140625" style="177" customWidth="1"/>
    <col min="10559" max="10559" width="0.5703125" style="177" customWidth="1"/>
    <col min="10560" max="10560" width="2.140625" style="177" customWidth="1"/>
    <col min="10561" max="10561" width="0.5703125" style="177" customWidth="1"/>
    <col min="10562" max="10562" width="2.140625" style="177" customWidth="1"/>
    <col min="10563" max="10563" width="0.5703125" style="177" customWidth="1"/>
    <col min="10564" max="10564" width="2.140625" style="177" customWidth="1"/>
    <col min="10565" max="10565" width="0.5703125" style="177" customWidth="1"/>
    <col min="10566" max="10566" width="2.140625" style="177" customWidth="1"/>
    <col min="10567" max="10567" width="0.5703125" style="177" customWidth="1"/>
    <col min="10568" max="10568" width="2.140625" style="177" customWidth="1"/>
    <col min="10569" max="10569" width="0.5703125" style="177" customWidth="1"/>
    <col min="10570" max="10570" width="2.140625" style="177" customWidth="1"/>
    <col min="10571" max="10571" width="0.5703125" style="177" customWidth="1"/>
    <col min="10572" max="10572" width="2.140625" style="177" customWidth="1"/>
    <col min="10573" max="10573" width="0.5703125" style="177" customWidth="1"/>
    <col min="10574" max="10574" width="2.140625" style="177" customWidth="1"/>
    <col min="10575" max="10575" width="0.5703125" style="177" customWidth="1"/>
    <col min="10576" max="10576" width="2.140625" style="177" customWidth="1"/>
    <col min="10577" max="10577" width="0.5703125" style="177" customWidth="1"/>
    <col min="10578" max="10578" width="2.140625" style="177" customWidth="1"/>
    <col min="10579" max="10579" width="0.5703125" style="177" customWidth="1"/>
    <col min="10580" max="10580" width="2.140625" style="177" customWidth="1"/>
    <col min="10581" max="10581" width="0.5703125" style="177" customWidth="1"/>
    <col min="10582" max="10582" width="1.7109375" style="177" customWidth="1"/>
    <col min="10583"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42578125" style="177" customWidth="1"/>
    <col min="10758" max="10758" width="0.5703125" style="177" customWidth="1"/>
    <col min="10759" max="10778" width="0.710937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140625" style="177" customWidth="1"/>
    <col min="10815" max="10815" width="0.5703125" style="177" customWidth="1"/>
    <col min="10816" max="10816" width="2.140625" style="177" customWidth="1"/>
    <col min="10817" max="10817" width="0.5703125" style="177" customWidth="1"/>
    <col min="10818" max="10818" width="2.140625" style="177" customWidth="1"/>
    <col min="10819" max="10819" width="0.5703125" style="177" customWidth="1"/>
    <col min="10820" max="10820" width="2.140625" style="177" customWidth="1"/>
    <col min="10821" max="10821" width="0.5703125" style="177" customWidth="1"/>
    <col min="10822" max="10822" width="2.140625" style="177" customWidth="1"/>
    <col min="10823" max="10823" width="0.5703125" style="177" customWidth="1"/>
    <col min="10824" max="10824" width="2.140625" style="177" customWidth="1"/>
    <col min="10825" max="10825" width="0.5703125" style="177" customWidth="1"/>
    <col min="10826" max="10826" width="2.140625" style="177" customWidth="1"/>
    <col min="10827" max="10827" width="0.5703125" style="177" customWidth="1"/>
    <col min="10828" max="10828" width="2.140625" style="177" customWidth="1"/>
    <col min="10829" max="10829" width="0.5703125" style="177" customWidth="1"/>
    <col min="10830" max="10830" width="2.140625" style="177" customWidth="1"/>
    <col min="10831" max="10831" width="0.5703125" style="177" customWidth="1"/>
    <col min="10832" max="10832" width="2.140625" style="177" customWidth="1"/>
    <col min="10833" max="10833" width="0.5703125" style="177" customWidth="1"/>
    <col min="10834" max="10834" width="2.140625" style="177" customWidth="1"/>
    <col min="10835" max="10835" width="0.5703125" style="177" customWidth="1"/>
    <col min="10836" max="10836" width="2.140625" style="177" customWidth="1"/>
    <col min="10837" max="10837" width="0.5703125" style="177" customWidth="1"/>
    <col min="10838" max="10838" width="1.7109375" style="177" customWidth="1"/>
    <col min="10839"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42578125" style="177" customWidth="1"/>
    <col min="11014" max="11014" width="0.5703125" style="177" customWidth="1"/>
    <col min="11015" max="11034" width="0.710937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140625" style="177" customWidth="1"/>
    <col min="11071" max="11071" width="0.5703125" style="177" customWidth="1"/>
    <col min="11072" max="11072" width="2.140625" style="177" customWidth="1"/>
    <col min="11073" max="11073" width="0.5703125" style="177" customWidth="1"/>
    <col min="11074" max="11074" width="2.140625" style="177" customWidth="1"/>
    <col min="11075" max="11075" width="0.5703125" style="177" customWidth="1"/>
    <col min="11076" max="11076" width="2.140625" style="177" customWidth="1"/>
    <col min="11077" max="11077" width="0.5703125" style="177" customWidth="1"/>
    <col min="11078" max="11078" width="2.140625" style="177" customWidth="1"/>
    <col min="11079" max="11079" width="0.5703125" style="177" customWidth="1"/>
    <col min="11080" max="11080" width="2.140625" style="177" customWidth="1"/>
    <col min="11081" max="11081" width="0.5703125" style="177" customWidth="1"/>
    <col min="11082" max="11082" width="2.140625" style="177" customWidth="1"/>
    <col min="11083" max="11083" width="0.5703125" style="177" customWidth="1"/>
    <col min="11084" max="11084" width="2.140625" style="177" customWidth="1"/>
    <col min="11085" max="11085" width="0.5703125" style="177" customWidth="1"/>
    <col min="11086" max="11086" width="2.140625" style="177" customWidth="1"/>
    <col min="11087" max="11087" width="0.5703125" style="177" customWidth="1"/>
    <col min="11088" max="11088" width="2.140625" style="177" customWidth="1"/>
    <col min="11089" max="11089" width="0.5703125" style="177" customWidth="1"/>
    <col min="11090" max="11090" width="2.140625" style="177" customWidth="1"/>
    <col min="11091" max="11091" width="0.5703125" style="177" customWidth="1"/>
    <col min="11092" max="11092" width="2.140625" style="177" customWidth="1"/>
    <col min="11093" max="11093" width="0.5703125" style="177" customWidth="1"/>
    <col min="11094" max="11094" width="1.7109375" style="177" customWidth="1"/>
    <col min="11095"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42578125" style="177" customWidth="1"/>
    <col min="11270" max="11270" width="0.5703125" style="177" customWidth="1"/>
    <col min="11271" max="11290" width="0.710937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140625" style="177" customWidth="1"/>
    <col min="11327" max="11327" width="0.5703125" style="177" customWidth="1"/>
    <col min="11328" max="11328" width="2.140625" style="177" customWidth="1"/>
    <col min="11329" max="11329" width="0.5703125" style="177" customWidth="1"/>
    <col min="11330" max="11330" width="2.140625" style="177" customWidth="1"/>
    <col min="11331" max="11331" width="0.5703125" style="177" customWidth="1"/>
    <col min="11332" max="11332" width="2.140625" style="177" customWidth="1"/>
    <col min="11333" max="11333" width="0.5703125" style="177" customWidth="1"/>
    <col min="11334" max="11334" width="2.140625" style="177" customWidth="1"/>
    <col min="11335" max="11335" width="0.5703125" style="177" customWidth="1"/>
    <col min="11336" max="11336" width="2.140625" style="177" customWidth="1"/>
    <col min="11337" max="11337" width="0.5703125" style="177" customWidth="1"/>
    <col min="11338" max="11338" width="2.140625" style="177" customWidth="1"/>
    <col min="11339" max="11339" width="0.5703125" style="177" customWidth="1"/>
    <col min="11340" max="11340" width="2.140625" style="177" customWidth="1"/>
    <col min="11341" max="11341" width="0.5703125" style="177" customWidth="1"/>
    <col min="11342" max="11342" width="2.140625" style="177" customWidth="1"/>
    <col min="11343" max="11343" width="0.5703125" style="177" customWidth="1"/>
    <col min="11344" max="11344" width="2.140625" style="177" customWidth="1"/>
    <col min="11345" max="11345" width="0.5703125" style="177" customWidth="1"/>
    <col min="11346" max="11346" width="2.140625" style="177" customWidth="1"/>
    <col min="11347" max="11347" width="0.5703125" style="177" customWidth="1"/>
    <col min="11348" max="11348" width="2.140625" style="177" customWidth="1"/>
    <col min="11349" max="11349" width="0.5703125" style="177" customWidth="1"/>
    <col min="11350" max="11350" width="1.7109375" style="177" customWidth="1"/>
    <col min="11351"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42578125" style="177" customWidth="1"/>
    <col min="11526" max="11526" width="0.5703125" style="177" customWidth="1"/>
    <col min="11527" max="11546" width="0.710937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140625" style="177" customWidth="1"/>
    <col min="11583" max="11583" width="0.5703125" style="177" customWidth="1"/>
    <col min="11584" max="11584" width="2.140625" style="177" customWidth="1"/>
    <col min="11585" max="11585" width="0.5703125" style="177" customWidth="1"/>
    <col min="11586" max="11586" width="2.140625" style="177" customWidth="1"/>
    <col min="11587" max="11587" width="0.5703125" style="177" customWidth="1"/>
    <col min="11588" max="11588" width="2.140625" style="177" customWidth="1"/>
    <col min="11589" max="11589" width="0.5703125" style="177" customWidth="1"/>
    <col min="11590" max="11590" width="2.140625" style="177" customWidth="1"/>
    <col min="11591" max="11591" width="0.5703125" style="177" customWidth="1"/>
    <col min="11592" max="11592" width="2.140625" style="177" customWidth="1"/>
    <col min="11593" max="11593" width="0.5703125" style="177" customWidth="1"/>
    <col min="11594" max="11594" width="2.140625" style="177" customWidth="1"/>
    <col min="11595" max="11595" width="0.5703125" style="177" customWidth="1"/>
    <col min="11596" max="11596" width="2.140625" style="177" customWidth="1"/>
    <col min="11597" max="11597" width="0.5703125" style="177" customWidth="1"/>
    <col min="11598" max="11598" width="2.140625" style="177" customWidth="1"/>
    <col min="11599" max="11599" width="0.5703125" style="177" customWidth="1"/>
    <col min="11600" max="11600" width="2.140625" style="177" customWidth="1"/>
    <col min="11601" max="11601" width="0.5703125" style="177" customWidth="1"/>
    <col min="11602" max="11602" width="2.140625" style="177" customWidth="1"/>
    <col min="11603" max="11603" width="0.5703125" style="177" customWidth="1"/>
    <col min="11604" max="11604" width="2.140625" style="177" customWidth="1"/>
    <col min="11605" max="11605" width="0.5703125" style="177" customWidth="1"/>
    <col min="11606" max="11606" width="1.7109375" style="177" customWidth="1"/>
    <col min="11607"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42578125" style="177" customWidth="1"/>
    <col min="11782" max="11782" width="0.5703125" style="177" customWidth="1"/>
    <col min="11783" max="11802" width="0.710937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140625" style="177" customWidth="1"/>
    <col min="11839" max="11839" width="0.5703125" style="177" customWidth="1"/>
    <col min="11840" max="11840" width="2.140625" style="177" customWidth="1"/>
    <col min="11841" max="11841" width="0.5703125" style="177" customWidth="1"/>
    <col min="11842" max="11842" width="2.140625" style="177" customWidth="1"/>
    <col min="11843" max="11843" width="0.5703125" style="177" customWidth="1"/>
    <col min="11844" max="11844" width="2.140625" style="177" customWidth="1"/>
    <col min="11845" max="11845" width="0.5703125" style="177" customWidth="1"/>
    <col min="11846" max="11846" width="2.140625" style="177" customWidth="1"/>
    <col min="11847" max="11847" width="0.5703125" style="177" customWidth="1"/>
    <col min="11848" max="11848" width="2.140625" style="177" customWidth="1"/>
    <col min="11849" max="11849" width="0.5703125" style="177" customWidth="1"/>
    <col min="11850" max="11850" width="2.140625" style="177" customWidth="1"/>
    <col min="11851" max="11851" width="0.5703125" style="177" customWidth="1"/>
    <col min="11852" max="11852" width="2.140625" style="177" customWidth="1"/>
    <col min="11853" max="11853" width="0.5703125" style="177" customWidth="1"/>
    <col min="11854" max="11854" width="2.140625" style="177" customWidth="1"/>
    <col min="11855" max="11855" width="0.5703125" style="177" customWidth="1"/>
    <col min="11856" max="11856" width="2.140625" style="177" customWidth="1"/>
    <col min="11857" max="11857" width="0.5703125" style="177" customWidth="1"/>
    <col min="11858" max="11858" width="2.140625" style="177" customWidth="1"/>
    <col min="11859" max="11859" width="0.5703125" style="177" customWidth="1"/>
    <col min="11860" max="11860" width="2.140625" style="177" customWidth="1"/>
    <col min="11861" max="11861" width="0.5703125" style="177" customWidth="1"/>
    <col min="11862" max="11862" width="1.7109375" style="177" customWidth="1"/>
    <col min="11863"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42578125" style="177" customWidth="1"/>
    <col min="12038" max="12038" width="0.5703125" style="177" customWidth="1"/>
    <col min="12039" max="12058" width="0.710937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140625" style="177" customWidth="1"/>
    <col min="12095" max="12095" width="0.5703125" style="177" customWidth="1"/>
    <col min="12096" max="12096" width="2.140625" style="177" customWidth="1"/>
    <col min="12097" max="12097" width="0.5703125" style="177" customWidth="1"/>
    <col min="12098" max="12098" width="2.140625" style="177" customWidth="1"/>
    <col min="12099" max="12099" width="0.5703125" style="177" customWidth="1"/>
    <col min="12100" max="12100" width="2.140625" style="177" customWidth="1"/>
    <col min="12101" max="12101" width="0.5703125" style="177" customWidth="1"/>
    <col min="12102" max="12102" width="2.140625" style="177" customWidth="1"/>
    <col min="12103" max="12103" width="0.5703125" style="177" customWidth="1"/>
    <col min="12104" max="12104" width="2.140625" style="177" customWidth="1"/>
    <col min="12105" max="12105" width="0.5703125" style="177" customWidth="1"/>
    <col min="12106" max="12106" width="2.140625" style="177" customWidth="1"/>
    <col min="12107" max="12107" width="0.5703125" style="177" customWidth="1"/>
    <col min="12108" max="12108" width="2.140625" style="177" customWidth="1"/>
    <col min="12109" max="12109" width="0.5703125" style="177" customWidth="1"/>
    <col min="12110" max="12110" width="2.140625" style="177" customWidth="1"/>
    <col min="12111" max="12111" width="0.5703125" style="177" customWidth="1"/>
    <col min="12112" max="12112" width="2.140625" style="177" customWidth="1"/>
    <col min="12113" max="12113" width="0.5703125" style="177" customWidth="1"/>
    <col min="12114" max="12114" width="2.140625" style="177" customWidth="1"/>
    <col min="12115" max="12115" width="0.5703125" style="177" customWidth="1"/>
    <col min="12116" max="12116" width="2.140625" style="177" customWidth="1"/>
    <col min="12117" max="12117" width="0.5703125" style="177" customWidth="1"/>
    <col min="12118" max="12118" width="1.7109375" style="177" customWidth="1"/>
    <col min="12119"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42578125" style="177" customWidth="1"/>
    <col min="12294" max="12294" width="0.5703125" style="177" customWidth="1"/>
    <col min="12295" max="12314" width="0.710937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140625" style="177" customWidth="1"/>
    <col min="12351" max="12351" width="0.5703125" style="177" customWidth="1"/>
    <col min="12352" max="12352" width="2.140625" style="177" customWidth="1"/>
    <col min="12353" max="12353" width="0.5703125" style="177" customWidth="1"/>
    <col min="12354" max="12354" width="2.140625" style="177" customWidth="1"/>
    <col min="12355" max="12355" width="0.5703125" style="177" customWidth="1"/>
    <col min="12356" max="12356" width="2.140625" style="177" customWidth="1"/>
    <col min="12357" max="12357" width="0.5703125" style="177" customWidth="1"/>
    <col min="12358" max="12358" width="2.140625" style="177" customWidth="1"/>
    <col min="12359" max="12359" width="0.5703125" style="177" customWidth="1"/>
    <col min="12360" max="12360" width="2.140625" style="177" customWidth="1"/>
    <col min="12361" max="12361" width="0.5703125" style="177" customWidth="1"/>
    <col min="12362" max="12362" width="2.140625" style="177" customWidth="1"/>
    <col min="12363" max="12363" width="0.5703125" style="177" customWidth="1"/>
    <col min="12364" max="12364" width="2.140625" style="177" customWidth="1"/>
    <col min="12365" max="12365" width="0.5703125" style="177" customWidth="1"/>
    <col min="12366" max="12366" width="2.140625" style="177" customWidth="1"/>
    <col min="12367" max="12367" width="0.5703125" style="177" customWidth="1"/>
    <col min="12368" max="12368" width="2.140625" style="177" customWidth="1"/>
    <col min="12369" max="12369" width="0.5703125" style="177" customWidth="1"/>
    <col min="12370" max="12370" width="2.140625" style="177" customWidth="1"/>
    <col min="12371" max="12371" width="0.5703125" style="177" customWidth="1"/>
    <col min="12372" max="12372" width="2.140625" style="177" customWidth="1"/>
    <col min="12373" max="12373" width="0.5703125" style="177" customWidth="1"/>
    <col min="12374" max="12374" width="1.7109375" style="177" customWidth="1"/>
    <col min="12375"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42578125" style="177" customWidth="1"/>
    <col min="12550" max="12550" width="0.5703125" style="177" customWidth="1"/>
    <col min="12551" max="12570" width="0.710937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140625" style="177" customWidth="1"/>
    <col min="12607" max="12607" width="0.5703125" style="177" customWidth="1"/>
    <col min="12608" max="12608" width="2.140625" style="177" customWidth="1"/>
    <col min="12609" max="12609" width="0.5703125" style="177" customWidth="1"/>
    <col min="12610" max="12610" width="2.140625" style="177" customWidth="1"/>
    <col min="12611" max="12611" width="0.5703125" style="177" customWidth="1"/>
    <col min="12612" max="12612" width="2.140625" style="177" customWidth="1"/>
    <col min="12613" max="12613" width="0.5703125" style="177" customWidth="1"/>
    <col min="12614" max="12614" width="2.140625" style="177" customWidth="1"/>
    <col min="12615" max="12615" width="0.5703125" style="177" customWidth="1"/>
    <col min="12616" max="12616" width="2.140625" style="177" customWidth="1"/>
    <col min="12617" max="12617" width="0.5703125" style="177" customWidth="1"/>
    <col min="12618" max="12618" width="2.140625" style="177" customWidth="1"/>
    <col min="12619" max="12619" width="0.5703125" style="177" customWidth="1"/>
    <col min="12620" max="12620" width="2.140625" style="177" customWidth="1"/>
    <col min="12621" max="12621" width="0.5703125" style="177" customWidth="1"/>
    <col min="12622" max="12622" width="2.140625" style="177" customWidth="1"/>
    <col min="12623" max="12623" width="0.5703125" style="177" customWidth="1"/>
    <col min="12624" max="12624" width="2.140625" style="177" customWidth="1"/>
    <col min="12625" max="12625" width="0.5703125" style="177" customWidth="1"/>
    <col min="12626" max="12626" width="2.140625" style="177" customWidth="1"/>
    <col min="12627" max="12627" width="0.5703125" style="177" customWidth="1"/>
    <col min="12628" max="12628" width="2.140625" style="177" customWidth="1"/>
    <col min="12629" max="12629" width="0.5703125" style="177" customWidth="1"/>
    <col min="12630" max="12630" width="1.7109375" style="177" customWidth="1"/>
    <col min="12631"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42578125" style="177" customWidth="1"/>
    <col min="12806" max="12806" width="0.5703125" style="177" customWidth="1"/>
    <col min="12807" max="12826" width="0.710937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140625" style="177" customWidth="1"/>
    <col min="12863" max="12863" width="0.5703125" style="177" customWidth="1"/>
    <col min="12864" max="12864" width="2.140625" style="177" customWidth="1"/>
    <col min="12865" max="12865" width="0.5703125" style="177" customWidth="1"/>
    <col min="12866" max="12866" width="2.140625" style="177" customWidth="1"/>
    <col min="12867" max="12867" width="0.5703125" style="177" customWidth="1"/>
    <col min="12868" max="12868" width="2.140625" style="177" customWidth="1"/>
    <col min="12869" max="12869" width="0.5703125" style="177" customWidth="1"/>
    <col min="12870" max="12870" width="2.140625" style="177" customWidth="1"/>
    <col min="12871" max="12871" width="0.5703125" style="177" customWidth="1"/>
    <col min="12872" max="12872" width="2.140625" style="177" customWidth="1"/>
    <col min="12873" max="12873" width="0.5703125" style="177" customWidth="1"/>
    <col min="12874" max="12874" width="2.140625" style="177" customWidth="1"/>
    <col min="12875" max="12875" width="0.5703125" style="177" customWidth="1"/>
    <col min="12876" max="12876" width="2.140625" style="177" customWidth="1"/>
    <col min="12877" max="12877" width="0.5703125" style="177" customWidth="1"/>
    <col min="12878" max="12878" width="2.140625" style="177" customWidth="1"/>
    <col min="12879" max="12879" width="0.5703125" style="177" customWidth="1"/>
    <col min="12880" max="12880" width="2.140625" style="177" customWidth="1"/>
    <col min="12881" max="12881" width="0.5703125" style="177" customWidth="1"/>
    <col min="12882" max="12882" width="2.140625" style="177" customWidth="1"/>
    <col min="12883" max="12883" width="0.5703125" style="177" customWidth="1"/>
    <col min="12884" max="12884" width="2.140625" style="177" customWidth="1"/>
    <col min="12885" max="12885" width="0.5703125" style="177" customWidth="1"/>
    <col min="12886" max="12886" width="1.7109375" style="177" customWidth="1"/>
    <col min="12887"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42578125" style="177" customWidth="1"/>
    <col min="13062" max="13062" width="0.5703125" style="177" customWidth="1"/>
    <col min="13063" max="13082" width="0.710937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140625" style="177" customWidth="1"/>
    <col min="13119" max="13119" width="0.5703125" style="177" customWidth="1"/>
    <col min="13120" max="13120" width="2.140625" style="177" customWidth="1"/>
    <col min="13121" max="13121" width="0.5703125" style="177" customWidth="1"/>
    <col min="13122" max="13122" width="2.140625" style="177" customWidth="1"/>
    <col min="13123" max="13123" width="0.5703125" style="177" customWidth="1"/>
    <col min="13124" max="13124" width="2.140625" style="177" customWidth="1"/>
    <col min="13125" max="13125" width="0.5703125" style="177" customWidth="1"/>
    <col min="13126" max="13126" width="2.140625" style="177" customWidth="1"/>
    <col min="13127" max="13127" width="0.5703125" style="177" customWidth="1"/>
    <col min="13128" max="13128" width="2.140625" style="177" customWidth="1"/>
    <col min="13129" max="13129" width="0.5703125" style="177" customWidth="1"/>
    <col min="13130" max="13130" width="2.140625" style="177" customWidth="1"/>
    <col min="13131" max="13131" width="0.5703125" style="177" customWidth="1"/>
    <col min="13132" max="13132" width="2.140625" style="177" customWidth="1"/>
    <col min="13133" max="13133" width="0.5703125" style="177" customWidth="1"/>
    <col min="13134" max="13134" width="2.140625" style="177" customWidth="1"/>
    <col min="13135" max="13135" width="0.5703125" style="177" customWidth="1"/>
    <col min="13136" max="13136" width="2.140625" style="177" customWidth="1"/>
    <col min="13137" max="13137" width="0.5703125" style="177" customWidth="1"/>
    <col min="13138" max="13138" width="2.140625" style="177" customWidth="1"/>
    <col min="13139" max="13139" width="0.5703125" style="177" customWidth="1"/>
    <col min="13140" max="13140" width="2.140625" style="177" customWidth="1"/>
    <col min="13141" max="13141" width="0.5703125" style="177" customWidth="1"/>
    <col min="13142" max="13142" width="1.7109375" style="177" customWidth="1"/>
    <col min="13143"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42578125" style="177" customWidth="1"/>
    <col min="13318" max="13318" width="0.5703125" style="177" customWidth="1"/>
    <col min="13319" max="13338" width="0.710937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140625" style="177" customWidth="1"/>
    <col min="13375" max="13375" width="0.5703125" style="177" customWidth="1"/>
    <col min="13376" max="13376" width="2.140625" style="177" customWidth="1"/>
    <col min="13377" max="13377" width="0.5703125" style="177" customWidth="1"/>
    <col min="13378" max="13378" width="2.140625" style="177" customWidth="1"/>
    <col min="13379" max="13379" width="0.5703125" style="177" customWidth="1"/>
    <col min="13380" max="13380" width="2.140625" style="177" customWidth="1"/>
    <col min="13381" max="13381" width="0.5703125" style="177" customWidth="1"/>
    <col min="13382" max="13382" width="2.140625" style="177" customWidth="1"/>
    <col min="13383" max="13383" width="0.5703125" style="177" customWidth="1"/>
    <col min="13384" max="13384" width="2.140625" style="177" customWidth="1"/>
    <col min="13385" max="13385" width="0.5703125" style="177" customWidth="1"/>
    <col min="13386" max="13386" width="2.140625" style="177" customWidth="1"/>
    <col min="13387" max="13387" width="0.5703125" style="177" customWidth="1"/>
    <col min="13388" max="13388" width="2.140625" style="177" customWidth="1"/>
    <col min="13389" max="13389" width="0.5703125" style="177" customWidth="1"/>
    <col min="13390" max="13390" width="2.140625" style="177" customWidth="1"/>
    <col min="13391" max="13391" width="0.5703125" style="177" customWidth="1"/>
    <col min="13392" max="13392" width="2.140625" style="177" customWidth="1"/>
    <col min="13393" max="13393" width="0.5703125" style="177" customWidth="1"/>
    <col min="13394" max="13394" width="2.140625" style="177" customWidth="1"/>
    <col min="13395" max="13395" width="0.5703125" style="177" customWidth="1"/>
    <col min="13396" max="13396" width="2.140625" style="177" customWidth="1"/>
    <col min="13397" max="13397" width="0.5703125" style="177" customWidth="1"/>
    <col min="13398" max="13398" width="1.7109375" style="177" customWidth="1"/>
    <col min="13399"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42578125" style="177" customWidth="1"/>
    <col min="13574" max="13574" width="0.5703125" style="177" customWidth="1"/>
    <col min="13575" max="13594" width="0.710937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140625" style="177" customWidth="1"/>
    <col min="13631" max="13631" width="0.5703125" style="177" customWidth="1"/>
    <col min="13632" max="13632" width="2.140625" style="177" customWidth="1"/>
    <col min="13633" max="13633" width="0.5703125" style="177" customWidth="1"/>
    <col min="13634" max="13634" width="2.140625" style="177" customWidth="1"/>
    <col min="13635" max="13635" width="0.5703125" style="177" customWidth="1"/>
    <col min="13636" max="13636" width="2.140625" style="177" customWidth="1"/>
    <col min="13637" max="13637" width="0.5703125" style="177" customWidth="1"/>
    <col min="13638" max="13638" width="2.140625" style="177" customWidth="1"/>
    <col min="13639" max="13639" width="0.5703125" style="177" customWidth="1"/>
    <col min="13640" max="13640" width="2.140625" style="177" customWidth="1"/>
    <col min="13641" max="13641" width="0.5703125" style="177" customWidth="1"/>
    <col min="13642" max="13642" width="2.140625" style="177" customWidth="1"/>
    <col min="13643" max="13643" width="0.5703125" style="177" customWidth="1"/>
    <col min="13644" max="13644" width="2.140625" style="177" customWidth="1"/>
    <col min="13645" max="13645" width="0.5703125" style="177" customWidth="1"/>
    <col min="13646" max="13646" width="2.140625" style="177" customWidth="1"/>
    <col min="13647" max="13647" width="0.5703125" style="177" customWidth="1"/>
    <col min="13648" max="13648" width="2.140625" style="177" customWidth="1"/>
    <col min="13649" max="13649" width="0.5703125" style="177" customWidth="1"/>
    <col min="13650" max="13650" width="2.140625" style="177" customWidth="1"/>
    <col min="13651" max="13651" width="0.5703125" style="177" customWidth="1"/>
    <col min="13652" max="13652" width="2.140625" style="177" customWidth="1"/>
    <col min="13653" max="13653" width="0.5703125" style="177" customWidth="1"/>
    <col min="13654" max="13654" width="1.7109375" style="177" customWidth="1"/>
    <col min="13655"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42578125" style="177" customWidth="1"/>
    <col min="13830" max="13830" width="0.5703125" style="177" customWidth="1"/>
    <col min="13831" max="13850" width="0.710937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140625" style="177" customWidth="1"/>
    <col min="13887" max="13887" width="0.5703125" style="177" customWidth="1"/>
    <col min="13888" max="13888" width="2.140625" style="177" customWidth="1"/>
    <col min="13889" max="13889" width="0.5703125" style="177" customWidth="1"/>
    <col min="13890" max="13890" width="2.140625" style="177" customWidth="1"/>
    <col min="13891" max="13891" width="0.5703125" style="177" customWidth="1"/>
    <col min="13892" max="13892" width="2.140625" style="177" customWidth="1"/>
    <col min="13893" max="13893" width="0.5703125" style="177" customWidth="1"/>
    <col min="13894" max="13894" width="2.140625" style="177" customWidth="1"/>
    <col min="13895" max="13895" width="0.5703125" style="177" customWidth="1"/>
    <col min="13896" max="13896" width="2.140625" style="177" customWidth="1"/>
    <col min="13897" max="13897" width="0.5703125" style="177" customWidth="1"/>
    <col min="13898" max="13898" width="2.140625" style="177" customWidth="1"/>
    <col min="13899" max="13899" width="0.5703125" style="177" customWidth="1"/>
    <col min="13900" max="13900" width="2.140625" style="177" customWidth="1"/>
    <col min="13901" max="13901" width="0.5703125" style="177" customWidth="1"/>
    <col min="13902" max="13902" width="2.140625" style="177" customWidth="1"/>
    <col min="13903" max="13903" width="0.5703125" style="177" customWidth="1"/>
    <col min="13904" max="13904" width="2.140625" style="177" customWidth="1"/>
    <col min="13905" max="13905" width="0.5703125" style="177" customWidth="1"/>
    <col min="13906" max="13906" width="2.140625" style="177" customWidth="1"/>
    <col min="13907" max="13907" width="0.5703125" style="177" customWidth="1"/>
    <col min="13908" max="13908" width="2.140625" style="177" customWidth="1"/>
    <col min="13909" max="13909" width="0.5703125" style="177" customWidth="1"/>
    <col min="13910" max="13910" width="1.7109375" style="177" customWidth="1"/>
    <col min="13911"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42578125" style="177" customWidth="1"/>
    <col min="14086" max="14086" width="0.5703125" style="177" customWidth="1"/>
    <col min="14087" max="14106" width="0.710937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140625" style="177" customWidth="1"/>
    <col min="14143" max="14143" width="0.5703125" style="177" customWidth="1"/>
    <col min="14144" max="14144" width="2.140625" style="177" customWidth="1"/>
    <col min="14145" max="14145" width="0.5703125" style="177" customWidth="1"/>
    <col min="14146" max="14146" width="2.140625" style="177" customWidth="1"/>
    <col min="14147" max="14147" width="0.5703125" style="177" customWidth="1"/>
    <col min="14148" max="14148" width="2.140625" style="177" customWidth="1"/>
    <col min="14149" max="14149" width="0.5703125" style="177" customWidth="1"/>
    <col min="14150" max="14150" width="2.140625" style="177" customWidth="1"/>
    <col min="14151" max="14151" width="0.5703125" style="177" customWidth="1"/>
    <col min="14152" max="14152" width="2.140625" style="177" customWidth="1"/>
    <col min="14153" max="14153" width="0.5703125" style="177" customWidth="1"/>
    <col min="14154" max="14154" width="2.140625" style="177" customWidth="1"/>
    <col min="14155" max="14155" width="0.5703125" style="177" customWidth="1"/>
    <col min="14156" max="14156" width="2.140625" style="177" customWidth="1"/>
    <col min="14157" max="14157" width="0.5703125" style="177" customWidth="1"/>
    <col min="14158" max="14158" width="2.140625" style="177" customWidth="1"/>
    <col min="14159" max="14159" width="0.5703125" style="177" customWidth="1"/>
    <col min="14160" max="14160" width="2.140625" style="177" customWidth="1"/>
    <col min="14161" max="14161" width="0.5703125" style="177" customWidth="1"/>
    <col min="14162" max="14162" width="2.140625" style="177" customWidth="1"/>
    <col min="14163" max="14163" width="0.5703125" style="177" customWidth="1"/>
    <col min="14164" max="14164" width="2.140625" style="177" customWidth="1"/>
    <col min="14165" max="14165" width="0.5703125" style="177" customWidth="1"/>
    <col min="14166" max="14166" width="1.7109375" style="177" customWidth="1"/>
    <col min="14167"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42578125" style="177" customWidth="1"/>
    <col min="14342" max="14342" width="0.5703125" style="177" customWidth="1"/>
    <col min="14343" max="14362" width="0.710937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140625" style="177" customWidth="1"/>
    <col min="14399" max="14399" width="0.5703125" style="177" customWidth="1"/>
    <col min="14400" max="14400" width="2.140625" style="177" customWidth="1"/>
    <col min="14401" max="14401" width="0.5703125" style="177" customWidth="1"/>
    <col min="14402" max="14402" width="2.140625" style="177" customWidth="1"/>
    <col min="14403" max="14403" width="0.5703125" style="177" customWidth="1"/>
    <col min="14404" max="14404" width="2.140625" style="177" customWidth="1"/>
    <col min="14405" max="14405" width="0.5703125" style="177" customWidth="1"/>
    <col min="14406" max="14406" width="2.140625" style="177" customWidth="1"/>
    <col min="14407" max="14407" width="0.5703125" style="177" customWidth="1"/>
    <col min="14408" max="14408" width="2.140625" style="177" customWidth="1"/>
    <col min="14409" max="14409" width="0.5703125" style="177" customWidth="1"/>
    <col min="14410" max="14410" width="2.140625" style="177" customWidth="1"/>
    <col min="14411" max="14411" width="0.5703125" style="177" customWidth="1"/>
    <col min="14412" max="14412" width="2.140625" style="177" customWidth="1"/>
    <col min="14413" max="14413" width="0.5703125" style="177" customWidth="1"/>
    <col min="14414" max="14414" width="2.140625" style="177" customWidth="1"/>
    <col min="14415" max="14415" width="0.5703125" style="177" customWidth="1"/>
    <col min="14416" max="14416" width="2.140625" style="177" customWidth="1"/>
    <col min="14417" max="14417" width="0.5703125" style="177" customWidth="1"/>
    <col min="14418" max="14418" width="2.140625" style="177" customWidth="1"/>
    <col min="14419" max="14419" width="0.5703125" style="177" customWidth="1"/>
    <col min="14420" max="14420" width="2.140625" style="177" customWidth="1"/>
    <col min="14421" max="14421" width="0.5703125" style="177" customWidth="1"/>
    <col min="14422" max="14422" width="1.7109375" style="177" customWidth="1"/>
    <col min="14423"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42578125" style="177" customWidth="1"/>
    <col min="14598" max="14598" width="0.5703125" style="177" customWidth="1"/>
    <col min="14599" max="14618" width="0.710937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140625" style="177" customWidth="1"/>
    <col min="14655" max="14655" width="0.5703125" style="177" customWidth="1"/>
    <col min="14656" max="14656" width="2.140625" style="177" customWidth="1"/>
    <col min="14657" max="14657" width="0.5703125" style="177" customWidth="1"/>
    <col min="14658" max="14658" width="2.140625" style="177" customWidth="1"/>
    <col min="14659" max="14659" width="0.5703125" style="177" customWidth="1"/>
    <col min="14660" max="14660" width="2.140625" style="177" customWidth="1"/>
    <col min="14661" max="14661" width="0.5703125" style="177" customWidth="1"/>
    <col min="14662" max="14662" width="2.140625" style="177" customWidth="1"/>
    <col min="14663" max="14663" width="0.5703125" style="177" customWidth="1"/>
    <col min="14664" max="14664" width="2.140625" style="177" customWidth="1"/>
    <col min="14665" max="14665" width="0.5703125" style="177" customWidth="1"/>
    <col min="14666" max="14666" width="2.140625" style="177" customWidth="1"/>
    <col min="14667" max="14667" width="0.5703125" style="177" customWidth="1"/>
    <col min="14668" max="14668" width="2.140625" style="177" customWidth="1"/>
    <col min="14669" max="14669" width="0.5703125" style="177" customWidth="1"/>
    <col min="14670" max="14670" width="2.140625" style="177" customWidth="1"/>
    <col min="14671" max="14671" width="0.5703125" style="177" customWidth="1"/>
    <col min="14672" max="14672" width="2.140625" style="177" customWidth="1"/>
    <col min="14673" max="14673" width="0.5703125" style="177" customWidth="1"/>
    <col min="14674" max="14674" width="2.140625" style="177" customWidth="1"/>
    <col min="14675" max="14675" width="0.5703125" style="177" customWidth="1"/>
    <col min="14676" max="14676" width="2.140625" style="177" customWidth="1"/>
    <col min="14677" max="14677" width="0.5703125" style="177" customWidth="1"/>
    <col min="14678" max="14678" width="1.7109375" style="177" customWidth="1"/>
    <col min="14679"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42578125" style="177" customWidth="1"/>
    <col min="14854" max="14854" width="0.5703125" style="177" customWidth="1"/>
    <col min="14855" max="14874" width="0.710937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140625" style="177" customWidth="1"/>
    <col min="14911" max="14911" width="0.5703125" style="177" customWidth="1"/>
    <col min="14912" max="14912" width="2.140625" style="177" customWidth="1"/>
    <col min="14913" max="14913" width="0.5703125" style="177" customWidth="1"/>
    <col min="14914" max="14914" width="2.140625" style="177" customWidth="1"/>
    <col min="14915" max="14915" width="0.5703125" style="177" customWidth="1"/>
    <col min="14916" max="14916" width="2.140625" style="177" customWidth="1"/>
    <col min="14917" max="14917" width="0.5703125" style="177" customWidth="1"/>
    <col min="14918" max="14918" width="2.140625" style="177" customWidth="1"/>
    <col min="14919" max="14919" width="0.5703125" style="177" customWidth="1"/>
    <col min="14920" max="14920" width="2.140625" style="177" customWidth="1"/>
    <col min="14921" max="14921" width="0.5703125" style="177" customWidth="1"/>
    <col min="14922" max="14922" width="2.140625" style="177" customWidth="1"/>
    <col min="14923" max="14923" width="0.5703125" style="177" customWidth="1"/>
    <col min="14924" max="14924" width="2.140625" style="177" customWidth="1"/>
    <col min="14925" max="14925" width="0.5703125" style="177" customWidth="1"/>
    <col min="14926" max="14926" width="2.140625" style="177" customWidth="1"/>
    <col min="14927" max="14927" width="0.5703125" style="177" customWidth="1"/>
    <col min="14928" max="14928" width="2.140625" style="177" customWidth="1"/>
    <col min="14929" max="14929" width="0.5703125" style="177" customWidth="1"/>
    <col min="14930" max="14930" width="2.140625" style="177" customWidth="1"/>
    <col min="14931" max="14931" width="0.5703125" style="177" customWidth="1"/>
    <col min="14932" max="14932" width="2.140625" style="177" customWidth="1"/>
    <col min="14933" max="14933" width="0.5703125" style="177" customWidth="1"/>
    <col min="14934" max="14934" width="1.7109375" style="177" customWidth="1"/>
    <col min="14935"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42578125" style="177" customWidth="1"/>
    <col min="15110" max="15110" width="0.5703125" style="177" customWidth="1"/>
    <col min="15111" max="15130" width="0.710937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140625" style="177" customWidth="1"/>
    <col min="15167" max="15167" width="0.5703125" style="177" customWidth="1"/>
    <col min="15168" max="15168" width="2.140625" style="177" customWidth="1"/>
    <col min="15169" max="15169" width="0.5703125" style="177" customWidth="1"/>
    <col min="15170" max="15170" width="2.140625" style="177" customWidth="1"/>
    <col min="15171" max="15171" width="0.5703125" style="177" customWidth="1"/>
    <col min="15172" max="15172" width="2.140625" style="177" customWidth="1"/>
    <col min="15173" max="15173" width="0.5703125" style="177" customWidth="1"/>
    <col min="15174" max="15174" width="2.140625" style="177" customWidth="1"/>
    <col min="15175" max="15175" width="0.5703125" style="177" customWidth="1"/>
    <col min="15176" max="15176" width="2.140625" style="177" customWidth="1"/>
    <col min="15177" max="15177" width="0.5703125" style="177" customWidth="1"/>
    <col min="15178" max="15178" width="2.140625" style="177" customWidth="1"/>
    <col min="15179" max="15179" width="0.5703125" style="177" customWidth="1"/>
    <col min="15180" max="15180" width="2.140625" style="177" customWidth="1"/>
    <col min="15181" max="15181" width="0.5703125" style="177" customWidth="1"/>
    <col min="15182" max="15182" width="2.140625" style="177" customWidth="1"/>
    <col min="15183" max="15183" width="0.5703125" style="177" customWidth="1"/>
    <col min="15184" max="15184" width="2.140625" style="177" customWidth="1"/>
    <col min="15185" max="15185" width="0.5703125" style="177" customWidth="1"/>
    <col min="15186" max="15186" width="2.140625" style="177" customWidth="1"/>
    <col min="15187" max="15187" width="0.5703125" style="177" customWidth="1"/>
    <col min="15188" max="15188" width="2.140625" style="177" customWidth="1"/>
    <col min="15189" max="15189" width="0.5703125" style="177" customWidth="1"/>
    <col min="15190" max="15190" width="1.7109375" style="177" customWidth="1"/>
    <col min="15191"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42578125" style="177" customWidth="1"/>
    <col min="15366" max="15366" width="0.5703125" style="177" customWidth="1"/>
    <col min="15367" max="15386" width="0.710937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140625" style="177" customWidth="1"/>
    <col min="15423" max="15423" width="0.5703125" style="177" customWidth="1"/>
    <col min="15424" max="15424" width="2.140625" style="177" customWidth="1"/>
    <col min="15425" max="15425" width="0.5703125" style="177" customWidth="1"/>
    <col min="15426" max="15426" width="2.140625" style="177" customWidth="1"/>
    <col min="15427" max="15427" width="0.5703125" style="177" customWidth="1"/>
    <col min="15428" max="15428" width="2.140625" style="177" customWidth="1"/>
    <col min="15429" max="15429" width="0.5703125" style="177" customWidth="1"/>
    <col min="15430" max="15430" width="2.140625" style="177" customWidth="1"/>
    <col min="15431" max="15431" width="0.5703125" style="177" customWidth="1"/>
    <col min="15432" max="15432" width="2.140625" style="177" customWidth="1"/>
    <col min="15433" max="15433" width="0.5703125" style="177" customWidth="1"/>
    <col min="15434" max="15434" width="2.140625" style="177" customWidth="1"/>
    <col min="15435" max="15435" width="0.5703125" style="177" customWidth="1"/>
    <col min="15436" max="15436" width="2.140625" style="177" customWidth="1"/>
    <col min="15437" max="15437" width="0.5703125" style="177" customWidth="1"/>
    <col min="15438" max="15438" width="2.140625" style="177" customWidth="1"/>
    <col min="15439" max="15439" width="0.5703125" style="177" customWidth="1"/>
    <col min="15440" max="15440" width="2.140625" style="177" customWidth="1"/>
    <col min="15441" max="15441" width="0.5703125" style="177" customWidth="1"/>
    <col min="15442" max="15442" width="2.140625" style="177" customWidth="1"/>
    <col min="15443" max="15443" width="0.5703125" style="177" customWidth="1"/>
    <col min="15444" max="15444" width="2.140625" style="177" customWidth="1"/>
    <col min="15445" max="15445" width="0.5703125" style="177" customWidth="1"/>
    <col min="15446" max="15446" width="1.7109375" style="177" customWidth="1"/>
    <col min="15447"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42578125" style="177" customWidth="1"/>
    <col min="15622" max="15622" width="0.5703125" style="177" customWidth="1"/>
    <col min="15623" max="15642" width="0.710937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140625" style="177" customWidth="1"/>
    <col min="15679" max="15679" width="0.5703125" style="177" customWidth="1"/>
    <col min="15680" max="15680" width="2.140625" style="177" customWidth="1"/>
    <col min="15681" max="15681" width="0.5703125" style="177" customWidth="1"/>
    <col min="15682" max="15682" width="2.140625" style="177" customWidth="1"/>
    <col min="15683" max="15683" width="0.5703125" style="177" customWidth="1"/>
    <col min="15684" max="15684" width="2.140625" style="177" customWidth="1"/>
    <col min="15685" max="15685" width="0.5703125" style="177" customWidth="1"/>
    <col min="15686" max="15686" width="2.140625" style="177" customWidth="1"/>
    <col min="15687" max="15687" width="0.5703125" style="177" customWidth="1"/>
    <col min="15688" max="15688" width="2.140625" style="177" customWidth="1"/>
    <col min="15689" max="15689" width="0.5703125" style="177" customWidth="1"/>
    <col min="15690" max="15690" width="2.140625" style="177" customWidth="1"/>
    <col min="15691" max="15691" width="0.5703125" style="177" customWidth="1"/>
    <col min="15692" max="15692" width="2.140625" style="177" customWidth="1"/>
    <col min="15693" max="15693" width="0.5703125" style="177" customWidth="1"/>
    <col min="15694" max="15694" width="2.140625" style="177" customWidth="1"/>
    <col min="15695" max="15695" width="0.5703125" style="177" customWidth="1"/>
    <col min="15696" max="15696" width="2.140625" style="177" customWidth="1"/>
    <col min="15697" max="15697" width="0.5703125" style="177" customWidth="1"/>
    <col min="15698" max="15698" width="2.140625" style="177" customWidth="1"/>
    <col min="15699" max="15699" width="0.5703125" style="177" customWidth="1"/>
    <col min="15700" max="15700" width="2.140625" style="177" customWidth="1"/>
    <col min="15701" max="15701" width="0.5703125" style="177" customWidth="1"/>
    <col min="15702" max="15702" width="1.7109375" style="177" customWidth="1"/>
    <col min="15703"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42578125" style="177" customWidth="1"/>
    <col min="15878" max="15878" width="0.5703125" style="177" customWidth="1"/>
    <col min="15879" max="15898" width="0.710937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140625" style="177" customWidth="1"/>
    <col min="15935" max="15935" width="0.5703125" style="177" customWidth="1"/>
    <col min="15936" max="15936" width="2.140625" style="177" customWidth="1"/>
    <col min="15937" max="15937" width="0.5703125" style="177" customWidth="1"/>
    <col min="15938" max="15938" width="2.140625" style="177" customWidth="1"/>
    <col min="15939" max="15939" width="0.5703125" style="177" customWidth="1"/>
    <col min="15940" max="15940" width="2.140625" style="177" customWidth="1"/>
    <col min="15941" max="15941" width="0.5703125" style="177" customWidth="1"/>
    <col min="15942" max="15942" width="2.140625" style="177" customWidth="1"/>
    <col min="15943" max="15943" width="0.5703125" style="177" customWidth="1"/>
    <col min="15944" max="15944" width="2.140625" style="177" customWidth="1"/>
    <col min="15945" max="15945" width="0.5703125" style="177" customWidth="1"/>
    <col min="15946" max="15946" width="2.140625" style="177" customWidth="1"/>
    <col min="15947" max="15947" width="0.5703125" style="177" customWidth="1"/>
    <col min="15948" max="15948" width="2.140625" style="177" customWidth="1"/>
    <col min="15949" max="15949" width="0.5703125" style="177" customWidth="1"/>
    <col min="15950" max="15950" width="2.140625" style="177" customWidth="1"/>
    <col min="15951" max="15951" width="0.5703125" style="177" customWidth="1"/>
    <col min="15952" max="15952" width="2.140625" style="177" customWidth="1"/>
    <col min="15953" max="15953" width="0.5703125" style="177" customWidth="1"/>
    <col min="15954" max="15954" width="2.140625" style="177" customWidth="1"/>
    <col min="15955" max="15955" width="0.5703125" style="177" customWidth="1"/>
    <col min="15956" max="15956" width="2.140625" style="177" customWidth="1"/>
    <col min="15957" max="15957" width="0.5703125" style="177" customWidth="1"/>
    <col min="15958" max="15958" width="1.7109375" style="177" customWidth="1"/>
    <col min="15959"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42578125" style="177" customWidth="1"/>
    <col min="16134" max="16134" width="0.5703125" style="177" customWidth="1"/>
    <col min="16135" max="16154" width="0.710937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140625" style="177" customWidth="1"/>
    <col min="16191" max="16191" width="0.5703125" style="177" customWidth="1"/>
    <col min="16192" max="16192" width="2.140625" style="177" customWidth="1"/>
    <col min="16193" max="16193" width="0.5703125" style="177" customWidth="1"/>
    <col min="16194" max="16194" width="2.140625" style="177" customWidth="1"/>
    <col min="16195" max="16195" width="0.5703125" style="177" customWidth="1"/>
    <col min="16196" max="16196" width="2.140625" style="177" customWidth="1"/>
    <col min="16197" max="16197" width="0.5703125" style="177" customWidth="1"/>
    <col min="16198" max="16198" width="2.140625" style="177" customWidth="1"/>
    <col min="16199" max="16199" width="0.5703125" style="177" customWidth="1"/>
    <col min="16200" max="16200" width="2.140625" style="177" customWidth="1"/>
    <col min="16201" max="16201" width="0.5703125" style="177" customWidth="1"/>
    <col min="16202" max="16202" width="2.140625" style="177" customWidth="1"/>
    <col min="16203" max="16203" width="0.5703125" style="177" customWidth="1"/>
    <col min="16204" max="16204" width="2.140625" style="177" customWidth="1"/>
    <col min="16205" max="16205" width="0.5703125" style="177" customWidth="1"/>
    <col min="16206" max="16206" width="2.140625" style="177" customWidth="1"/>
    <col min="16207" max="16207" width="0.5703125" style="177" customWidth="1"/>
    <col min="16208" max="16208" width="2.140625" style="177" customWidth="1"/>
    <col min="16209" max="16209" width="0.5703125" style="177" customWidth="1"/>
    <col min="16210" max="16210" width="2.140625" style="177" customWidth="1"/>
    <col min="16211" max="16211" width="0.5703125" style="177" customWidth="1"/>
    <col min="16212" max="16212" width="2.140625" style="177" customWidth="1"/>
    <col min="16213" max="16213" width="0.5703125" style="177" customWidth="1"/>
    <col min="16214" max="16214" width="1.7109375" style="177" customWidth="1"/>
    <col min="16215" max="16384" width="9.140625" style="177"/>
  </cols>
  <sheetData>
    <row r="1" spans="1:88" s="318" customFormat="1" ht="14.25" customHeight="1" thickBot="1">
      <c r="F1" s="51" t="s">
        <v>828</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CJ1" s="177"/>
    </row>
    <row r="2" spans="1:88"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20"/>
      <c r="BT2" s="721"/>
      <c r="BU2" s="721"/>
      <c r="BV2" s="721"/>
      <c r="BW2" s="721"/>
      <c r="BX2" s="721"/>
      <c r="BY2" s="721"/>
      <c r="BZ2" s="721"/>
      <c r="CA2" s="721"/>
      <c r="CB2" s="721"/>
      <c r="CC2" s="721"/>
      <c r="CD2" s="721"/>
      <c r="CE2" s="325"/>
      <c r="CF2" s="325"/>
      <c r="CG2" s="325"/>
      <c r="CH2" s="325"/>
      <c r="CI2" s="325"/>
    </row>
    <row r="3" spans="1:88"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181"/>
      <c r="BT3" s="721"/>
      <c r="BU3" s="721"/>
      <c r="BV3" s="721"/>
      <c r="BW3" s="721"/>
      <c r="BX3" s="721"/>
      <c r="BY3" s="721"/>
      <c r="BZ3" s="721"/>
      <c r="CA3" s="721"/>
      <c r="CB3" s="721"/>
      <c r="CC3" s="721"/>
      <c r="CD3" s="721"/>
      <c r="CE3" s="325"/>
      <c r="CF3" s="325"/>
      <c r="CG3" s="325"/>
      <c r="CH3" s="325"/>
      <c r="CI3" s="325"/>
    </row>
    <row r="4" spans="1:88"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92" t="str">
        <f>'Závierka titulka'!$K$27</f>
        <v>0</v>
      </c>
      <c r="BM4" s="185"/>
      <c r="BN4" s="92" t="str">
        <f>'Závierka titulka'!$M$27</f>
        <v>2</v>
      </c>
      <c r="BO4" s="316"/>
      <c r="BP4" s="92" t="str">
        <f>'Závierka titulka'!$O$27</f>
        <v>3</v>
      </c>
      <c r="BQ4" s="316"/>
      <c r="BR4" s="92" t="str">
        <f>'Závierka titulka'!$Q$27</f>
        <v>6</v>
      </c>
      <c r="BS4" s="184"/>
      <c r="BT4" s="721"/>
      <c r="BU4" s="721"/>
      <c r="BV4" s="721"/>
      <c r="BW4" s="721"/>
      <c r="BX4" s="721"/>
      <c r="BY4" s="721"/>
      <c r="BZ4" s="721"/>
      <c r="CA4" s="721"/>
      <c r="CB4" s="721"/>
      <c r="CC4" s="721"/>
      <c r="CD4" s="721"/>
      <c r="CE4" s="173"/>
      <c r="CF4" s="186"/>
      <c r="CG4" s="187"/>
      <c r="CH4" s="188"/>
      <c r="CI4" s="188"/>
    </row>
    <row r="5" spans="1:88"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89"/>
      <c r="BM5" s="192"/>
      <c r="BN5" s="189"/>
      <c r="BO5" s="189"/>
      <c r="BP5" s="189"/>
      <c r="BQ5" s="189"/>
      <c r="BR5" s="189"/>
      <c r="BS5" s="190"/>
      <c r="BT5" s="721"/>
      <c r="BU5" s="721"/>
      <c r="BV5" s="721"/>
      <c r="BW5" s="721"/>
      <c r="BX5" s="721"/>
      <c r="BY5" s="721"/>
      <c r="BZ5" s="721"/>
      <c r="CA5" s="721"/>
      <c r="CB5" s="721"/>
      <c r="CC5" s="721"/>
      <c r="CD5" s="721"/>
      <c r="CE5" s="173"/>
      <c r="CF5" s="325"/>
      <c r="CG5" s="193"/>
      <c r="CH5" s="188"/>
      <c r="CI5" s="188"/>
    </row>
    <row r="6" spans="1:88"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7"/>
      <c r="BX6" s="197"/>
      <c r="BY6" s="197"/>
      <c r="BZ6" s="197"/>
      <c r="CA6" s="197"/>
      <c r="CB6" s="197"/>
      <c r="CC6" s="197"/>
      <c r="CD6" s="197"/>
      <c r="CE6" s="197"/>
      <c r="CF6" s="197"/>
      <c r="CG6" s="197"/>
      <c r="CH6" s="325"/>
      <c r="CI6" s="325"/>
    </row>
    <row r="7" spans="1:88" ht="12.75" customHeight="1" thickBot="1">
      <c r="A7" s="173"/>
      <c r="B7" s="325"/>
      <c r="C7" s="178"/>
      <c r="D7" s="178"/>
      <c r="E7" s="734" t="s">
        <v>807</v>
      </c>
      <c r="F7" s="735"/>
      <c r="G7" s="328"/>
      <c r="H7" s="334"/>
      <c r="I7" s="334"/>
      <c r="J7" s="334"/>
      <c r="K7" s="334"/>
      <c r="L7" s="334"/>
      <c r="M7" s="334"/>
      <c r="N7" s="334"/>
      <c r="O7" s="334"/>
      <c r="P7" s="334"/>
      <c r="Q7" s="334"/>
      <c r="R7" s="334"/>
      <c r="S7" s="334"/>
      <c r="T7" s="334"/>
      <c r="U7" s="334"/>
      <c r="V7" s="334"/>
      <c r="W7" s="238"/>
      <c r="X7" s="238"/>
      <c r="Y7" s="238"/>
      <c r="Z7" s="239"/>
      <c r="AA7" s="238"/>
      <c r="AB7" s="238"/>
      <c r="AC7" s="239"/>
      <c r="AD7" s="737" t="str">
        <f>Index!C414</f>
        <v>Bežné účtovné obdobie</v>
      </c>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688" t="str">
        <f>Index!C415</f>
        <v>Bezprostredne predchádzajúce účtovné obdobie</v>
      </c>
      <c r="BS7" s="688"/>
      <c r="BT7" s="688"/>
      <c r="BU7" s="688"/>
      <c r="BV7" s="688"/>
      <c r="BW7" s="688"/>
      <c r="BX7" s="688"/>
      <c r="BY7" s="688"/>
      <c r="BZ7" s="688"/>
      <c r="CA7" s="688"/>
      <c r="CB7" s="688"/>
      <c r="CC7" s="688"/>
      <c r="CD7" s="688"/>
      <c r="CE7" s="688"/>
      <c r="CF7" s="688"/>
      <c r="CG7" s="688"/>
      <c r="CH7" s="325"/>
    </row>
    <row r="8" spans="1:88" ht="5.0999999999999996" customHeight="1" thickBot="1">
      <c r="A8" s="173"/>
      <c r="B8" s="690"/>
      <c r="C8" s="690"/>
      <c r="D8" s="690"/>
      <c r="E8" s="736"/>
      <c r="F8" s="677"/>
      <c r="G8" s="691" t="str">
        <f>Index!C411</f>
        <v>STRANA AKTÍV</v>
      </c>
      <c r="H8" s="691"/>
      <c r="I8" s="691"/>
      <c r="J8" s="691"/>
      <c r="K8" s="691"/>
      <c r="L8" s="691"/>
      <c r="M8" s="691"/>
      <c r="N8" s="691"/>
      <c r="O8" s="691"/>
      <c r="P8" s="691"/>
      <c r="Q8" s="691"/>
      <c r="R8" s="691"/>
      <c r="S8" s="691"/>
      <c r="T8" s="691"/>
      <c r="U8" s="691"/>
      <c r="V8" s="691"/>
      <c r="W8" s="691"/>
      <c r="X8" s="691"/>
      <c r="Y8" s="691"/>
      <c r="Z8" s="691"/>
      <c r="AA8" s="317"/>
      <c r="AB8" s="317"/>
      <c r="AC8" s="240"/>
      <c r="AD8" s="737"/>
      <c r="AE8" s="737"/>
      <c r="AF8" s="737"/>
      <c r="AG8" s="737"/>
      <c r="AH8" s="737"/>
      <c r="AI8" s="737"/>
      <c r="AJ8" s="737"/>
      <c r="AK8" s="737"/>
      <c r="AL8" s="737"/>
      <c r="AM8" s="737"/>
      <c r="AN8" s="737"/>
      <c r="AO8" s="737"/>
      <c r="AP8" s="737"/>
      <c r="AQ8" s="737"/>
      <c r="AR8" s="737"/>
      <c r="AS8" s="737"/>
      <c r="AT8" s="737"/>
      <c r="AU8" s="737"/>
      <c r="AV8" s="737"/>
      <c r="AW8" s="737"/>
      <c r="AX8" s="737"/>
      <c r="AY8" s="737"/>
      <c r="AZ8" s="737"/>
      <c r="BA8" s="737"/>
      <c r="BB8" s="737"/>
      <c r="BC8" s="737"/>
      <c r="BD8" s="737"/>
      <c r="BE8" s="737"/>
      <c r="BF8" s="737"/>
      <c r="BG8" s="737"/>
      <c r="BH8" s="737"/>
      <c r="BI8" s="737"/>
      <c r="BJ8" s="737"/>
      <c r="BK8" s="737"/>
      <c r="BL8" s="737"/>
      <c r="BM8" s="737"/>
      <c r="BN8" s="737"/>
      <c r="BO8" s="737"/>
      <c r="BP8" s="737"/>
      <c r="BQ8" s="737"/>
      <c r="BR8" s="688"/>
      <c r="BS8" s="688"/>
      <c r="BT8" s="688"/>
      <c r="BU8" s="688"/>
      <c r="BV8" s="688"/>
      <c r="BW8" s="688"/>
      <c r="BX8" s="688"/>
      <c r="BY8" s="688"/>
      <c r="BZ8" s="688"/>
      <c r="CA8" s="688"/>
      <c r="CB8" s="688"/>
      <c r="CC8" s="688"/>
      <c r="CD8" s="688"/>
      <c r="CE8" s="688"/>
      <c r="CF8" s="688"/>
      <c r="CG8" s="688"/>
    </row>
    <row r="9" spans="1:88" s="203" customFormat="1" ht="6.95" customHeight="1" thickBot="1">
      <c r="A9" s="173"/>
      <c r="B9" s="693"/>
      <c r="C9" s="693"/>
      <c r="D9" s="690"/>
      <c r="E9" s="736"/>
      <c r="F9" s="677"/>
      <c r="G9" s="691"/>
      <c r="H9" s="691"/>
      <c r="I9" s="691"/>
      <c r="J9" s="691"/>
      <c r="K9" s="691"/>
      <c r="L9" s="691"/>
      <c r="M9" s="691"/>
      <c r="N9" s="691"/>
      <c r="O9" s="691"/>
      <c r="P9" s="691"/>
      <c r="Q9" s="691"/>
      <c r="R9" s="691"/>
      <c r="S9" s="691"/>
      <c r="T9" s="691"/>
      <c r="U9" s="691"/>
      <c r="V9" s="691"/>
      <c r="W9" s="691"/>
      <c r="X9" s="691"/>
      <c r="Y9" s="691"/>
      <c r="Z9" s="691"/>
      <c r="AA9" s="694" t="str">
        <f>Index!C412</f>
        <v>Číslo</v>
      </c>
      <c r="AB9" s="694"/>
      <c r="AC9" s="694"/>
      <c r="AD9" s="696" t="s">
        <v>769</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88"/>
      <c r="BS9" s="688"/>
      <c r="BT9" s="688"/>
      <c r="BU9" s="688"/>
      <c r="BV9" s="688"/>
      <c r="BW9" s="688"/>
      <c r="BX9" s="688"/>
      <c r="BY9" s="688"/>
      <c r="BZ9" s="688"/>
      <c r="CA9" s="688"/>
      <c r="CB9" s="688"/>
      <c r="CC9" s="688"/>
      <c r="CD9" s="688"/>
      <c r="CE9" s="688"/>
      <c r="CF9" s="688"/>
      <c r="CG9" s="688"/>
      <c r="CH9" s="690"/>
    </row>
    <row r="10" spans="1:88" s="203" customFormat="1" ht="6.95" customHeight="1">
      <c r="A10" s="173"/>
      <c r="B10" s="693"/>
      <c r="C10" s="693"/>
      <c r="D10" s="690"/>
      <c r="E10" s="736"/>
      <c r="F10" s="677"/>
      <c r="G10" s="204"/>
      <c r="H10" s="183"/>
      <c r="I10" s="183"/>
      <c r="J10" s="183"/>
      <c r="K10" s="183"/>
      <c r="L10" s="183"/>
      <c r="M10" s="183"/>
      <c r="N10" s="183"/>
      <c r="O10" s="183"/>
      <c r="P10" s="183"/>
      <c r="Q10" s="183"/>
      <c r="R10" s="183"/>
      <c r="S10" s="183"/>
      <c r="T10" s="183"/>
      <c r="U10" s="183"/>
      <c r="V10" s="183"/>
      <c r="W10" s="183"/>
      <c r="X10" s="183"/>
      <c r="Y10" s="183"/>
      <c r="Z10" s="205"/>
      <c r="AA10" s="699" t="str">
        <f>Index!C413</f>
        <v xml:space="preserve"> riadku</v>
      </c>
      <c r="AB10" s="699"/>
      <c r="AC10" s="699"/>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88"/>
      <c r="BS10" s="688"/>
      <c r="BT10" s="688"/>
      <c r="BU10" s="688"/>
      <c r="BV10" s="688"/>
      <c r="BW10" s="688"/>
      <c r="BX10" s="688"/>
      <c r="BY10" s="688"/>
      <c r="BZ10" s="688"/>
      <c r="CA10" s="688"/>
      <c r="CB10" s="688"/>
      <c r="CC10" s="688"/>
      <c r="CD10" s="688"/>
      <c r="CE10" s="688"/>
      <c r="CF10" s="688"/>
      <c r="CG10" s="688"/>
      <c r="CH10" s="690"/>
    </row>
    <row r="11" spans="1:88" s="206" customFormat="1" ht="15" customHeight="1">
      <c r="A11" s="173"/>
      <c r="B11" s="693"/>
      <c r="C11" s="693"/>
      <c r="D11" s="690"/>
      <c r="E11" s="701" t="s">
        <v>8</v>
      </c>
      <c r="F11" s="701"/>
      <c r="G11" s="702" t="s">
        <v>9</v>
      </c>
      <c r="H11" s="702"/>
      <c r="I11" s="702"/>
      <c r="J11" s="702"/>
      <c r="K11" s="702"/>
      <c r="L11" s="702"/>
      <c r="M11" s="702"/>
      <c r="N11" s="702"/>
      <c r="O11" s="702"/>
      <c r="P11" s="702"/>
      <c r="Q11" s="702"/>
      <c r="R11" s="702"/>
      <c r="S11" s="702"/>
      <c r="T11" s="702"/>
      <c r="U11" s="702"/>
      <c r="V11" s="702"/>
      <c r="W11" s="702"/>
      <c r="X11" s="702"/>
      <c r="Y11" s="702"/>
      <c r="Z11" s="702"/>
      <c r="AA11" s="637" t="s">
        <v>10</v>
      </c>
      <c r="AB11" s="637"/>
      <c r="AC11" s="637"/>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3" t="str">
        <f>Index!C419</f>
        <v>Netto   3</v>
      </c>
      <c r="BS11" s="703"/>
      <c r="BT11" s="703"/>
      <c r="BU11" s="703"/>
      <c r="BV11" s="703"/>
      <c r="BW11" s="703"/>
      <c r="BX11" s="703"/>
      <c r="BY11" s="703"/>
      <c r="BZ11" s="703"/>
      <c r="CA11" s="703"/>
      <c r="CB11" s="703"/>
      <c r="CC11" s="703"/>
      <c r="CD11" s="703"/>
      <c r="CE11" s="703"/>
      <c r="CF11" s="703"/>
      <c r="CG11" s="703"/>
      <c r="CH11" s="690"/>
    </row>
    <row r="12" spans="1:88" s="206" customFormat="1" ht="3" customHeight="1">
      <c r="A12" s="173"/>
      <c r="B12" s="693"/>
      <c r="C12" s="693"/>
      <c r="D12" s="690"/>
      <c r="E12" s="669" t="s">
        <v>829</v>
      </c>
      <c r="F12" s="669"/>
      <c r="G12" s="654"/>
      <c r="H12" s="731" t="str">
        <f>Index!C94</f>
        <v>Pohľadávky z obchodného styku voči prepojeným účtovným jednotkám (311A, 312A, 313A, 314A, 315A, 31XA) - /391A/</v>
      </c>
      <c r="I12" s="731"/>
      <c r="J12" s="731"/>
      <c r="K12" s="731"/>
      <c r="L12" s="731"/>
      <c r="M12" s="731"/>
      <c r="N12" s="731"/>
      <c r="O12" s="731"/>
      <c r="P12" s="731"/>
      <c r="Q12" s="731"/>
      <c r="R12" s="731"/>
      <c r="S12" s="731"/>
      <c r="T12" s="731"/>
      <c r="U12" s="731"/>
      <c r="V12" s="731"/>
      <c r="W12" s="731"/>
      <c r="X12" s="731"/>
      <c r="Y12" s="731"/>
      <c r="Z12" s="731"/>
      <c r="AA12" s="658" t="s">
        <v>830</v>
      </c>
      <c r="AB12" s="658"/>
      <c r="AC12" s="658"/>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6"/>
      <c r="BB12" s="636"/>
      <c r="BC12" s="636"/>
      <c r="BD12" s="636"/>
      <c r="BE12" s="636"/>
      <c r="BF12" s="636"/>
      <c r="BG12" s="636"/>
      <c r="BH12" s="636"/>
      <c r="BI12" s="636"/>
      <c r="BJ12" s="636"/>
      <c r="BK12" s="636"/>
      <c r="BL12" s="636"/>
      <c r="BM12" s="636"/>
      <c r="BN12" s="636"/>
      <c r="BO12" s="636"/>
      <c r="BP12" s="636"/>
      <c r="BQ12" s="636"/>
      <c r="BR12" s="207"/>
      <c r="BS12" s="207"/>
      <c r="BT12" s="207"/>
      <c r="BU12" s="207"/>
      <c r="BV12" s="207"/>
      <c r="BW12" s="208"/>
      <c r="BX12" s="207"/>
      <c r="BY12" s="207"/>
      <c r="BZ12" s="207"/>
      <c r="CA12" s="207"/>
      <c r="CB12" s="207"/>
      <c r="CC12" s="207"/>
      <c r="CD12" s="207"/>
      <c r="CE12" s="207"/>
      <c r="CF12" s="207"/>
      <c r="CG12" s="241"/>
      <c r="CH12" s="690"/>
    </row>
    <row r="13" spans="1:88" s="206" customFormat="1" ht="3" customHeight="1">
      <c r="A13" s="173"/>
      <c r="B13" s="693"/>
      <c r="C13" s="693"/>
      <c r="D13" s="690"/>
      <c r="E13" s="669"/>
      <c r="F13" s="669"/>
      <c r="G13" s="654"/>
      <c r="H13" s="731"/>
      <c r="I13" s="731"/>
      <c r="J13" s="731"/>
      <c r="K13" s="731"/>
      <c r="L13" s="731"/>
      <c r="M13" s="731"/>
      <c r="N13" s="731"/>
      <c r="O13" s="731"/>
      <c r="P13" s="731"/>
      <c r="Q13" s="731"/>
      <c r="R13" s="731"/>
      <c r="S13" s="731"/>
      <c r="T13" s="731"/>
      <c r="U13" s="731"/>
      <c r="V13" s="731"/>
      <c r="W13" s="731"/>
      <c r="X13" s="731"/>
      <c r="Y13" s="731"/>
      <c r="Z13" s="731"/>
      <c r="AA13" s="658"/>
      <c r="AB13" s="658"/>
      <c r="AC13" s="658"/>
      <c r="AD13" s="618"/>
      <c r="AE13" s="612"/>
      <c r="AF13" s="612"/>
      <c r="AG13" s="612"/>
      <c r="AH13" s="412"/>
      <c r="AI13" s="613"/>
      <c r="AJ13" s="613"/>
      <c r="AK13" s="613"/>
      <c r="AL13" s="613"/>
      <c r="AM13" s="613"/>
      <c r="AN13" s="610"/>
      <c r="AO13" s="614"/>
      <c r="AP13" s="614"/>
      <c r="AQ13" s="614"/>
      <c r="AR13" s="614"/>
      <c r="AS13" s="614"/>
      <c r="AT13" s="610"/>
      <c r="AU13" s="614"/>
      <c r="AV13" s="614"/>
      <c r="AW13" s="614"/>
      <c r="AX13" s="614"/>
      <c r="AY13" s="614"/>
      <c r="AZ13" s="619"/>
      <c r="BA13" s="618"/>
      <c r="BB13" s="612"/>
      <c r="BC13" s="612"/>
      <c r="BD13" s="612"/>
      <c r="BE13" s="412"/>
      <c r="BF13" s="613"/>
      <c r="BG13" s="613"/>
      <c r="BH13" s="613"/>
      <c r="BI13" s="613"/>
      <c r="BJ13" s="613"/>
      <c r="BK13" s="610"/>
      <c r="BL13" s="614"/>
      <c r="BM13" s="614"/>
      <c r="BN13" s="614"/>
      <c r="BO13" s="614"/>
      <c r="BP13" s="614"/>
      <c r="BQ13" s="611"/>
      <c r="BR13" s="614"/>
      <c r="BS13" s="614"/>
      <c r="BT13" s="614"/>
      <c r="BU13" s="614"/>
      <c r="BV13" s="614"/>
      <c r="BW13" s="416"/>
      <c r="BX13" s="417"/>
      <c r="BY13" s="417"/>
      <c r="BZ13" s="417"/>
      <c r="CA13" s="417"/>
      <c r="CB13" s="417"/>
      <c r="CC13" s="417"/>
      <c r="CD13" s="417"/>
      <c r="CE13" s="417"/>
      <c r="CF13" s="417"/>
      <c r="CG13" s="242"/>
      <c r="CH13" s="690"/>
    </row>
    <row r="14" spans="1:88" ht="15" customHeight="1">
      <c r="A14" s="173"/>
      <c r="B14" s="693"/>
      <c r="C14" s="693"/>
      <c r="D14" s="690"/>
      <c r="E14" s="669"/>
      <c r="F14" s="669"/>
      <c r="G14" s="654"/>
      <c r="H14" s="731"/>
      <c r="I14" s="731"/>
      <c r="J14" s="731"/>
      <c r="K14" s="731"/>
      <c r="L14" s="731"/>
      <c r="M14" s="731"/>
      <c r="N14" s="731"/>
      <c r="O14" s="731"/>
      <c r="P14" s="731"/>
      <c r="Q14" s="731"/>
      <c r="R14" s="731"/>
      <c r="S14" s="731"/>
      <c r="T14" s="731"/>
      <c r="U14" s="731"/>
      <c r="V14" s="731"/>
      <c r="W14" s="731"/>
      <c r="X14" s="731"/>
      <c r="Y14" s="731"/>
      <c r="Z14" s="731"/>
      <c r="AA14" s="658"/>
      <c r="AB14" s="658"/>
      <c r="AC14" s="658"/>
      <c r="AD14" s="618"/>
      <c r="AE14" s="409" t="str">
        <f>IF(LEN(VLOOKUP(AA12,suvaha!$D$8:$H$158,2,FALSE))&lt;11,"",LEFT(RIGHT(VLOOKUP(AA12,suvaha!$D$8:$H$158,2,FALSE),11),1))</f>
        <v/>
      </c>
      <c r="AF14" s="211"/>
      <c r="AG14" s="409" t="str">
        <f>IF(LEN(VLOOKUP(AA12,suvaha!$D$8:$H$158,2,FALSE))&lt;10,"",LEFT(RIGHT(VLOOKUP(AA12,suvaha!$D$8:$H$158,2,FALSE),10),1))</f>
        <v/>
      </c>
      <c r="AH14" s="411"/>
      <c r="AI14" s="409" t="str">
        <f>IF(LEN(VLOOKUP(AA12,suvaha!$D$8:$H$158,2,FALSE))&lt;9,"",LEFT(RIGHT(VLOOKUP(AA12,suvaha!$D$8:$H$158,2,FALSE),9),1))</f>
        <v/>
      </c>
      <c r="AJ14" s="211"/>
      <c r="AK14" s="409" t="str">
        <f>IF(LEN(VLOOKUP(AA12,suvaha!$D$8:$H$158,2,FALSE))&lt;8,"",LEFT(RIGHT(VLOOKUP(AA12,suvaha!$D$8:$H$158,2,FALSE),8),1))</f>
        <v/>
      </c>
      <c r="AL14" s="411"/>
      <c r="AM14" s="409" t="str">
        <f>IF(LEN(VLOOKUP(AA12,suvaha!$D$8:$H$158,2,FALSE))&lt;7,"",LEFT(RIGHT(VLOOKUP(AA12,suvaha!$D$8:$H$158,2,FALSE),7),1))</f>
        <v/>
      </c>
      <c r="AN14" s="610"/>
      <c r="AO14" s="409" t="str">
        <f>IF(LEN(VLOOKUP(AA12,suvaha!$D$8:$H$158,2,FALSE))&lt;6,"",LEFT(RIGHT(VLOOKUP(AA12,suvaha!$D$8:$H$158,2,FALSE),6),1))</f>
        <v/>
      </c>
      <c r="AP14" s="411"/>
      <c r="AQ14" s="409" t="str">
        <f>IF(LEN(VLOOKUP(AA12,suvaha!$D$8:$H$158,2,FALSE))&lt;5,"",LEFT(RIGHT(VLOOKUP(AA12,suvaha!$D$8:$H$158,2,FALSE),5),1))</f>
        <v/>
      </c>
      <c r="AR14" s="411"/>
      <c r="AS14" s="409" t="str">
        <f>IF(LEN(VLOOKUP(AA12,suvaha!$D$8:$H$158,2,FALSE))&lt;4,"",LEFT(RIGHT(VLOOKUP(AA12,suvaha!$D$8:$H$158,2,FALSE),4),1))</f>
        <v/>
      </c>
      <c r="AT14" s="610"/>
      <c r="AU14" s="409" t="str">
        <f>IF(LEN(VLOOKUP(AA12,suvaha!$D$8:$H$158,2,FALSE))&lt;3,"",LEFT(RIGHT(VLOOKUP(AA12,suvaha!$D$8:$H$158,2,FALSE),3),1))</f>
        <v/>
      </c>
      <c r="AV14" s="411"/>
      <c r="AW14" s="409" t="str">
        <f>IF(LEN(VLOOKUP(AA12,suvaha!$D$8:$H$158,2,FALSE))&lt;2,"",LEFT(RIGHT(VLOOKUP(AA12,suvaha!$D$8:$H$158,2,FALSE),2),1))</f>
        <v/>
      </c>
      <c r="AX14" s="411"/>
      <c r="AY14" s="409" t="str">
        <f>IF(VLOOKUP(AA12,suvaha!$D$8:$H$85,2,FALSE)=0,"",IF(LEN(VLOOKUP(AA12,suvaha!$D$8:$H$158,2,FALSE))&lt;1,"",LEFT(RIGHT(VLOOKUP(AA12,suvaha!$D$8:$H$158,2,FALSE),1),1)))</f>
        <v/>
      </c>
      <c r="AZ14" s="619"/>
      <c r="BA14" s="618"/>
      <c r="BB14" s="409" t="str">
        <f>IF(LEN(VLOOKUP(AA12,suvaha!$D$8:$H$158,4,FALSE))&lt;11,"",LEFT(RIGHT(VLOOKUP(AA12,suvaha!$D$8:$H$158,4,FALSE),11),1))</f>
        <v/>
      </c>
      <c r="BC14" s="211"/>
      <c r="BD14" s="409" t="str">
        <f>IF(LEN(VLOOKUP(AA12,suvaha!$D$8:$H$158,4,FALSE))&lt;10,"",LEFT(RIGHT(VLOOKUP(AA12,suvaha!$D$8:$H$158,4,FALSE),10),1))</f>
        <v/>
      </c>
      <c r="BE14" s="411"/>
      <c r="BF14" s="409" t="str">
        <f>IF(LEN(VLOOKUP(AA12,suvaha!$D$8:$H$158,4,FALSE))&lt;9,"",LEFT(RIGHT(VLOOKUP(AA12,suvaha!$D$8:$H$158,4,FALSE),9),1))</f>
        <v/>
      </c>
      <c r="BG14" s="211"/>
      <c r="BH14" s="409" t="str">
        <f>IF(LEN(VLOOKUP(AA12,suvaha!$D$8:$H$158,4,FALSE))&lt;8,"",LEFT(RIGHT(VLOOKUP(AA12,suvaha!$D$8:$H$158,4,FALSE),8),1))</f>
        <v/>
      </c>
      <c r="BI14" s="411"/>
      <c r="BJ14" s="409" t="str">
        <f>IF(LEN(VLOOKUP(AA12,suvaha!$D$8:$H$158,4,FALSE))&lt;7,"",LEFT(RIGHT(VLOOKUP(AA12,suvaha!$D$8:$H$158,4,FALSE),7),1))</f>
        <v/>
      </c>
      <c r="BK14" s="610"/>
      <c r="BL14" s="409" t="str">
        <f>IF(LEN(VLOOKUP(AA12,suvaha!$D$8:$H$158,4,FALSE))&lt;6,"",LEFT(RIGHT(VLOOKUP(AA12,suvaha!$D$8:$H$158,4,FALSE),6),1))</f>
        <v/>
      </c>
      <c r="BM14" s="411"/>
      <c r="BN14" s="409" t="str">
        <f>IF(LEN(VLOOKUP(AA12,suvaha!$D$8:$H$158,4,FALSE))&lt;5,"",LEFT(RIGHT(VLOOKUP(AA12,suvaha!$D$8:$H$158,4,FALSE),5),1))</f>
        <v/>
      </c>
      <c r="BO14" s="411"/>
      <c r="BP14" s="409" t="str">
        <f>IF(LEN(VLOOKUP(AA12,suvaha!$D$8:$H$158,4,FALSE))&lt;4,"",LEFT(RIGHT(VLOOKUP(AA12,suvaha!$D$8:$H$158,4,FALSE),4),1))</f>
        <v/>
      </c>
      <c r="BQ14" s="611"/>
      <c r="BR14" s="409" t="str">
        <f>IF(LEN(VLOOKUP(AA12,suvaha!$D$8:$H$158,4,FALSE))&lt;3,"",LEFT(RIGHT(VLOOKUP(AA12,suvaha!$D$8:$H$158,4,FALSE),3),1))</f>
        <v/>
      </c>
      <c r="BS14" s="411"/>
      <c r="BT14" s="409" t="str">
        <f>IF(LEN(VLOOKUP(AA12,suvaha!$D$8:$H$158,4,FALSE))&lt;2,"",LEFT(RIGHT(VLOOKUP(AA12,suvaha!$D$8:$H$158,4,FALSE),2),1))</f>
        <v/>
      </c>
      <c r="BU14" s="411"/>
      <c r="BV14" s="409" t="str">
        <f>IF(VLOOKUP(AA12,suvaha!$D$8:$H$85,4,FALSE)=0,"",IF(LEN(VLOOKUP(AA12,suvaha!$D$8:$H$158,4,FALSE))&lt;1,"",LEFT(RIGHT(VLOOKUP(AA12,suvaha!$D$8:$H$158,4,FALSE),1),1)))</f>
        <v/>
      </c>
      <c r="BW14" s="416"/>
      <c r="BX14" s="417"/>
      <c r="BY14" s="417"/>
      <c r="BZ14" s="417"/>
      <c r="CA14" s="417"/>
      <c r="CB14" s="417"/>
      <c r="CC14" s="417"/>
      <c r="CD14" s="417"/>
      <c r="CE14" s="417"/>
      <c r="CF14" s="417"/>
      <c r="CG14" s="242"/>
      <c r="CH14" s="690"/>
    </row>
    <row r="15" spans="1:88" ht="3" customHeight="1">
      <c r="A15" s="173"/>
      <c r="B15" s="693"/>
      <c r="C15" s="693"/>
      <c r="D15" s="690"/>
      <c r="E15" s="669"/>
      <c r="F15" s="669"/>
      <c r="G15" s="654"/>
      <c r="H15" s="731"/>
      <c r="I15" s="731"/>
      <c r="J15" s="731"/>
      <c r="K15" s="731"/>
      <c r="L15" s="731"/>
      <c r="M15" s="731"/>
      <c r="N15" s="731"/>
      <c r="O15" s="731"/>
      <c r="P15" s="731"/>
      <c r="Q15" s="731"/>
      <c r="R15" s="731"/>
      <c r="S15" s="731"/>
      <c r="T15" s="731"/>
      <c r="U15" s="731"/>
      <c r="V15" s="731"/>
      <c r="W15" s="731"/>
      <c r="X15" s="731"/>
      <c r="Y15" s="731"/>
      <c r="Z15" s="731"/>
      <c r="AA15" s="658"/>
      <c r="AB15" s="658"/>
      <c r="AC15" s="658"/>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8"/>
      <c r="BB15" s="638"/>
      <c r="BC15" s="638"/>
      <c r="BD15" s="638"/>
      <c r="BE15" s="638"/>
      <c r="BF15" s="638"/>
      <c r="BG15" s="638"/>
      <c r="BH15" s="638"/>
      <c r="BI15" s="638"/>
      <c r="BJ15" s="638"/>
      <c r="BK15" s="638"/>
      <c r="BL15" s="638"/>
      <c r="BM15" s="638"/>
      <c r="BN15" s="638"/>
      <c r="BO15" s="638"/>
      <c r="BP15" s="638"/>
      <c r="BQ15" s="638"/>
      <c r="BR15" s="270"/>
      <c r="BS15" s="270"/>
      <c r="BT15" s="270"/>
      <c r="BU15" s="270"/>
      <c r="BV15" s="270"/>
      <c r="BW15" s="418"/>
      <c r="BX15" s="270"/>
      <c r="BY15" s="270"/>
      <c r="BZ15" s="270"/>
      <c r="CA15" s="270"/>
      <c r="CB15" s="270"/>
      <c r="CC15" s="270"/>
      <c r="CD15" s="270"/>
      <c r="CE15" s="270"/>
      <c r="CF15" s="270"/>
      <c r="CG15" s="243"/>
      <c r="CH15" s="690"/>
    </row>
    <row r="16" spans="1:88" ht="3" customHeight="1">
      <c r="A16" s="173"/>
      <c r="B16" s="693"/>
      <c r="C16" s="693"/>
      <c r="D16" s="690"/>
      <c r="E16" s="669"/>
      <c r="F16" s="669"/>
      <c r="G16" s="654"/>
      <c r="H16" s="731"/>
      <c r="I16" s="731"/>
      <c r="J16" s="731"/>
      <c r="K16" s="731"/>
      <c r="L16" s="731"/>
      <c r="M16" s="731"/>
      <c r="N16" s="731"/>
      <c r="O16" s="731"/>
      <c r="P16" s="731"/>
      <c r="Q16" s="731"/>
      <c r="R16" s="731"/>
      <c r="S16" s="731"/>
      <c r="T16" s="731"/>
      <c r="U16" s="731"/>
      <c r="V16" s="731"/>
      <c r="W16" s="731"/>
      <c r="X16" s="731"/>
      <c r="Y16" s="731"/>
      <c r="Z16" s="731"/>
      <c r="AA16" s="658"/>
      <c r="AB16" s="658"/>
      <c r="AC16" s="658"/>
      <c r="AD16" s="617"/>
      <c r="AE16" s="617"/>
      <c r="AF16" s="617"/>
      <c r="AG16" s="617"/>
      <c r="AH16" s="617"/>
      <c r="AI16" s="617"/>
      <c r="AJ16" s="617"/>
      <c r="AK16" s="617"/>
      <c r="AL16" s="617"/>
      <c r="AM16" s="617"/>
      <c r="AN16" s="617"/>
      <c r="AO16" s="617"/>
      <c r="AP16" s="617"/>
      <c r="AQ16" s="617"/>
      <c r="AR16" s="617"/>
      <c r="AS16" s="617"/>
      <c r="AT16" s="617"/>
      <c r="AU16" s="617"/>
      <c r="AV16" s="617"/>
      <c r="AW16" s="617"/>
      <c r="AX16" s="617"/>
      <c r="AY16" s="617"/>
      <c r="AZ16" s="617"/>
      <c r="BA16" s="422"/>
      <c r="BB16" s="264"/>
      <c r="BC16" s="264"/>
      <c r="BD16" s="264"/>
      <c r="BE16" s="264"/>
      <c r="BF16" s="264"/>
      <c r="BG16" s="264"/>
      <c r="BH16" s="264"/>
      <c r="BI16" s="264"/>
      <c r="BJ16" s="421"/>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41"/>
      <c r="CH16" s="690"/>
    </row>
    <row r="17" spans="1:86" ht="3" customHeight="1">
      <c r="A17" s="173"/>
      <c r="B17" s="693"/>
      <c r="C17" s="693"/>
      <c r="D17" s="690"/>
      <c r="E17" s="669"/>
      <c r="F17" s="669"/>
      <c r="G17" s="654"/>
      <c r="H17" s="731"/>
      <c r="I17" s="731"/>
      <c r="J17" s="731"/>
      <c r="K17" s="731"/>
      <c r="L17" s="731"/>
      <c r="M17" s="731"/>
      <c r="N17" s="731"/>
      <c r="O17" s="731"/>
      <c r="P17" s="731"/>
      <c r="Q17" s="731"/>
      <c r="R17" s="731"/>
      <c r="S17" s="731"/>
      <c r="T17" s="731"/>
      <c r="U17" s="731"/>
      <c r="V17" s="731"/>
      <c r="W17" s="731"/>
      <c r="X17" s="731"/>
      <c r="Y17" s="731"/>
      <c r="Z17" s="731"/>
      <c r="AA17" s="658"/>
      <c r="AB17" s="658"/>
      <c r="AC17" s="658"/>
      <c r="AD17" s="618"/>
      <c r="AE17" s="612"/>
      <c r="AF17" s="612"/>
      <c r="AG17" s="612"/>
      <c r="AH17" s="412"/>
      <c r="AI17" s="613"/>
      <c r="AJ17" s="613"/>
      <c r="AK17" s="613"/>
      <c r="AL17" s="613"/>
      <c r="AM17" s="613"/>
      <c r="AN17" s="610"/>
      <c r="AO17" s="614"/>
      <c r="AP17" s="614"/>
      <c r="AQ17" s="614"/>
      <c r="AR17" s="614"/>
      <c r="AS17" s="614"/>
      <c r="AT17" s="610"/>
      <c r="AU17" s="614"/>
      <c r="AV17" s="614"/>
      <c r="AW17" s="614"/>
      <c r="AX17" s="614"/>
      <c r="AY17" s="614"/>
      <c r="AZ17" s="619"/>
      <c r="BA17" s="423"/>
      <c r="BB17" s="417"/>
      <c r="BC17" s="417"/>
      <c r="BD17" s="417"/>
      <c r="BE17" s="417"/>
      <c r="BF17" s="417"/>
      <c r="BG17" s="417"/>
      <c r="BH17" s="417"/>
      <c r="BI17" s="417"/>
      <c r="BJ17" s="416"/>
      <c r="BK17" s="417"/>
      <c r="BL17" s="612"/>
      <c r="BM17" s="612"/>
      <c r="BN17" s="612"/>
      <c r="BO17" s="417"/>
      <c r="BP17" s="419"/>
      <c r="BQ17" s="419"/>
      <c r="BR17" s="419"/>
      <c r="BS17" s="419"/>
      <c r="BT17" s="419"/>
      <c r="BU17" s="417"/>
      <c r="BV17" s="419"/>
      <c r="BW17" s="419"/>
      <c r="BX17" s="419"/>
      <c r="BY17" s="419"/>
      <c r="BZ17" s="419"/>
      <c r="CA17" s="420"/>
      <c r="CB17" s="419"/>
      <c r="CC17" s="419"/>
      <c r="CD17" s="419"/>
      <c r="CE17" s="419"/>
      <c r="CF17" s="419"/>
      <c r="CG17" s="244"/>
      <c r="CH17" s="690"/>
    </row>
    <row r="18" spans="1:86" ht="15" customHeight="1">
      <c r="A18" s="173"/>
      <c r="B18" s="693"/>
      <c r="C18" s="693"/>
      <c r="D18" s="690"/>
      <c r="E18" s="669"/>
      <c r="F18" s="669"/>
      <c r="G18" s="654"/>
      <c r="H18" s="731"/>
      <c r="I18" s="731"/>
      <c r="J18" s="731"/>
      <c r="K18" s="731"/>
      <c r="L18" s="731"/>
      <c r="M18" s="731"/>
      <c r="N18" s="731"/>
      <c r="O18" s="731"/>
      <c r="P18" s="731"/>
      <c r="Q18" s="731"/>
      <c r="R18" s="731"/>
      <c r="S18" s="731"/>
      <c r="T18" s="731"/>
      <c r="U18" s="731"/>
      <c r="V18" s="731"/>
      <c r="W18" s="731"/>
      <c r="X18" s="731"/>
      <c r="Y18" s="731"/>
      <c r="Z18" s="731"/>
      <c r="AA18" s="658"/>
      <c r="AB18" s="658"/>
      <c r="AC18" s="658"/>
      <c r="AD18" s="618"/>
      <c r="AE18" s="409" t="str">
        <f>IF(LEN(VLOOKUP(AA12,suvaha!$D$8:$H$158,3,FALSE))&lt;11,"",LEFT(RIGHT(VLOOKUP(AA12,suvaha!$D$8:$H$158,3,FALSE),11),1))</f>
        <v/>
      </c>
      <c r="AF18" s="211"/>
      <c r="AG18" s="409" t="str">
        <f>IF(LEN(VLOOKUP(AA12,suvaha!$D$8:$H$158,3,FALSE))&lt;10,"",LEFT(RIGHT(VLOOKUP(AA12,suvaha!$D$8:$H$158,3,FALSE),10),1))</f>
        <v/>
      </c>
      <c r="AH18" s="411"/>
      <c r="AI18" s="409" t="str">
        <f>IF(LEN(VLOOKUP(AA12,suvaha!$D$8:$H$158,3,FALSE))&lt;9,"",LEFT(RIGHT(VLOOKUP(AA12,suvaha!$D$8:$H$158,3,FALSE),9),1))</f>
        <v/>
      </c>
      <c r="AJ18" s="211"/>
      <c r="AK18" s="409" t="str">
        <f>IF(LEN(VLOOKUP(AA12,suvaha!$D$8:$H$158,3,FALSE))&lt;8,"",LEFT(RIGHT(VLOOKUP(AA12,suvaha!$D$8:$H$158,3,FALSE),8),1))</f>
        <v/>
      </c>
      <c r="AL18" s="411"/>
      <c r="AM18" s="409" t="str">
        <f>IF(LEN(VLOOKUP(AA12,suvaha!$D$8:$H$158,3,FALSE))&lt;7,"",LEFT(RIGHT(VLOOKUP(AA12,suvaha!$D$8:$H$158,3,FALSE),7),1))</f>
        <v/>
      </c>
      <c r="AN18" s="610"/>
      <c r="AO18" s="409" t="str">
        <f>IF(LEN(VLOOKUP(AA12,suvaha!$D$8:$H$158,3,FALSE))&lt;6,"",LEFT(RIGHT(VLOOKUP(AA12,suvaha!$D$8:$H$158,3,FALSE),6),1))</f>
        <v/>
      </c>
      <c r="AP18" s="411"/>
      <c r="AQ18" s="409" t="str">
        <f>IF(LEN(VLOOKUP(AA12,suvaha!$D$8:$H$158,3,FALSE))&lt;5,"",LEFT(RIGHT(VLOOKUP(AA12,suvaha!$D$8:$H$158,3,FALSE),5),1))</f>
        <v/>
      </c>
      <c r="AR18" s="411"/>
      <c r="AS18" s="409" t="str">
        <f>IF(LEN(VLOOKUP(AA12,suvaha!$D$8:$H$158,3,FALSE))&lt;4,"",LEFT(RIGHT(VLOOKUP(AA12,suvaha!$D$8:$H$158,3,FALSE),4),1))</f>
        <v/>
      </c>
      <c r="AT18" s="610"/>
      <c r="AU18" s="409" t="str">
        <f>IF(LEN(VLOOKUP(AA12,suvaha!$D$8:$H$158,3,FALSE))&lt;3,"",LEFT(RIGHT(VLOOKUP(AA12,suvaha!$D$8:$H$158,3,FALSE),3),1))</f>
        <v/>
      </c>
      <c r="AV18" s="411"/>
      <c r="AW18" s="409" t="str">
        <f>IF(LEN(VLOOKUP(AA12,suvaha!$D$8:$H$158,3,FALSE))&lt;2,"",LEFT(RIGHT(VLOOKUP(AA12,suvaha!$D$8:$H$158,3,FALSE),2),1))</f>
        <v/>
      </c>
      <c r="AX18" s="411"/>
      <c r="AY18" s="409" t="str">
        <f>IF(VLOOKUP(AA12,suvaha!$D$8:$H$85,3,FALSE)=0,"",IF(LEN(VLOOKUP(AA12,suvaha!$D$8:$H$158,3,FALSE))&lt;1,"",LEFT(RIGHT(VLOOKUP(AA12,suvaha!$D$8:$H$158,3,FALSE),1),1)))</f>
        <v/>
      </c>
      <c r="AZ18" s="619"/>
      <c r="BA18" s="423"/>
      <c r="BB18" s="417"/>
      <c r="BC18" s="417"/>
      <c r="BD18" s="417"/>
      <c r="BE18" s="417"/>
      <c r="BF18" s="417"/>
      <c r="BG18" s="417"/>
      <c r="BH18" s="417"/>
      <c r="BI18" s="417"/>
      <c r="BJ18" s="416"/>
      <c r="BK18" s="417"/>
      <c r="BL18" s="409" t="str">
        <f>IF(LEN(VLOOKUP(AA12,suvaha!$D$8:$H$158,5,FALSE))&lt;11,"",LEFT(RIGHT(VLOOKUP(AA12,suvaha!$D$8:$H$158,5,FALSE),11),1))</f>
        <v/>
      </c>
      <c r="BM18" s="211"/>
      <c r="BN18" s="409" t="str">
        <f>IF(LEN(VLOOKUP(AA12,suvaha!$D$8:$H$158,5,FALSE))&lt;10,"",LEFT(RIGHT(VLOOKUP(AA12,suvaha!$D$8:$H$158,5,FALSE),10),1))</f>
        <v/>
      </c>
      <c r="BO18" s="417"/>
      <c r="BP18" s="409" t="str">
        <f>IF(LEN(VLOOKUP(AA12,suvaha!$D$8:$H$158,5,FALSE))&lt;9,"",LEFT(RIGHT(VLOOKUP(AA12,suvaha!$D$8:$H$158,5,FALSE),9),1))</f>
        <v/>
      </c>
      <c r="BQ18" s="411"/>
      <c r="BR18" s="409" t="str">
        <f>IF(LEN(VLOOKUP(AA12,suvaha!$D$8:$H$158,5,FALSE))&lt;8,"",LEFT(RIGHT(VLOOKUP(AA12,suvaha!$D$8:$H$158,5,FALSE),8),1))</f>
        <v/>
      </c>
      <c r="BS18" s="411"/>
      <c r="BT18" s="409" t="str">
        <f>IF(LEN(VLOOKUP(AA12,suvaha!$D$8:$H$158,5,FALSE))&lt;7,"",LEFT(RIGHT(VLOOKUP(AA12,suvaha!$D$8:$H$158,5,FALSE),7),1))</f>
        <v/>
      </c>
      <c r="BU18" s="417"/>
      <c r="BV18" s="409" t="str">
        <f>IF(LEN(VLOOKUP(AA12,suvaha!$D$8:$H$158,5,FALSE))&lt;6,"",LEFT(RIGHT(VLOOKUP(AA12,suvaha!$D$8:$H$158,5,FALSE),6),1))</f>
        <v/>
      </c>
      <c r="BW18" s="411"/>
      <c r="BX18" s="409" t="str">
        <f>IF(LEN(VLOOKUP(AA12,suvaha!$D$8:$H$158,5,FALSE))&lt;5,"",LEFT(RIGHT(VLOOKUP(AA12,suvaha!$D$8:$H$158,5,FALSE),5),1))</f>
        <v/>
      </c>
      <c r="BY18" s="411"/>
      <c r="BZ18" s="409" t="str">
        <f>IF(LEN(VLOOKUP(AA12,suvaha!$D$8:$H$158,5,FALSE))&lt;4,"",LEFT(RIGHT(VLOOKUP(AA12,suvaha!$D$8:$H$158,5,FALSE),4),1))</f>
        <v/>
      </c>
      <c r="CA18" s="420"/>
      <c r="CB18" s="409" t="str">
        <f>IF(LEN(VLOOKUP(AA12,suvaha!$D$8:$H$158,5,FALSE))&lt;3,"",LEFT(RIGHT(VLOOKUP(AA12,suvaha!$D$8:$H$158,5,FALSE),3),1))</f>
        <v/>
      </c>
      <c r="CC18" s="411"/>
      <c r="CD18" s="409" t="str">
        <f>IF(LEN(VLOOKUP(AA12,suvaha!$D$8:$H$158,5,FALSE))&lt;2,"",LEFT(RIGHT(VLOOKUP(AA12,suvaha!$D$8:$H$158,5,FALSE),2),1))</f>
        <v/>
      </c>
      <c r="CE18" s="411"/>
      <c r="CF18" s="409" t="str">
        <f>IF(VLOOKUP(AA12,suvaha!$D$8:$H$85,5,FALSE)=0,"",IF(LEN(VLOOKUP(AA12,suvaha!$D$8:$H$158,5,FALSE))&lt;1,"",LEFT(RIGHT(VLOOKUP(AA12,suvaha!$D$8:$H$158,5,FALSE),1),1)))</f>
        <v/>
      </c>
      <c r="CG18" s="244"/>
      <c r="CH18" s="690"/>
    </row>
    <row r="19" spans="1:86" ht="6.75" customHeight="1">
      <c r="A19" s="173"/>
      <c r="B19" s="693"/>
      <c r="C19" s="693"/>
      <c r="D19" s="690"/>
      <c r="E19" s="669"/>
      <c r="F19" s="669"/>
      <c r="G19" s="654"/>
      <c r="H19" s="731"/>
      <c r="I19" s="731"/>
      <c r="J19" s="731"/>
      <c r="K19" s="731"/>
      <c r="L19" s="731"/>
      <c r="M19" s="731"/>
      <c r="N19" s="731"/>
      <c r="O19" s="731"/>
      <c r="P19" s="731"/>
      <c r="Q19" s="731"/>
      <c r="R19" s="731"/>
      <c r="S19" s="731"/>
      <c r="T19" s="731"/>
      <c r="U19" s="731"/>
      <c r="V19" s="731"/>
      <c r="W19" s="731"/>
      <c r="X19" s="731"/>
      <c r="Y19" s="731"/>
      <c r="Z19" s="731"/>
      <c r="AA19" s="658"/>
      <c r="AB19" s="658"/>
      <c r="AC19" s="658"/>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424"/>
      <c r="BB19" s="270"/>
      <c r="BC19" s="270"/>
      <c r="BD19" s="270"/>
      <c r="BE19" s="270"/>
      <c r="BF19" s="270"/>
      <c r="BG19" s="270"/>
      <c r="BH19" s="270"/>
      <c r="BI19" s="270"/>
      <c r="BJ19" s="418"/>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43"/>
      <c r="CH19" s="690"/>
    </row>
    <row r="20" spans="1:86" s="206" customFormat="1" ht="3" customHeight="1">
      <c r="A20" s="173"/>
      <c r="B20" s="693"/>
      <c r="C20" s="693"/>
      <c r="D20" s="690"/>
      <c r="E20" s="669" t="s">
        <v>831</v>
      </c>
      <c r="F20" s="669"/>
      <c r="G20" s="654"/>
      <c r="H20" s="751" t="str">
        <f>Index!C95</f>
        <v>Pohľadávky z obchodného styku v rámci podielovej účasti okrem pohľadávok voči prepojeným účtovným jednotkám (311A, 312A, 313A, 314A, 315A, 31XA) - /391A/</v>
      </c>
      <c r="I20" s="751"/>
      <c r="J20" s="751"/>
      <c r="K20" s="751"/>
      <c r="L20" s="751"/>
      <c r="M20" s="751"/>
      <c r="N20" s="751"/>
      <c r="O20" s="751"/>
      <c r="P20" s="751"/>
      <c r="Q20" s="751"/>
      <c r="R20" s="751"/>
      <c r="S20" s="751"/>
      <c r="T20" s="751"/>
      <c r="U20" s="751"/>
      <c r="V20" s="751"/>
      <c r="W20" s="751"/>
      <c r="X20" s="751"/>
      <c r="Y20" s="751"/>
      <c r="Z20" s="751"/>
      <c r="AA20" s="658" t="s">
        <v>832</v>
      </c>
      <c r="AB20" s="658"/>
      <c r="AC20" s="658"/>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59"/>
      <c r="BB20" s="659"/>
      <c r="BC20" s="659"/>
      <c r="BD20" s="659"/>
      <c r="BE20" s="659"/>
      <c r="BF20" s="659"/>
      <c r="BG20" s="659"/>
      <c r="BH20" s="659"/>
      <c r="BI20" s="659"/>
      <c r="BJ20" s="659"/>
      <c r="BK20" s="659"/>
      <c r="BL20" s="659"/>
      <c r="BM20" s="659"/>
      <c r="BN20" s="659"/>
      <c r="BO20" s="659"/>
      <c r="BP20" s="659"/>
      <c r="BQ20" s="659"/>
      <c r="BR20" s="264"/>
      <c r="BS20" s="264"/>
      <c r="BT20" s="264"/>
      <c r="BU20" s="264"/>
      <c r="BV20" s="264"/>
      <c r="BW20" s="421"/>
      <c r="BX20" s="264"/>
      <c r="BY20" s="264"/>
      <c r="BZ20" s="264"/>
      <c r="CA20" s="264"/>
      <c r="CB20" s="264"/>
      <c r="CC20" s="264"/>
      <c r="CD20" s="264"/>
      <c r="CE20" s="264"/>
      <c r="CF20" s="264"/>
      <c r="CG20" s="241"/>
      <c r="CH20" s="690"/>
    </row>
    <row r="21" spans="1:86" s="206" customFormat="1" ht="3" customHeight="1">
      <c r="A21" s="173"/>
      <c r="B21" s="693"/>
      <c r="C21" s="693"/>
      <c r="D21" s="690"/>
      <c r="E21" s="669"/>
      <c r="F21" s="669"/>
      <c r="G21" s="654"/>
      <c r="H21" s="751"/>
      <c r="I21" s="751"/>
      <c r="J21" s="751"/>
      <c r="K21" s="751"/>
      <c r="L21" s="751"/>
      <c r="M21" s="751"/>
      <c r="N21" s="751"/>
      <c r="O21" s="751"/>
      <c r="P21" s="751"/>
      <c r="Q21" s="751"/>
      <c r="R21" s="751"/>
      <c r="S21" s="751"/>
      <c r="T21" s="751"/>
      <c r="U21" s="751"/>
      <c r="V21" s="751"/>
      <c r="W21" s="751"/>
      <c r="X21" s="751"/>
      <c r="Y21" s="751"/>
      <c r="Z21" s="751"/>
      <c r="AA21" s="658"/>
      <c r="AB21" s="658"/>
      <c r="AC21" s="658"/>
      <c r="AD21" s="618"/>
      <c r="AE21" s="612"/>
      <c r="AF21" s="612"/>
      <c r="AG21" s="612"/>
      <c r="AH21" s="412"/>
      <c r="AI21" s="613"/>
      <c r="AJ21" s="613"/>
      <c r="AK21" s="613"/>
      <c r="AL21" s="613"/>
      <c r="AM21" s="613"/>
      <c r="AN21" s="610"/>
      <c r="AO21" s="614"/>
      <c r="AP21" s="614"/>
      <c r="AQ21" s="614"/>
      <c r="AR21" s="614"/>
      <c r="AS21" s="614"/>
      <c r="AT21" s="610"/>
      <c r="AU21" s="614"/>
      <c r="AV21" s="614"/>
      <c r="AW21" s="614"/>
      <c r="AX21" s="614"/>
      <c r="AY21" s="614"/>
      <c r="AZ21" s="619"/>
      <c r="BA21" s="618"/>
      <c r="BB21" s="612"/>
      <c r="BC21" s="612"/>
      <c r="BD21" s="612"/>
      <c r="BE21" s="412"/>
      <c r="BF21" s="613"/>
      <c r="BG21" s="613"/>
      <c r="BH21" s="613"/>
      <c r="BI21" s="613"/>
      <c r="BJ21" s="613"/>
      <c r="BK21" s="610"/>
      <c r="BL21" s="614"/>
      <c r="BM21" s="614"/>
      <c r="BN21" s="614"/>
      <c r="BO21" s="614"/>
      <c r="BP21" s="614"/>
      <c r="BQ21" s="611"/>
      <c r="BR21" s="614"/>
      <c r="BS21" s="614"/>
      <c r="BT21" s="614"/>
      <c r="BU21" s="614"/>
      <c r="BV21" s="614"/>
      <c r="BW21" s="416"/>
      <c r="BX21" s="417"/>
      <c r="BY21" s="417"/>
      <c r="BZ21" s="417"/>
      <c r="CA21" s="417"/>
      <c r="CB21" s="417"/>
      <c r="CC21" s="417"/>
      <c r="CD21" s="417"/>
      <c r="CE21" s="417"/>
      <c r="CF21" s="417"/>
      <c r="CG21" s="242"/>
      <c r="CH21" s="690"/>
    </row>
    <row r="22" spans="1:86" ht="18.75" customHeight="1">
      <c r="A22" s="173"/>
      <c r="B22" s="693"/>
      <c r="C22" s="693"/>
      <c r="D22" s="690"/>
      <c r="E22" s="669"/>
      <c r="F22" s="669"/>
      <c r="G22" s="654"/>
      <c r="H22" s="751"/>
      <c r="I22" s="751"/>
      <c r="J22" s="751"/>
      <c r="K22" s="751"/>
      <c r="L22" s="751"/>
      <c r="M22" s="751"/>
      <c r="N22" s="751"/>
      <c r="O22" s="751"/>
      <c r="P22" s="751"/>
      <c r="Q22" s="751"/>
      <c r="R22" s="751"/>
      <c r="S22" s="751"/>
      <c r="T22" s="751"/>
      <c r="U22" s="751"/>
      <c r="V22" s="751"/>
      <c r="W22" s="751"/>
      <c r="X22" s="751"/>
      <c r="Y22" s="751"/>
      <c r="Z22" s="751"/>
      <c r="AA22" s="658"/>
      <c r="AB22" s="658"/>
      <c r="AC22" s="658"/>
      <c r="AD22" s="618"/>
      <c r="AE22" s="409" t="str">
        <f>IF(LEN(VLOOKUP(AA20,suvaha!$D$8:$H$158,2,FALSE))&lt;11,"",LEFT(RIGHT(VLOOKUP(AA20,suvaha!$D$8:$H$158,2,FALSE),11),1))</f>
        <v/>
      </c>
      <c r="AF22" s="211"/>
      <c r="AG22" s="409" t="str">
        <f>IF(LEN(VLOOKUP(AA20,suvaha!$D$8:$H$158,2,FALSE))&lt;10,"",LEFT(RIGHT(VLOOKUP(AA20,suvaha!$D$8:$H$158,2,FALSE),10),1))</f>
        <v/>
      </c>
      <c r="AH22" s="411"/>
      <c r="AI22" s="409" t="str">
        <f>IF(LEN(VLOOKUP(AA20,suvaha!$D$8:$H$158,2,FALSE))&lt;9,"",LEFT(RIGHT(VLOOKUP(AA20,suvaha!$D$8:$H$158,2,FALSE),9),1))</f>
        <v/>
      </c>
      <c r="AJ22" s="211"/>
      <c r="AK22" s="409" t="str">
        <f>IF(LEN(VLOOKUP(AA20,suvaha!$D$8:$H$158,2,FALSE))&lt;8,"",LEFT(RIGHT(VLOOKUP(AA20,suvaha!$D$8:$H$158,2,FALSE),8),1))</f>
        <v/>
      </c>
      <c r="AL22" s="411"/>
      <c r="AM22" s="409" t="str">
        <f>IF(LEN(VLOOKUP(AA20,suvaha!$D$8:$H$158,2,FALSE))&lt;7,"",LEFT(RIGHT(VLOOKUP(AA20,suvaha!$D$8:$H$158,2,FALSE),7),1))</f>
        <v/>
      </c>
      <c r="AN22" s="610"/>
      <c r="AO22" s="409" t="str">
        <f>IF(LEN(VLOOKUP(AA20,suvaha!$D$8:$H$158,2,FALSE))&lt;6,"",LEFT(RIGHT(VLOOKUP(AA20,suvaha!$D$8:$H$158,2,FALSE),6),1))</f>
        <v/>
      </c>
      <c r="AP22" s="411"/>
      <c r="AQ22" s="409" t="str">
        <f>IF(LEN(VLOOKUP(AA20,suvaha!$D$8:$H$158,2,FALSE))&lt;5,"",LEFT(RIGHT(VLOOKUP(AA20,suvaha!$D$8:$H$158,2,FALSE),5),1))</f>
        <v/>
      </c>
      <c r="AR22" s="411"/>
      <c r="AS22" s="409" t="str">
        <f>IF(LEN(VLOOKUP(AA20,suvaha!$D$8:$H$158,2,FALSE))&lt;4,"",LEFT(RIGHT(VLOOKUP(AA20,suvaha!$D$8:$H$158,2,FALSE),4),1))</f>
        <v/>
      </c>
      <c r="AT22" s="610"/>
      <c r="AU22" s="409" t="str">
        <f>IF(LEN(VLOOKUP(AA20,suvaha!$D$8:$H$158,2,FALSE))&lt;3,"",LEFT(RIGHT(VLOOKUP(AA20,suvaha!$D$8:$H$158,2,FALSE),3),1))</f>
        <v/>
      </c>
      <c r="AV22" s="411"/>
      <c r="AW22" s="409" t="str">
        <f>IF(LEN(VLOOKUP(AA20,suvaha!$D$8:$H$158,2,FALSE))&lt;2,"",LEFT(RIGHT(VLOOKUP(AA20,suvaha!$D$8:$H$158,2,FALSE),2),1))</f>
        <v/>
      </c>
      <c r="AX22" s="411"/>
      <c r="AY22" s="409" t="str">
        <f>IF(VLOOKUP(AA20,suvaha!$D$8:$H$85,2,FALSE)=0,"",IF(LEN(VLOOKUP(AA20,suvaha!$D$8:$H$158,2,FALSE))&lt;1,"",LEFT(RIGHT(VLOOKUP(AA20,suvaha!$D$8:$H$158,2,FALSE),1),1)))</f>
        <v/>
      </c>
      <c r="AZ22" s="619"/>
      <c r="BA22" s="618"/>
      <c r="BB22" s="409" t="str">
        <f>IF(LEN(VLOOKUP(AA20,suvaha!$D$8:$H$158,4,FALSE))&lt;11,"",LEFT(RIGHT(VLOOKUP(AA20,suvaha!$D$8:$H$158,4,FALSE),11),1))</f>
        <v/>
      </c>
      <c r="BC22" s="211"/>
      <c r="BD22" s="409" t="str">
        <f>IF(LEN(VLOOKUP(AA20,suvaha!$D$8:$H$158,4,FALSE))&lt;10,"",LEFT(RIGHT(VLOOKUP(AA20,suvaha!$D$8:$H$158,4,FALSE),10),1))</f>
        <v/>
      </c>
      <c r="BE22" s="411"/>
      <c r="BF22" s="409" t="str">
        <f>IF(LEN(VLOOKUP(AA20,suvaha!$D$8:$H$158,4,FALSE))&lt;9,"",LEFT(RIGHT(VLOOKUP(AA20,suvaha!$D$8:$H$158,4,FALSE),9),1))</f>
        <v/>
      </c>
      <c r="BG22" s="211"/>
      <c r="BH22" s="409" t="str">
        <f>IF(LEN(VLOOKUP(AA20,suvaha!$D$8:$H$158,4,FALSE))&lt;8,"",LEFT(RIGHT(VLOOKUP(AA20,suvaha!$D$8:$H$158,4,FALSE),8),1))</f>
        <v/>
      </c>
      <c r="BI22" s="411"/>
      <c r="BJ22" s="409" t="str">
        <f>IF(LEN(VLOOKUP(AA20,suvaha!$D$8:$H$158,4,FALSE))&lt;7,"",LEFT(RIGHT(VLOOKUP(AA20,suvaha!$D$8:$H$158,4,FALSE),7),1))</f>
        <v/>
      </c>
      <c r="BK22" s="610"/>
      <c r="BL22" s="409" t="str">
        <f>IF(LEN(VLOOKUP(AA20,suvaha!$D$8:$H$158,4,FALSE))&lt;6,"",LEFT(RIGHT(VLOOKUP(AA20,suvaha!$D$8:$H$158,4,FALSE),6),1))</f>
        <v/>
      </c>
      <c r="BM22" s="411"/>
      <c r="BN22" s="409" t="str">
        <f>IF(LEN(VLOOKUP(AA20,suvaha!$D$8:$H$158,4,FALSE))&lt;5,"",LEFT(RIGHT(VLOOKUP(AA20,suvaha!$D$8:$H$158,4,FALSE),5),1))</f>
        <v/>
      </c>
      <c r="BO22" s="411"/>
      <c r="BP22" s="409" t="str">
        <f>IF(LEN(VLOOKUP(AA20,suvaha!$D$8:$H$158,4,FALSE))&lt;4,"",LEFT(RIGHT(VLOOKUP(AA20,suvaha!$D$8:$H$158,4,FALSE),4),1))</f>
        <v/>
      </c>
      <c r="BQ22" s="611"/>
      <c r="BR22" s="409" t="str">
        <f>IF(LEN(VLOOKUP(AA20,suvaha!$D$8:$H$158,4,FALSE))&lt;3,"",LEFT(RIGHT(VLOOKUP(AA20,suvaha!$D$8:$H$158,4,FALSE),3),1))</f>
        <v/>
      </c>
      <c r="BS22" s="411"/>
      <c r="BT22" s="409" t="str">
        <f>IF(LEN(VLOOKUP(AA20,suvaha!$D$8:$H$158,4,FALSE))&lt;2,"",LEFT(RIGHT(VLOOKUP(AA20,suvaha!$D$8:$H$158,4,FALSE),2),1))</f>
        <v/>
      </c>
      <c r="BU22" s="411"/>
      <c r="BV22" s="409" t="str">
        <f>IF(VLOOKUP(AA20,suvaha!$D$8:$H$85,4,FALSE)=0,"",IF(LEN(VLOOKUP(AA20,suvaha!$D$8:$H$158,4,FALSE))&lt;1,"",LEFT(RIGHT(VLOOKUP(AA20,suvaha!$D$8:$H$158,4,FALSE),1),1)))</f>
        <v/>
      </c>
      <c r="BW22" s="416"/>
      <c r="BX22" s="417"/>
      <c r="BY22" s="417"/>
      <c r="BZ22" s="417"/>
      <c r="CA22" s="417"/>
      <c r="CB22" s="417"/>
      <c r="CC22" s="417"/>
      <c r="CD22" s="417"/>
      <c r="CE22" s="417"/>
      <c r="CF22" s="417"/>
      <c r="CG22" s="242"/>
      <c r="CH22" s="690"/>
    </row>
    <row r="23" spans="1:86" ht="2.25" customHeight="1">
      <c r="A23" s="173"/>
      <c r="B23" s="693"/>
      <c r="C23" s="693"/>
      <c r="D23" s="690"/>
      <c r="E23" s="669"/>
      <c r="F23" s="669"/>
      <c r="G23" s="654"/>
      <c r="H23" s="751"/>
      <c r="I23" s="751"/>
      <c r="J23" s="751"/>
      <c r="K23" s="751"/>
      <c r="L23" s="751"/>
      <c r="M23" s="751"/>
      <c r="N23" s="751"/>
      <c r="O23" s="751"/>
      <c r="P23" s="751"/>
      <c r="Q23" s="751"/>
      <c r="R23" s="751"/>
      <c r="S23" s="751"/>
      <c r="T23" s="751"/>
      <c r="U23" s="751"/>
      <c r="V23" s="751"/>
      <c r="W23" s="751"/>
      <c r="X23" s="751"/>
      <c r="Y23" s="751"/>
      <c r="Z23" s="751"/>
      <c r="AA23" s="658"/>
      <c r="AB23" s="658"/>
      <c r="AC23" s="658"/>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8"/>
      <c r="BB23" s="638"/>
      <c r="BC23" s="638"/>
      <c r="BD23" s="638"/>
      <c r="BE23" s="638"/>
      <c r="BF23" s="638"/>
      <c r="BG23" s="638"/>
      <c r="BH23" s="638"/>
      <c r="BI23" s="638"/>
      <c r="BJ23" s="638"/>
      <c r="BK23" s="638"/>
      <c r="BL23" s="638"/>
      <c r="BM23" s="638"/>
      <c r="BN23" s="638"/>
      <c r="BO23" s="638"/>
      <c r="BP23" s="638"/>
      <c r="BQ23" s="638"/>
      <c r="BR23" s="270"/>
      <c r="BS23" s="270"/>
      <c r="BT23" s="270"/>
      <c r="BU23" s="270"/>
      <c r="BV23" s="270"/>
      <c r="BW23" s="418"/>
      <c r="BX23" s="270"/>
      <c r="BY23" s="270"/>
      <c r="BZ23" s="270"/>
      <c r="CA23" s="270"/>
      <c r="CB23" s="270"/>
      <c r="CC23" s="270"/>
      <c r="CD23" s="270"/>
      <c r="CE23" s="270"/>
      <c r="CF23" s="270"/>
      <c r="CG23" s="243"/>
      <c r="CH23" s="690"/>
    </row>
    <row r="24" spans="1:86" ht="2.25" customHeight="1">
      <c r="A24" s="173"/>
      <c r="B24" s="693"/>
      <c r="C24" s="693"/>
      <c r="D24" s="690"/>
      <c r="E24" s="669"/>
      <c r="F24" s="669"/>
      <c r="G24" s="654"/>
      <c r="H24" s="751"/>
      <c r="I24" s="751"/>
      <c r="J24" s="751"/>
      <c r="K24" s="751"/>
      <c r="L24" s="751"/>
      <c r="M24" s="751"/>
      <c r="N24" s="751"/>
      <c r="O24" s="751"/>
      <c r="P24" s="751"/>
      <c r="Q24" s="751"/>
      <c r="R24" s="751"/>
      <c r="S24" s="751"/>
      <c r="T24" s="751"/>
      <c r="U24" s="751"/>
      <c r="V24" s="751"/>
      <c r="W24" s="751"/>
      <c r="X24" s="751"/>
      <c r="Y24" s="751"/>
      <c r="Z24" s="751"/>
      <c r="AA24" s="658"/>
      <c r="AB24" s="658"/>
      <c r="AC24" s="658"/>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422"/>
      <c r="BB24" s="264"/>
      <c r="BC24" s="264"/>
      <c r="BD24" s="264"/>
      <c r="BE24" s="264"/>
      <c r="BF24" s="264"/>
      <c r="BG24" s="264"/>
      <c r="BH24" s="264"/>
      <c r="BI24" s="264"/>
      <c r="BJ24" s="421"/>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41"/>
      <c r="CH24" s="690"/>
    </row>
    <row r="25" spans="1:86" ht="2.25" customHeight="1">
      <c r="A25" s="173"/>
      <c r="B25" s="693"/>
      <c r="C25" s="693"/>
      <c r="D25" s="690"/>
      <c r="E25" s="669"/>
      <c r="F25" s="669"/>
      <c r="G25" s="654"/>
      <c r="H25" s="751"/>
      <c r="I25" s="751"/>
      <c r="J25" s="751"/>
      <c r="K25" s="751"/>
      <c r="L25" s="751"/>
      <c r="M25" s="751"/>
      <c r="N25" s="751"/>
      <c r="O25" s="751"/>
      <c r="P25" s="751"/>
      <c r="Q25" s="751"/>
      <c r="R25" s="751"/>
      <c r="S25" s="751"/>
      <c r="T25" s="751"/>
      <c r="U25" s="751"/>
      <c r="V25" s="751"/>
      <c r="W25" s="751"/>
      <c r="X25" s="751"/>
      <c r="Y25" s="751"/>
      <c r="Z25" s="751"/>
      <c r="AA25" s="658"/>
      <c r="AB25" s="658"/>
      <c r="AC25" s="658"/>
      <c r="AD25" s="618"/>
      <c r="AE25" s="612"/>
      <c r="AF25" s="612"/>
      <c r="AG25" s="612"/>
      <c r="AH25" s="412"/>
      <c r="AI25" s="613"/>
      <c r="AJ25" s="613"/>
      <c r="AK25" s="613"/>
      <c r="AL25" s="613"/>
      <c r="AM25" s="613"/>
      <c r="AN25" s="610"/>
      <c r="AO25" s="614"/>
      <c r="AP25" s="614"/>
      <c r="AQ25" s="614"/>
      <c r="AR25" s="614"/>
      <c r="AS25" s="614"/>
      <c r="AT25" s="611"/>
      <c r="AU25" s="614"/>
      <c r="AV25" s="614"/>
      <c r="AW25" s="614"/>
      <c r="AX25" s="614"/>
      <c r="AY25" s="614"/>
      <c r="AZ25" s="619"/>
      <c r="BA25" s="423"/>
      <c r="BB25" s="417"/>
      <c r="BC25" s="417"/>
      <c r="BD25" s="417"/>
      <c r="BE25" s="417"/>
      <c r="BF25" s="417"/>
      <c r="BG25" s="417"/>
      <c r="BH25" s="417"/>
      <c r="BI25" s="417"/>
      <c r="BJ25" s="416"/>
      <c r="BK25" s="417"/>
      <c r="BL25" s="612"/>
      <c r="BM25" s="612"/>
      <c r="BN25" s="612"/>
      <c r="BO25" s="412"/>
      <c r="BP25" s="613"/>
      <c r="BQ25" s="613"/>
      <c r="BR25" s="613"/>
      <c r="BS25" s="613"/>
      <c r="BT25" s="613"/>
      <c r="BU25" s="610"/>
      <c r="BV25" s="614"/>
      <c r="BW25" s="614"/>
      <c r="BX25" s="614"/>
      <c r="BY25" s="614"/>
      <c r="BZ25" s="614"/>
      <c r="CA25" s="611"/>
      <c r="CB25" s="614"/>
      <c r="CC25" s="614"/>
      <c r="CD25" s="614"/>
      <c r="CE25" s="614"/>
      <c r="CF25" s="614"/>
      <c r="CG25" s="244"/>
      <c r="CH25" s="690"/>
    </row>
    <row r="26" spans="1:86" ht="21.75" customHeight="1">
      <c r="A26" s="173"/>
      <c r="B26" s="693"/>
      <c r="C26" s="693"/>
      <c r="D26" s="690"/>
      <c r="E26" s="669"/>
      <c r="F26" s="669"/>
      <c r="G26" s="654"/>
      <c r="H26" s="751"/>
      <c r="I26" s="751"/>
      <c r="J26" s="751"/>
      <c r="K26" s="751"/>
      <c r="L26" s="751"/>
      <c r="M26" s="751"/>
      <c r="N26" s="751"/>
      <c r="O26" s="751"/>
      <c r="P26" s="751"/>
      <c r="Q26" s="751"/>
      <c r="R26" s="751"/>
      <c r="S26" s="751"/>
      <c r="T26" s="751"/>
      <c r="U26" s="751"/>
      <c r="V26" s="751"/>
      <c r="W26" s="751"/>
      <c r="X26" s="751"/>
      <c r="Y26" s="751"/>
      <c r="Z26" s="751"/>
      <c r="AA26" s="658"/>
      <c r="AB26" s="658"/>
      <c r="AC26" s="658"/>
      <c r="AD26" s="618"/>
      <c r="AE26" s="409" t="str">
        <f>IF(LEN(VLOOKUP(AA20,suvaha!$D$8:$H$158,3,FALSE))&lt;11,"",LEFT(RIGHT(VLOOKUP(AA20,suvaha!$D$8:$H$158,3,FALSE),11),1))</f>
        <v/>
      </c>
      <c r="AF26" s="211"/>
      <c r="AG26" s="409" t="str">
        <f>IF(LEN(VLOOKUP(AA20,suvaha!$D$8:$H$158,3,FALSE))&lt;10,"",LEFT(RIGHT(VLOOKUP(AA20,suvaha!$D$8:$H$158,3,FALSE),10),1))</f>
        <v/>
      </c>
      <c r="AH26" s="411"/>
      <c r="AI26" s="409" t="str">
        <f>IF(LEN(VLOOKUP(AA20,suvaha!$D$8:$H$158,3,FALSE))&lt;9,"",LEFT(RIGHT(VLOOKUP(AA20,suvaha!$D$8:$H$158,3,FALSE),9),1))</f>
        <v/>
      </c>
      <c r="AJ26" s="211"/>
      <c r="AK26" s="409" t="str">
        <f>IF(LEN(VLOOKUP(AA20,suvaha!$D$8:$H$158,3,FALSE))&lt;8,"",LEFT(RIGHT(VLOOKUP(AA20,suvaha!$D$8:$H$158,3,FALSE),8),1))</f>
        <v/>
      </c>
      <c r="AL26" s="411"/>
      <c r="AM26" s="409" t="str">
        <f>IF(LEN(VLOOKUP(AA20,suvaha!$D$8:$H$158,3,FALSE))&lt;7,"",LEFT(RIGHT(VLOOKUP(AA20,suvaha!$D$8:$H$158,3,FALSE),7),1))</f>
        <v/>
      </c>
      <c r="AN26" s="610"/>
      <c r="AO26" s="409" t="str">
        <f>IF(LEN(VLOOKUP(AA20,suvaha!$D$8:$H$158,3,FALSE))&lt;6,"",LEFT(RIGHT(VLOOKUP(AA20,suvaha!$D$8:$H$158,3,FALSE),6),1))</f>
        <v/>
      </c>
      <c r="AP26" s="411"/>
      <c r="AQ26" s="409" t="str">
        <f>IF(LEN(VLOOKUP(AA20,suvaha!$D$8:$H$158,3,FALSE))&lt;5,"",LEFT(RIGHT(VLOOKUP(AA20,suvaha!$D$8:$H$158,3,FALSE),5),1))</f>
        <v/>
      </c>
      <c r="AR26" s="411"/>
      <c r="AS26" s="409" t="str">
        <f>IF(LEN(VLOOKUP(AA20,suvaha!$D$8:$H$158,3,FALSE))&lt;4,"",LEFT(RIGHT(VLOOKUP(AA20,suvaha!$D$8:$H$158,3,FALSE),4),1))</f>
        <v/>
      </c>
      <c r="AT26" s="611"/>
      <c r="AU26" s="409" t="str">
        <f>IF(LEN(VLOOKUP(AA20,suvaha!$D$8:$H$158,3,FALSE))&lt;3,"",LEFT(RIGHT(VLOOKUP(AA20,suvaha!$D$8:$H$158,3,FALSE),3),1))</f>
        <v/>
      </c>
      <c r="AV26" s="411"/>
      <c r="AW26" s="409" t="str">
        <f>IF(LEN(VLOOKUP(AA20,suvaha!$D$8:$H$158,3,FALSE))&lt;2,"",LEFT(RIGHT(VLOOKUP(AA20,suvaha!$D$8:$H$158,3,FALSE),2),1))</f>
        <v/>
      </c>
      <c r="AX26" s="411"/>
      <c r="AY26" s="409" t="str">
        <f>IF(VLOOKUP(AA20,suvaha!$D$8:$H$85,3,FALSE)=0,"",IF(LEN(VLOOKUP(AA20,suvaha!$D$8:$H$158,3,FALSE))&lt;1,"",LEFT(RIGHT(VLOOKUP(AA20,suvaha!$D$8:$H$158,3,FALSE),1),1)))</f>
        <v/>
      </c>
      <c r="AZ26" s="619"/>
      <c r="BA26" s="423"/>
      <c r="BB26" s="417"/>
      <c r="BC26" s="417"/>
      <c r="BD26" s="417"/>
      <c r="BE26" s="417"/>
      <c r="BF26" s="417"/>
      <c r="BG26" s="417"/>
      <c r="BH26" s="417"/>
      <c r="BI26" s="417"/>
      <c r="BJ26" s="416"/>
      <c r="BK26" s="417"/>
      <c r="BL26" s="409" t="str">
        <f>IF(LEN(VLOOKUP(AA20,suvaha!$D$8:$H$158,5,FALSE))&lt;11,"",LEFT(RIGHT(VLOOKUP(AA20,suvaha!$D$8:$H$158,5,FALSE),11),1))</f>
        <v/>
      </c>
      <c r="BM26" s="211"/>
      <c r="BN26" s="409" t="str">
        <f>IF(LEN(VLOOKUP(AA20,suvaha!$D$8:$H$158,5,FALSE))&lt;10,"",LEFT(RIGHT(VLOOKUP(AA20,suvaha!$D$8:$H$158,5,FALSE),10),1))</f>
        <v/>
      </c>
      <c r="BO26" s="411"/>
      <c r="BP26" s="409" t="str">
        <f>IF(LEN(VLOOKUP(AA20,suvaha!$D$8:$H$158,5,FALSE))&lt;9,"",LEFT(RIGHT(VLOOKUP(AA20,suvaha!$D$8:$H$158,5,FALSE),9),1))</f>
        <v/>
      </c>
      <c r="BQ26" s="211"/>
      <c r="BR26" s="409" t="str">
        <f>IF(LEN(VLOOKUP(AA20,suvaha!$D$8:$H$158,5,FALSE))&lt;8,"",LEFT(RIGHT(VLOOKUP(AA20,suvaha!$D$8:$H$158,5,FALSE),8),1))</f>
        <v/>
      </c>
      <c r="BS26" s="411"/>
      <c r="BT26" s="409" t="str">
        <f>IF(LEN(VLOOKUP(AA20,suvaha!$D$8:$H$158,5,FALSE))&lt;7,"",LEFT(RIGHT(VLOOKUP(AA20,suvaha!$D$8:$H$158,5,FALSE),7),1))</f>
        <v/>
      </c>
      <c r="BU26" s="610"/>
      <c r="BV26" s="409" t="str">
        <f>IF(LEN(VLOOKUP(AA20,suvaha!$D$8:$H$158,5,FALSE))&lt;6,"",LEFT(RIGHT(VLOOKUP(AA20,suvaha!$D$8:$H$158,5,FALSE),6),1))</f>
        <v/>
      </c>
      <c r="BW26" s="411"/>
      <c r="BX26" s="409" t="str">
        <f>IF(LEN(VLOOKUP(AA20,suvaha!$D$8:$H$158,5,FALSE))&lt;5,"",LEFT(RIGHT(VLOOKUP(AA20,suvaha!$D$8:$H$158,5,FALSE),5),1))</f>
        <v/>
      </c>
      <c r="BY26" s="411"/>
      <c r="BZ26" s="409" t="str">
        <f>IF(LEN(VLOOKUP(AA20,suvaha!$D$8:$H$158,5,FALSE))&lt;4,"",LEFT(RIGHT(VLOOKUP(AA20,suvaha!$D$8:$H$158,5,FALSE),4),1))</f>
        <v/>
      </c>
      <c r="CA26" s="611"/>
      <c r="CB26" s="409" t="str">
        <f>IF(LEN(VLOOKUP(AA20,suvaha!$D$8:$H$158,5,FALSE))&lt;3,"",LEFT(RIGHT(VLOOKUP(AA20,suvaha!$D$8:$H$158,5,FALSE),3),1))</f>
        <v/>
      </c>
      <c r="CC26" s="411"/>
      <c r="CD26" s="409" t="str">
        <f>IF(LEN(VLOOKUP(AA20,suvaha!$D$8:$H$158,5,FALSE))&lt;2,"",LEFT(RIGHT(VLOOKUP(AA20,suvaha!$D$8:$H$158,5,FALSE),2),1))</f>
        <v/>
      </c>
      <c r="CE26" s="411"/>
      <c r="CF26" s="409" t="str">
        <f>IF(VLOOKUP(AA20,suvaha!$D$8:$H$85,5,FALSE)=0,"",IF(LEN(VLOOKUP(AA20,suvaha!$D$8:$H$158,5,FALSE))&lt;1,"",LEFT(RIGHT(VLOOKUP(AA20,suvaha!$D$8:$H$158,5,FALSE),1),1)))</f>
        <v/>
      </c>
      <c r="CG26" s="244"/>
      <c r="CH26" s="690"/>
    </row>
    <row r="27" spans="1:86" ht="3" customHeight="1">
      <c r="A27" s="173"/>
      <c r="B27" s="693"/>
      <c r="C27" s="693"/>
      <c r="D27" s="690"/>
      <c r="E27" s="669"/>
      <c r="F27" s="669"/>
      <c r="G27" s="654"/>
      <c r="H27" s="751"/>
      <c r="I27" s="751"/>
      <c r="J27" s="751"/>
      <c r="K27" s="751"/>
      <c r="L27" s="751"/>
      <c r="M27" s="751"/>
      <c r="N27" s="751"/>
      <c r="O27" s="751"/>
      <c r="P27" s="751"/>
      <c r="Q27" s="751"/>
      <c r="R27" s="751"/>
      <c r="S27" s="751"/>
      <c r="T27" s="751"/>
      <c r="U27" s="751"/>
      <c r="V27" s="751"/>
      <c r="W27" s="751"/>
      <c r="X27" s="751"/>
      <c r="Y27" s="751"/>
      <c r="Z27" s="751"/>
      <c r="AA27" s="658"/>
      <c r="AB27" s="658"/>
      <c r="AC27" s="658"/>
      <c r="AD27" s="637"/>
      <c r="AE27" s="637"/>
      <c r="AF27" s="637"/>
      <c r="AG27" s="637"/>
      <c r="AH27" s="637"/>
      <c r="AI27" s="637"/>
      <c r="AJ27" s="637"/>
      <c r="AK27" s="637"/>
      <c r="AL27" s="637"/>
      <c r="AM27" s="637"/>
      <c r="AN27" s="637"/>
      <c r="AO27" s="637"/>
      <c r="AP27" s="637"/>
      <c r="AQ27" s="637"/>
      <c r="AR27" s="637"/>
      <c r="AS27" s="637"/>
      <c r="AT27" s="637"/>
      <c r="AU27" s="637"/>
      <c r="AV27" s="637"/>
      <c r="AW27" s="637"/>
      <c r="AX27" s="637"/>
      <c r="AY27" s="637"/>
      <c r="AZ27" s="637"/>
      <c r="BA27" s="424"/>
      <c r="BB27" s="270"/>
      <c r="BC27" s="270"/>
      <c r="BD27" s="270"/>
      <c r="BE27" s="270"/>
      <c r="BF27" s="270"/>
      <c r="BG27" s="270"/>
      <c r="BH27" s="270"/>
      <c r="BI27" s="270"/>
      <c r="BJ27" s="418"/>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43"/>
      <c r="CH27" s="690"/>
    </row>
    <row r="28" spans="1:86" s="206" customFormat="1" ht="3" customHeight="1">
      <c r="A28" s="173"/>
      <c r="B28" s="693"/>
      <c r="C28" s="693"/>
      <c r="D28" s="690"/>
      <c r="E28" s="669" t="s">
        <v>833</v>
      </c>
      <c r="F28" s="669"/>
      <c r="G28" s="654"/>
      <c r="H28" s="656" t="str">
        <f>Index!C96</f>
        <v>Ostatné pohľadávky z obchodného styku (311A, 312A, 313A, 314A, 315A, 31XA) - /391A/</v>
      </c>
      <c r="I28" s="656"/>
      <c r="J28" s="656"/>
      <c r="K28" s="656"/>
      <c r="L28" s="656"/>
      <c r="M28" s="656"/>
      <c r="N28" s="656"/>
      <c r="O28" s="656"/>
      <c r="P28" s="656"/>
      <c r="Q28" s="656"/>
      <c r="R28" s="656"/>
      <c r="S28" s="656"/>
      <c r="T28" s="656"/>
      <c r="U28" s="656"/>
      <c r="V28" s="656"/>
      <c r="W28" s="656"/>
      <c r="X28" s="656"/>
      <c r="Y28" s="656"/>
      <c r="Z28" s="656"/>
      <c r="AA28" s="658" t="s">
        <v>834</v>
      </c>
      <c r="AB28" s="658"/>
      <c r="AC28" s="658"/>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59"/>
      <c r="BB28" s="659"/>
      <c r="BC28" s="659"/>
      <c r="BD28" s="659"/>
      <c r="BE28" s="659"/>
      <c r="BF28" s="659"/>
      <c r="BG28" s="659"/>
      <c r="BH28" s="659"/>
      <c r="BI28" s="659"/>
      <c r="BJ28" s="659"/>
      <c r="BK28" s="659"/>
      <c r="BL28" s="659"/>
      <c r="BM28" s="659"/>
      <c r="BN28" s="659"/>
      <c r="BO28" s="659"/>
      <c r="BP28" s="659"/>
      <c r="BQ28" s="659"/>
      <c r="BR28" s="264"/>
      <c r="BS28" s="264"/>
      <c r="BT28" s="264"/>
      <c r="BU28" s="264"/>
      <c r="BV28" s="264"/>
      <c r="BW28" s="421"/>
      <c r="BX28" s="264"/>
      <c r="BY28" s="264"/>
      <c r="BZ28" s="264"/>
      <c r="CA28" s="264"/>
      <c r="CB28" s="264"/>
      <c r="CC28" s="264"/>
      <c r="CD28" s="264"/>
      <c r="CE28" s="264"/>
      <c r="CF28" s="264"/>
      <c r="CG28" s="241"/>
      <c r="CH28" s="690"/>
    </row>
    <row r="29" spans="1:86" s="206" customFormat="1" ht="3" customHeight="1">
      <c r="A29" s="173"/>
      <c r="B29" s="693"/>
      <c r="C29" s="693"/>
      <c r="D29" s="690"/>
      <c r="E29" s="669"/>
      <c r="F29" s="669"/>
      <c r="G29" s="654"/>
      <c r="H29" s="656"/>
      <c r="I29" s="656"/>
      <c r="J29" s="656"/>
      <c r="K29" s="656"/>
      <c r="L29" s="656"/>
      <c r="M29" s="656"/>
      <c r="N29" s="656"/>
      <c r="O29" s="656"/>
      <c r="P29" s="656"/>
      <c r="Q29" s="656"/>
      <c r="R29" s="656"/>
      <c r="S29" s="656"/>
      <c r="T29" s="656"/>
      <c r="U29" s="656"/>
      <c r="V29" s="656"/>
      <c r="W29" s="656"/>
      <c r="X29" s="656"/>
      <c r="Y29" s="656"/>
      <c r="Z29" s="656"/>
      <c r="AA29" s="658"/>
      <c r="AB29" s="658"/>
      <c r="AC29" s="658"/>
      <c r="AD29" s="618"/>
      <c r="AE29" s="612"/>
      <c r="AF29" s="612"/>
      <c r="AG29" s="612"/>
      <c r="AH29" s="412"/>
      <c r="AI29" s="613"/>
      <c r="AJ29" s="613"/>
      <c r="AK29" s="613"/>
      <c r="AL29" s="613"/>
      <c r="AM29" s="613"/>
      <c r="AN29" s="610"/>
      <c r="AO29" s="614"/>
      <c r="AP29" s="614"/>
      <c r="AQ29" s="614"/>
      <c r="AR29" s="614"/>
      <c r="AS29" s="614"/>
      <c r="AT29" s="611"/>
      <c r="AU29" s="614"/>
      <c r="AV29" s="614"/>
      <c r="AW29" s="614"/>
      <c r="AX29" s="614"/>
      <c r="AY29" s="614"/>
      <c r="AZ29" s="619"/>
      <c r="BA29" s="618"/>
      <c r="BB29" s="612"/>
      <c r="BC29" s="612"/>
      <c r="BD29" s="612"/>
      <c r="BE29" s="412"/>
      <c r="BF29" s="613"/>
      <c r="BG29" s="613"/>
      <c r="BH29" s="613"/>
      <c r="BI29" s="613"/>
      <c r="BJ29" s="613"/>
      <c r="BK29" s="610"/>
      <c r="BL29" s="614"/>
      <c r="BM29" s="614"/>
      <c r="BN29" s="614"/>
      <c r="BO29" s="614"/>
      <c r="BP29" s="614"/>
      <c r="BQ29" s="611"/>
      <c r="BR29" s="614"/>
      <c r="BS29" s="614"/>
      <c r="BT29" s="614"/>
      <c r="BU29" s="614"/>
      <c r="BV29" s="614"/>
      <c r="BW29" s="416"/>
      <c r="BX29" s="417"/>
      <c r="BY29" s="417"/>
      <c r="BZ29" s="417"/>
      <c r="CA29" s="417"/>
      <c r="CB29" s="417"/>
      <c r="CC29" s="417"/>
      <c r="CD29" s="417"/>
      <c r="CE29" s="417"/>
      <c r="CF29" s="417"/>
      <c r="CG29" s="242"/>
      <c r="CH29" s="690"/>
    </row>
    <row r="30" spans="1:86" ht="15" customHeight="1">
      <c r="A30" s="173"/>
      <c r="B30" s="671"/>
      <c r="C30" s="671"/>
      <c r="D30" s="671"/>
      <c r="E30" s="669"/>
      <c r="F30" s="669"/>
      <c r="G30" s="654"/>
      <c r="H30" s="656"/>
      <c r="I30" s="656"/>
      <c r="J30" s="656"/>
      <c r="K30" s="656"/>
      <c r="L30" s="656"/>
      <c r="M30" s="656"/>
      <c r="N30" s="656"/>
      <c r="O30" s="656"/>
      <c r="P30" s="656"/>
      <c r="Q30" s="656"/>
      <c r="R30" s="656"/>
      <c r="S30" s="656"/>
      <c r="T30" s="656"/>
      <c r="U30" s="656"/>
      <c r="V30" s="656"/>
      <c r="W30" s="656"/>
      <c r="X30" s="656"/>
      <c r="Y30" s="656"/>
      <c r="Z30" s="656"/>
      <c r="AA30" s="658"/>
      <c r="AB30" s="658"/>
      <c r="AC30" s="658"/>
      <c r="AD30" s="618"/>
      <c r="AE30" s="409" t="str">
        <f>IF(LEN(VLOOKUP(AA28,suvaha!$D$8:$H$158,2,FALSE))&lt;11,"",LEFT(RIGHT(VLOOKUP(AA28,suvaha!$D$8:$H$158,2,FALSE),11),1))</f>
        <v/>
      </c>
      <c r="AF30" s="211"/>
      <c r="AG30" s="409" t="str">
        <f>IF(LEN(VLOOKUP(AA28,suvaha!$D$8:$H$158,2,FALSE))&lt;10,"",LEFT(RIGHT(VLOOKUP(AA28,suvaha!$D$8:$H$158,2,FALSE),10),1))</f>
        <v/>
      </c>
      <c r="AH30" s="411"/>
      <c r="AI30" s="409" t="str">
        <f>IF(LEN(VLOOKUP(AA28,suvaha!$D$8:$H$158,2,FALSE))&lt;9,"",LEFT(RIGHT(VLOOKUP(AA28,suvaha!$D$8:$H$158,2,FALSE),9),1))</f>
        <v/>
      </c>
      <c r="AJ30" s="211"/>
      <c r="AK30" s="409" t="str">
        <f>IF(LEN(VLOOKUP(AA28,suvaha!$D$8:$H$158,2,FALSE))&lt;8,"",LEFT(RIGHT(VLOOKUP(AA28,suvaha!$D$8:$H$158,2,FALSE),8),1))</f>
        <v/>
      </c>
      <c r="AL30" s="411"/>
      <c r="AM30" s="409" t="str">
        <f>IF(LEN(VLOOKUP(AA28,suvaha!$D$8:$H$158,2,FALSE))&lt;7,"",LEFT(RIGHT(VLOOKUP(AA28,suvaha!$D$8:$H$158,2,FALSE),7),1))</f>
        <v/>
      </c>
      <c r="AN30" s="610"/>
      <c r="AO30" s="409" t="str">
        <f>IF(LEN(VLOOKUP(AA28,suvaha!$D$8:$H$158,2,FALSE))&lt;6,"",LEFT(RIGHT(VLOOKUP(AA28,suvaha!$D$8:$H$158,2,FALSE),6),1))</f>
        <v/>
      </c>
      <c r="AP30" s="411"/>
      <c r="AQ30" s="409" t="str">
        <f>IF(LEN(VLOOKUP(AA28,suvaha!$D$8:$H$158,2,FALSE))&lt;5,"",LEFT(RIGHT(VLOOKUP(AA28,suvaha!$D$8:$H$158,2,FALSE),5),1))</f>
        <v/>
      </c>
      <c r="AR30" s="411"/>
      <c r="AS30" s="409" t="str">
        <f>IF(LEN(VLOOKUP(AA28,suvaha!$D$8:$H$158,2,FALSE))&lt;4,"",LEFT(RIGHT(VLOOKUP(AA28,suvaha!$D$8:$H$158,2,FALSE),4),1))</f>
        <v/>
      </c>
      <c r="AT30" s="611"/>
      <c r="AU30" s="409" t="str">
        <f>IF(LEN(VLOOKUP(AA28,suvaha!$D$8:$H$158,2,FALSE))&lt;3,"",LEFT(RIGHT(VLOOKUP(AA28,suvaha!$D$8:$H$158,2,FALSE),3),1))</f>
        <v/>
      </c>
      <c r="AV30" s="411"/>
      <c r="AW30" s="409" t="str">
        <f>IF(LEN(VLOOKUP(AA28,suvaha!$D$8:$H$158,2,FALSE))&lt;2,"",LEFT(RIGHT(VLOOKUP(AA28,suvaha!$D$8:$H$158,2,FALSE),2),1))</f>
        <v/>
      </c>
      <c r="AX30" s="411"/>
      <c r="AY30" s="409" t="str">
        <f>IF(VLOOKUP(AA28,suvaha!$D$8:$H$85,2,FALSE)=0,"",IF(LEN(VLOOKUP(AA28,suvaha!$D$8:$H$158,2,FALSE))&lt;1,"",LEFT(RIGHT(VLOOKUP(AA28,suvaha!$D$8:$H$158,2,FALSE),1),1)))</f>
        <v/>
      </c>
      <c r="AZ30" s="619"/>
      <c r="BA30" s="618"/>
      <c r="BB30" s="409" t="str">
        <f>IF(LEN(VLOOKUP(AA28,suvaha!$D$8:$H$158,4,FALSE))&lt;11,"",LEFT(RIGHT(VLOOKUP(AA28,suvaha!$D$8:$H$158,4,FALSE),11),1))</f>
        <v/>
      </c>
      <c r="BC30" s="211"/>
      <c r="BD30" s="409" t="str">
        <f>IF(LEN(VLOOKUP(AA28,suvaha!$D$8:$H$158,4,FALSE))&lt;10,"",LEFT(RIGHT(VLOOKUP(AA28,suvaha!$D$8:$H$158,4,FALSE),10),1))</f>
        <v/>
      </c>
      <c r="BE30" s="411"/>
      <c r="BF30" s="409" t="str">
        <f>IF(LEN(VLOOKUP(AA28,suvaha!$D$8:$H$158,4,FALSE))&lt;9,"",LEFT(RIGHT(VLOOKUP(AA28,suvaha!$D$8:$H$158,4,FALSE),9),1))</f>
        <v/>
      </c>
      <c r="BG30" s="211"/>
      <c r="BH30" s="409" t="str">
        <f>IF(LEN(VLOOKUP(AA28,suvaha!$D$8:$H$158,4,FALSE))&lt;8,"",LEFT(RIGHT(VLOOKUP(AA28,suvaha!$D$8:$H$158,4,FALSE),8),1))</f>
        <v/>
      </c>
      <c r="BI30" s="411"/>
      <c r="BJ30" s="409" t="str">
        <f>IF(LEN(VLOOKUP(AA28,suvaha!$D$8:$H$158,4,FALSE))&lt;7,"",LEFT(RIGHT(VLOOKUP(AA28,suvaha!$D$8:$H$158,4,FALSE),7),1))</f>
        <v/>
      </c>
      <c r="BK30" s="610"/>
      <c r="BL30" s="409" t="str">
        <f>IF(LEN(VLOOKUP(AA28,suvaha!$D$8:$H$158,4,FALSE))&lt;6,"",LEFT(RIGHT(VLOOKUP(AA28,suvaha!$D$8:$H$158,4,FALSE),6),1))</f>
        <v/>
      </c>
      <c r="BM30" s="411"/>
      <c r="BN30" s="409" t="str">
        <f>IF(LEN(VLOOKUP(AA28,suvaha!$D$8:$H$158,4,FALSE))&lt;5,"",LEFT(RIGHT(VLOOKUP(AA28,suvaha!$D$8:$H$158,4,FALSE),5),1))</f>
        <v/>
      </c>
      <c r="BO30" s="411"/>
      <c r="BP30" s="409" t="str">
        <f>IF(LEN(VLOOKUP(AA28,suvaha!$D$8:$H$158,4,FALSE))&lt;4,"",LEFT(RIGHT(VLOOKUP(AA28,suvaha!$D$8:$H$158,4,FALSE),4),1))</f>
        <v/>
      </c>
      <c r="BQ30" s="611"/>
      <c r="BR30" s="409" t="str">
        <f>IF(LEN(VLOOKUP(AA28,suvaha!$D$8:$H$158,4,FALSE))&lt;3,"",LEFT(RIGHT(VLOOKUP(AA28,suvaha!$D$8:$H$158,4,FALSE),3),1))</f>
        <v/>
      </c>
      <c r="BS30" s="411"/>
      <c r="BT30" s="409" t="str">
        <f>IF(LEN(VLOOKUP(AA28,suvaha!$D$8:$H$158,4,FALSE))&lt;2,"",LEFT(RIGHT(VLOOKUP(AA28,suvaha!$D$8:$H$158,4,FALSE),2),1))</f>
        <v/>
      </c>
      <c r="BU30" s="411"/>
      <c r="BV30" s="409" t="str">
        <f>IF(VLOOKUP(AA28,suvaha!$D$8:$H$85,4,FALSE)=0,"",IF(LEN(VLOOKUP(AA28,suvaha!$D$8:$H$158,4,FALSE))&lt;1,"",LEFT(RIGHT(VLOOKUP(AA28,suvaha!$D$8:$H$158,4,FALSE),1),1)))</f>
        <v/>
      </c>
      <c r="BW30" s="416"/>
      <c r="BX30" s="417"/>
      <c r="BY30" s="417"/>
      <c r="BZ30" s="417"/>
      <c r="CA30" s="417"/>
      <c r="CB30" s="417"/>
      <c r="CC30" s="417"/>
      <c r="CD30" s="417"/>
      <c r="CE30" s="417"/>
      <c r="CF30" s="417"/>
      <c r="CG30" s="242"/>
      <c r="CH30" s="690"/>
    </row>
    <row r="31" spans="1:86" ht="3" customHeight="1">
      <c r="A31" s="173"/>
      <c r="B31" s="671"/>
      <c r="C31" s="671"/>
      <c r="D31" s="671"/>
      <c r="E31" s="669"/>
      <c r="F31" s="669"/>
      <c r="G31" s="654"/>
      <c r="H31" s="656"/>
      <c r="I31" s="656"/>
      <c r="J31" s="656"/>
      <c r="K31" s="656"/>
      <c r="L31" s="656"/>
      <c r="M31" s="656"/>
      <c r="N31" s="656"/>
      <c r="O31" s="656"/>
      <c r="P31" s="656"/>
      <c r="Q31" s="656"/>
      <c r="R31" s="656"/>
      <c r="S31" s="656"/>
      <c r="T31" s="656"/>
      <c r="U31" s="656"/>
      <c r="V31" s="656"/>
      <c r="W31" s="656"/>
      <c r="X31" s="656"/>
      <c r="Y31" s="656"/>
      <c r="Z31" s="656"/>
      <c r="AA31" s="658"/>
      <c r="AB31" s="658"/>
      <c r="AC31" s="658"/>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8"/>
      <c r="BB31" s="638"/>
      <c r="BC31" s="638"/>
      <c r="BD31" s="638"/>
      <c r="BE31" s="638"/>
      <c r="BF31" s="638"/>
      <c r="BG31" s="638"/>
      <c r="BH31" s="638"/>
      <c r="BI31" s="638"/>
      <c r="BJ31" s="638"/>
      <c r="BK31" s="638"/>
      <c r="BL31" s="638"/>
      <c r="BM31" s="638"/>
      <c r="BN31" s="638"/>
      <c r="BO31" s="638"/>
      <c r="BP31" s="638"/>
      <c r="BQ31" s="638"/>
      <c r="BR31" s="270"/>
      <c r="BS31" s="270"/>
      <c r="BT31" s="270"/>
      <c r="BU31" s="270"/>
      <c r="BV31" s="270"/>
      <c r="BW31" s="418"/>
      <c r="BX31" s="270"/>
      <c r="BY31" s="270"/>
      <c r="BZ31" s="270"/>
      <c r="CA31" s="270"/>
      <c r="CB31" s="270"/>
      <c r="CC31" s="270"/>
      <c r="CD31" s="270"/>
      <c r="CE31" s="270"/>
      <c r="CF31" s="270"/>
      <c r="CG31" s="243"/>
      <c r="CH31" s="690"/>
    </row>
    <row r="32" spans="1:86" ht="3" customHeight="1">
      <c r="A32" s="173"/>
      <c r="B32" s="671"/>
      <c r="C32" s="671"/>
      <c r="D32" s="671"/>
      <c r="E32" s="669"/>
      <c r="F32" s="669"/>
      <c r="G32" s="654"/>
      <c r="H32" s="656"/>
      <c r="I32" s="656"/>
      <c r="J32" s="656"/>
      <c r="K32" s="656"/>
      <c r="L32" s="656"/>
      <c r="M32" s="656"/>
      <c r="N32" s="656"/>
      <c r="O32" s="656"/>
      <c r="P32" s="656"/>
      <c r="Q32" s="656"/>
      <c r="R32" s="656"/>
      <c r="S32" s="656"/>
      <c r="T32" s="656"/>
      <c r="U32" s="656"/>
      <c r="V32" s="656"/>
      <c r="W32" s="656"/>
      <c r="X32" s="656"/>
      <c r="Y32" s="656"/>
      <c r="Z32" s="656"/>
      <c r="AA32" s="658"/>
      <c r="AB32" s="658"/>
      <c r="AC32" s="658"/>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422"/>
      <c r="BB32" s="264"/>
      <c r="BC32" s="264"/>
      <c r="BD32" s="264"/>
      <c r="BE32" s="264"/>
      <c r="BF32" s="264"/>
      <c r="BG32" s="264"/>
      <c r="BH32" s="264"/>
      <c r="BI32" s="264"/>
      <c r="BJ32" s="421"/>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41"/>
      <c r="CH32" s="690"/>
    </row>
    <row r="33" spans="1:86" ht="3" customHeight="1">
      <c r="A33" s="173"/>
      <c r="B33" s="671"/>
      <c r="C33" s="671"/>
      <c r="D33" s="671"/>
      <c r="E33" s="669"/>
      <c r="F33" s="669"/>
      <c r="G33" s="654"/>
      <c r="H33" s="656"/>
      <c r="I33" s="656"/>
      <c r="J33" s="656"/>
      <c r="K33" s="656"/>
      <c r="L33" s="656"/>
      <c r="M33" s="656"/>
      <c r="N33" s="656"/>
      <c r="O33" s="656"/>
      <c r="P33" s="656"/>
      <c r="Q33" s="656"/>
      <c r="R33" s="656"/>
      <c r="S33" s="656"/>
      <c r="T33" s="656"/>
      <c r="U33" s="656"/>
      <c r="V33" s="656"/>
      <c r="W33" s="656"/>
      <c r="X33" s="656"/>
      <c r="Y33" s="656"/>
      <c r="Z33" s="656"/>
      <c r="AA33" s="658"/>
      <c r="AB33" s="658"/>
      <c r="AC33" s="658"/>
      <c r="AD33" s="618"/>
      <c r="AE33" s="612"/>
      <c r="AF33" s="612"/>
      <c r="AG33" s="612"/>
      <c r="AH33" s="412"/>
      <c r="AI33" s="613"/>
      <c r="AJ33" s="613"/>
      <c r="AK33" s="613"/>
      <c r="AL33" s="613"/>
      <c r="AM33" s="613"/>
      <c r="AN33" s="610"/>
      <c r="AO33" s="614"/>
      <c r="AP33" s="614"/>
      <c r="AQ33" s="614"/>
      <c r="AR33" s="614"/>
      <c r="AS33" s="614"/>
      <c r="AT33" s="611"/>
      <c r="AU33" s="614"/>
      <c r="AV33" s="614"/>
      <c r="AW33" s="614"/>
      <c r="AX33" s="614"/>
      <c r="AY33" s="614"/>
      <c r="AZ33" s="619"/>
      <c r="BA33" s="423"/>
      <c r="BB33" s="417"/>
      <c r="BC33" s="417"/>
      <c r="BD33" s="417"/>
      <c r="BE33" s="417"/>
      <c r="BF33" s="417"/>
      <c r="BG33" s="417"/>
      <c r="BH33" s="417"/>
      <c r="BI33" s="417"/>
      <c r="BJ33" s="416"/>
      <c r="BK33" s="417"/>
      <c r="BL33" s="612"/>
      <c r="BM33" s="612"/>
      <c r="BN33" s="612"/>
      <c r="BO33" s="412"/>
      <c r="BP33" s="613"/>
      <c r="BQ33" s="613"/>
      <c r="BR33" s="613"/>
      <c r="BS33" s="613"/>
      <c r="BT33" s="613"/>
      <c r="BU33" s="610"/>
      <c r="BV33" s="614"/>
      <c r="BW33" s="614"/>
      <c r="BX33" s="614"/>
      <c r="BY33" s="614"/>
      <c r="BZ33" s="614"/>
      <c r="CA33" s="611"/>
      <c r="CB33" s="614"/>
      <c r="CC33" s="614"/>
      <c r="CD33" s="614"/>
      <c r="CE33" s="614"/>
      <c r="CF33" s="614"/>
      <c r="CG33" s="244"/>
      <c r="CH33" s="690"/>
    </row>
    <row r="34" spans="1:86" ht="15" customHeight="1">
      <c r="A34" s="173"/>
      <c r="B34" s="671"/>
      <c r="C34" s="671"/>
      <c r="D34" s="671"/>
      <c r="E34" s="669"/>
      <c r="F34" s="669"/>
      <c r="G34" s="654"/>
      <c r="H34" s="656"/>
      <c r="I34" s="656"/>
      <c r="J34" s="656"/>
      <c r="K34" s="656"/>
      <c r="L34" s="656"/>
      <c r="M34" s="656"/>
      <c r="N34" s="656"/>
      <c r="O34" s="656"/>
      <c r="P34" s="656"/>
      <c r="Q34" s="656"/>
      <c r="R34" s="656"/>
      <c r="S34" s="656"/>
      <c r="T34" s="656"/>
      <c r="U34" s="656"/>
      <c r="V34" s="656"/>
      <c r="W34" s="656"/>
      <c r="X34" s="656"/>
      <c r="Y34" s="656"/>
      <c r="Z34" s="656"/>
      <c r="AA34" s="658"/>
      <c r="AB34" s="658"/>
      <c r="AC34" s="658"/>
      <c r="AD34" s="618"/>
      <c r="AE34" s="409" t="str">
        <f>IF(LEN(VLOOKUP(AA28,suvaha!$D$8:$H$158,3,FALSE))&lt;11,"",LEFT(RIGHT(VLOOKUP(AA28,suvaha!$D$8:$H$158,3,FALSE),11),1))</f>
        <v/>
      </c>
      <c r="AF34" s="211"/>
      <c r="AG34" s="409" t="str">
        <f>IF(LEN(VLOOKUP(AA28,suvaha!$D$8:$H$158,3,FALSE))&lt;10,"",LEFT(RIGHT(VLOOKUP(AA28,suvaha!$D$8:$H$158,3,FALSE),10),1))</f>
        <v/>
      </c>
      <c r="AH34" s="411"/>
      <c r="AI34" s="409" t="str">
        <f>IF(LEN(VLOOKUP(AA28,suvaha!$D$8:$H$158,3,FALSE))&lt;9,"",LEFT(RIGHT(VLOOKUP(AA28,suvaha!$D$8:$H$158,3,FALSE),9),1))</f>
        <v/>
      </c>
      <c r="AJ34" s="211"/>
      <c r="AK34" s="409" t="str">
        <f>IF(LEN(VLOOKUP(AA28,suvaha!$D$8:$H$158,3,FALSE))&lt;8,"",LEFT(RIGHT(VLOOKUP(AA28,suvaha!$D$8:$H$158,3,FALSE),8),1))</f>
        <v/>
      </c>
      <c r="AL34" s="411"/>
      <c r="AM34" s="409" t="str">
        <f>IF(LEN(VLOOKUP(AA28,suvaha!$D$8:$H$158,3,FALSE))&lt;7,"",LEFT(RIGHT(VLOOKUP(AA28,suvaha!$D$8:$H$158,3,FALSE),7),1))</f>
        <v/>
      </c>
      <c r="AN34" s="610"/>
      <c r="AO34" s="409" t="str">
        <f>IF(LEN(VLOOKUP(AA28,suvaha!$D$8:$H$158,3,FALSE))&lt;6,"",LEFT(RIGHT(VLOOKUP(AA28,suvaha!$D$8:$H$158,3,FALSE),6),1))</f>
        <v/>
      </c>
      <c r="AP34" s="411"/>
      <c r="AQ34" s="409" t="str">
        <f>IF(LEN(VLOOKUP(AA28,suvaha!$D$8:$H$158,3,FALSE))&lt;5,"",LEFT(RIGHT(VLOOKUP(AA28,suvaha!$D$8:$H$158,3,FALSE),5),1))</f>
        <v/>
      </c>
      <c r="AR34" s="411"/>
      <c r="AS34" s="409" t="str">
        <f>IF(LEN(VLOOKUP(AA28,suvaha!$D$8:$H$158,3,FALSE))&lt;4,"",LEFT(RIGHT(VLOOKUP(AA28,suvaha!$D$8:$H$158,3,FALSE),4),1))</f>
        <v/>
      </c>
      <c r="AT34" s="611"/>
      <c r="AU34" s="409" t="str">
        <f>IF(LEN(VLOOKUP(AA28,suvaha!$D$8:$H$158,3,FALSE))&lt;3,"",LEFT(RIGHT(VLOOKUP(AA28,suvaha!$D$8:$H$158,3,FALSE),3),1))</f>
        <v/>
      </c>
      <c r="AV34" s="411"/>
      <c r="AW34" s="409" t="str">
        <f>IF(LEN(VLOOKUP(AA28,suvaha!$D$8:$H$158,3,FALSE))&lt;2,"",LEFT(RIGHT(VLOOKUP(AA28,suvaha!$D$8:$H$158,3,FALSE),2),1))</f>
        <v/>
      </c>
      <c r="AX34" s="411"/>
      <c r="AY34" s="409" t="str">
        <f>IF(VLOOKUP(AA28,suvaha!$D$8:$H$85,3,FALSE)=0,"",IF(LEN(VLOOKUP(AA28,suvaha!$D$8:$H$158,3,FALSE))&lt;1,"",LEFT(RIGHT(VLOOKUP(AA28,suvaha!$D$8:$H$158,3,FALSE),1),1)))</f>
        <v/>
      </c>
      <c r="AZ34" s="619"/>
      <c r="BA34" s="423"/>
      <c r="BB34" s="417"/>
      <c r="BC34" s="417"/>
      <c r="BD34" s="417"/>
      <c r="BE34" s="417"/>
      <c r="BF34" s="417"/>
      <c r="BG34" s="417"/>
      <c r="BH34" s="417"/>
      <c r="BI34" s="417"/>
      <c r="BJ34" s="416"/>
      <c r="BK34" s="417"/>
      <c r="BL34" s="409" t="str">
        <f>IF(LEN(VLOOKUP(AA28,suvaha!$D$8:$H$158,5,FALSE))&lt;11,"",LEFT(RIGHT(VLOOKUP(AA28,suvaha!$D$8:$H$158,5,FALSE),11),1))</f>
        <v/>
      </c>
      <c r="BM34" s="211"/>
      <c r="BN34" s="409" t="str">
        <f>IF(LEN(VLOOKUP(AA28,suvaha!$D$8:$H$158,5,FALSE))&lt;10,"",LEFT(RIGHT(VLOOKUP(AA28,suvaha!$D$8:$H$158,5,FALSE),10),1))</f>
        <v/>
      </c>
      <c r="BO34" s="411"/>
      <c r="BP34" s="409" t="str">
        <f>IF(LEN(VLOOKUP(AA28,suvaha!$D$8:$H$158,5,FALSE))&lt;9,"",LEFT(RIGHT(VLOOKUP(AA28,suvaha!$D$8:$H$158,5,FALSE),9),1))</f>
        <v/>
      </c>
      <c r="BQ34" s="211"/>
      <c r="BR34" s="409" t="str">
        <f>IF(LEN(VLOOKUP(AA28,suvaha!$D$8:$H$158,5,FALSE))&lt;8,"",LEFT(RIGHT(VLOOKUP(AA28,suvaha!$D$8:$H$158,5,FALSE),8),1))</f>
        <v/>
      </c>
      <c r="BS34" s="411"/>
      <c r="BT34" s="409" t="str">
        <f>IF(LEN(VLOOKUP(AA28,suvaha!$D$8:$H$158,5,FALSE))&lt;7,"",LEFT(RIGHT(VLOOKUP(AA28,suvaha!$D$8:$H$158,5,FALSE),7),1))</f>
        <v/>
      </c>
      <c r="BU34" s="610"/>
      <c r="BV34" s="409" t="str">
        <f>IF(LEN(VLOOKUP(AA28,suvaha!$D$8:$H$158,5,FALSE))&lt;6,"",LEFT(RIGHT(VLOOKUP(AA28,suvaha!$D$8:$H$158,5,FALSE),6),1))</f>
        <v/>
      </c>
      <c r="BW34" s="411"/>
      <c r="BX34" s="409" t="str">
        <f>IF(LEN(VLOOKUP(AA28,suvaha!$D$8:$H$158,5,FALSE))&lt;5,"",LEFT(RIGHT(VLOOKUP(AA28,suvaha!$D$8:$H$158,5,FALSE),5),1))</f>
        <v/>
      </c>
      <c r="BY34" s="411"/>
      <c r="BZ34" s="409" t="str">
        <f>IF(LEN(VLOOKUP(AA28,suvaha!$D$8:$H$158,5,FALSE))&lt;4,"",LEFT(RIGHT(VLOOKUP(AA28,suvaha!$D$8:$H$158,5,FALSE),4),1))</f>
        <v/>
      </c>
      <c r="CA34" s="611"/>
      <c r="CB34" s="409" t="str">
        <f>IF(LEN(VLOOKUP(AA28,suvaha!$D$8:$H$158,5,FALSE))&lt;3,"",LEFT(RIGHT(VLOOKUP(AA28,suvaha!$D$8:$H$158,5,FALSE),3),1))</f>
        <v/>
      </c>
      <c r="CC34" s="411"/>
      <c r="CD34" s="409" t="str">
        <f>IF(LEN(VLOOKUP(AA28,suvaha!$D$8:$H$158,5,FALSE))&lt;2,"",LEFT(RIGHT(VLOOKUP(AA28,suvaha!$D$8:$H$158,5,FALSE),2),1))</f>
        <v/>
      </c>
      <c r="CE34" s="411"/>
      <c r="CF34" s="409" t="str">
        <f>IF(VLOOKUP(AA28,suvaha!$D$8:$H$85,5,FALSE)=0,"",IF(LEN(VLOOKUP(AA28,suvaha!$D$8:$H$158,5,FALSE))&lt;1,"",LEFT(RIGHT(VLOOKUP(AA28,suvaha!$D$8:$H$158,5,FALSE),1),1)))</f>
        <v/>
      </c>
      <c r="CG34" s="244"/>
      <c r="CH34" s="690"/>
    </row>
    <row r="35" spans="1:86" ht="3" customHeight="1">
      <c r="A35" s="173"/>
      <c r="B35" s="671"/>
      <c r="C35" s="671"/>
      <c r="D35" s="671"/>
      <c r="E35" s="669"/>
      <c r="F35" s="669"/>
      <c r="G35" s="654"/>
      <c r="H35" s="656"/>
      <c r="I35" s="656"/>
      <c r="J35" s="656"/>
      <c r="K35" s="656"/>
      <c r="L35" s="656"/>
      <c r="M35" s="656"/>
      <c r="N35" s="656"/>
      <c r="O35" s="656"/>
      <c r="P35" s="656"/>
      <c r="Q35" s="656"/>
      <c r="R35" s="656"/>
      <c r="S35" s="656"/>
      <c r="T35" s="656"/>
      <c r="U35" s="656"/>
      <c r="V35" s="656"/>
      <c r="W35" s="656"/>
      <c r="X35" s="656"/>
      <c r="Y35" s="656"/>
      <c r="Z35" s="656"/>
      <c r="AA35" s="658"/>
      <c r="AB35" s="658"/>
      <c r="AC35" s="658"/>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424"/>
      <c r="BB35" s="270"/>
      <c r="BC35" s="270"/>
      <c r="BD35" s="270"/>
      <c r="BE35" s="270"/>
      <c r="BF35" s="270"/>
      <c r="BG35" s="270"/>
      <c r="BH35" s="270"/>
      <c r="BI35" s="270"/>
      <c r="BJ35" s="418"/>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43"/>
      <c r="CH35" s="690"/>
    </row>
    <row r="36" spans="1:86" s="206" customFormat="1" ht="3" customHeight="1">
      <c r="A36" s="173"/>
      <c r="B36" s="671"/>
      <c r="C36" s="671"/>
      <c r="D36" s="671"/>
      <c r="E36" s="669" t="s">
        <v>775</v>
      </c>
      <c r="F36" s="669"/>
      <c r="G36" s="654"/>
      <c r="H36" s="656" t="str">
        <f>Index!C97</f>
        <v>Čistá hodnota zákazky (316A)</v>
      </c>
      <c r="I36" s="656"/>
      <c r="J36" s="656"/>
      <c r="K36" s="656"/>
      <c r="L36" s="656"/>
      <c r="M36" s="656"/>
      <c r="N36" s="656"/>
      <c r="O36" s="656"/>
      <c r="P36" s="656"/>
      <c r="Q36" s="656"/>
      <c r="R36" s="656"/>
      <c r="S36" s="656"/>
      <c r="T36" s="656"/>
      <c r="U36" s="656"/>
      <c r="V36" s="656"/>
      <c r="W36" s="656"/>
      <c r="X36" s="656"/>
      <c r="Y36" s="656"/>
      <c r="Z36" s="656"/>
      <c r="AA36" s="658" t="s">
        <v>835</v>
      </c>
      <c r="AB36" s="658"/>
      <c r="AC36" s="658"/>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59"/>
      <c r="BB36" s="659"/>
      <c r="BC36" s="659"/>
      <c r="BD36" s="659"/>
      <c r="BE36" s="659"/>
      <c r="BF36" s="659"/>
      <c r="BG36" s="659"/>
      <c r="BH36" s="659"/>
      <c r="BI36" s="659"/>
      <c r="BJ36" s="659"/>
      <c r="BK36" s="659"/>
      <c r="BL36" s="659"/>
      <c r="BM36" s="659"/>
      <c r="BN36" s="659"/>
      <c r="BO36" s="659"/>
      <c r="BP36" s="659"/>
      <c r="BQ36" s="659"/>
      <c r="BR36" s="264"/>
      <c r="BS36" s="264"/>
      <c r="BT36" s="264"/>
      <c r="BU36" s="264"/>
      <c r="BV36" s="264"/>
      <c r="BW36" s="421"/>
      <c r="BX36" s="264"/>
      <c r="BY36" s="264"/>
      <c r="BZ36" s="264"/>
      <c r="CA36" s="264"/>
      <c r="CB36" s="264"/>
      <c r="CC36" s="264"/>
      <c r="CD36" s="264"/>
      <c r="CE36" s="264"/>
      <c r="CF36" s="264"/>
      <c r="CG36" s="241"/>
      <c r="CH36" s="690"/>
    </row>
    <row r="37" spans="1:86" s="206" customFormat="1" ht="3" customHeight="1">
      <c r="A37" s="173"/>
      <c r="B37" s="671"/>
      <c r="C37" s="671"/>
      <c r="D37" s="671"/>
      <c r="E37" s="669"/>
      <c r="F37" s="669"/>
      <c r="G37" s="654"/>
      <c r="H37" s="656"/>
      <c r="I37" s="656"/>
      <c r="J37" s="656"/>
      <c r="K37" s="656"/>
      <c r="L37" s="656"/>
      <c r="M37" s="656"/>
      <c r="N37" s="656"/>
      <c r="O37" s="656"/>
      <c r="P37" s="656"/>
      <c r="Q37" s="656"/>
      <c r="R37" s="656"/>
      <c r="S37" s="656"/>
      <c r="T37" s="656"/>
      <c r="U37" s="656"/>
      <c r="V37" s="656"/>
      <c r="W37" s="656"/>
      <c r="X37" s="656"/>
      <c r="Y37" s="656"/>
      <c r="Z37" s="656"/>
      <c r="AA37" s="658"/>
      <c r="AB37" s="658"/>
      <c r="AC37" s="658"/>
      <c r="AD37" s="618"/>
      <c r="AE37" s="612"/>
      <c r="AF37" s="612"/>
      <c r="AG37" s="612"/>
      <c r="AH37" s="412"/>
      <c r="AI37" s="613"/>
      <c r="AJ37" s="613"/>
      <c r="AK37" s="613"/>
      <c r="AL37" s="613"/>
      <c r="AM37" s="613"/>
      <c r="AN37" s="610"/>
      <c r="AO37" s="614"/>
      <c r="AP37" s="614"/>
      <c r="AQ37" s="614"/>
      <c r="AR37" s="614"/>
      <c r="AS37" s="614"/>
      <c r="AT37" s="611"/>
      <c r="AU37" s="614"/>
      <c r="AV37" s="614"/>
      <c r="AW37" s="614"/>
      <c r="AX37" s="614"/>
      <c r="AY37" s="614"/>
      <c r="AZ37" s="619"/>
      <c r="BA37" s="618"/>
      <c r="BB37" s="612"/>
      <c r="BC37" s="612"/>
      <c r="BD37" s="612"/>
      <c r="BE37" s="412"/>
      <c r="BF37" s="613"/>
      <c r="BG37" s="613"/>
      <c r="BH37" s="613"/>
      <c r="BI37" s="613"/>
      <c r="BJ37" s="613"/>
      <c r="BK37" s="610"/>
      <c r="BL37" s="614"/>
      <c r="BM37" s="614"/>
      <c r="BN37" s="614"/>
      <c r="BO37" s="614"/>
      <c r="BP37" s="614"/>
      <c r="BQ37" s="611"/>
      <c r="BR37" s="614"/>
      <c r="BS37" s="614"/>
      <c r="BT37" s="614"/>
      <c r="BU37" s="614"/>
      <c r="BV37" s="614"/>
      <c r="BW37" s="416"/>
      <c r="BX37" s="417"/>
      <c r="BY37" s="417"/>
      <c r="BZ37" s="417"/>
      <c r="CA37" s="417"/>
      <c r="CB37" s="417"/>
      <c r="CC37" s="417"/>
      <c r="CD37" s="417"/>
      <c r="CE37" s="417"/>
      <c r="CF37" s="417"/>
      <c r="CG37" s="242"/>
      <c r="CH37" s="690"/>
    </row>
    <row r="38" spans="1:86" ht="15" customHeight="1">
      <c r="A38" s="173"/>
      <c r="B38" s="671"/>
      <c r="C38" s="671"/>
      <c r="D38" s="671"/>
      <c r="E38" s="669"/>
      <c r="F38" s="669"/>
      <c r="G38" s="654"/>
      <c r="H38" s="656"/>
      <c r="I38" s="656"/>
      <c r="J38" s="656"/>
      <c r="K38" s="656"/>
      <c r="L38" s="656"/>
      <c r="M38" s="656"/>
      <c r="N38" s="656"/>
      <c r="O38" s="656"/>
      <c r="P38" s="656"/>
      <c r="Q38" s="656"/>
      <c r="R38" s="656"/>
      <c r="S38" s="656"/>
      <c r="T38" s="656"/>
      <c r="U38" s="656"/>
      <c r="V38" s="656"/>
      <c r="W38" s="656"/>
      <c r="X38" s="656"/>
      <c r="Y38" s="656"/>
      <c r="Z38" s="656"/>
      <c r="AA38" s="658"/>
      <c r="AB38" s="658"/>
      <c r="AC38" s="658"/>
      <c r="AD38" s="618"/>
      <c r="AE38" s="409" t="str">
        <f>IF(LEN(VLOOKUP(AA36,suvaha!$D$8:$H$158,2,FALSE))&lt;11,"",LEFT(RIGHT(VLOOKUP(AA36,suvaha!$D$8:$H$158,2,FALSE),11),1))</f>
        <v/>
      </c>
      <c r="AF38" s="211"/>
      <c r="AG38" s="409" t="str">
        <f>IF(LEN(VLOOKUP(AA36,suvaha!$D$8:$H$158,2,FALSE))&lt;10,"",LEFT(RIGHT(VLOOKUP(AA36,suvaha!$D$8:$H$158,2,FALSE),10),1))</f>
        <v/>
      </c>
      <c r="AH38" s="411"/>
      <c r="AI38" s="409" t="str">
        <f>IF(LEN(VLOOKUP(AA36,suvaha!$D$8:$H$158,2,FALSE))&lt;9,"",LEFT(RIGHT(VLOOKUP(AA36,suvaha!$D$8:$H$158,2,FALSE),9),1))</f>
        <v/>
      </c>
      <c r="AJ38" s="211"/>
      <c r="AK38" s="409" t="str">
        <f>IF(LEN(VLOOKUP(AA36,suvaha!$D$8:$H$158,2,FALSE))&lt;8,"",LEFT(RIGHT(VLOOKUP(AA36,suvaha!$D$8:$H$158,2,FALSE),8),1))</f>
        <v/>
      </c>
      <c r="AL38" s="411"/>
      <c r="AM38" s="409" t="str">
        <f>IF(LEN(VLOOKUP(AA36,suvaha!$D$8:$H$158,2,FALSE))&lt;7,"",LEFT(RIGHT(VLOOKUP(AA36,suvaha!$D$8:$H$158,2,FALSE),7),1))</f>
        <v/>
      </c>
      <c r="AN38" s="610"/>
      <c r="AO38" s="409" t="str">
        <f>IF(LEN(VLOOKUP(AA36,suvaha!$D$8:$H$158,2,FALSE))&lt;6,"",LEFT(RIGHT(VLOOKUP(AA36,suvaha!$D$8:$H$158,2,FALSE),6),1))</f>
        <v/>
      </c>
      <c r="AP38" s="411"/>
      <c r="AQ38" s="409" t="str">
        <f>IF(LEN(VLOOKUP(AA36,suvaha!$D$8:$H$158,2,FALSE))&lt;5,"",LEFT(RIGHT(VLOOKUP(AA36,suvaha!$D$8:$H$158,2,FALSE),5),1))</f>
        <v/>
      </c>
      <c r="AR38" s="411"/>
      <c r="AS38" s="409" t="str">
        <f>IF(LEN(VLOOKUP(AA36,suvaha!$D$8:$H$158,2,FALSE))&lt;4,"",LEFT(RIGHT(VLOOKUP(AA36,suvaha!$D$8:$H$158,2,FALSE),4),1))</f>
        <v/>
      </c>
      <c r="AT38" s="611"/>
      <c r="AU38" s="409" t="str">
        <f>IF(LEN(VLOOKUP(AA36,suvaha!$D$8:$H$158,2,FALSE))&lt;3,"",LEFT(RIGHT(VLOOKUP(AA36,suvaha!$D$8:$H$158,2,FALSE),3),1))</f>
        <v/>
      </c>
      <c r="AV38" s="411"/>
      <c r="AW38" s="409" t="str">
        <f>IF(LEN(VLOOKUP(AA36,suvaha!$D$8:$H$158,2,FALSE))&lt;2,"",LEFT(RIGHT(VLOOKUP(AA36,suvaha!$D$8:$H$158,2,FALSE),2),1))</f>
        <v/>
      </c>
      <c r="AX38" s="411"/>
      <c r="AY38" s="409" t="str">
        <f>IF(VLOOKUP(AA36,suvaha!$D$8:$H$85,2,FALSE)=0,"",IF(LEN(VLOOKUP(AA36,suvaha!$D$8:$H$158,2,FALSE))&lt;1,"",LEFT(RIGHT(VLOOKUP(AA36,suvaha!$D$8:$H$158,2,FALSE),1),1)))</f>
        <v/>
      </c>
      <c r="AZ38" s="619"/>
      <c r="BA38" s="618"/>
      <c r="BB38" s="409" t="str">
        <f>IF(LEN(VLOOKUP(AA36,suvaha!$D$8:$H$158,4,FALSE))&lt;11,"",LEFT(RIGHT(VLOOKUP(AA36,suvaha!$D$8:$H$158,4,FALSE),11),1))</f>
        <v/>
      </c>
      <c r="BC38" s="211"/>
      <c r="BD38" s="409" t="str">
        <f>IF(LEN(VLOOKUP(AA36,suvaha!$D$8:$H$158,4,FALSE))&lt;10,"",LEFT(RIGHT(VLOOKUP(AA36,suvaha!$D$8:$H$158,4,FALSE),10),1))</f>
        <v/>
      </c>
      <c r="BE38" s="411"/>
      <c r="BF38" s="409" t="str">
        <f>IF(LEN(VLOOKUP(AA36,suvaha!$D$8:$H$158,4,FALSE))&lt;9,"",LEFT(RIGHT(VLOOKUP(AA36,suvaha!$D$8:$H$158,4,FALSE),9),1))</f>
        <v/>
      </c>
      <c r="BG38" s="211"/>
      <c r="BH38" s="409" t="str">
        <f>IF(LEN(VLOOKUP(AA36,suvaha!$D$8:$H$158,4,FALSE))&lt;8,"",LEFT(RIGHT(VLOOKUP(AA36,suvaha!$D$8:$H$158,4,FALSE),8),1))</f>
        <v/>
      </c>
      <c r="BI38" s="411"/>
      <c r="BJ38" s="409" t="str">
        <f>IF(LEN(VLOOKUP(AA36,suvaha!$D$8:$H$158,4,FALSE))&lt;7,"",LEFT(RIGHT(VLOOKUP(AA36,suvaha!$D$8:$H$158,4,FALSE),7),1))</f>
        <v/>
      </c>
      <c r="BK38" s="610"/>
      <c r="BL38" s="409" t="str">
        <f>IF(LEN(VLOOKUP(AA36,suvaha!$D$8:$H$158,4,FALSE))&lt;6,"",LEFT(RIGHT(VLOOKUP(AA36,suvaha!$D$8:$H$158,4,FALSE),6),1))</f>
        <v/>
      </c>
      <c r="BM38" s="411"/>
      <c r="BN38" s="409" t="str">
        <f>IF(LEN(VLOOKUP(AA36,suvaha!$D$8:$H$158,4,FALSE))&lt;5,"",LEFT(RIGHT(VLOOKUP(AA36,suvaha!$D$8:$H$158,4,FALSE),5),1))</f>
        <v/>
      </c>
      <c r="BO38" s="411"/>
      <c r="BP38" s="409" t="str">
        <f>IF(LEN(VLOOKUP(AA36,suvaha!$D$8:$H$158,4,FALSE))&lt;4,"",LEFT(RIGHT(VLOOKUP(AA36,suvaha!$D$8:$H$158,4,FALSE),4),1))</f>
        <v/>
      </c>
      <c r="BQ38" s="611"/>
      <c r="BR38" s="409" t="str">
        <f>IF(LEN(VLOOKUP(AA36,suvaha!$D$8:$H$158,4,FALSE))&lt;3,"",LEFT(RIGHT(VLOOKUP(AA36,suvaha!$D$8:$H$158,4,FALSE),3),1))</f>
        <v/>
      </c>
      <c r="BS38" s="411"/>
      <c r="BT38" s="409" t="str">
        <f>IF(LEN(VLOOKUP(AA36,suvaha!$D$8:$H$158,4,FALSE))&lt;2,"",LEFT(RIGHT(VLOOKUP(AA36,suvaha!$D$8:$H$158,4,FALSE),2),1))</f>
        <v/>
      </c>
      <c r="BU38" s="411"/>
      <c r="BV38" s="409" t="str">
        <f>IF(VLOOKUP(AA36,suvaha!$D$8:$H$85,4,FALSE)=0,"",IF(LEN(VLOOKUP(AA36,suvaha!$D$8:$H$158,4,FALSE))&lt;1,"",LEFT(RIGHT(VLOOKUP(AA36,suvaha!$D$8:$H$158,4,FALSE),1),1)))</f>
        <v/>
      </c>
      <c r="BW38" s="416"/>
      <c r="BX38" s="417"/>
      <c r="BY38" s="417"/>
      <c r="BZ38" s="417"/>
      <c r="CA38" s="417"/>
      <c r="CB38" s="417"/>
      <c r="CC38" s="417"/>
      <c r="CD38" s="417"/>
      <c r="CE38" s="417"/>
      <c r="CF38" s="417"/>
      <c r="CG38" s="242"/>
      <c r="CH38" s="690"/>
    </row>
    <row r="39" spans="1:86" ht="3" customHeight="1">
      <c r="A39" s="173"/>
      <c r="B39" s="671"/>
      <c r="C39" s="671"/>
      <c r="D39" s="671"/>
      <c r="E39" s="669"/>
      <c r="F39" s="669"/>
      <c r="G39" s="654"/>
      <c r="H39" s="656"/>
      <c r="I39" s="656"/>
      <c r="J39" s="656"/>
      <c r="K39" s="656"/>
      <c r="L39" s="656"/>
      <c r="M39" s="656"/>
      <c r="N39" s="656"/>
      <c r="O39" s="656"/>
      <c r="P39" s="656"/>
      <c r="Q39" s="656"/>
      <c r="R39" s="656"/>
      <c r="S39" s="656"/>
      <c r="T39" s="656"/>
      <c r="U39" s="656"/>
      <c r="V39" s="656"/>
      <c r="W39" s="656"/>
      <c r="X39" s="656"/>
      <c r="Y39" s="656"/>
      <c r="Z39" s="656"/>
      <c r="AA39" s="658"/>
      <c r="AB39" s="658"/>
      <c r="AC39" s="658"/>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8"/>
      <c r="BB39" s="638"/>
      <c r="BC39" s="638"/>
      <c r="BD39" s="638"/>
      <c r="BE39" s="638"/>
      <c r="BF39" s="638"/>
      <c r="BG39" s="638"/>
      <c r="BH39" s="638"/>
      <c r="BI39" s="638"/>
      <c r="BJ39" s="638"/>
      <c r="BK39" s="638"/>
      <c r="BL39" s="638"/>
      <c r="BM39" s="638"/>
      <c r="BN39" s="638"/>
      <c r="BO39" s="638"/>
      <c r="BP39" s="638"/>
      <c r="BQ39" s="638"/>
      <c r="BR39" s="270"/>
      <c r="BS39" s="270"/>
      <c r="BT39" s="270"/>
      <c r="BU39" s="270"/>
      <c r="BV39" s="270"/>
      <c r="BW39" s="418"/>
      <c r="BX39" s="270"/>
      <c r="BY39" s="270"/>
      <c r="BZ39" s="270"/>
      <c r="CA39" s="270"/>
      <c r="CB39" s="270"/>
      <c r="CC39" s="270"/>
      <c r="CD39" s="270"/>
      <c r="CE39" s="270"/>
      <c r="CF39" s="270"/>
      <c r="CG39" s="243"/>
      <c r="CH39" s="325"/>
    </row>
    <row r="40" spans="1:86" ht="3" customHeight="1">
      <c r="A40" s="173"/>
      <c r="B40" s="671"/>
      <c r="C40" s="671"/>
      <c r="D40" s="671"/>
      <c r="E40" s="669"/>
      <c r="F40" s="669"/>
      <c r="G40" s="654"/>
      <c r="H40" s="656"/>
      <c r="I40" s="656"/>
      <c r="J40" s="656"/>
      <c r="K40" s="656"/>
      <c r="L40" s="656"/>
      <c r="M40" s="656"/>
      <c r="N40" s="656"/>
      <c r="O40" s="656"/>
      <c r="P40" s="656"/>
      <c r="Q40" s="656"/>
      <c r="R40" s="656"/>
      <c r="S40" s="656"/>
      <c r="T40" s="656"/>
      <c r="U40" s="656"/>
      <c r="V40" s="656"/>
      <c r="W40" s="656"/>
      <c r="X40" s="656"/>
      <c r="Y40" s="656"/>
      <c r="Z40" s="656"/>
      <c r="AA40" s="658"/>
      <c r="AB40" s="658"/>
      <c r="AC40" s="658"/>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422"/>
      <c r="BB40" s="264"/>
      <c r="BC40" s="264"/>
      <c r="BD40" s="264"/>
      <c r="BE40" s="264"/>
      <c r="BF40" s="264"/>
      <c r="BG40" s="264"/>
      <c r="BH40" s="264"/>
      <c r="BI40" s="264"/>
      <c r="BJ40" s="421"/>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41"/>
      <c r="CH40" s="325"/>
    </row>
    <row r="41" spans="1:86" ht="3" customHeight="1">
      <c r="A41" s="173"/>
      <c r="B41" s="671"/>
      <c r="C41" s="671"/>
      <c r="D41" s="671"/>
      <c r="E41" s="669"/>
      <c r="F41" s="669"/>
      <c r="G41" s="654"/>
      <c r="H41" s="656"/>
      <c r="I41" s="656"/>
      <c r="J41" s="656"/>
      <c r="K41" s="656"/>
      <c r="L41" s="656"/>
      <c r="M41" s="656"/>
      <c r="N41" s="656"/>
      <c r="O41" s="656"/>
      <c r="P41" s="656"/>
      <c r="Q41" s="656"/>
      <c r="R41" s="656"/>
      <c r="S41" s="656"/>
      <c r="T41" s="656"/>
      <c r="U41" s="656"/>
      <c r="V41" s="656"/>
      <c r="W41" s="656"/>
      <c r="X41" s="656"/>
      <c r="Y41" s="656"/>
      <c r="Z41" s="656"/>
      <c r="AA41" s="658"/>
      <c r="AB41" s="658"/>
      <c r="AC41" s="658"/>
      <c r="AD41" s="618"/>
      <c r="AE41" s="612"/>
      <c r="AF41" s="612"/>
      <c r="AG41" s="612"/>
      <c r="AH41" s="412"/>
      <c r="AI41" s="613"/>
      <c r="AJ41" s="613"/>
      <c r="AK41" s="613"/>
      <c r="AL41" s="613"/>
      <c r="AM41" s="613"/>
      <c r="AN41" s="610"/>
      <c r="AO41" s="614"/>
      <c r="AP41" s="614"/>
      <c r="AQ41" s="614"/>
      <c r="AR41" s="614"/>
      <c r="AS41" s="614"/>
      <c r="AT41" s="611"/>
      <c r="AU41" s="614"/>
      <c r="AV41" s="614"/>
      <c r="AW41" s="614"/>
      <c r="AX41" s="614"/>
      <c r="AY41" s="614"/>
      <c r="AZ41" s="619"/>
      <c r="BA41" s="423"/>
      <c r="BB41" s="417"/>
      <c r="BC41" s="417"/>
      <c r="BD41" s="417"/>
      <c r="BE41" s="417"/>
      <c r="BF41" s="417"/>
      <c r="BG41" s="417"/>
      <c r="BH41" s="417"/>
      <c r="BI41" s="417"/>
      <c r="BJ41" s="416"/>
      <c r="BK41" s="417"/>
      <c r="BL41" s="612"/>
      <c r="BM41" s="612"/>
      <c r="BN41" s="612"/>
      <c r="BO41" s="412"/>
      <c r="BP41" s="613"/>
      <c r="BQ41" s="613"/>
      <c r="BR41" s="613"/>
      <c r="BS41" s="613"/>
      <c r="BT41" s="613"/>
      <c r="BU41" s="610"/>
      <c r="BV41" s="614"/>
      <c r="BW41" s="614"/>
      <c r="BX41" s="614"/>
      <c r="BY41" s="614"/>
      <c r="BZ41" s="614"/>
      <c r="CA41" s="611"/>
      <c r="CB41" s="614"/>
      <c r="CC41" s="614"/>
      <c r="CD41" s="614"/>
      <c r="CE41" s="614"/>
      <c r="CF41" s="614"/>
      <c r="CG41" s="244"/>
      <c r="CH41" s="325"/>
    </row>
    <row r="42" spans="1:86" ht="15" customHeight="1">
      <c r="A42" s="173"/>
      <c r="B42" s="671"/>
      <c r="C42" s="671"/>
      <c r="D42" s="671"/>
      <c r="E42" s="669"/>
      <c r="F42" s="669"/>
      <c r="G42" s="654"/>
      <c r="H42" s="656"/>
      <c r="I42" s="656"/>
      <c r="J42" s="656"/>
      <c r="K42" s="656"/>
      <c r="L42" s="656"/>
      <c r="M42" s="656"/>
      <c r="N42" s="656"/>
      <c r="O42" s="656"/>
      <c r="P42" s="656"/>
      <c r="Q42" s="656"/>
      <c r="R42" s="656"/>
      <c r="S42" s="656"/>
      <c r="T42" s="656"/>
      <c r="U42" s="656"/>
      <c r="V42" s="656"/>
      <c r="W42" s="656"/>
      <c r="X42" s="656"/>
      <c r="Y42" s="656"/>
      <c r="Z42" s="656"/>
      <c r="AA42" s="658"/>
      <c r="AB42" s="658"/>
      <c r="AC42" s="658"/>
      <c r="AD42" s="618"/>
      <c r="AE42" s="409" t="str">
        <f>IF(LEN(VLOOKUP(AA36,suvaha!$D$8:$H$158,3,FALSE))&lt;11,"",LEFT(RIGHT(VLOOKUP(AA36,suvaha!$D$8:$H$158,3,FALSE),11),1))</f>
        <v/>
      </c>
      <c r="AF42" s="211"/>
      <c r="AG42" s="409" t="str">
        <f>IF(LEN(VLOOKUP(AA36,suvaha!$D$8:$H$158,3,FALSE))&lt;10,"",LEFT(RIGHT(VLOOKUP(AA36,suvaha!$D$8:$H$158,3,FALSE),10),1))</f>
        <v/>
      </c>
      <c r="AH42" s="411"/>
      <c r="AI42" s="409" t="str">
        <f>IF(LEN(VLOOKUP(AA36,suvaha!$D$8:$H$158,3,FALSE))&lt;9,"",LEFT(RIGHT(VLOOKUP(AA36,suvaha!$D$8:$H$158,3,FALSE),9),1))</f>
        <v/>
      </c>
      <c r="AJ42" s="211"/>
      <c r="AK42" s="409" t="str">
        <f>IF(LEN(VLOOKUP(AA36,suvaha!$D$8:$H$158,3,FALSE))&lt;8,"",LEFT(RIGHT(VLOOKUP(AA36,suvaha!$D$8:$H$158,3,FALSE),8),1))</f>
        <v/>
      </c>
      <c r="AL42" s="411"/>
      <c r="AM42" s="409" t="str">
        <f>IF(LEN(VLOOKUP(AA36,suvaha!$D$8:$H$158,3,FALSE))&lt;7,"",LEFT(RIGHT(VLOOKUP(AA36,suvaha!$D$8:$H$158,3,FALSE),7),1))</f>
        <v/>
      </c>
      <c r="AN42" s="610"/>
      <c r="AO42" s="409" t="str">
        <f>IF(LEN(VLOOKUP(AA36,suvaha!$D$8:$H$158,3,FALSE))&lt;6,"",LEFT(RIGHT(VLOOKUP(AA36,suvaha!$D$8:$H$158,3,FALSE),6),1))</f>
        <v/>
      </c>
      <c r="AP42" s="411"/>
      <c r="AQ42" s="409" t="str">
        <f>IF(LEN(VLOOKUP(AA36,suvaha!$D$8:$H$158,3,FALSE))&lt;5,"",LEFT(RIGHT(VLOOKUP(AA36,suvaha!$D$8:$H$158,3,FALSE),5),1))</f>
        <v/>
      </c>
      <c r="AR42" s="411"/>
      <c r="AS42" s="409" t="str">
        <f>IF(LEN(VLOOKUP(AA36,suvaha!$D$8:$H$158,3,FALSE))&lt;4,"",LEFT(RIGHT(VLOOKUP(AA36,suvaha!$D$8:$H$158,3,FALSE),4),1))</f>
        <v/>
      </c>
      <c r="AT42" s="611"/>
      <c r="AU42" s="409" t="str">
        <f>IF(LEN(VLOOKUP(AA36,suvaha!$D$8:$H$158,3,FALSE))&lt;3,"",LEFT(RIGHT(VLOOKUP(AA36,suvaha!$D$8:$H$158,3,FALSE),3),1))</f>
        <v/>
      </c>
      <c r="AV42" s="411"/>
      <c r="AW42" s="409" t="str">
        <f>IF(LEN(VLOOKUP(AA36,suvaha!$D$8:$H$158,3,FALSE))&lt;2,"",LEFT(RIGHT(VLOOKUP(AA36,suvaha!$D$8:$H$158,3,FALSE),2),1))</f>
        <v/>
      </c>
      <c r="AX42" s="411"/>
      <c r="AY42" s="409" t="str">
        <f>IF(VLOOKUP(AA36,suvaha!$D$8:$H$85,3,FALSE)=0,"",IF(LEN(VLOOKUP(AA36,suvaha!$D$8:$H$158,3,FALSE))&lt;1,"",LEFT(RIGHT(VLOOKUP(AA36,suvaha!$D$8:$H$158,3,FALSE),1),1)))</f>
        <v/>
      </c>
      <c r="AZ42" s="619"/>
      <c r="BA42" s="423"/>
      <c r="BB42" s="417"/>
      <c r="BC42" s="417"/>
      <c r="BD42" s="417"/>
      <c r="BE42" s="417"/>
      <c r="BF42" s="417"/>
      <c r="BG42" s="417"/>
      <c r="BH42" s="417"/>
      <c r="BI42" s="417"/>
      <c r="BJ42" s="416"/>
      <c r="BK42" s="417"/>
      <c r="BL42" s="409" t="str">
        <f>IF(LEN(VLOOKUP(AA36,suvaha!$D$8:$H$158,5,FALSE))&lt;11,"",LEFT(RIGHT(VLOOKUP(AA36,suvaha!$D$8:$H$158,5,FALSE),11),1))</f>
        <v/>
      </c>
      <c r="BM42" s="211"/>
      <c r="BN42" s="409" t="str">
        <f>IF(LEN(VLOOKUP(AA36,suvaha!$D$8:$H$158,5,FALSE))&lt;10,"",LEFT(RIGHT(VLOOKUP(AA36,suvaha!$D$8:$H$158,5,FALSE),10),1))</f>
        <v/>
      </c>
      <c r="BO42" s="411"/>
      <c r="BP42" s="409" t="str">
        <f>IF(LEN(VLOOKUP(AA36,suvaha!$D$8:$H$158,5,FALSE))&lt;9,"",LEFT(RIGHT(VLOOKUP(AA36,suvaha!$D$8:$H$158,5,FALSE),9),1))</f>
        <v/>
      </c>
      <c r="BQ42" s="211"/>
      <c r="BR42" s="409" t="str">
        <f>IF(LEN(VLOOKUP(AA36,suvaha!$D$8:$H$158,5,FALSE))&lt;8,"",LEFT(RIGHT(VLOOKUP(AA36,suvaha!$D$8:$H$158,5,FALSE),8),1))</f>
        <v/>
      </c>
      <c r="BS42" s="411"/>
      <c r="BT42" s="409" t="str">
        <f>IF(LEN(VLOOKUP(AA36,suvaha!$D$8:$H$158,5,FALSE))&lt;7,"",LEFT(RIGHT(VLOOKUP(AA36,suvaha!$D$8:$H$158,5,FALSE),7),1))</f>
        <v/>
      </c>
      <c r="BU42" s="610"/>
      <c r="BV42" s="409" t="str">
        <f>IF(LEN(VLOOKUP(AA36,suvaha!$D$8:$H$158,5,FALSE))&lt;6,"",LEFT(RIGHT(VLOOKUP(AA36,suvaha!$D$8:$H$158,5,FALSE),6),1))</f>
        <v/>
      </c>
      <c r="BW42" s="411"/>
      <c r="BX42" s="409" t="str">
        <f>IF(LEN(VLOOKUP(AA36,suvaha!$D$8:$H$158,5,FALSE))&lt;5,"",LEFT(RIGHT(VLOOKUP(AA36,suvaha!$D$8:$H$158,5,FALSE),5),1))</f>
        <v/>
      </c>
      <c r="BY42" s="411"/>
      <c r="BZ42" s="409" t="str">
        <f>IF(LEN(VLOOKUP(AA36,suvaha!$D$8:$H$158,5,FALSE))&lt;4,"",LEFT(RIGHT(VLOOKUP(AA36,suvaha!$D$8:$H$158,5,FALSE),4),1))</f>
        <v/>
      </c>
      <c r="CA42" s="611"/>
      <c r="CB42" s="409" t="str">
        <f>IF(LEN(VLOOKUP(AA36,suvaha!$D$8:$H$158,5,FALSE))&lt;3,"",LEFT(RIGHT(VLOOKUP(AA36,suvaha!$D$8:$H$158,5,FALSE),3),1))</f>
        <v/>
      </c>
      <c r="CC42" s="411"/>
      <c r="CD42" s="409" t="str">
        <f>IF(LEN(VLOOKUP(AA36,suvaha!$D$8:$H$158,5,FALSE))&lt;2,"",LEFT(RIGHT(VLOOKUP(AA36,suvaha!$D$8:$H$158,5,FALSE),2),1))</f>
        <v/>
      </c>
      <c r="CE42" s="411"/>
      <c r="CF42" s="409" t="str">
        <f>IF(VLOOKUP(AA36,suvaha!$D$8:$H$85,5,FALSE)=0,"",IF(LEN(VLOOKUP(AA36,suvaha!$D$8:$H$158,5,FALSE))&lt;1,"",LEFT(RIGHT(VLOOKUP(AA36,suvaha!$D$8:$H$158,5,FALSE),1),1)))</f>
        <v/>
      </c>
      <c r="CG42" s="244"/>
      <c r="CH42" s="325"/>
    </row>
    <row r="43" spans="1:86" ht="3" customHeight="1">
      <c r="A43" s="173"/>
      <c r="B43" s="671"/>
      <c r="C43" s="671"/>
      <c r="D43" s="671"/>
      <c r="E43" s="669"/>
      <c r="F43" s="669"/>
      <c r="G43" s="654"/>
      <c r="H43" s="656"/>
      <c r="I43" s="656"/>
      <c r="J43" s="656"/>
      <c r="K43" s="656"/>
      <c r="L43" s="656"/>
      <c r="M43" s="656"/>
      <c r="N43" s="656"/>
      <c r="O43" s="656"/>
      <c r="P43" s="656"/>
      <c r="Q43" s="656"/>
      <c r="R43" s="656"/>
      <c r="S43" s="656"/>
      <c r="T43" s="656"/>
      <c r="U43" s="656"/>
      <c r="V43" s="656"/>
      <c r="W43" s="656"/>
      <c r="X43" s="656"/>
      <c r="Y43" s="656"/>
      <c r="Z43" s="656"/>
      <c r="AA43" s="658"/>
      <c r="AB43" s="658"/>
      <c r="AC43" s="658"/>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424"/>
      <c r="BB43" s="270"/>
      <c r="BC43" s="270"/>
      <c r="BD43" s="270"/>
      <c r="BE43" s="270"/>
      <c r="BF43" s="270"/>
      <c r="BG43" s="270"/>
      <c r="BH43" s="270"/>
      <c r="BI43" s="270"/>
      <c r="BJ43" s="418"/>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43"/>
    </row>
    <row r="44" spans="1:86" s="206" customFormat="1" ht="3" customHeight="1">
      <c r="A44" s="173"/>
      <c r="B44" s="671"/>
      <c r="C44" s="671"/>
      <c r="D44" s="671"/>
      <c r="E44" s="669" t="s">
        <v>776</v>
      </c>
      <c r="F44" s="669"/>
      <c r="G44" s="654"/>
      <c r="H44" s="656" t="str">
        <f>Index!C98</f>
        <v>Ostatné pohľadávky voči prepojeným účtovným jednotkám (351A) - /391A/</v>
      </c>
      <c r="I44" s="656"/>
      <c r="J44" s="656"/>
      <c r="K44" s="656"/>
      <c r="L44" s="656"/>
      <c r="M44" s="656"/>
      <c r="N44" s="656"/>
      <c r="O44" s="656"/>
      <c r="P44" s="656"/>
      <c r="Q44" s="656"/>
      <c r="R44" s="656"/>
      <c r="S44" s="656"/>
      <c r="T44" s="656"/>
      <c r="U44" s="656"/>
      <c r="V44" s="656"/>
      <c r="W44" s="656"/>
      <c r="X44" s="656"/>
      <c r="Y44" s="656"/>
      <c r="Z44" s="656"/>
      <c r="AA44" s="658" t="s">
        <v>836</v>
      </c>
      <c r="AB44" s="658"/>
      <c r="AC44" s="658"/>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59"/>
      <c r="BB44" s="659"/>
      <c r="BC44" s="659"/>
      <c r="BD44" s="659"/>
      <c r="BE44" s="659"/>
      <c r="BF44" s="659"/>
      <c r="BG44" s="659"/>
      <c r="BH44" s="659"/>
      <c r="BI44" s="659"/>
      <c r="BJ44" s="659"/>
      <c r="BK44" s="659"/>
      <c r="BL44" s="659"/>
      <c r="BM44" s="659"/>
      <c r="BN44" s="659"/>
      <c r="BO44" s="659"/>
      <c r="BP44" s="659"/>
      <c r="BQ44" s="659"/>
      <c r="BR44" s="264"/>
      <c r="BS44" s="264"/>
      <c r="BT44" s="264"/>
      <c r="BU44" s="264"/>
      <c r="BV44" s="264"/>
      <c r="BW44" s="421"/>
      <c r="BX44" s="264"/>
      <c r="BY44" s="264"/>
      <c r="BZ44" s="264"/>
      <c r="CA44" s="264"/>
      <c r="CB44" s="264"/>
      <c r="CC44" s="264"/>
      <c r="CD44" s="264"/>
      <c r="CE44" s="264"/>
      <c r="CF44" s="264"/>
      <c r="CG44" s="241"/>
      <c r="CH44" s="177"/>
    </row>
    <row r="45" spans="1:86" s="206" customFormat="1" ht="3" customHeight="1">
      <c r="A45" s="173"/>
      <c r="B45" s="671"/>
      <c r="C45" s="671"/>
      <c r="D45" s="671"/>
      <c r="E45" s="669"/>
      <c r="F45" s="669"/>
      <c r="G45" s="654"/>
      <c r="H45" s="656"/>
      <c r="I45" s="656"/>
      <c r="J45" s="656"/>
      <c r="K45" s="656"/>
      <c r="L45" s="656"/>
      <c r="M45" s="656"/>
      <c r="N45" s="656"/>
      <c r="O45" s="656"/>
      <c r="P45" s="656"/>
      <c r="Q45" s="656"/>
      <c r="R45" s="656"/>
      <c r="S45" s="656"/>
      <c r="T45" s="656"/>
      <c r="U45" s="656"/>
      <c r="V45" s="656"/>
      <c r="W45" s="656"/>
      <c r="X45" s="656"/>
      <c r="Y45" s="656"/>
      <c r="Z45" s="656"/>
      <c r="AA45" s="658"/>
      <c r="AB45" s="658"/>
      <c r="AC45" s="658"/>
      <c r="AD45" s="618"/>
      <c r="AE45" s="612"/>
      <c r="AF45" s="612"/>
      <c r="AG45" s="612"/>
      <c r="AH45" s="412"/>
      <c r="AI45" s="613"/>
      <c r="AJ45" s="613"/>
      <c r="AK45" s="613"/>
      <c r="AL45" s="613"/>
      <c r="AM45" s="613"/>
      <c r="AN45" s="610"/>
      <c r="AO45" s="614"/>
      <c r="AP45" s="614"/>
      <c r="AQ45" s="614"/>
      <c r="AR45" s="614"/>
      <c r="AS45" s="614"/>
      <c r="AT45" s="610"/>
      <c r="AU45" s="614"/>
      <c r="AV45" s="614"/>
      <c r="AW45" s="614"/>
      <c r="AX45" s="614"/>
      <c r="AY45" s="614"/>
      <c r="AZ45" s="619"/>
      <c r="BA45" s="618"/>
      <c r="BB45" s="612"/>
      <c r="BC45" s="612"/>
      <c r="BD45" s="612"/>
      <c r="BE45" s="412"/>
      <c r="BF45" s="613"/>
      <c r="BG45" s="613"/>
      <c r="BH45" s="613"/>
      <c r="BI45" s="613"/>
      <c r="BJ45" s="613"/>
      <c r="BK45" s="610"/>
      <c r="BL45" s="614"/>
      <c r="BM45" s="614"/>
      <c r="BN45" s="614"/>
      <c r="BO45" s="614"/>
      <c r="BP45" s="614"/>
      <c r="BQ45" s="611"/>
      <c r="BR45" s="614"/>
      <c r="BS45" s="614"/>
      <c r="BT45" s="614"/>
      <c r="BU45" s="614"/>
      <c r="BV45" s="614"/>
      <c r="BW45" s="416"/>
      <c r="BX45" s="417"/>
      <c r="BY45" s="417"/>
      <c r="BZ45" s="417"/>
      <c r="CA45" s="417"/>
      <c r="CB45" s="417"/>
      <c r="CC45" s="417"/>
      <c r="CD45" s="417"/>
      <c r="CE45" s="417"/>
      <c r="CF45" s="417"/>
      <c r="CG45" s="242"/>
      <c r="CH45" s="177"/>
    </row>
    <row r="46" spans="1:86" ht="15" customHeight="1">
      <c r="A46" s="173"/>
      <c r="B46" s="671"/>
      <c r="C46" s="671"/>
      <c r="D46" s="671"/>
      <c r="E46" s="669"/>
      <c r="F46" s="669"/>
      <c r="G46" s="654"/>
      <c r="H46" s="656"/>
      <c r="I46" s="656"/>
      <c r="J46" s="656"/>
      <c r="K46" s="656"/>
      <c r="L46" s="656"/>
      <c r="M46" s="656"/>
      <c r="N46" s="656"/>
      <c r="O46" s="656"/>
      <c r="P46" s="656"/>
      <c r="Q46" s="656"/>
      <c r="R46" s="656"/>
      <c r="S46" s="656"/>
      <c r="T46" s="656"/>
      <c r="U46" s="656"/>
      <c r="V46" s="656"/>
      <c r="W46" s="656"/>
      <c r="X46" s="656"/>
      <c r="Y46" s="656"/>
      <c r="Z46" s="656"/>
      <c r="AA46" s="658"/>
      <c r="AB46" s="658"/>
      <c r="AC46" s="658"/>
      <c r="AD46" s="618"/>
      <c r="AE46" s="409" t="str">
        <f>IF(LEN(VLOOKUP(AA44,suvaha!$D$8:$H$158,2,FALSE))&lt;11,"",LEFT(RIGHT(VLOOKUP(AA44,suvaha!$D$8:$H$158,2,FALSE),11),1))</f>
        <v/>
      </c>
      <c r="AF46" s="211"/>
      <c r="AG46" s="409" t="str">
        <f>IF(LEN(VLOOKUP(AA44,suvaha!$D$8:$H$158,2,FALSE))&lt;10,"",LEFT(RIGHT(VLOOKUP(AA44,suvaha!$D$8:$H$158,2,FALSE),10),1))</f>
        <v/>
      </c>
      <c r="AH46" s="411"/>
      <c r="AI46" s="409" t="str">
        <f>IF(LEN(VLOOKUP(AA44,suvaha!$D$8:$H$158,2,FALSE))&lt;9,"",LEFT(RIGHT(VLOOKUP(AA44,suvaha!$D$8:$H$158,2,FALSE),9),1))</f>
        <v/>
      </c>
      <c r="AJ46" s="211"/>
      <c r="AK46" s="409" t="str">
        <f>IF(LEN(VLOOKUP(AA44,suvaha!$D$8:$H$158,2,FALSE))&lt;8,"",LEFT(RIGHT(VLOOKUP(AA44,suvaha!$D$8:$H$158,2,FALSE),8),1))</f>
        <v/>
      </c>
      <c r="AL46" s="411"/>
      <c r="AM46" s="409" t="str">
        <f>IF(LEN(VLOOKUP(AA44,suvaha!$D$8:$H$158,2,FALSE))&lt;7,"",LEFT(RIGHT(VLOOKUP(AA44,suvaha!$D$8:$H$158,2,FALSE),7),1))</f>
        <v/>
      </c>
      <c r="AN46" s="610"/>
      <c r="AO46" s="409" t="str">
        <f>IF(LEN(VLOOKUP(AA44,suvaha!$D$8:$H$158,2,FALSE))&lt;6,"",LEFT(RIGHT(VLOOKUP(AA44,suvaha!$D$8:$H$158,2,FALSE),6),1))</f>
        <v/>
      </c>
      <c r="AP46" s="411"/>
      <c r="AQ46" s="409" t="str">
        <f>IF(LEN(VLOOKUP(AA44,suvaha!$D$8:$H$158,2,FALSE))&lt;5,"",LEFT(RIGHT(VLOOKUP(AA44,suvaha!$D$8:$H$158,2,FALSE),5),1))</f>
        <v/>
      </c>
      <c r="AR46" s="411"/>
      <c r="AS46" s="409" t="str">
        <f>IF(LEN(VLOOKUP(AA44,suvaha!$D$8:$H$158,2,FALSE))&lt;4,"",LEFT(RIGHT(VLOOKUP(AA44,suvaha!$D$8:$H$158,2,FALSE),4),1))</f>
        <v/>
      </c>
      <c r="AT46" s="610"/>
      <c r="AU46" s="409" t="str">
        <f>IF(LEN(VLOOKUP(AA44,suvaha!$D$8:$H$158,2,FALSE))&lt;3,"",LEFT(RIGHT(VLOOKUP(AA44,suvaha!$D$8:$H$158,2,FALSE),3),1))</f>
        <v/>
      </c>
      <c r="AV46" s="411"/>
      <c r="AW46" s="409" t="str">
        <f>IF(LEN(VLOOKUP(AA44,suvaha!$D$8:$H$158,2,FALSE))&lt;2,"",LEFT(RIGHT(VLOOKUP(AA44,suvaha!$D$8:$H$158,2,FALSE),2),1))</f>
        <v/>
      </c>
      <c r="AX46" s="411"/>
      <c r="AY46" s="409" t="str">
        <f>IF(VLOOKUP(AA44,suvaha!$D$8:$H$85,2,FALSE)=0,"",IF(LEN(VLOOKUP(AA44,suvaha!$D$8:$H$158,2,FALSE))&lt;1,"",LEFT(RIGHT(VLOOKUP(AA44,suvaha!$D$8:$H$158,2,FALSE),1),1)))</f>
        <v/>
      </c>
      <c r="AZ46" s="619"/>
      <c r="BA46" s="618"/>
      <c r="BB46" s="409" t="str">
        <f>IF(LEN(VLOOKUP(AA44,suvaha!$D$8:$H$158,4,FALSE))&lt;11,"",LEFT(RIGHT(VLOOKUP(AA44,suvaha!$D$8:$H$158,4,FALSE),11),1))</f>
        <v/>
      </c>
      <c r="BC46" s="211"/>
      <c r="BD46" s="409" t="str">
        <f>IF(LEN(VLOOKUP(AA44,suvaha!$D$8:$H$158,4,FALSE))&lt;10,"",LEFT(RIGHT(VLOOKUP(AA44,suvaha!$D$8:$H$158,4,FALSE),10),1))</f>
        <v/>
      </c>
      <c r="BE46" s="411"/>
      <c r="BF46" s="409" t="str">
        <f>IF(LEN(VLOOKUP(AA44,suvaha!$D$8:$H$158,4,FALSE))&lt;9,"",LEFT(RIGHT(VLOOKUP(AA44,suvaha!$D$8:$H$158,4,FALSE),9),1))</f>
        <v/>
      </c>
      <c r="BG46" s="211"/>
      <c r="BH46" s="409" t="str">
        <f>IF(LEN(VLOOKUP(AA44,suvaha!$D$8:$H$158,4,FALSE))&lt;8,"",LEFT(RIGHT(VLOOKUP(AA44,suvaha!$D$8:$H$158,4,FALSE),8),1))</f>
        <v/>
      </c>
      <c r="BI46" s="411"/>
      <c r="BJ46" s="409" t="str">
        <f>IF(LEN(VLOOKUP(AA44,suvaha!$D$8:$H$158,4,FALSE))&lt;7,"",LEFT(RIGHT(VLOOKUP(AA44,suvaha!$D$8:$H$158,4,FALSE),7),1))</f>
        <v/>
      </c>
      <c r="BK46" s="610"/>
      <c r="BL46" s="409" t="str">
        <f>IF(LEN(VLOOKUP(AA44,suvaha!$D$8:$H$158,4,FALSE))&lt;6,"",LEFT(RIGHT(VLOOKUP(AA44,suvaha!$D$8:$H$158,4,FALSE),6),1))</f>
        <v/>
      </c>
      <c r="BM46" s="411"/>
      <c r="BN46" s="409" t="str">
        <f>IF(LEN(VLOOKUP(AA44,suvaha!$D$8:$H$158,4,FALSE))&lt;5,"",LEFT(RIGHT(VLOOKUP(AA44,suvaha!$D$8:$H$158,4,FALSE),5),1))</f>
        <v/>
      </c>
      <c r="BO46" s="411"/>
      <c r="BP46" s="409" t="str">
        <f>IF(LEN(VLOOKUP(AA44,suvaha!$D$8:$H$158,4,FALSE))&lt;4,"",LEFT(RIGHT(VLOOKUP(AA44,suvaha!$D$8:$H$158,4,FALSE),4),1))</f>
        <v/>
      </c>
      <c r="BQ46" s="611"/>
      <c r="BR46" s="409" t="str">
        <f>IF(LEN(VLOOKUP(AA44,suvaha!$D$8:$H$158,4,FALSE))&lt;3,"",LEFT(RIGHT(VLOOKUP(AA44,suvaha!$D$8:$H$158,4,FALSE),3),1))</f>
        <v/>
      </c>
      <c r="BS46" s="411"/>
      <c r="BT46" s="409" t="str">
        <f>IF(LEN(VLOOKUP(AA44,suvaha!$D$8:$H$158,4,FALSE))&lt;2,"",LEFT(RIGHT(VLOOKUP(AA44,suvaha!$D$8:$H$158,4,FALSE),2),1))</f>
        <v/>
      </c>
      <c r="BU46" s="411"/>
      <c r="BV46" s="409" t="str">
        <f>IF(VLOOKUP(AA44,suvaha!$D$8:$H$85,4,FALSE)=0,"",IF(LEN(VLOOKUP(AA44,suvaha!$D$8:$H$158,4,FALSE))&lt;1,"",LEFT(RIGHT(VLOOKUP(AA44,suvaha!$D$8:$H$158,4,FALSE),1),1)))</f>
        <v/>
      </c>
      <c r="BW46" s="416"/>
      <c r="BX46" s="417"/>
      <c r="BY46" s="417"/>
      <c r="BZ46" s="417"/>
      <c r="CA46" s="417"/>
      <c r="CB46" s="417"/>
      <c r="CC46" s="417"/>
      <c r="CD46" s="417"/>
      <c r="CE46" s="417"/>
      <c r="CF46" s="417"/>
      <c r="CG46" s="242"/>
    </row>
    <row r="47" spans="1:86" ht="3" customHeight="1">
      <c r="A47" s="173"/>
      <c r="B47" s="671"/>
      <c r="C47" s="671"/>
      <c r="D47" s="671"/>
      <c r="E47" s="669"/>
      <c r="F47" s="669"/>
      <c r="G47" s="654"/>
      <c r="H47" s="656"/>
      <c r="I47" s="656"/>
      <c r="J47" s="656"/>
      <c r="K47" s="656"/>
      <c r="L47" s="656"/>
      <c r="M47" s="656"/>
      <c r="N47" s="656"/>
      <c r="O47" s="656"/>
      <c r="P47" s="656"/>
      <c r="Q47" s="656"/>
      <c r="R47" s="656"/>
      <c r="S47" s="656"/>
      <c r="T47" s="656"/>
      <c r="U47" s="656"/>
      <c r="V47" s="656"/>
      <c r="W47" s="656"/>
      <c r="X47" s="656"/>
      <c r="Y47" s="656"/>
      <c r="Z47" s="656"/>
      <c r="AA47" s="658"/>
      <c r="AB47" s="658"/>
      <c r="AC47" s="658"/>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8"/>
      <c r="BB47" s="638"/>
      <c r="BC47" s="638"/>
      <c r="BD47" s="638"/>
      <c r="BE47" s="638"/>
      <c r="BF47" s="638"/>
      <c r="BG47" s="638"/>
      <c r="BH47" s="638"/>
      <c r="BI47" s="638"/>
      <c r="BJ47" s="638"/>
      <c r="BK47" s="638"/>
      <c r="BL47" s="638"/>
      <c r="BM47" s="638"/>
      <c r="BN47" s="638"/>
      <c r="BO47" s="638"/>
      <c r="BP47" s="638"/>
      <c r="BQ47" s="638"/>
      <c r="BR47" s="270"/>
      <c r="BS47" s="270"/>
      <c r="BT47" s="270"/>
      <c r="BU47" s="270"/>
      <c r="BV47" s="270"/>
      <c r="BW47" s="418"/>
      <c r="BX47" s="270"/>
      <c r="BY47" s="270"/>
      <c r="BZ47" s="270"/>
      <c r="CA47" s="270"/>
      <c r="CB47" s="270"/>
      <c r="CC47" s="270"/>
      <c r="CD47" s="270"/>
      <c r="CE47" s="270"/>
      <c r="CF47" s="270"/>
      <c r="CG47" s="243"/>
    </row>
    <row r="48" spans="1:86" ht="3" customHeight="1">
      <c r="A48" s="173"/>
      <c r="B48" s="671"/>
      <c r="C48" s="671"/>
      <c r="D48" s="671"/>
      <c r="E48" s="669"/>
      <c r="F48" s="669"/>
      <c r="G48" s="654"/>
      <c r="H48" s="656"/>
      <c r="I48" s="656"/>
      <c r="J48" s="656"/>
      <c r="K48" s="656"/>
      <c r="L48" s="656"/>
      <c r="M48" s="656"/>
      <c r="N48" s="656"/>
      <c r="O48" s="656"/>
      <c r="P48" s="656"/>
      <c r="Q48" s="656"/>
      <c r="R48" s="656"/>
      <c r="S48" s="656"/>
      <c r="T48" s="656"/>
      <c r="U48" s="656"/>
      <c r="V48" s="656"/>
      <c r="W48" s="656"/>
      <c r="X48" s="656"/>
      <c r="Y48" s="656"/>
      <c r="Z48" s="656"/>
      <c r="AA48" s="658"/>
      <c r="AB48" s="658"/>
      <c r="AC48" s="658"/>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422"/>
      <c r="BB48" s="264"/>
      <c r="BC48" s="264"/>
      <c r="BD48" s="264"/>
      <c r="BE48" s="264"/>
      <c r="BF48" s="264"/>
      <c r="BG48" s="264"/>
      <c r="BH48" s="264"/>
      <c r="BI48" s="264"/>
      <c r="BJ48" s="421"/>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41"/>
    </row>
    <row r="49" spans="1:86" ht="3" customHeight="1">
      <c r="A49" s="173"/>
      <c r="B49" s="671"/>
      <c r="C49" s="671"/>
      <c r="D49" s="671"/>
      <c r="E49" s="669"/>
      <c r="F49" s="669"/>
      <c r="G49" s="654"/>
      <c r="H49" s="656"/>
      <c r="I49" s="656"/>
      <c r="J49" s="656"/>
      <c r="K49" s="656"/>
      <c r="L49" s="656"/>
      <c r="M49" s="656"/>
      <c r="N49" s="656"/>
      <c r="O49" s="656"/>
      <c r="P49" s="656"/>
      <c r="Q49" s="656"/>
      <c r="R49" s="656"/>
      <c r="S49" s="656"/>
      <c r="T49" s="656"/>
      <c r="U49" s="656"/>
      <c r="V49" s="656"/>
      <c r="W49" s="656"/>
      <c r="X49" s="656"/>
      <c r="Y49" s="656"/>
      <c r="Z49" s="656"/>
      <c r="AA49" s="658"/>
      <c r="AB49" s="658"/>
      <c r="AC49" s="658"/>
      <c r="AD49" s="618"/>
      <c r="AE49" s="612"/>
      <c r="AF49" s="612"/>
      <c r="AG49" s="612"/>
      <c r="AH49" s="412"/>
      <c r="AI49" s="613"/>
      <c r="AJ49" s="613"/>
      <c r="AK49" s="613"/>
      <c r="AL49" s="613"/>
      <c r="AM49" s="613"/>
      <c r="AN49" s="610"/>
      <c r="AO49" s="614"/>
      <c r="AP49" s="614"/>
      <c r="AQ49" s="614"/>
      <c r="AR49" s="614"/>
      <c r="AS49" s="614"/>
      <c r="AT49" s="610"/>
      <c r="AU49" s="614"/>
      <c r="AV49" s="614"/>
      <c r="AW49" s="614"/>
      <c r="AX49" s="614"/>
      <c r="AY49" s="614"/>
      <c r="AZ49" s="619"/>
      <c r="BA49" s="423"/>
      <c r="BB49" s="417"/>
      <c r="BC49" s="417"/>
      <c r="BD49" s="417"/>
      <c r="BE49" s="417"/>
      <c r="BF49" s="417"/>
      <c r="BG49" s="417"/>
      <c r="BH49" s="417"/>
      <c r="BI49" s="417"/>
      <c r="BJ49" s="416"/>
      <c r="BK49" s="417"/>
      <c r="BL49" s="612"/>
      <c r="BM49" s="612"/>
      <c r="BN49" s="612"/>
      <c r="BO49" s="417"/>
      <c r="BP49" s="419"/>
      <c r="BQ49" s="419"/>
      <c r="BR49" s="419"/>
      <c r="BS49" s="419"/>
      <c r="BT49" s="419"/>
      <c r="BU49" s="417"/>
      <c r="BV49" s="419"/>
      <c r="BW49" s="419"/>
      <c r="BX49" s="419"/>
      <c r="BY49" s="419"/>
      <c r="BZ49" s="419"/>
      <c r="CA49" s="420"/>
      <c r="CB49" s="419"/>
      <c r="CC49" s="419"/>
      <c r="CD49" s="419"/>
      <c r="CE49" s="419"/>
      <c r="CF49" s="419"/>
      <c r="CG49" s="244"/>
    </row>
    <row r="50" spans="1:86" ht="15" customHeight="1">
      <c r="A50" s="173"/>
      <c r="B50" s="671"/>
      <c r="C50" s="671"/>
      <c r="D50" s="671"/>
      <c r="E50" s="669"/>
      <c r="F50" s="669"/>
      <c r="G50" s="654"/>
      <c r="H50" s="656"/>
      <c r="I50" s="656"/>
      <c r="J50" s="656"/>
      <c r="K50" s="656"/>
      <c r="L50" s="656"/>
      <c r="M50" s="656"/>
      <c r="N50" s="656"/>
      <c r="O50" s="656"/>
      <c r="P50" s="656"/>
      <c r="Q50" s="656"/>
      <c r="R50" s="656"/>
      <c r="S50" s="656"/>
      <c r="T50" s="656"/>
      <c r="U50" s="656"/>
      <c r="V50" s="656"/>
      <c r="W50" s="656"/>
      <c r="X50" s="656"/>
      <c r="Y50" s="656"/>
      <c r="Z50" s="656"/>
      <c r="AA50" s="658"/>
      <c r="AB50" s="658"/>
      <c r="AC50" s="658"/>
      <c r="AD50" s="618"/>
      <c r="AE50" s="409" t="str">
        <f>IF(LEN(VLOOKUP(AA44,suvaha!$D$8:$H$158,3,FALSE))&lt;11,"",LEFT(RIGHT(VLOOKUP(AA44,suvaha!$D$8:$H$158,3,FALSE),11),1))</f>
        <v/>
      </c>
      <c r="AF50" s="211"/>
      <c r="AG50" s="409" t="str">
        <f>IF(LEN(VLOOKUP(AA44,suvaha!$D$8:$H$158,3,FALSE))&lt;10,"",LEFT(RIGHT(VLOOKUP(AA44,suvaha!$D$8:$H$158,3,FALSE),10),1))</f>
        <v/>
      </c>
      <c r="AH50" s="411"/>
      <c r="AI50" s="409" t="str">
        <f>IF(LEN(VLOOKUP(AA44,suvaha!$D$8:$H$158,3,FALSE))&lt;9,"",LEFT(RIGHT(VLOOKUP(AA44,suvaha!$D$8:$H$158,3,FALSE),9),1))</f>
        <v/>
      </c>
      <c r="AJ50" s="211"/>
      <c r="AK50" s="409" t="str">
        <f>IF(LEN(VLOOKUP(AA44,suvaha!$D$8:$H$158,3,FALSE))&lt;8,"",LEFT(RIGHT(VLOOKUP(AA44,suvaha!$D$8:$H$158,3,FALSE),8),1))</f>
        <v/>
      </c>
      <c r="AL50" s="411"/>
      <c r="AM50" s="409" t="str">
        <f>IF(LEN(VLOOKUP(AA44,suvaha!$D$8:$H$158,3,FALSE))&lt;7,"",LEFT(RIGHT(VLOOKUP(AA44,suvaha!$D$8:$H$158,3,FALSE),7),1))</f>
        <v/>
      </c>
      <c r="AN50" s="610"/>
      <c r="AO50" s="409" t="str">
        <f>IF(LEN(VLOOKUP(AA44,suvaha!$D$8:$H$158,3,FALSE))&lt;6,"",LEFT(RIGHT(VLOOKUP(AA44,suvaha!$D$8:$H$158,3,FALSE),6),1))</f>
        <v/>
      </c>
      <c r="AP50" s="411"/>
      <c r="AQ50" s="409" t="str">
        <f>IF(LEN(VLOOKUP(AA44,suvaha!$D$8:$H$158,3,FALSE))&lt;5,"",LEFT(RIGHT(VLOOKUP(AA44,suvaha!$D$8:$H$158,3,FALSE),5),1))</f>
        <v/>
      </c>
      <c r="AR50" s="411"/>
      <c r="AS50" s="409" t="str">
        <f>IF(LEN(VLOOKUP(AA44,suvaha!$D$8:$H$158,3,FALSE))&lt;4,"",LEFT(RIGHT(VLOOKUP(AA44,suvaha!$D$8:$H$158,3,FALSE),4),1))</f>
        <v/>
      </c>
      <c r="AT50" s="610"/>
      <c r="AU50" s="409" t="str">
        <f>IF(LEN(VLOOKUP(AA44,suvaha!$D$8:$H$158,3,FALSE))&lt;3,"",LEFT(RIGHT(VLOOKUP(AA44,suvaha!$D$8:$H$158,3,FALSE),3),1))</f>
        <v/>
      </c>
      <c r="AV50" s="411"/>
      <c r="AW50" s="409" t="str">
        <f>IF(LEN(VLOOKUP(AA44,suvaha!$D$8:$H$158,3,FALSE))&lt;2,"",LEFT(RIGHT(VLOOKUP(AA44,suvaha!$D$8:$H$158,3,FALSE),2),1))</f>
        <v/>
      </c>
      <c r="AX50" s="411"/>
      <c r="AY50" s="409" t="str">
        <f>IF(VLOOKUP(AA44,suvaha!$D$8:$H$85,3,FALSE)=0,"",IF(LEN(VLOOKUP(AA44,suvaha!$D$8:$H$158,3,FALSE))&lt;1,"",LEFT(RIGHT(VLOOKUP(AA44,suvaha!$D$8:$H$158,3,FALSE),1),1)))</f>
        <v/>
      </c>
      <c r="AZ50" s="619"/>
      <c r="BA50" s="423"/>
      <c r="BB50" s="417"/>
      <c r="BC50" s="417"/>
      <c r="BD50" s="417"/>
      <c r="BE50" s="417"/>
      <c r="BF50" s="417"/>
      <c r="BG50" s="417"/>
      <c r="BH50" s="417"/>
      <c r="BI50" s="417"/>
      <c r="BJ50" s="416"/>
      <c r="BK50" s="417"/>
      <c r="BL50" s="409" t="str">
        <f>IF(LEN(VLOOKUP(AA44,suvaha!$D$8:$H$158,5,FALSE))&lt;11,"",LEFT(RIGHT(VLOOKUP(AA44,suvaha!$D$8:$H$158,5,FALSE),11),1))</f>
        <v/>
      </c>
      <c r="BM50" s="211"/>
      <c r="BN50" s="409" t="str">
        <f>IF(LEN(VLOOKUP(AA44,suvaha!$D$8:$H$158,5,FALSE))&lt;10,"",LEFT(RIGHT(VLOOKUP(AA44,suvaha!$D$8:$H$158,5,FALSE),10),1))</f>
        <v/>
      </c>
      <c r="BO50" s="417"/>
      <c r="BP50" s="409" t="str">
        <f>IF(LEN(VLOOKUP(AA44,suvaha!$D$8:$H$158,5,FALSE))&lt;9,"",LEFT(RIGHT(VLOOKUP(AA44,suvaha!$D$8:$H$158,5,FALSE),9),1))</f>
        <v/>
      </c>
      <c r="BQ50" s="411"/>
      <c r="BR50" s="409" t="str">
        <f>IF(LEN(VLOOKUP(AA44,suvaha!$D$8:$H$158,5,FALSE))&lt;8,"",LEFT(RIGHT(VLOOKUP(AA44,suvaha!$D$8:$H$158,5,FALSE),8),1))</f>
        <v/>
      </c>
      <c r="BS50" s="411"/>
      <c r="BT50" s="409" t="str">
        <f>IF(LEN(VLOOKUP(AA44,suvaha!$D$8:$H$158,5,FALSE))&lt;7,"",LEFT(RIGHT(VLOOKUP(AA44,suvaha!$D$8:$H$158,5,FALSE),7),1))</f>
        <v/>
      </c>
      <c r="BU50" s="417"/>
      <c r="BV50" s="409" t="str">
        <f>IF(LEN(VLOOKUP(AA44,suvaha!$D$8:$H$158,5,FALSE))&lt;6,"",LEFT(RIGHT(VLOOKUP(AA44,suvaha!$D$8:$H$158,5,FALSE),6),1))</f>
        <v/>
      </c>
      <c r="BW50" s="411"/>
      <c r="BX50" s="409" t="str">
        <f>IF(LEN(VLOOKUP(AA44,suvaha!$D$8:$H$158,5,FALSE))&lt;5,"",LEFT(RIGHT(VLOOKUP(AA44,suvaha!$D$8:$H$158,5,FALSE),5),1))</f>
        <v/>
      </c>
      <c r="BY50" s="411"/>
      <c r="BZ50" s="409" t="str">
        <f>IF(LEN(VLOOKUP(AA44,suvaha!$D$8:$H$158,5,FALSE))&lt;4,"",LEFT(RIGHT(VLOOKUP(AA44,suvaha!$D$8:$H$158,5,FALSE),4),1))</f>
        <v/>
      </c>
      <c r="CA50" s="420"/>
      <c r="CB50" s="409" t="str">
        <f>IF(LEN(VLOOKUP(AA44,suvaha!$D$8:$H$158,5,FALSE))&lt;3,"",LEFT(RIGHT(VLOOKUP(AA44,suvaha!$D$8:$H$158,5,FALSE),3),1))</f>
        <v/>
      </c>
      <c r="CC50" s="411"/>
      <c r="CD50" s="409" t="str">
        <f>IF(LEN(VLOOKUP(AA44,suvaha!$D$8:$H$158,5,FALSE))&lt;2,"",LEFT(RIGHT(VLOOKUP(AA44,suvaha!$D$8:$H$158,5,FALSE),2),1))</f>
        <v/>
      </c>
      <c r="CE50" s="411"/>
      <c r="CF50" s="409" t="str">
        <f>IF(VLOOKUP(AA44,suvaha!$D$8:$H$85,5,FALSE)=0,"",IF(LEN(VLOOKUP(AA44,suvaha!$D$8:$H$158,5,FALSE))&lt;1,"",LEFT(RIGHT(VLOOKUP(AA44,suvaha!$D$8:$H$158,5,FALSE),1),1)))</f>
        <v/>
      </c>
      <c r="CG50" s="244"/>
    </row>
    <row r="51" spans="1:86" ht="3" customHeight="1">
      <c r="A51" s="173"/>
      <c r="B51" s="671"/>
      <c r="C51" s="671"/>
      <c r="D51" s="671"/>
      <c r="E51" s="669"/>
      <c r="F51" s="669"/>
      <c r="G51" s="654"/>
      <c r="H51" s="656"/>
      <c r="I51" s="656"/>
      <c r="J51" s="656"/>
      <c r="K51" s="656"/>
      <c r="L51" s="656"/>
      <c r="M51" s="656"/>
      <c r="N51" s="656"/>
      <c r="O51" s="656"/>
      <c r="P51" s="656"/>
      <c r="Q51" s="656"/>
      <c r="R51" s="656"/>
      <c r="S51" s="656"/>
      <c r="T51" s="656"/>
      <c r="U51" s="656"/>
      <c r="V51" s="656"/>
      <c r="W51" s="656"/>
      <c r="X51" s="656"/>
      <c r="Y51" s="656"/>
      <c r="Z51" s="656"/>
      <c r="AA51" s="658"/>
      <c r="AB51" s="658"/>
      <c r="AC51" s="658"/>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424"/>
      <c r="BB51" s="270"/>
      <c r="BC51" s="270"/>
      <c r="BD51" s="270"/>
      <c r="BE51" s="270"/>
      <c r="BF51" s="270"/>
      <c r="BG51" s="270"/>
      <c r="BH51" s="270"/>
      <c r="BI51" s="270"/>
      <c r="BJ51" s="418"/>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43"/>
    </row>
    <row r="52" spans="1:86" s="206" customFormat="1" ht="3" customHeight="1">
      <c r="A52" s="173"/>
      <c r="B52" s="671"/>
      <c r="C52" s="671"/>
      <c r="D52" s="671"/>
      <c r="E52" s="669" t="s">
        <v>777</v>
      </c>
      <c r="F52" s="669"/>
      <c r="G52" s="654"/>
      <c r="H52" s="740" t="str">
        <f>Index!C99</f>
        <v>Ostatné pohľadávky v rámci podielovej účasti okrem pohľadávok voči prepojeným účtovným jednotkám (351A) - /391A/</v>
      </c>
      <c r="I52" s="740"/>
      <c r="J52" s="740"/>
      <c r="K52" s="740"/>
      <c r="L52" s="740"/>
      <c r="M52" s="740"/>
      <c r="N52" s="740"/>
      <c r="O52" s="740"/>
      <c r="P52" s="740"/>
      <c r="Q52" s="740"/>
      <c r="R52" s="740"/>
      <c r="S52" s="740"/>
      <c r="T52" s="740"/>
      <c r="U52" s="740"/>
      <c r="V52" s="740"/>
      <c r="W52" s="740"/>
      <c r="X52" s="740"/>
      <c r="Y52" s="740"/>
      <c r="Z52" s="740"/>
      <c r="AA52" s="658" t="s">
        <v>837</v>
      </c>
      <c r="AB52" s="658"/>
      <c r="AC52" s="658"/>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59"/>
      <c r="BB52" s="659"/>
      <c r="BC52" s="659"/>
      <c r="BD52" s="659"/>
      <c r="BE52" s="659"/>
      <c r="BF52" s="659"/>
      <c r="BG52" s="659"/>
      <c r="BH52" s="659"/>
      <c r="BI52" s="659"/>
      <c r="BJ52" s="659"/>
      <c r="BK52" s="659"/>
      <c r="BL52" s="659"/>
      <c r="BM52" s="659"/>
      <c r="BN52" s="659"/>
      <c r="BO52" s="659"/>
      <c r="BP52" s="659"/>
      <c r="BQ52" s="659"/>
      <c r="BR52" s="264"/>
      <c r="BS52" s="264"/>
      <c r="BT52" s="264"/>
      <c r="BU52" s="264"/>
      <c r="BV52" s="264"/>
      <c r="BW52" s="421"/>
      <c r="BX52" s="264"/>
      <c r="BY52" s="264"/>
      <c r="BZ52" s="264"/>
      <c r="CA52" s="264"/>
      <c r="CB52" s="264"/>
      <c r="CC52" s="264"/>
      <c r="CD52" s="264"/>
      <c r="CE52" s="264"/>
      <c r="CF52" s="264"/>
      <c r="CG52" s="241"/>
      <c r="CH52" s="177"/>
    </row>
    <row r="53" spans="1:86" s="206" customFormat="1" ht="3" customHeight="1">
      <c r="A53" s="173"/>
      <c r="B53" s="671"/>
      <c r="C53" s="671"/>
      <c r="D53" s="671"/>
      <c r="E53" s="669"/>
      <c r="F53" s="669"/>
      <c r="G53" s="654"/>
      <c r="H53" s="740"/>
      <c r="I53" s="740"/>
      <c r="J53" s="740"/>
      <c r="K53" s="740"/>
      <c r="L53" s="740"/>
      <c r="M53" s="740"/>
      <c r="N53" s="740"/>
      <c r="O53" s="740"/>
      <c r="P53" s="740"/>
      <c r="Q53" s="740"/>
      <c r="R53" s="740"/>
      <c r="S53" s="740"/>
      <c r="T53" s="740"/>
      <c r="U53" s="740"/>
      <c r="V53" s="740"/>
      <c r="W53" s="740"/>
      <c r="X53" s="740"/>
      <c r="Y53" s="740"/>
      <c r="Z53" s="740"/>
      <c r="AA53" s="658"/>
      <c r="AB53" s="658"/>
      <c r="AC53" s="658"/>
      <c r="AD53" s="618"/>
      <c r="AE53" s="612"/>
      <c r="AF53" s="612"/>
      <c r="AG53" s="612"/>
      <c r="AH53" s="412"/>
      <c r="AI53" s="613"/>
      <c r="AJ53" s="613"/>
      <c r="AK53" s="613"/>
      <c r="AL53" s="613"/>
      <c r="AM53" s="613"/>
      <c r="AN53" s="610"/>
      <c r="AO53" s="614"/>
      <c r="AP53" s="614"/>
      <c r="AQ53" s="614"/>
      <c r="AR53" s="614"/>
      <c r="AS53" s="614"/>
      <c r="AT53" s="610"/>
      <c r="AU53" s="614"/>
      <c r="AV53" s="614"/>
      <c r="AW53" s="614"/>
      <c r="AX53" s="614"/>
      <c r="AY53" s="614"/>
      <c r="AZ53" s="619"/>
      <c r="BA53" s="618"/>
      <c r="BB53" s="612"/>
      <c r="BC53" s="612"/>
      <c r="BD53" s="612"/>
      <c r="BE53" s="412"/>
      <c r="BF53" s="613"/>
      <c r="BG53" s="613"/>
      <c r="BH53" s="613"/>
      <c r="BI53" s="613"/>
      <c r="BJ53" s="613"/>
      <c r="BK53" s="610"/>
      <c r="BL53" s="614"/>
      <c r="BM53" s="614"/>
      <c r="BN53" s="614"/>
      <c r="BO53" s="614"/>
      <c r="BP53" s="614"/>
      <c r="BQ53" s="611"/>
      <c r="BR53" s="614"/>
      <c r="BS53" s="614"/>
      <c r="BT53" s="614"/>
      <c r="BU53" s="614"/>
      <c r="BV53" s="614"/>
      <c r="BW53" s="416"/>
      <c r="BX53" s="417"/>
      <c r="BY53" s="417"/>
      <c r="BZ53" s="417"/>
      <c r="CA53" s="417"/>
      <c r="CB53" s="417"/>
      <c r="CC53" s="417"/>
      <c r="CD53" s="417"/>
      <c r="CE53" s="417"/>
      <c r="CF53" s="417"/>
      <c r="CG53" s="242"/>
      <c r="CH53" s="177"/>
    </row>
    <row r="54" spans="1:86" ht="15" customHeight="1">
      <c r="A54" s="173"/>
      <c r="B54" s="671"/>
      <c r="C54" s="671"/>
      <c r="D54" s="671"/>
      <c r="E54" s="669"/>
      <c r="F54" s="669"/>
      <c r="G54" s="654"/>
      <c r="H54" s="740"/>
      <c r="I54" s="740"/>
      <c r="J54" s="740"/>
      <c r="K54" s="740"/>
      <c r="L54" s="740"/>
      <c r="M54" s="740"/>
      <c r="N54" s="740"/>
      <c r="O54" s="740"/>
      <c r="P54" s="740"/>
      <c r="Q54" s="740"/>
      <c r="R54" s="740"/>
      <c r="S54" s="740"/>
      <c r="T54" s="740"/>
      <c r="U54" s="740"/>
      <c r="V54" s="740"/>
      <c r="W54" s="740"/>
      <c r="X54" s="740"/>
      <c r="Y54" s="740"/>
      <c r="Z54" s="740"/>
      <c r="AA54" s="658"/>
      <c r="AB54" s="658"/>
      <c r="AC54" s="658"/>
      <c r="AD54" s="618"/>
      <c r="AE54" s="409" t="str">
        <f>IF(LEN(VLOOKUP(AA52,suvaha!$D$8:$H$158,2,FALSE))&lt;11,"",LEFT(RIGHT(VLOOKUP(AA52,suvaha!$D$8:$H$158,2,FALSE),11),1))</f>
        <v/>
      </c>
      <c r="AF54" s="211"/>
      <c r="AG54" s="409" t="str">
        <f>IF(LEN(VLOOKUP(AA52,suvaha!$D$8:$H$158,2,FALSE))&lt;10,"",LEFT(RIGHT(VLOOKUP(AA52,suvaha!$D$8:$H$158,2,FALSE),10),1))</f>
        <v/>
      </c>
      <c r="AH54" s="411"/>
      <c r="AI54" s="409" t="str">
        <f>IF(LEN(VLOOKUP(AA52,suvaha!$D$8:$H$158,2,FALSE))&lt;9,"",LEFT(RIGHT(VLOOKUP(AA52,suvaha!$D$8:$H$158,2,FALSE),9),1))</f>
        <v/>
      </c>
      <c r="AJ54" s="211"/>
      <c r="AK54" s="409" t="str">
        <f>IF(LEN(VLOOKUP(AA52,suvaha!$D$8:$H$158,2,FALSE))&lt;8,"",LEFT(RIGHT(VLOOKUP(AA52,suvaha!$D$8:$H$158,2,FALSE),8),1))</f>
        <v/>
      </c>
      <c r="AL54" s="411"/>
      <c r="AM54" s="409" t="str">
        <f>IF(LEN(VLOOKUP(AA52,suvaha!$D$8:$H$158,2,FALSE))&lt;7,"",LEFT(RIGHT(VLOOKUP(AA52,suvaha!$D$8:$H$158,2,FALSE),7),1))</f>
        <v/>
      </c>
      <c r="AN54" s="610"/>
      <c r="AO54" s="409" t="str">
        <f>IF(LEN(VLOOKUP(AA52,suvaha!$D$8:$H$158,2,FALSE))&lt;6,"",LEFT(RIGHT(VLOOKUP(AA52,suvaha!$D$8:$H$158,2,FALSE),6),1))</f>
        <v/>
      </c>
      <c r="AP54" s="411"/>
      <c r="AQ54" s="409" t="str">
        <f>IF(LEN(VLOOKUP(AA52,suvaha!$D$8:$H$158,2,FALSE))&lt;5,"",LEFT(RIGHT(VLOOKUP(AA52,suvaha!$D$8:$H$158,2,FALSE),5),1))</f>
        <v/>
      </c>
      <c r="AR54" s="411"/>
      <c r="AS54" s="409" t="str">
        <f>IF(LEN(VLOOKUP(AA52,suvaha!$D$8:$H$158,2,FALSE))&lt;4,"",LEFT(RIGHT(VLOOKUP(AA52,suvaha!$D$8:$H$158,2,FALSE),4),1))</f>
        <v/>
      </c>
      <c r="AT54" s="610"/>
      <c r="AU54" s="409" t="str">
        <f>IF(LEN(VLOOKUP(AA52,suvaha!$D$8:$H$158,2,FALSE))&lt;3,"",LEFT(RIGHT(VLOOKUP(AA52,suvaha!$D$8:$H$158,2,FALSE),3),1))</f>
        <v/>
      </c>
      <c r="AV54" s="411"/>
      <c r="AW54" s="409" t="str">
        <f>IF(LEN(VLOOKUP(AA52,suvaha!$D$8:$H$158,2,FALSE))&lt;2,"",LEFT(RIGHT(VLOOKUP(AA52,suvaha!$D$8:$H$158,2,FALSE),2),1))</f>
        <v/>
      </c>
      <c r="AX54" s="411"/>
      <c r="AY54" s="409" t="str">
        <f>IF(VLOOKUP(AA52,suvaha!$D$8:$H$85,2,FALSE)=0,"",IF(LEN(VLOOKUP(AA52,suvaha!$D$8:$H$158,2,FALSE))&lt;1,"",LEFT(RIGHT(VLOOKUP(AA52,suvaha!$D$8:$H$158,2,FALSE),1),1)))</f>
        <v/>
      </c>
      <c r="AZ54" s="619"/>
      <c r="BA54" s="618"/>
      <c r="BB54" s="409" t="str">
        <f>IF(LEN(VLOOKUP(AA52,suvaha!$D$8:$H$158,4,FALSE))&lt;11,"",LEFT(RIGHT(VLOOKUP(AA52,suvaha!$D$8:$H$158,4,FALSE),11),1))</f>
        <v/>
      </c>
      <c r="BC54" s="211"/>
      <c r="BD54" s="409" t="str">
        <f>IF(LEN(VLOOKUP(AA52,suvaha!$D$8:$H$158,4,FALSE))&lt;10,"",LEFT(RIGHT(VLOOKUP(AA52,suvaha!$D$8:$H$158,4,FALSE),10),1))</f>
        <v/>
      </c>
      <c r="BE54" s="411"/>
      <c r="BF54" s="409" t="str">
        <f>IF(LEN(VLOOKUP(AA52,suvaha!$D$8:$H$158,4,FALSE))&lt;9,"",LEFT(RIGHT(VLOOKUP(AA52,suvaha!$D$8:$H$158,4,FALSE),9),1))</f>
        <v/>
      </c>
      <c r="BG54" s="211"/>
      <c r="BH54" s="409" t="str">
        <f>IF(LEN(VLOOKUP(AA52,suvaha!$D$8:$H$158,4,FALSE))&lt;8,"",LEFT(RIGHT(VLOOKUP(AA52,suvaha!$D$8:$H$158,4,FALSE),8),1))</f>
        <v/>
      </c>
      <c r="BI54" s="411"/>
      <c r="BJ54" s="409" t="str">
        <f>IF(LEN(VLOOKUP(AA52,suvaha!$D$8:$H$158,4,FALSE))&lt;7,"",LEFT(RIGHT(VLOOKUP(AA52,suvaha!$D$8:$H$158,4,FALSE),7),1))</f>
        <v/>
      </c>
      <c r="BK54" s="610"/>
      <c r="BL54" s="409" t="str">
        <f>IF(LEN(VLOOKUP(AA52,suvaha!$D$8:$H$158,4,FALSE))&lt;6,"",LEFT(RIGHT(VLOOKUP(AA52,suvaha!$D$8:$H$158,4,FALSE),6),1))</f>
        <v/>
      </c>
      <c r="BM54" s="411"/>
      <c r="BN54" s="409" t="str">
        <f>IF(LEN(VLOOKUP(AA52,suvaha!$D$8:$H$158,4,FALSE))&lt;5,"",LEFT(RIGHT(VLOOKUP(AA52,suvaha!$D$8:$H$158,4,FALSE),5),1))</f>
        <v/>
      </c>
      <c r="BO54" s="411"/>
      <c r="BP54" s="409" t="str">
        <f>IF(LEN(VLOOKUP(AA52,suvaha!$D$8:$H$158,4,FALSE))&lt;4,"",LEFT(RIGHT(VLOOKUP(AA52,suvaha!$D$8:$H$158,4,FALSE),4),1))</f>
        <v/>
      </c>
      <c r="BQ54" s="611"/>
      <c r="BR54" s="409" t="str">
        <f>IF(LEN(VLOOKUP(AA52,suvaha!$D$8:$H$158,4,FALSE))&lt;3,"",LEFT(RIGHT(VLOOKUP(AA52,suvaha!$D$8:$H$158,4,FALSE),3),1))</f>
        <v/>
      </c>
      <c r="BS54" s="411"/>
      <c r="BT54" s="409" t="str">
        <f>IF(LEN(VLOOKUP(AA52,suvaha!$D$8:$H$158,4,FALSE))&lt;2,"",LEFT(RIGHT(VLOOKUP(AA52,suvaha!$D$8:$H$158,4,FALSE),2),1))</f>
        <v/>
      </c>
      <c r="BU54" s="411"/>
      <c r="BV54" s="409" t="str">
        <f>IF(VLOOKUP(AA52,suvaha!$D$8:$H$85,4,FALSE)=0,"",IF(LEN(VLOOKUP(AA52,suvaha!$D$8:$H$158,4,FALSE))&lt;1,"",LEFT(RIGHT(VLOOKUP(AA52,suvaha!$D$8:$H$158,4,FALSE),1),1)))</f>
        <v/>
      </c>
      <c r="BW54" s="416"/>
      <c r="BX54" s="417"/>
      <c r="BY54" s="417"/>
      <c r="BZ54" s="417"/>
      <c r="CA54" s="417"/>
      <c r="CB54" s="417"/>
      <c r="CC54" s="417"/>
      <c r="CD54" s="417"/>
      <c r="CE54" s="417"/>
      <c r="CF54" s="417"/>
      <c r="CG54" s="242"/>
    </row>
    <row r="55" spans="1:86" ht="2.25" customHeight="1">
      <c r="A55" s="173"/>
      <c r="B55" s="671"/>
      <c r="C55" s="671"/>
      <c r="D55" s="671"/>
      <c r="E55" s="669"/>
      <c r="F55" s="669"/>
      <c r="G55" s="654"/>
      <c r="H55" s="740"/>
      <c r="I55" s="740"/>
      <c r="J55" s="740"/>
      <c r="K55" s="740"/>
      <c r="L55" s="740"/>
      <c r="M55" s="740"/>
      <c r="N55" s="740"/>
      <c r="O55" s="740"/>
      <c r="P55" s="740"/>
      <c r="Q55" s="740"/>
      <c r="R55" s="740"/>
      <c r="S55" s="740"/>
      <c r="T55" s="740"/>
      <c r="U55" s="740"/>
      <c r="V55" s="740"/>
      <c r="W55" s="740"/>
      <c r="X55" s="740"/>
      <c r="Y55" s="740"/>
      <c r="Z55" s="740"/>
      <c r="AA55" s="658"/>
      <c r="AB55" s="658"/>
      <c r="AC55" s="658"/>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8"/>
      <c r="BB55" s="638"/>
      <c r="BC55" s="638"/>
      <c r="BD55" s="638"/>
      <c r="BE55" s="638"/>
      <c r="BF55" s="638"/>
      <c r="BG55" s="638"/>
      <c r="BH55" s="638"/>
      <c r="BI55" s="638"/>
      <c r="BJ55" s="638"/>
      <c r="BK55" s="638"/>
      <c r="BL55" s="638"/>
      <c r="BM55" s="638"/>
      <c r="BN55" s="638"/>
      <c r="BO55" s="638"/>
      <c r="BP55" s="638"/>
      <c r="BQ55" s="638"/>
      <c r="BR55" s="270"/>
      <c r="BS55" s="270"/>
      <c r="BT55" s="270"/>
      <c r="BU55" s="270"/>
      <c r="BV55" s="270"/>
      <c r="BW55" s="418"/>
      <c r="BX55" s="270"/>
      <c r="BY55" s="270"/>
      <c r="BZ55" s="270"/>
      <c r="CA55" s="270"/>
      <c r="CB55" s="270"/>
      <c r="CC55" s="270"/>
      <c r="CD55" s="270"/>
      <c r="CE55" s="270"/>
      <c r="CF55" s="270"/>
      <c r="CG55" s="243"/>
    </row>
    <row r="56" spans="1:86" ht="2.25" customHeight="1">
      <c r="A56" s="173"/>
      <c r="B56" s="671"/>
      <c r="C56" s="671"/>
      <c r="D56" s="671"/>
      <c r="E56" s="669"/>
      <c r="F56" s="669"/>
      <c r="G56" s="654"/>
      <c r="H56" s="740"/>
      <c r="I56" s="740"/>
      <c r="J56" s="740"/>
      <c r="K56" s="740"/>
      <c r="L56" s="740"/>
      <c r="M56" s="740"/>
      <c r="N56" s="740"/>
      <c r="O56" s="740"/>
      <c r="P56" s="740"/>
      <c r="Q56" s="740"/>
      <c r="R56" s="740"/>
      <c r="S56" s="740"/>
      <c r="T56" s="740"/>
      <c r="U56" s="740"/>
      <c r="V56" s="740"/>
      <c r="W56" s="740"/>
      <c r="X56" s="740"/>
      <c r="Y56" s="740"/>
      <c r="Z56" s="740"/>
      <c r="AA56" s="658"/>
      <c r="AB56" s="658"/>
      <c r="AC56" s="658"/>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422"/>
      <c r="BB56" s="264"/>
      <c r="BC56" s="264"/>
      <c r="BD56" s="264"/>
      <c r="BE56" s="264"/>
      <c r="BF56" s="264"/>
      <c r="BG56" s="264"/>
      <c r="BH56" s="264"/>
      <c r="BI56" s="264"/>
      <c r="BJ56" s="421"/>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41"/>
    </row>
    <row r="57" spans="1:86" ht="2.25" customHeight="1">
      <c r="A57" s="173"/>
      <c r="B57" s="671"/>
      <c r="C57" s="671"/>
      <c r="D57" s="671"/>
      <c r="E57" s="669"/>
      <c r="F57" s="669"/>
      <c r="G57" s="654"/>
      <c r="H57" s="740"/>
      <c r="I57" s="740"/>
      <c r="J57" s="740"/>
      <c r="K57" s="740"/>
      <c r="L57" s="740"/>
      <c r="M57" s="740"/>
      <c r="N57" s="740"/>
      <c r="O57" s="740"/>
      <c r="P57" s="740"/>
      <c r="Q57" s="740"/>
      <c r="R57" s="740"/>
      <c r="S57" s="740"/>
      <c r="T57" s="740"/>
      <c r="U57" s="740"/>
      <c r="V57" s="740"/>
      <c r="W57" s="740"/>
      <c r="X57" s="740"/>
      <c r="Y57" s="740"/>
      <c r="Z57" s="740"/>
      <c r="AA57" s="658"/>
      <c r="AB57" s="658"/>
      <c r="AC57" s="658"/>
      <c r="AD57" s="618"/>
      <c r="AE57" s="612"/>
      <c r="AF57" s="612"/>
      <c r="AG57" s="612"/>
      <c r="AH57" s="412"/>
      <c r="AI57" s="613"/>
      <c r="AJ57" s="613"/>
      <c r="AK57" s="613"/>
      <c r="AL57" s="613"/>
      <c r="AM57" s="613"/>
      <c r="AN57" s="610"/>
      <c r="AO57" s="614"/>
      <c r="AP57" s="614"/>
      <c r="AQ57" s="614"/>
      <c r="AR57" s="614"/>
      <c r="AS57" s="614"/>
      <c r="AT57" s="611"/>
      <c r="AU57" s="614"/>
      <c r="AV57" s="614"/>
      <c r="AW57" s="614"/>
      <c r="AX57" s="614"/>
      <c r="AY57" s="614"/>
      <c r="AZ57" s="619"/>
      <c r="BA57" s="423"/>
      <c r="BB57" s="417"/>
      <c r="BC57" s="417"/>
      <c r="BD57" s="417"/>
      <c r="BE57" s="417"/>
      <c r="BF57" s="417"/>
      <c r="BG57" s="417"/>
      <c r="BH57" s="417"/>
      <c r="BI57" s="417"/>
      <c r="BJ57" s="416"/>
      <c r="BK57" s="417"/>
      <c r="BL57" s="612"/>
      <c r="BM57" s="612"/>
      <c r="BN57" s="612"/>
      <c r="BO57" s="412"/>
      <c r="BP57" s="613"/>
      <c r="BQ57" s="613"/>
      <c r="BR57" s="613"/>
      <c r="BS57" s="613"/>
      <c r="BT57" s="613"/>
      <c r="BU57" s="610"/>
      <c r="BV57" s="614"/>
      <c r="BW57" s="614"/>
      <c r="BX57" s="614"/>
      <c r="BY57" s="614"/>
      <c r="BZ57" s="614"/>
      <c r="CA57" s="611"/>
      <c r="CB57" s="614"/>
      <c r="CC57" s="614"/>
      <c r="CD57" s="614"/>
      <c r="CE57" s="614"/>
      <c r="CF57" s="614"/>
      <c r="CG57" s="244"/>
    </row>
    <row r="58" spans="1:86" ht="17.25" customHeight="1">
      <c r="A58" s="173"/>
      <c r="B58" s="671"/>
      <c r="C58" s="671"/>
      <c r="D58" s="671"/>
      <c r="E58" s="669"/>
      <c r="F58" s="669"/>
      <c r="G58" s="654"/>
      <c r="H58" s="740"/>
      <c r="I58" s="740"/>
      <c r="J58" s="740"/>
      <c r="K58" s="740"/>
      <c r="L58" s="740"/>
      <c r="M58" s="740"/>
      <c r="N58" s="740"/>
      <c r="O58" s="740"/>
      <c r="P58" s="740"/>
      <c r="Q58" s="740"/>
      <c r="R58" s="740"/>
      <c r="S58" s="740"/>
      <c r="T58" s="740"/>
      <c r="U58" s="740"/>
      <c r="V58" s="740"/>
      <c r="W58" s="740"/>
      <c r="X58" s="740"/>
      <c r="Y58" s="740"/>
      <c r="Z58" s="740"/>
      <c r="AA58" s="658"/>
      <c r="AB58" s="658"/>
      <c r="AC58" s="658"/>
      <c r="AD58" s="618"/>
      <c r="AE58" s="409" t="str">
        <f>IF(LEN(VLOOKUP(AA52,suvaha!$D$8:$H$158,3,FALSE))&lt;11,"",LEFT(RIGHT(VLOOKUP(AA52,suvaha!$D$8:$H$158,3,FALSE),11),1))</f>
        <v/>
      </c>
      <c r="AF58" s="211"/>
      <c r="AG58" s="409" t="str">
        <f>IF(LEN(VLOOKUP(AA52,suvaha!$D$8:$H$158,3,FALSE))&lt;10,"",LEFT(RIGHT(VLOOKUP(AA52,suvaha!$D$8:$H$158,3,FALSE),10),1))</f>
        <v/>
      </c>
      <c r="AH58" s="411"/>
      <c r="AI58" s="409" t="str">
        <f>IF(LEN(VLOOKUP(AA52,suvaha!$D$8:$H$158,3,FALSE))&lt;9,"",LEFT(RIGHT(VLOOKUP(AA52,suvaha!$D$8:$H$158,3,FALSE),9),1))</f>
        <v/>
      </c>
      <c r="AJ58" s="211"/>
      <c r="AK58" s="409" t="str">
        <f>IF(LEN(VLOOKUP(AA52,suvaha!$D$8:$H$158,3,FALSE))&lt;8,"",LEFT(RIGHT(VLOOKUP(AA52,suvaha!$D$8:$H$158,3,FALSE),8),1))</f>
        <v/>
      </c>
      <c r="AL58" s="411"/>
      <c r="AM58" s="409" t="str">
        <f>IF(LEN(VLOOKUP(AA52,suvaha!$D$8:$H$158,3,FALSE))&lt;7,"",LEFT(RIGHT(VLOOKUP(AA52,suvaha!$D$8:$H$158,3,FALSE),7),1))</f>
        <v/>
      </c>
      <c r="AN58" s="610"/>
      <c r="AO58" s="409" t="str">
        <f>IF(LEN(VLOOKUP(AA52,suvaha!$D$8:$H$158,3,FALSE))&lt;6,"",LEFT(RIGHT(VLOOKUP(AA52,suvaha!$D$8:$H$158,3,FALSE),6),1))</f>
        <v/>
      </c>
      <c r="AP58" s="411"/>
      <c r="AQ58" s="409" t="str">
        <f>IF(LEN(VLOOKUP(AA52,suvaha!$D$8:$H$158,3,FALSE))&lt;5,"",LEFT(RIGHT(VLOOKUP(AA52,suvaha!$D$8:$H$158,3,FALSE),5),1))</f>
        <v/>
      </c>
      <c r="AR58" s="411"/>
      <c r="AS58" s="409" t="str">
        <f>IF(LEN(VLOOKUP(AA52,suvaha!$D$8:$H$158,3,FALSE))&lt;4,"",LEFT(RIGHT(VLOOKUP(AA52,suvaha!$D$8:$H$158,3,FALSE),4),1))</f>
        <v/>
      </c>
      <c r="AT58" s="611"/>
      <c r="AU58" s="409" t="str">
        <f>IF(LEN(VLOOKUP(AA52,suvaha!$D$8:$H$158,3,FALSE))&lt;3,"",LEFT(RIGHT(VLOOKUP(AA52,suvaha!$D$8:$H$158,3,FALSE),3),1))</f>
        <v/>
      </c>
      <c r="AV58" s="411"/>
      <c r="AW58" s="409" t="str">
        <f>IF(LEN(VLOOKUP(AA52,suvaha!$D$8:$H$158,3,FALSE))&lt;2,"",LEFT(RIGHT(VLOOKUP(AA52,suvaha!$D$8:$H$158,3,FALSE),2),1))</f>
        <v/>
      </c>
      <c r="AX58" s="411"/>
      <c r="AY58" s="409" t="str">
        <f>IF(VLOOKUP(AA52,suvaha!$D$8:$H$85,3,FALSE)=0,"",IF(LEN(VLOOKUP(AA52,suvaha!$D$8:$H$158,3,FALSE))&lt;1,"",LEFT(RIGHT(VLOOKUP(AA52,suvaha!$D$8:$H$158,3,FALSE),1),1)))</f>
        <v/>
      </c>
      <c r="AZ58" s="619"/>
      <c r="BA58" s="423"/>
      <c r="BB58" s="417"/>
      <c r="BC58" s="417"/>
      <c r="BD58" s="417"/>
      <c r="BE58" s="417"/>
      <c r="BF58" s="417"/>
      <c r="BG58" s="417"/>
      <c r="BH58" s="417"/>
      <c r="BI58" s="417"/>
      <c r="BJ58" s="416"/>
      <c r="BK58" s="417"/>
      <c r="BL58" s="409" t="str">
        <f>IF(LEN(VLOOKUP(AA52,suvaha!$D$8:$H$158,5,FALSE))&lt;11,"",LEFT(RIGHT(VLOOKUP(AA52,suvaha!$D$8:$H$158,5,FALSE),11),1))</f>
        <v/>
      </c>
      <c r="BM58" s="211"/>
      <c r="BN58" s="409" t="str">
        <f>IF(LEN(VLOOKUP(AA52,suvaha!$D$8:$H$158,5,FALSE))&lt;10,"",LEFT(RIGHT(VLOOKUP(AA52,suvaha!$D$8:$H$158,5,FALSE),10),1))</f>
        <v/>
      </c>
      <c r="BO58" s="411"/>
      <c r="BP58" s="409" t="str">
        <f>IF(LEN(VLOOKUP(AA52,suvaha!$D$8:$H$158,5,FALSE))&lt;9,"",LEFT(RIGHT(VLOOKUP(AA52,suvaha!$D$8:$H$158,5,FALSE),9),1))</f>
        <v/>
      </c>
      <c r="BQ58" s="211"/>
      <c r="BR58" s="409" t="str">
        <f>IF(LEN(VLOOKUP(AA52,suvaha!$D$8:$H$158,5,FALSE))&lt;8,"",LEFT(RIGHT(VLOOKUP(AA52,suvaha!$D$8:$H$158,5,FALSE),8),1))</f>
        <v/>
      </c>
      <c r="BS58" s="411"/>
      <c r="BT58" s="409" t="str">
        <f>IF(LEN(VLOOKUP(AA52,suvaha!$D$8:$H$158,5,FALSE))&lt;7,"",LEFT(RIGHT(VLOOKUP(AA52,suvaha!$D$8:$H$158,5,FALSE),7),1))</f>
        <v/>
      </c>
      <c r="BU58" s="610"/>
      <c r="BV58" s="409" t="str">
        <f>IF(LEN(VLOOKUP(AA52,suvaha!$D$8:$H$158,5,FALSE))&lt;6,"",LEFT(RIGHT(VLOOKUP(AA52,suvaha!$D$8:$H$158,5,FALSE),6),1))</f>
        <v/>
      </c>
      <c r="BW58" s="411"/>
      <c r="BX58" s="409" t="str">
        <f>IF(LEN(VLOOKUP(AA52,suvaha!$D$8:$H$158,5,FALSE))&lt;5,"",LEFT(RIGHT(VLOOKUP(AA52,suvaha!$D$8:$H$158,5,FALSE),5),1))</f>
        <v/>
      </c>
      <c r="BY58" s="411"/>
      <c r="BZ58" s="409" t="str">
        <f>IF(LEN(VLOOKUP(AA52,suvaha!$D$8:$H$158,5,FALSE))&lt;4,"",LEFT(RIGHT(VLOOKUP(AA52,suvaha!$D$8:$H$158,5,FALSE),4),1))</f>
        <v/>
      </c>
      <c r="CA58" s="611"/>
      <c r="CB58" s="409" t="str">
        <f>IF(LEN(VLOOKUP(AA52,suvaha!$D$8:$H$158,5,FALSE))&lt;3,"",LEFT(RIGHT(VLOOKUP(AA52,suvaha!$D$8:$H$158,5,FALSE),3),1))</f>
        <v/>
      </c>
      <c r="CC58" s="411"/>
      <c r="CD58" s="409" t="str">
        <f>IF(LEN(VLOOKUP(AA52,suvaha!$D$8:$H$158,5,FALSE))&lt;2,"",LEFT(RIGHT(VLOOKUP(AA52,suvaha!$D$8:$H$158,5,FALSE),2),1))</f>
        <v/>
      </c>
      <c r="CE58" s="411"/>
      <c r="CF58" s="409" t="str">
        <f>IF(VLOOKUP(AA52,suvaha!$D$8:$H$85,5,FALSE)=0,"",IF(LEN(VLOOKUP(AA52,suvaha!$D$8:$H$158,5,FALSE))&lt;1,"",LEFT(RIGHT(VLOOKUP(AA52,suvaha!$D$8:$H$158,5,FALSE),1),1)))</f>
        <v/>
      </c>
      <c r="CG58" s="244"/>
    </row>
    <row r="59" spans="1:86">
      <c r="A59" s="173"/>
      <c r="B59" s="671"/>
      <c r="C59" s="671"/>
      <c r="D59" s="671"/>
      <c r="E59" s="669"/>
      <c r="F59" s="669"/>
      <c r="G59" s="654"/>
      <c r="H59" s="740"/>
      <c r="I59" s="740"/>
      <c r="J59" s="740"/>
      <c r="K59" s="740"/>
      <c r="L59" s="740"/>
      <c r="M59" s="740"/>
      <c r="N59" s="740"/>
      <c r="O59" s="740"/>
      <c r="P59" s="740"/>
      <c r="Q59" s="740"/>
      <c r="R59" s="740"/>
      <c r="S59" s="740"/>
      <c r="T59" s="740"/>
      <c r="U59" s="740"/>
      <c r="V59" s="740"/>
      <c r="W59" s="740"/>
      <c r="X59" s="740"/>
      <c r="Y59" s="740"/>
      <c r="Z59" s="740"/>
      <c r="AA59" s="658"/>
      <c r="AB59" s="658"/>
      <c r="AC59" s="658"/>
      <c r="AD59" s="640"/>
      <c r="AE59" s="640"/>
      <c r="AF59" s="640"/>
      <c r="AG59" s="640"/>
      <c r="AH59" s="640"/>
      <c r="AI59" s="640"/>
      <c r="AJ59" s="640"/>
      <c r="AK59" s="640"/>
      <c r="AL59" s="640"/>
      <c r="AM59" s="640"/>
      <c r="AN59" s="640"/>
      <c r="AO59" s="640"/>
      <c r="AP59" s="640"/>
      <c r="AQ59" s="640"/>
      <c r="AR59" s="640"/>
      <c r="AS59" s="640"/>
      <c r="AT59" s="640"/>
      <c r="AU59" s="640"/>
      <c r="AV59" s="640"/>
      <c r="AW59" s="640"/>
      <c r="AX59" s="640"/>
      <c r="AY59" s="640"/>
      <c r="AZ59" s="640"/>
      <c r="BA59" s="217"/>
      <c r="BB59" s="212"/>
      <c r="BC59" s="212"/>
      <c r="BD59" s="212"/>
      <c r="BE59" s="212"/>
      <c r="BF59" s="212"/>
      <c r="BG59" s="212"/>
      <c r="BH59" s="212"/>
      <c r="BI59" s="212"/>
      <c r="BJ59" s="213"/>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43"/>
    </row>
    <row r="60" spans="1:86" s="206" customFormat="1" ht="3" customHeight="1">
      <c r="A60" s="173"/>
      <c r="B60" s="671"/>
      <c r="C60" s="671"/>
      <c r="D60" s="671"/>
      <c r="E60" s="669" t="s">
        <v>778</v>
      </c>
      <c r="F60" s="669"/>
      <c r="G60" s="654"/>
      <c r="H60" s="656" t="str">
        <f>Index!C100</f>
        <v>Pohľadávky voči spoločníkom, členom a združeniu (354A, 355A, 358A, 35XA) - /391A/</v>
      </c>
      <c r="I60" s="656"/>
      <c r="J60" s="656"/>
      <c r="K60" s="656"/>
      <c r="L60" s="656"/>
      <c r="M60" s="656"/>
      <c r="N60" s="656"/>
      <c r="O60" s="656"/>
      <c r="P60" s="656"/>
      <c r="Q60" s="656"/>
      <c r="R60" s="656"/>
      <c r="S60" s="656"/>
      <c r="T60" s="656"/>
      <c r="U60" s="656"/>
      <c r="V60" s="656"/>
      <c r="W60" s="656"/>
      <c r="X60" s="656"/>
      <c r="Y60" s="656"/>
      <c r="Z60" s="656"/>
      <c r="AA60" s="658" t="s">
        <v>838</v>
      </c>
      <c r="AB60" s="658"/>
      <c r="AC60" s="658"/>
      <c r="AD60" s="635"/>
      <c r="AE60" s="635"/>
      <c r="AF60" s="635"/>
      <c r="AG60" s="635"/>
      <c r="AH60" s="635"/>
      <c r="AI60" s="635"/>
      <c r="AJ60" s="635"/>
      <c r="AK60" s="635"/>
      <c r="AL60" s="635"/>
      <c r="AM60" s="635"/>
      <c r="AN60" s="635"/>
      <c r="AO60" s="635"/>
      <c r="AP60" s="635"/>
      <c r="AQ60" s="635"/>
      <c r="AR60" s="635"/>
      <c r="AS60" s="635"/>
      <c r="AT60" s="635"/>
      <c r="AU60" s="635"/>
      <c r="AV60" s="635"/>
      <c r="AW60" s="635"/>
      <c r="AX60" s="635"/>
      <c r="AY60" s="635"/>
      <c r="AZ60" s="635"/>
      <c r="BA60" s="636"/>
      <c r="BB60" s="636"/>
      <c r="BC60" s="636"/>
      <c r="BD60" s="636"/>
      <c r="BE60" s="636"/>
      <c r="BF60" s="636"/>
      <c r="BG60" s="636"/>
      <c r="BH60" s="636"/>
      <c r="BI60" s="636"/>
      <c r="BJ60" s="636"/>
      <c r="BK60" s="636"/>
      <c r="BL60" s="636"/>
      <c r="BM60" s="636"/>
      <c r="BN60" s="636"/>
      <c r="BO60" s="636"/>
      <c r="BP60" s="636"/>
      <c r="BQ60" s="636"/>
      <c r="BR60" s="207"/>
      <c r="BS60" s="207"/>
      <c r="BT60" s="207"/>
      <c r="BU60" s="207"/>
      <c r="BV60" s="207"/>
      <c r="BW60" s="208"/>
      <c r="BX60" s="207"/>
      <c r="BY60" s="207"/>
      <c r="BZ60" s="207"/>
      <c r="CA60" s="207"/>
      <c r="CB60" s="207"/>
      <c r="CC60" s="207"/>
      <c r="CD60" s="207"/>
      <c r="CE60" s="207"/>
      <c r="CF60" s="207"/>
      <c r="CG60" s="241"/>
      <c r="CH60" s="177"/>
    </row>
    <row r="61" spans="1:86" s="206" customFormat="1" ht="3" customHeight="1">
      <c r="A61" s="173"/>
      <c r="B61" s="671"/>
      <c r="C61" s="671"/>
      <c r="D61" s="671"/>
      <c r="E61" s="669"/>
      <c r="F61" s="669"/>
      <c r="G61" s="654"/>
      <c r="H61" s="656"/>
      <c r="I61" s="656"/>
      <c r="J61" s="656"/>
      <c r="K61" s="656"/>
      <c r="L61" s="656"/>
      <c r="M61" s="656"/>
      <c r="N61" s="656"/>
      <c r="O61" s="656"/>
      <c r="P61" s="656"/>
      <c r="Q61" s="656"/>
      <c r="R61" s="656"/>
      <c r="S61" s="656"/>
      <c r="T61" s="656"/>
      <c r="U61" s="656"/>
      <c r="V61" s="656"/>
      <c r="W61" s="656"/>
      <c r="X61" s="656"/>
      <c r="Y61" s="656"/>
      <c r="Z61" s="656"/>
      <c r="AA61" s="658"/>
      <c r="AB61" s="658"/>
      <c r="AC61" s="658"/>
      <c r="AD61" s="618"/>
      <c r="AE61" s="612"/>
      <c r="AF61" s="612"/>
      <c r="AG61" s="612"/>
      <c r="AH61" s="412"/>
      <c r="AI61" s="613"/>
      <c r="AJ61" s="613"/>
      <c r="AK61" s="613"/>
      <c r="AL61" s="613"/>
      <c r="AM61" s="613"/>
      <c r="AN61" s="610"/>
      <c r="AO61" s="614"/>
      <c r="AP61" s="614"/>
      <c r="AQ61" s="614"/>
      <c r="AR61" s="614"/>
      <c r="AS61" s="614"/>
      <c r="AT61" s="611"/>
      <c r="AU61" s="614"/>
      <c r="AV61" s="614"/>
      <c r="AW61" s="614"/>
      <c r="AX61" s="614"/>
      <c r="AY61" s="614"/>
      <c r="AZ61" s="619"/>
      <c r="BA61" s="618"/>
      <c r="BB61" s="612"/>
      <c r="BC61" s="612"/>
      <c r="BD61" s="612"/>
      <c r="BE61" s="412"/>
      <c r="BF61" s="613"/>
      <c r="BG61" s="613"/>
      <c r="BH61" s="613"/>
      <c r="BI61" s="613"/>
      <c r="BJ61" s="613"/>
      <c r="BK61" s="610"/>
      <c r="BL61" s="614"/>
      <c r="BM61" s="614"/>
      <c r="BN61" s="614"/>
      <c r="BO61" s="614"/>
      <c r="BP61" s="614"/>
      <c r="BQ61" s="611"/>
      <c r="BR61" s="614"/>
      <c r="BS61" s="614"/>
      <c r="BT61" s="614"/>
      <c r="BU61" s="614"/>
      <c r="BV61" s="614"/>
      <c r="BW61" s="416"/>
      <c r="BX61" s="417"/>
      <c r="BY61" s="417"/>
      <c r="BZ61" s="417"/>
      <c r="CA61" s="417"/>
      <c r="CB61" s="417"/>
      <c r="CC61" s="417"/>
      <c r="CD61" s="417"/>
      <c r="CE61" s="417"/>
      <c r="CF61" s="417"/>
      <c r="CG61" s="242"/>
      <c r="CH61" s="177"/>
    </row>
    <row r="62" spans="1:86" ht="15" customHeight="1">
      <c r="A62" s="173"/>
      <c r="B62" s="671"/>
      <c r="C62" s="671"/>
      <c r="D62" s="671"/>
      <c r="E62" s="669"/>
      <c r="F62" s="669"/>
      <c r="G62" s="654"/>
      <c r="H62" s="656"/>
      <c r="I62" s="656"/>
      <c r="J62" s="656"/>
      <c r="K62" s="656"/>
      <c r="L62" s="656"/>
      <c r="M62" s="656"/>
      <c r="N62" s="656"/>
      <c r="O62" s="656"/>
      <c r="P62" s="656"/>
      <c r="Q62" s="656"/>
      <c r="R62" s="656"/>
      <c r="S62" s="656"/>
      <c r="T62" s="656"/>
      <c r="U62" s="656"/>
      <c r="V62" s="656"/>
      <c r="W62" s="656"/>
      <c r="X62" s="656"/>
      <c r="Y62" s="656"/>
      <c r="Z62" s="656"/>
      <c r="AA62" s="658"/>
      <c r="AB62" s="658"/>
      <c r="AC62" s="658"/>
      <c r="AD62" s="618"/>
      <c r="AE62" s="409" t="str">
        <f>IF(LEN(VLOOKUP(AA60,suvaha!$D$8:$H$158,2,FALSE))&lt;11,"",LEFT(RIGHT(VLOOKUP(AA60,suvaha!$D$8:$H$158,2,FALSE),11),1))</f>
        <v/>
      </c>
      <c r="AF62" s="211"/>
      <c r="AG62" s="409" t="str">
        <f>IF(LEN(VLOOKUP(AA60,suvaha!$D$8:$H$158,2,FALSE))&lt;10,"",LEFT(RIGHT(VLOOKUP(AA60,suvaha!$D$8:$H$158,2,FALSE),10),1))</f>
        <v/>
      </c>
      <c r="AH62" s="411"/>
      <c r="AI62" s="409" t="str">
        <f>IF(LEN(VLOOKUP(AA60,suvaha!$D$8:$H$158,2,FALSE))&lt;9,"",LEFT(RIGHT(VLOOKUP(AA60,suvaha!$D$8:$H$158,2,FALSE),9),1))</f>
        <v/>
      </c>
      <c r="AJ62" s="211"/>
      <c r="AK62" s="409" t="str">
        <f>IF(LEN(VLOOKUP(AA60,suvaha!$D$8:$H$158,2,FALSE))&lt;8,"",LEFT(RIGHT(VLOOKUP(AA60,suvaha!$D$8:$H$158,2,FALSE),8),1))</f>
        <v/>
      </c>
      <c r="AL62" s="411"/>
      <c r="AM62" s="409" t="str">
        <f>IF(LEN(VLOOKUP(AA60,suvaha!$D$8:$H$158,2,FALSE))&lt;7,"",LEFT(RIGHT(VLOOKUP(AA60,suvaha!$D$8:$H$158,2,FALSE),7),1))</f>
        <v/>
      </c>
      <c r="AN62" s="610"/>
      <c r="AO62" s="409" t="str">
        <f>IF(LEN(VLOOKUP(AA60,suvaha!$D$8:$H$158,2,FALSE))&lt;6,"",LEFT(RIGHT(VLOOKUP(AA60,suvaha!$D$8:$H$158,2,FALSE),6),1))</f>
        <v/>
      </c>
      <c r="AP62" s="411"/>
      <c r="AQ62" s="409" t="str">
        <f>IF(LEN(VLOOKUP(AA60,suvaha!$D$8:$H$158,2,FALSE))&lt;5,"",LEFT(RIGHT(VLOOKUP(AA60,suvaha!$D$8:$H$158,2,FALSE),5),1))</f>
        <v/>
      </c>
      <c r="AR62" s="411"/>
      <c r="AS62" s="409" t="str">
        <f>IF(LEN(VLOOKUP(AA60,suvaha!$D$8:$H$158,2,FALSE))&lt;4,"",LEFT(RIGHT(VLOOKUP(AA60,suvaha!$D$8:$H$158,2,FALSE),4),1))</f>
        <v/>
      </c>
      <c r="AT62" s="611"/>
      <c r="AU62" s="409" t="str">
        <f>IF(LEN(VLOOKUP(AA60,suvaha!$D$8:$H$158,2,FALSE))&lt;3,"",LEFT(RIGHT(VLOOKUP(AA60,suvaha!$D$8:$H$158,2,FALSE),3),1))</f>
        <v/>
      </c>
      <c r="AV62" s="411"/>
      <c r="AW62" s="409" t="str">
        <f>IF(LEN(VLOOKUP(AA60,suvaha!$D$8:$H$158,2,FALSE))&lt;2,"",LEFT(RIGHT(VLOOKUP(AA60,suvaha!$D$8:$H$158,2,FALSE),2),1))</f>
        <v/>
      </c>
      <c r="AX62" s="411"/>
      <c r="AY62" s="409" t="str">
        <f>IF(VLOOKUP(AA60,suvaha!$D$8:$H$85,2,FALSE)=0,"",IF(LEN(VLOOKUP(AA60,suvaha!$D$8:$H$158,2,FALSE))&lt;1,"",LEFT(RIGHT(VLOOKUP(AA60,suvaha!$D$8:$H$158,2,FALSE),1),1)))</f>
        <v/>
      </c>
      <c r="AZ62" s="619"/>
      <c r="BA62" s="618"/>
      <c r="BB62" s="409" t="str">
        <f>IF(LEN(VLOOKUP(AA60,suvaha!$D$8:$H$158,4,FALSE))&lt;11,"",LEFT(RIGHT(VLOOKUP(AA60,suvaha!$D$8:$H$158,4,FALSE),11),1))</f>
        <v/>
      </c>
      <c r="BC62" s="211"/>
      <c r="BD62" s="409" t="str">
        <f>IF(LEN(VLOOKUP(AA60,suvaha!$D$8:$H$158,4,FALSE))&lt;10,"",LEFT(RIGHT(VLOOKUP(AA60,suvaha!$D$8:$H$158,4,FALSE),10),1))</f>
        <v/>
      </c>
      <c r="BE62" s="411"/>
      <c r="BF62" s="409" t="str">
        <f>IF(LEN(VLOOKUP(AA60,suvaha!$D$8:$H$158,4,FALSE))&lt;9,"",LEFT(RIGHT(VLOOKUP(AA60,suvaha!$D$8:$H$158,4,FALSE),9),1))</f>
        <v/>
      </c>
      <c r="BG62" s="211"/>
      <c r="BH62" s="409" t="str">
        <f>IF(LEN(VLOOKUP(AA60,suvaha!$D$8:$H$158,4,FALSE))&lt;8,"",LEFT(RIGHT(VLOOKUP(AA60,suvaha!$D$8:$H$158,4,FALSE),8),1))</f>
        <v/>
      </c>
      <c r="BI62" s="411"/>
      <c r="BJ62" s="409" t="str">
        <f>IF(LEN(VLOOKUP(AA60,suvaha!$D$8:$H$158,4,FALSE))&lt;7,"",LEFT(RIGHT(VLOOKUP(AA60,suvaha!$D$8:$H$158,4,FALSE),7),1))</f>
        <v/>
      </c>
      <c r="BK62" s="610"/>
      <c r="BL62" s="409" t="str">
        <f>IF(LEN(VLOOKUP(AA60,suvaha!$D$8:$H$158,4,FALSE))&lt;6,"",LEFT(RIGHT(VLOOKUP(AA60,suvaha!$D$8:$H$158,4,FALSE),6),1))</f>
        <v/>
      </c>
      <c r="BM62" s="411"/>
      <c r="BN62" s="409" t="str">
        <f>IF(LEN(VLOOKUP(AA60,suvaha!$D$8:$H$158,4,FALSE))&lt;5,"",LEFT(RIGHT(VLOOKUP(AA60,suvaha!$D$8:$H$158,4,FALSE),5),1))</f>
        <v/>
      </c>
      <c r="BO62" s="411"/>
      <c r="BP62" s="409" t="str">
        <f>IF(LEN(VLOOKUP(AA60,suvaha!$D$8:$H$158,4,FALSE))&lt;4,"",LEFT(RIGHT(VLOOKUP(AA60,suvaha!$D$8:$H$158,4,FALSE),4),1))</f>
        <v/>
      </c>
      <c r="BQ62" s="611"/>
      <c r="BR62" s="409" t="str">
        <f>IF(LEN(VLOOKUP(AA60,suvaha!$D$8:$H$158,4,FALSE))&lt;3,"",LEFT(RIGHT(VLOOKUP(AA60,suvaha!$D$8:$H$158,4,FALSE),3),1))</f>
        <v/>
      </c>
      <c r="BS62" s="411"/>
      <c r="BT62" s="409" t="str">
        <f>IF(LEN(VLOOKUP(AA60,suvaha!$D$8:$H$158,4,FALSE))&lt;2,"",LEFT(RIGHT(VLOOKUP(AA60,suvaha!$D$8:$H$158,4,FALSE),2),1))</f>
        <v/>
      </c>
      <c r="BU62" s="411"/>
      <c r="BV62" s="409" t="str">
        <f>IF(VLOOKUP(AA60,suvaha!$D$8:$H$85,4,FALSE)=0,"",IF(LEN(VLOOKUP(AA60,suvaha!$D$8:$H$158,4,FALSE))&lt;1,"",LEFT(RIGHT(VLOOKUP(AA60,suvaha!$D$8:$H$158,4,FALSE),1),1)))</f>
        <v/>
      </c>
      <c r="BW62" s="416"/>
      <c r="BX62" s="417"/>
      <c r="BY62" s="417"/>
      <c r="BZ62" s="417"/>
      <c r="CA62" s="417"/>
      <c r="CB62" s="417"/>
      <c r="CC62" s="417"/>
      <c r="CD62" s="417"/>
      <c r="CE62" s="417"/>
      <c r="CF62" s="417"/>
      <c r="CG62" s="242"/>
    </row>
    <row r="63" spans="1:86" ht="3" customHeight="1">
      <c r="A63" s="173"/>
      <c r="B63" s="671"/>
      <c r="C63" s="671"/>
      <c r="D63" s="671"/>
      <c r="E63" s="669"/>
      <c r="F63" s="669"/>
      <c r="G63" s="654"/>
      <c r="H63" s="656"/>
      <c r="I63" s="656"/>
      <c r="J63" s="656"/>
      <c r="K63" s="656"/>
      <c r="L63" s="656"/>
      <c r="M63" s="656"/>
      <c r="N63" s="656"/>
      <c r="O63" s="656"/>
      <c r="P63" s="656"/>
      <c r="Q63" s="656"/>
      <c r="R63" s="656"/>
      <c r="S63" s="656"/>
      <c r="T63" s="656"/>
      <c r="U63" s="656"/>
      <c r="V63" s="656"/>
      <c r="W63" s="656"/>
      <c r="X63" s="656"/>
      <c r="Y63" s="656"/>
      <c r="Z63" s="656"/>
      <c r="AA63" s="658"/>
      <c r="AB63" s="658"/>
      <c r="AC63" s="658"/>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8"/>
      <c r="BB63" s="638"/>
      <c r="BC63" s="638"/>
      <c r="BD63" s="638"/>
      <c r="BE63" s="638"/>
      <c r="BF63" s="638"/>
      <c r="BG63" s="638"/>
      <c r="BH63" s="638"/>
      <c r="BI63" s="638"/>
      <c r="BJ63" s="638"/>
      <c r="BK63" s="638"/>
      <c r="BL63" s="638"/>
      <c r="BM63" s="638"/>
      <c r="BN63" s="638"/>
      <c r="BO63" s="638"/>
      <c r="BP63" s="638"/>
      <c r="BQ63" s="638"/>
      <c r="BR63" s="270"/>
      <c r="BS63" s="270"/>
      <c r="BT63" s="270"/>
      <c r="BU63" s="270"/>
      <c r="BV63" s="270"/>
      <c r="BW63" s="418"/>
      <c r="BX63" s="270"/>
      <c r="BY63" s="270"/>
      <c r="BZ63" s="270"/>
      <c r="CA63" s="270"/>
      <c r="CB63" s="270"/>
      <c r="CC63" s="270"/>
      <c r="CD63" s="270"/>
      <c r="CE63" s="270"/>
      <c r="CF63" s="270"/>
      <c r="CG63" s="243"/>
    </row>
    <row r="64" spans="1:86" ht="3" customHeight="1">
      <c r="A64" s="173"/>
      <c r="B64" s="671"/>
      <c r="C64" s="671"/>
      <c r="D64" s="671"/>
      <c r="E64" s="669"/>
      <c r="F64" s="669"/>
      <c r="G64" s="654"/>
      <c r="H64" s="656"/>
      <c r="I64" s="656"/>
      <c r="J64" s="656"/>
      <c r="K64" s="656"/>
      <c r="L64" s="656"/>
      <c r="M64" s="656"/>
      <c r="N64" s="656"/>
      <c r="O64" s="656"/>
      <c r="P64" s="656"/>
      <c r="Q64" s="656"/>
      <c r="R64" s="656"/>
      <c r="S64" s="656"/>
      <c r="T64" s="656"/>
      <c r="U64" s="656"/>
      <c r="V64" s="656"/>
      <c r="W64" s="656"/>
      <c r="X64" s="656"/>
      <c r="Y64" s="656"/>
      <c r="Z64" s="656"/>
      <c r="AA64" s="658"/>
      <c r="AB64" s="658"/>
      <c r="AC64" s="658"/>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422"/>
      <c r="BB64" s="264"/>
      <c r="BC64" s="264"/>
      <c r="BD64" s="264"/>
      <c r="BE64" s="264"/>
      <c r="BF64" s="264"/>
      <c r="BG64" s="264"/>
      <c r="BH64" s="264"/>
      <c r="BI64" s="264"/>
      <c r="BJ64" s="421"/>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41"/>
    </row>
    <row r="65" spans="1:86" ht="3" customHeight="1">
      <c r="A65" s="173"/>
      <c r="B65" s="671"/>
      <c r="C65" s="671"/>
      <c r="D65" s="671"/>
      <c r="E65" s="669"/>
      <c r="F65" s="669"/>
      <c r="G65" s="654"/>
      <c r="H65" s="656"/>
      <c r="I65" s="656"/>
      <c r="J65" s="656"/>
      <c r="K65" s="656"/>
      <c r="L65" s="656"/>
      <c r="M65" s="656"/>
      <c r="N65" s="656"/>
      <c r="O65" s="656"/>
      <c r="P65" s="656"/>
      <c r="Q65" s="656"/>
      <c r="R65" s="656"/>
      <c r="S65" s="656"/>
      <c r="T65" s="656"/>
      <c r="U65" s="656"/>
      <c r="V65" s="656"/>
      <c r="W65" s="656"/>
      <c r="X65" s="656"/>
      <c r="Y65" s="656"/>
      <c r="Z65" s="656"/>
      <c r="AA65" s="658"/>
      <c r="AB65" s="658"/>
      <c r="AC65" s="658"/>
      <c r="AD65" s="618"/>
      <c r="AE65" s="612"/>
      <c r="AF65" s="612"/>
      <c r="AG65" s="612"/>
      <c r="AH65" s="412"/>
      <c r="AI65" s="613"/>
      <c r="AJ65" s="613"/>
      <c r="AK65" s="613"/>
      <c r="AL65" s="613"/>
      <c r="AM65" s="613"/>
      <c r="AN65" s="610"/>
      <c r="AO65" s="614"/>
      <c r="AP65" s="614"/>
      <c r="AQ65" s="614"/>
      <c r="AR65" s="614"/>
      <c r="AS65" s="614"/>
      <c r="AT65" s="611"/>
      <c r="AU65" s="614"/>
      <c r="AV65" s="614"/>
      <c r="AW65" s="614"/>
      <c r="AX65" s="614"/>
      <c r="AY65" s="614"/>
      <c r="AZ65" s="619"/>
      <c r="BA65" s="423"/>
      <c r="BB65" s="417"/>
      <c r="BC65" s="417"/>
      <c r="BD65" s="417"/>
      <c r="BE65" s="417"/>
      <c r="BF65" s="417"/>
      <c r="BG65" s="417"/>
      <c r="BH65" s="417"/>
      <c r="BI65" s="417"/>
      <c r="BJ65" s="416"/>
      <c r="BK65" s="417"/>
      <c r="BL65" s="612"/>
      <c r="BM65" s="612"/>
      <c r="BN65" s="612"/>
      <c r="BO65" s="412"/>
      <c r="BP65" s="613"/>
      <c r="BQ65" s="613"/>
      <c r="BR65" s="613"/>
      <c r="BS65" s="613"/>
      <c r="BT65" s="613"/>
      <c r="BU65" s="610"/>
      <c r="BV65" s="614"/>
      <c r="BW65" s="614"/>
      <c r="BX65" s="614"/>
      <c r="BY65" s="614"/>
      <c r="BZ65" s="614"/>
      <c r="CA65" s="611"/>
      <c r="CB65" s="614"/>
      <c r="CC65" s="614"/>
      <c r="CD65" s="614"/>
      <c r="CE65" s="614"/>
      <c r="CF65" s="614"/>
      <c r="CG65" s="244"/>
    </row>
    <row r="66" spans="1:86" ht="15" customHeight="1">
      <c r="A66" s="173"/>
      <c r="B66" s="671"/>
      <c r="C66" s="671"/>
      <c r="D66" s="671"/>
      <c r="E66" s="669"/>
      <c r="F66" s="669"/>
      <c r="G66" s="654"/>
      <c r="H66" s="656"/>
      <c r="I66" s="656"/>
      <c r="J66" s="656"/>
      <c r="K66" s="656"/>
      <c r="L66" s="656"/>
      <c r="M66" s="656"/>
      <c r="N66" s="656"/>
      <c r="O66" s="656"/>
      <c r="P66" s="656"/>
      <c r="Q66" s="656"/>
      <c r="R66" s="656"/>
      <c r="S66" s="656"/>
      <c r="T66" s="656"/>
      <c r="U66" s="656"/>
      <c r="V66" s="656"/>
      <c r="W66" s="656"/>
      <c r="X66" s="656"/>
      <c r="Y66" s="656"/>
      <c r="Z66" s="656"/>
      <c r="AA66" s="658"/>
      <c r="AB66" s="658"/>
      <c r="AC66" s="658"/>
      <c r="AD66" s="618"/>
      <c r="AE66" s="409" t="str">
        <f>IF(LEN(VLOOKUP(AA60,suvaha!$D$8:$H$158,3,FALSE))&lt;11,"",LEFT(RIGHT(VLOOKUP(AA60,suvaha!$D$8:$H$158,3,FALSE),11),1))</f>
        <v/>
      </c>
      <c r="AF66" s="211"/>
      <c r="AG66" s="409" t="str">
        <f>IF(LEN(VLOOKUP(AA60,suvaha!$D$8:$H$158,3,FALSE))&lt;10,"",LEFT(RIGHT(VLOOKUP(AA60,suvaha!$D$8:$H$158,3,FALSE),10),1))</f>
        <v/>
      </c>
      <c r="AH66" s="411"/>
      <c r="AI66" s="409" t="str">
        <f>IF(LEN(VLOOKUP(AA60,suvaha!$D$8:$H$158,3,FALSE))&lt;9,"",LEFT(RIGHT(VLOOKUP(AA60,suvaha!$D$8:$H$158,3,FALSE),9),1))</f>
        <v/>
      </c>
      <c r="AJ66" s="211"/>
      <c r="AK66" s="409" t="str">
        <f>IF(LEN(VLOOKUP(AA60,suvaha!$D$8:$H$158,3,FALSE))&lt;8,"",LEFT(RIGHT(VLOOKUP(AA60,suvaha!$D$8:$H$158,3,FALSE),8),1))</f>
        <v/>
      </c>
      <c r="AL66" s="411"/>
      <c r="AM66" s="409" t="str">
        <f>IF(LEN(VLOOKUP(AA60,suvaha!$D$8:$H$158,3,FALSE))&lt;7,"",LEFT(RIGHT(VLOOKUP(AA60,suvaha!$D$8:$H$158,3,FALSE),7),1))</f>
        <v/>
      </c>
      <c r="AN66" s="610"/>
      <c r="AO66" s="409" t="str">
        <f>IF(LEN(VLOOKUP(AA60,suvaha!$D$8:$H$158,3,FALSE))&lt;6,"",LEFT(RIGHT(VLOOKUP(AA60,suvaha!$D$8:$H$158,3,FALSE),6),1))</f>
        <v/>
      </c>
      <c r="AP66" s="411"/>
      <c r="AQ66" s="409" t="str">
        <f>IF(LEN(VLOOKUP(AA60,suvaha!$D$8:$H$158,3,FALSE))&lt;5,"",LEFT(RIGHT(VLOOKUP(AA60,suvaha!$D$8:$H$158,3,FALSE),5),1))</f>
        <v/>
      </c>
      <c r="AR66" s="411"/>
      <c r="AS66" s="409" t="str">
        <f>IF(LEN(VLOOKUP(AA60,suvaha!$D$8:$H$158,3,FALSE))&lt;4,"",LEFT(RIGHT(VLOOKUP(AA60,suvaha!$D$8:$H$158,3,FALSE),4),1))</f>
        <v/>
      </c>
      <c r="AT66" s="611"/>
      <c r="AU66" s="409" t="str">
        <f>IF(LEN(VLOOKUP(AA60,suvaha!$D$8:$H$158,3,FALSE))&lt;3,"",LEFT(RIGHT(VLOOKUP(AA60,suvaha!$D$8:$H$158,3,FALSE),3),1))</f>
        <v/>
      </c>
      <c r="AV66" s="411"/>
      <c r="AW66" s="409" t="str">
        <f>IF(LEN(VLOOKUP(AA60,suvaha!$D$8:$H$158,3,FALSE))&lt;2,"",LEFT(RIGHT(VLOOKUP(AA60,suvaha!$D$8:$H$158,3,FALSE),2),1))</f>
        <v/>
      </c>
      <c r="AX66" s="411"/>
      <c r="AY66" s="409" t="str">
        <f>IF(VLOOKUP(AA60,suvaha!$D$8:$H$85,3,FALSE)=0,"",IF(LEN(VLOOKUP(AA60,suvaha!$D$8:$H$158,3,FALSE))&lt;1,"",LEFT(RIGHT(VLOOKUP(AA60,suvaha!$D$8:$H$158,3,FALSE),1),1)))</f>
        <v/>
      </c>
      <c r="AZ66" s="619"/>
      <c r="BA66" s="423"/>
      <c r="BB66" s="417"/>
      <c r="BC66" s="417"/>
      <c r="BD66" s="417"/>
      <c r="BE66" s="417"/>
      <c r="BF66" s="417"/>
      <c r="BG66" s="417"/>
      <c r="BH66" s="417"/>
      <c r="BI66" s="417"/>
      <c r="BJ66" s="416"/>
      <c r="BK66" s="417"/>
      <c r="BL66" s="409" t="str">
        <f>IF(LEN(VLOOKUP(AA60,suvaha!$D$8:$H$158,5,FALSE))&lt;11,"",LEFT(RIGHT(VLOOKUP(AA60,suvaha!$D$8:$H$158,5,FALSE),11),1))</f>
        <v/>
      </c>
      <c r="BM66" s="211"/>
      <c r="BN66" s="409" t="str">
        <f>IF(LEN(VLOOKUP(AA60,suvaha!$D$8:$H$158,5,FALSE))&lt;10,"",LEFT(RIGHT(VLOOKUP(AA60,suvaha!$D$8:$H$158,5,FALSE),10),1))</f>
        <v/>
      </c>
      <c r="BO66" s="411"/>
      <c r="BP66" s="409" t="str">
        <f>IF(LEN(VLOOKUP(AA60,suvaha!$D$8:$H$158,5,FALSE))&lt;9,"",LEFT(RIGHT(VLOOKUP(AA60,suvaha!$D$8:$H$158,5,FALSE),9),1))</f>
        <v/>
      </c>
      <c r="BQ66" s="211"/>
      <c r="BR66" s="409" t="str">
        <f>IF(LEN(VLOOKUP(AA60,suvaha!$D$8:$H$158,5,FALSE))&lt;8,"",LEFT(RIGHT(VLOOKUP(AA60,suvaha!$D$8:$H$158,5,FALSE),8),1))</f>
        <v/>
      </c>
      <c r="BS66" s="411"/>
      <c r="BT66" s="409" t="str">
        <f>IF(LEN(VLOOKUP(AA60,suvaha!$D$8:$H$158,5,FALSE))&lt;7,"",LEFT(RIGHT(VLOOKUP(AA60,suvaha!$D$8:$H$158,5,FALSE),7),1))</f>
        <v/>
      </c>
      <c r="BU66" s="610"/>
      <c r="BV66" s="409" t="str">
        <f>IF(LEN(VLOOKUP(AA60,suvaha!$D$8:$H$158,5,FALSE))&lt;6,"",LEFT(RIGHT(VLOOKUP(AA60,suvaha!$D$8:$H$158,5,FALSE),6),1))</f>
        <v/>
      </c>
      <c r="BW66" s="411"/>
      <c r="BX66" s="409" t="str">
        <f>IF(LEN(VLOOKUP(AA60,suvaha!$D$8:$H$158,5,FALSE))&lt;5,"",LEFT(RIGHT(VLOOKUP(AA60,suvaha!$D$8:$H$158,5,FALSE),5),1))</f>
        <v/>
      </c>
      <c r="BY66" s="411"/>
      <c r="BZ66" s="409" t="str">
        <f>IF(LEN(VLOOKUP(AA60,suvaha!$D$8:$H$158,5,FALSE))&lt;4,"",LEFT(RIGHT(VLOOKUP(AA60,suvaha!$D$8:$H$158,5,FALSE),4),1))</f>
        <v/>
      </c>
      <c r="CA66" s="611"/>
      <c r="CB66" s="409" t="str">
        <f>IF(LEN(VLOOKUP(AA60,suvaha!$D$8:$H$158,5,FALSE))&lt;3,"",LEFT(RIGHT(VLOOKUP(AA60,suvaha!$D$8:$H$158,5,FALSE),3),1))</f>
        <v/>
      </c>
      <c r="CC66" s="411"/>
      <c r="CD66" s="409" t="str">
        <f>IF(LEN(VLOOKUP(AA60,suvaha!$D$8:$H$158,5,FALSE))&lt;2,"",LEFT(RIGHT(VLOOKUP(AA60,suvaha!$D$8:$H$158,5,FALSE),2),1))</f>
        <v/>
      </c>
      <c r="CE66" s="411"/>
      <c r="CF66" s="409" t="str">
        <f>IF(VLOOKUP(AA60,suvaha!$D$8:$H$85,5,FALSE)=0,"",IF(LEN(VLOOKUP(AA60,suvaha!$D$8:$H$158,5,FALSE))&lt;1,"",LEFT(RIGHT(VLOOKUP(AA60,suvaha!$D$8:$H$158,5,FALSE),1),1)))</f>
        <v/>
      </c>
      <c r="CG66" s="244"/>
    </row>
    <row r="67" spans="1:86" ht="3" customHeight="1">
      <c r="A67" s="173"/>
      <c r="B67" s="671"/>
      <c r="C67" s="671"/>
      <c r="D67" s="671"/>
      <c r="E67" s="669"/>
      <c r="F67" s="669"/>
      <c r="G67" s="654"/>
      <c r="H67" s="656"/>
      <c r="I67" s="656"/>
      <c r="J67" s="656"/>
      <c r="K67" s="656"/>
      <c r="L67" s="656"/>
      <c r="M67" s="656"/>
      <c r="N67" s="656"/>
      <c r="O67" s="656"/>
      <c r="P67" s="656"/>
      <c r="Q67" s="656"/>
      <c r="R67" s="656"/>
      <c r="S67" s="656"/>
      <c r="T67" s="656"/>
      <c r="U67" s="656"/>
      <c r="V67" s="656"/>
      <c r="W67" s="656"/>
      <c r="X67" s="656"/>
      <c r="Y67" s="656"/>
      <c r="Z67" s="656"/>
      <c r="AA67" s="658"/>
      <c r="AB67" s="658"/>
      <c r="AC67" s="658"/>
      <c r="AD67" s="637"/>
      <c r="AE67" s="637"/>
      <c r="AF67" s="637"/>
      <c r="AG67" s="637"/>
      <c r="AH67" s="637"/>
      <c r="AI67" s="637"/>
      <c r="AJ67" s="637"/>
      <c r="AK67" s="637"/>
      <c r="AL67" s="637"/>
      <c r="AM67" s="637"/>
      <c r="AN67" s="637"/>
      <c r="AO67" s="637"/>
      <c r="AP67" s="637"/>
      <c r="AQ67" s="637"/>
      <c r="AR67" s="637"/>
      <c r="AS67" s="637"/>
      <c r="AT67" s="637"/>
      <c r="AU67" s="637"/>
      <c r="AV67" s="637"/>
      <c r="AW67" s="637"/>
      <c r="AX67" s="637"/>
      <c r="AY67" s="637"/>
      <c r="AZ67" s="637"/>
      <c r="BA67" s="424"/>
      <c r="BB67" s="270"/>
      <c r="BC67" s="270"/>
      <c r="BD67" s="270"/>
      <c r="BE67" s="270"/>
      <c r="BF67" s="270"/>
      <c r="BG67" s="270"/>
      <c r="BH67" s="270"/>
      <c r="BI67" s="270"/>
      <c r="BJ67" s="418"/>
      <c r="BK67" s="270"/>
      <c r="BL67" s="270"/>
      <c r="BM67" s="270"/>
      <c r="BN67" s="270"/>
      <c r="BO67" s="270"/>
      <c r="BP67" s="270"/>
      <c r="BQ67" s="270"/>
      <c r="BR67" s="270"/>
      <c r="BS67" s="270"/>
      <c r="BT67" s="270"/>
      <c r="BU67" s="270"/>
      <c r="BV67" s="270"/>
      <c r="BW67" s="270"/>
      <c r="BX67" s="270"/>
      <c r="BY67" s="270"/>
      <c r="BZ67" s="270"/>
      <c r="CA67" s="270"/>
      <c r="CB67" s="270"/>
      <c r="CC67" s="270"/>
      <c r="CD67" s="270"/>
      <c r="CE67" s="270"/>
      <c r="CF67" s="270"/>
      <c r="CG67" s="243"/>
    </row>
    <row r="68" spans="1:86" s="206" customFormat="1" ht="3" customHeight="1">
      <c r="A68" s="173"/>
      <c r="B68" s="671"/>
      <c r="C68" s="671"/>
      <c r="D68" s="671"/>
      <c r="E68" s="669" t="s">
        <v>779</v>
      </c>
      <c r="F68" s="669"/>
      <c r="G68" s="654"/>
      <c r="H68" s="656" t="str">
        <f>Index!C101</f>
        <v>Pohľadávky z derivátových operácií (373A, 376A)</v>
      </c>
      <c r="I68" s="656"/>
      <c r="J68" s="656"/>
      <c r="K68" s="656"/>
      <c r="L68" s="656"/>
      <c r="M68" s="656"/>
      <c r="N68" s="656"/>
      <c r="O68" s="656"/>
      <c r="P68" s="656"/>
      <c r="Q68" s="656"/>
      <c r="R68" s="656"/>
      <c r="S68" s="656"/>
      <c r="T68" s="656"/>
      <c r="U68" s="656"/>
      <c r="V68" s="656"/>
      <c r="W68" s="656"/>
      <c r="X68" s="656"/>
      <c r="Y68" s="656"/>
      <c r="Z68" s="656"/>
      <c r="AA68" s="658" t="s">
        <v>840</v>
      </c>
      <c r="AB68" s="658"/>
      <c r="AC68" s="658"/>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59"/>
      <c r="BB68" s="659"/>
      <c r="BC68" s="659"/>
      <c r="BD68" s="659"/>
      <c r="BE68" s="659"/>
      <c r="BF68" s="659"/>
      <c r="BG68" s="659"/>
      <c r="BH68" s="659"/>
      <c r="BI68" s="659"/>
      <c r="BJ68" s="659"/>
      <c r="BK68" s="659"/>
      <c r="BL68" s="659"/>
      <c r="BM68" s="659"/>
      <c r="BN68" s="659"/>
      <c r="BO68" s="659"/>
      <c r="BP68" s="659"/>
      <c r="BQ68" s="659"/>
      <c r="BR68" s="264"/>
      <c r="BS68" s="264"/>
      <c r="BT68" s="264"/>
      <c r="BU68" s="264"/>
      <c r="BV68" s="264"/>
      <c r="BW68" s="421"/>
      <c r="BX68" s="264"/>
      <c r="BY68" s="264"/>
      <c r="BZ68" s="264"/>
      <c r="CA68" s="264"/>
      <c r="CB68" s="264"/>
      <c r="CC68" s="264"/>
      <c r="CD68" s="264"/>
      <c r="CE68" s="264"/>
      <c r="CF68" s="264"/>
      <c r="CG68" s="241"/>
      <c r="CH68" s="177"/>
    </row>
    <row r="69" spans="1:86" s="206" customFormat="1" ht="3" customHeight="1">
      <c r="A69" s="173"/>
      <c r="B69" s="671"/>
      <c r="C69" s="671"/>
      <c r="D69" s="671"/>
      <c r="E69" s="669"/>
      <c r="F69" s="669"/>
      <c r="G69" s="654"/>
      <c r="H69" s="656"/>
      <c r="I69" s="656"/>
      <c r="J69" s="656"/>
      <c r="K69" s="656"/>
      <c r="L69" s="656"/>
      <c r="M69" s="656"/>
      <c r="N69" s="656"/>
      <c r="O69" s="656"/>
      <c r="P69" s="656"/>
      <c r="Q69" s="656"/>
      <c r="R69" s="656"/>
      <c r="S69" s="656"/>
      <c r="T69" s="656"/>
      <c r="U69" s="656"/>
      <c r="V69" s="656"/>
      <c r="W69" s="656"/>
      <c r="X69" s="656"/>
      <c r="Y69" s="656"/>
      <c r="Z69" s="656"/>
      <c r="AA69" s="658"/>
      <c r="AB69" s="658"/>
      <c r="AC69" s="658"/>
      <c r="AD69" s="618"/>
      <c r="AE69" s="612"/>
      <c r="AF69" s="612"/>
      <c r="AG69" s="612"/>
      <c r="AH69" s="412"/>
      <c r="AI69" s="613"/>
      <c r="AJ69" s="613"/>
      <c r="AK69" s="613"/>
      <c r="AL69" s="613"/>
      <c r="AM69" s="613"/>
      <c r="AN69" s="610"/>
      <c r="AO69" s="614"/>
      <c r="AP69" s="614"/>
      <c r="AQ69" s="614"/>
      <c r="AR69" s="614"/>
      <c r="AS69" s="614"/>
      <c r="AT69" s="611"/>
      <c r="AU69" s="614"/>
      <c r="AV69" s="614"/>
      <c r="AW69" s="614"/>
      <c r="AX69" s="614"/>
      <c r="AY69" s="614"/>
      <c r="AZ69" s="619"/>
      <c r="BA69" s="618"/>
      <c r="BB69" s="612"/>
      <c r="BC69" s="612"/>
      <c r="BD69" s="612"/>
      <c r="BE69" s="412"/>
      <c r="BF69" s="613"/>
      <c r="BG69" s="613"/>
      <c r="BH69" s="613"/>
      <c r="BI69" s="613"/>
      <c r="BJ69" s="613"/>
      <c r="BK69" s="610"/>
      <c r="BL69" s="614"/>
      <c r="BM69" s="614"/>
      <c r="BN69" s="614"/>
      <c r="BO69" s="614"/>
      <c r="BP69" s="614"/>
      <c r="BQ69" s="611"/>
      <c r="BR69" s="614"/>
      <c r="BS69" s="614"/>
      <c r="BT69" s="614"/>
      <c r="BU69" s="614"/>
      <c r="BV69" s="614"/>
      <c r="BW69" s="416"/>
      <c r="BX69" s="417"/>
      <c r="BY69" s="417"/>
      <c r="BZ69" s="417"/>
      <c r="CA69" s="417"/>
      <c r="CB69" s="417"/>
      <c r="CC69" s="417"/>
      <c r="CD69" s="417"/>
      <c r="CE69" s="417"/>
      <c r="CF69" s="417"/>
      <c r="CG69" s="242"/>
      <c r="CH69" s="177"/>
    </row>
    <row r="70" spans="1:86" ht="15" customHeight="1">
      <c r="A70" s="173"/>
      <c r="B70" s="671"/>
      <c r="C70" s="671"/>
      <c r="D70" s="671"/>
      <c r="E70" s="669"/>
      <c r="F70" s="669"/>
      <c r="G70" s="654"/>
      <c r="H70" s="656"/>
      <c r="I70" s="656"/>
      <c r="J70" s="656"/>
      <c r="K70" s="656"/>
      <c r="L70" s="656"/>
      <c r="M70" s="656"/>
      <c r="N70" s="656"/>
      <c r="O70" s="656"/>
      <c r="P70" s="656"/>
      <c r="Q70" s="656"/>
      <c r="R70" s="656"/>
      <c r="S70" s="656"/>
      <c r="T70" s="656"/>
      <c r="U70" s="656"/>
      <c r="V70" s="656"/>
      <c r="W70" s="656"/>
      <c r="X70" s="656"/>
      <c r="Y70" s="656"/>
      <c r="Z70" s="656"/>
      <c r="AA70" s="658"/>
      <c r="AB70" s="658"/>
      <c r="AC70" s="658"/>
      <c r="AD70" s="618"/>
      <c r="AE70" s="409" t="str">
        <f>IF(LEN(VLOOKUP(AA68,suvaha!$D$8:$H$158,2,FALSE))&lt;11,"",LEFT(RIGHT(VLOOKUP(AA68,suvaha!$D$8:$H$158,2,FALSE),11),1))</f>
        <v/>
      </c>
      <c r="AF70" s="211"/>
      <c r="AG70" s="409" t="str">
        <f>IF(LEN(VLOOKUP(AA68,suvaha!$D$8:$H$158,2,FALSE))&lt;10,"",LEFT(RIGHT(VLOOKUP(AA68,suvaha!$D$8:$H$158,2,FALSE),10),1))</f>
        <v/>
      </c>
      <c r="AH70" s="411"/>
      <c r="AI70" s="409" t="str">
        <f>IF(LEN(VLOOKUP(AA68,suvaha!$D$8:$H$158,2,FALSE))&lt;9,"",LEFT(RIGHT(VLOOKUP(AA68,suvaha!$D$8:$H$158,2,FALSE),9),1))</f>
        <v/>
      </c>
      <c r="AJ70" s="211"/>
      <c r="AK70" s="409" t="str">
        <f>IF(LEN(VLOOKUP(AA68,suvaha!$D$8:$H$158,2,FALSE))&lt;8,"",LEFT(RIGHT(VLOOKUP(AA68,suvaha!$D$8:$H$158,2,FALSE),8),1))</f>
        <v/>
      </c>
      <c r="AL70" s="411"/>
      <c r="AM70" s="409" t="str">
        <f>IF(LEN(VLOOKUP(AA68,suvaha!$D$8:$H$158,2,FALSE))&lt;7,"",LEFT(RIGHT(VLOOKUP(AA68,suvaha!$D$8:$H$158,2,FALSE),7),1))</f>
        <v/>
      </c>
      <c r="AN70" s="610"/>
      <c r="AO70" s="409" t="str">
        <f>IF(LEN(VLOOKUP(AA68,suvaha!$D$8:$H$158,2,FALSE))&lt;6,"",LEFT(RIGHT(VLOOKUP(AA68,suvaha!$D$8:$H$158,2,FALSE),6),1))</f>
        <v/>
      </c>
      <c r="AP70" s="411"/>
      <c r="AQ70" s="409" t="str">
        <f>IF(LEN(VLOOKUP(AA68,suvaha!$D$8:$H$158,2,FALSE))&lt;5,"",LEFT(RIGHT(VLOOKUP(AA68,suvaha!$D$8:$H$158,2,FALSE),5),1))</f>
        <v/>
      </c>
      <c r="AR70" s="411"/>
      <c r="AS70" s="409" t="str">
        <f>IF(LEN(VLOOKUP(AA68,suvaha!$D$8:$H$158,2,FALSE))&lt;4,"",LEFT(RIGHT(VLOOKUP(AA68,suvaha!$D$8:$H$158,2,FALSE),4),1))</f>
        <v/>
      </c>
      <c r="AT70" s="611"/>
      <c r="AU70" s="409" t="str">
        <f>IF(LEN(VLOOKUP(AA68,suvaha!$D$8:$H$158,2,FALSE))&lt;3,"",LEFT(RIGHT(VLOOKUP(AA68,suvaha!$D$8:$H$158,2,FALSE),3),1))</f>
        <v/>
      </c>
      <c r="AV70" s="411"/>
      <c r="AW70" s="409" t="str">
        <f>IF(LEN(VLOOKUP(AA68,suvaha!$D$8:$H$158,2,FALSE))&lt;2,"",LEFT(RIGHT(VLOOKUP(AA68,suvaha!$D$8:$H$158,2,FALSE),2),1))</f>
        <v/>
      </c>
      <c r="AX70" s="411"/>
      <c r="AY70" s="409" t="str">
        <f>IF(VLOOKUP(AA68,suvaha!$D$8:$H$85,2,FALSE)=0,"",IF(LEN(VLOOKUP(AA68,suvaha!$D$8:$H$158,2,FALSE))&lt;1,"",LEFT(RIGHT(VLOOKUP(AA68,suvaha!$D$8:$H$158,2,FALSE),1),1)))</f>
        <v/>
      </c>
      <c r="AZ70" s="619"/>
      <c r="BA70" s="618"/>
      <c r="BB70" s="409" t="str">
        <f>IF(LEN(VLOOKUP(AA68,suvaha!$D$8:$H$158,4,FALSE))&lt;11,"",LEFT(RIGHT(VLOOKUP(AA68,suvaha!$D$8:$H$158,4,FALSE),11),1))</f>
        <v/>
      </c>
      <c r="BC70" s="211"/>
      <c r="BD70" s="409" t="str">
        <f>IF(LEN(VLOOKUP(AA68,suvaha!$D$8:$H$158,4,FALSE))&lt;10,"",LEFT(RIGHT(VLOOKUP(AA68,suvaha!$D$8:$H$158,4,FALSE),10),1))</f>
        <v/>
      </c>
      <c r="BE70" s="411"/>
      <c r="BF70" s="409" t="str">
        <f>IF(LEN(VLOOKUP(AA68,suvaha!$D$8:$H$158,4,FALSE))&lt;9,"",LEFT(RIGHT(VLOOKUP(AA68,suvaha!$D$8:$H$158,4,FALSE),9),1))</f>
        <v/>
      </c>
      <c r="BG70" s="211"/>
      <c r="BH70" s="409" t="str">
        <f>IF(LEN(VLOOKUP(AA68,suvaha!$D$8:$H$158,4,FALSE))&lt;8,"",LEFT(RIGHT(VLOOKUP(AA68,suvaha!$D$8:$H$158,4,FALSE),8),1))</f>
        <v/>
      </c>
      <c r="BI70" s="411"/>
      <c r="BJ70" s="409" t="str">
        <f>IF(LEN(VLOOKUP(AA68,suvaha!$D$8:$H$158,4,FALSE))&lt;7,"",LEFT(RIGHT(VLOOKUP(AA68,suvaha!$D$8:$H$158,4,FALSE),7),1))</f>
        <v/>
      </c>
      <c r="BK70" s="610"/>
      <c r="BL70" s="409" t="str">
        <f>IF(LEN(VLOOKUP(AA68,suvaha!$D$8:$H$158,4,FALSE))&lt;6,"",LEFT(RIGHT(VLOOKUP(AA68,suvaha!$D$8:$H$158,4,FALSE),6),1))</f>
        <v/>
      </c>
      <c r="BM70" s="411"/>
      <c r="BN70" s="409" t="str">
        <f>IF(LEN(VLOOKUP(AA68,suvaha!$D$8:$H$158,4,FALSE))&lt;5,"",LEFT(RIGHT(VLOOKUP(AA68,suvaha!$D$8:$H$158,4,FALSE),5),1))</f>
        <v/>
      </c>
      <c r="BO70" s="411"/>
      <c r="BP70" s="409" t="str">
        <f>IF(LEN(VLOOKUP(AA68,suvaha!$D$8:$H$158,4,FALSE))&lt;4,"",LEFT(RIGHT(VLOOKUP(AA68,suvaha!$D$8:$H$158,4,FALSE),4),1))</f>
        <v/>
      </c>
      <c r="BQ70" s="611"/>
      <c r="BR70" s="409" t="str">
        <f>IF(LEN(VLOOKUP(AA68,suvaha!$D$8:$H$158,4,FALSE))&lt;3,"",LEFT(RIGHT(VLOOKUP(AA68,suvaha!$D$8:$H$158,4,FALSE),3),1))</f>
        <v/>
      </c>
      <c r="BS70" s="411"/>
      <c r="BT70" s="409" t="str">
        <f>IF(LEN(VLOOKUP(AA68,suvaha!$D$8:$H$158,4,FALSE))&lt;2,"",LEFT(RIGHT(VLOOKUP(AA68,suvaha!$D$8:$H$158,4,FALSE),2),1))</f>
        <v/>
      </c>
      <c r="BU70" s="411"/>
      <c r="BV70" s="409" t="str">
        <f>IF(VLOOKUP(AA68,suvaha!$D$8:$H$85,4,FALSE)=0,"",IF(LEN(VLOOKUP(AA68,suvaha!$D$8:$H$158,4,FALSE))&lt;1,"",LEFT(RIGHT(VLOOKUP(AA68,suvaha!$D$8:$H$158,4,FALSE),1),1)))</f>
        <v/>
      </c>
      <c r="BW70" s="416"/>
      <c r="BX70" s="417"/>
      <c r="BY70" s="417"/>
      <c r="BZ70" s="417"/>
      <c r="CA70" s="417"/>
      <c r="CB70" s="417"/>
      <c r="CC70" s="417"/>
      <c r="CD70" s="417"/>
      <c r="CE70" s="417"/>
      <c r="CF70" s="417"/>
      <c r="CG70" s="242"/>
    </row>
    <row r="71" spans="1:86" ht="3" customHeight="1">
      <c r="A71" s="173"/>
      <c r="B71" s="671"/>
      <c r="C71" s="671"/>
      <c r="D71" s="671"/>
      <c r="E71" s="669"/>
      <c r="F71" s="669"/>
      <c r="G71" s="654"/>
      <c r="H71" s="656"/>
      <c r="I71" s="656"/>
      <c r="J71" s="656"/>
      <c r="K71" s="656"/>
      <c r="L71" s="656"/>
      <c r="M71" s="656"/>
      <c r="N71" s="656"/>
      <c r="O71" s="656"/>
      <c r="P71" s="656"/>
      <c r="Q71" s="656"/>
      <c r="R71" s="656"/>
      <c r="S71" s="656"/>
      <c r="T71" s="656"/>
      <c r="U71" s="656"/>
      <c r="V71" s="656"/>
      <c r="W71" s="656"/>
      <c r="X71" s="656"/>
      <c r="Y71" s="656"/>
      <c r="Z71" s="656"/>
      <c r="AA71" s="658"/>
      <c r="AB71" s="658"/>
      <c r="AC71" s="658"/>
      <c r="AD71" s="637"/>
      <c r="AE71" s="637"/>
      <c r="AF71" s="637"/>
      <c r="AG71" s="637"/>
      <c r="AH71" s="637"/>
      <c r="AI71" s="637"/>
      <c r="AJ71" s="637"/>
      <c r="AK71" s="637"/>
      <c r="AL71" s="637"/>
      <c r="AM71" s="637"/>
      <c r="AN71" s="637"/>
      <c r="AO71" s="637"/>
      <c r="AP71" s="637"/>
      <c r="AQ71" s="637"/>
      <c r="AR71" s="637"/>
      <c r="AS71" s="637"/>
      <c r="AT71" s="637"/>
      <c r="AU71" s="637"/>
      <c r="AV71" s="637"/>
      <c r="AW71" s="637"/>
      <c r="AX71" s="637"/>
      <c r="AY71" s="637"/>
      <c r="AZ71" s="637"/>
      <c r="BA71" s="638"/>
      <c r="BB71" s="638"/>
      <c r="BC71" s="638"/>
      <c r="BD71" s="638"/>
      <c r="BE71" s="638"/>
      <c r="BF71" s="638"/>
      <c r="BG71" s="638"/>
      <c r="BH71" s="638"/>
      <c r="BI71" s="638"/>
      <c r="BJ71" s="638"/>
      <c r="BK71" s="638"/>
      <c r="BL71" s="638"/>
      <c r="BM71" s="638"/>
      <c r="BN71" s="638"/>
      <c r="BO71" s="638"/>
      <c r="BP71" s="638"/>
      <c r="BQ71" s="638"/>
      <c r="BR71" s="270"/>
      <c r="BS71" s="270"/>
      <c r="BT71" s="270"/>
      <c r="BU71" s="270"/>
      <c r="BV71" s="270"/>
      <c r="BW71" s="418"/>
      <c r="BX71" s="270"/>
      <c r="BY71" s="270"/>
      <c r="BZ71" s="270"/>
      <c r="CA71" s="270"/>
      <c r="CB71" s="270"/>
      <c r="CC71" s="270"/>
      <c r="CD71" s="270"/>
      <c r="CE71" s="270"/>
      <c r="CF71" s="270"/>
      <c r="CG71" s="243"/>
      <c r="CH71" s="325"/>
    </row>
    <row r="72" spans="1:86" ht="3" customHeight="1">
      <c r="A72" s="173"/>
      <c r="B72" s="671"/>
      <c r="C72" s="671"/>
      <c r="D72" s="671"/>
      <c r="E72" s="669"/>
      <c r="F72" s="669"/>
      <c r="G72" s="654"/>
      <c r="H72" s="656"/>
      <c r="I72" s="656"/>
      <c r="J72" s="656"/>
      <c r="K72" s="656"/>
      <c r="L72" s="656"/>
      <c r="M72" s="656"/>
      <c r="N72" s="656"/>
      <c r="O72" s="656"/>
      <c r="P72" s="656"/>
      <c r="Q72" s="656"/>
      <c r="R72" s="656"/>
      <c r="S72" s="656"/>
      <c r="T72" s="656"/>
      <c r="U72" s="656"/>
      <c r="V72" s="656"/>
      <c r="W72" s="656"/>
      <c r="X72" s="656"/>
      <c r="Y72" s="656"/>
      <c r="Z72" s="656"/>
      <c r="AA72" s="658"/>
      <c r="AB72" s="658"/>
      <c r="AC72" s="658"/>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422"/>
      <c r="BB72" s="264"/>
      <c r="BC72" s="264"/>
      <c r="BD72" s="264"/>
      <c r="BE72" s="264"/>
      <c r="BF72" s="264"/>
      <c r="BG72" s="264"/>
      <c r="BH72" s="264"/>
      <c r="BI72" s="264"/>
      <c r="BJ72" s="421"/>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41"/>
      <c r="CH72" s="325"/>
    </row>
    <row r="73" spans="1:86" ht="3" customHeight="1">
      <c r="A73" s="173"/>
      <c r="B73" s="671"/>
      <c r="C73" s="671"/>
      <c r="D73" s="671"/>
      <c r="E73" s="669"/>
      <c r="F73" s="669"/>
      <c r="G73" s="654"/>
      <c r="H73" s="656"/>
      <c r="I73" s="656"/>
      <c r="J73" s="656"/>
      <c r="K73" s="656"/>
      <c r="L73" s="656"/>
      <c r="M73" s="656"/>
      <c r="N73" s="656"/>
      <c r="O73" s="656"/>
      <c r="P73" s="656"/>
      <c r="Q73" s="656"/>
      <c r="R73" s="656"/>
      <c r="S73" s="656"/>
      <c r="T73" s="656"/>
      <c r="U73" s="656"/>
      <c r="V73" s="656"/>
      <c r="W73" s="656"/>
      <c r="X73" s="656"/>
      <c r="Y73" s="656"/>
      <c r="Z73" s="656"/>
      <c r="AA73" s="658"/>
      <c r="AB73" s="658"/>
      <c r="AC73" s="658"/>
      <c r="AD73" s="618"/>
      <c r="AE73" s="612"/>
      <c r="AF73" s="612"/>
      <c r="AG73" s="612"/>
      <c r="AH73" s="412"/>
      <c r="AI73" s="613"/>
      <c r="AJ73" s="613"/>
      <c r="AK73" s="613"/>
      <c r="AL73" s="613"/>
      <c r="AM73" s="613"/>
      <c r="AN73" s="610"/>
      <c r="AO73" s="614"/>
      <c r="AP73" s="614"/>
      <c r="AQ73" s="614"/>
      <c r="AR73" s="614"/>
      <c r="AS73" s="614"/>
      <c r="AT73" s="611"/>
      <c r="AU73" s="614"/>
      <c r="AV73" s="614"/>
      <c r="AW73" s="614"/>
      <c r="AX73" s="614"/>
      <c r="AY73" s="614"/>
      <c r="AZ73" s="619"/>
      <c r="BA73" s="423"/>
      <c r="BB73" s="417"/>
      <c r="BC73" s="417"/>
      <c r="BD73" s="417"/>
      <c r="BE73" s="417"/>
      <c r="BF73" s="417"/>
      <c r="BG73" s="417"/>
      <c r="BH73" s="417"/>
      <c r="BI73" s="417"/>
      <c r="BJ73" s="416"/>
      <c r="BK73" s="417"/>
      <c r="BL73" s="612"/>
      <c r="BM73" s="612"/>
      <c r="BN73" s="612"/>
      <c r="BO73" s="412"/>
      <c r="BP73" s="613"/>
      <c r="BQ73" s="613"/>
      <c r="BR73" s="613"/>
      <c r="BS73" s="613"/>
      <c r="BT73" s="613"/>
      <c r="BU73" s="610"/>
      <c r="BV73" s="614"/>
      <c r="BW73" s="614"/>
      <c r="BX73" s="614"/>
      <c r="BY73" s="614"/>
      <c r="BZ73" s="614"/>
      <c r="CA73" s="611"/>
      <c r="CB73" s="614"/>
      <c r="CC73" s="614"/>
      <c r="CD73" s="614"/>
      <c r="CE73" s="614"/>
      <c r="CF73" s="614"/>
      <c r="CG73" s="244"/>
      <c r="CH73" s="325"/>
    </row>
    <row r="74" spans="1:86" ht="15" customHeight="1">
      <c r="A74" s="173"/>
      <c r="B74" s="671"/>
      <c r="C74" s="671"/>
      <c r="D74" s="671"/>
      <c r="E74" s="669"/>
      <c r="F74" s="669"/>
      <c r="G74" s="654"/>
      <c r="H74" s="656"/>
      <c r="I74" s="656"/>
      <c r="J74" s="656"/>
      <c r="K74" s="656"/>
      <c r="L74" s="656"/>
      <c r="M74" s="656"/>
      <c r="N74" s="656"/>
      <c r="O74" s="656"/>
      <c r="P74" s="656"/>
      <c r="Q74" s="656"/>
      <c r="R74" s="656"/>
      <c r="S74" s="656"/>
      <c r="T74" s="656"/>
      <c r="U74" s="656"/>
      <c r="V74" s="656"/>
      <c r="W74" s="656"/>
      <c r="X74" s="656"/>
      <c r="Y74" s="656"/>
      <c r="Z74" s="656"/>
      <c r="AA74" s="658"/>
      <c r="AB74" s="658"/>
      <c r="AC74" s="658"/>
      <c r="AD74" s="618"/>
      <c r="AE74" s="409" t="str">
        <f>IF(LEN(VLOOKUP(AA68,suvaha!$D$8:$H$158,3,FALSE))&lt;11,"",LEFT(RIGHT(VLOOKUP(AA68,suvaha!$D$8:$H$158,3,FALSE),11),1))</f>
        <v/>
      </c>
      <c r="AF74" s="211"/>
      <c r="AG74" s="409" t="str">
        <f>IF(LEN(VLOOKUP(AA68,suvaha!$D$8:$H$158,3,FALSE))&lt;10,"",LEFT(RIGHT(VLOOKUP(AA68,suvaha!$D$8:$H$158,3,FALSE),10),1))</f>
        <v/>
      </c>
      <c r="AH74" s="411"/>
      <c r="AI74" s="409" t="str">
        <f>IF(LEN(VLOOKUP(AA68,suvaha!$D$8:$H$158,3,FALSE))&lt;9,"",LEFT(RIGHT(VLOOKUP(AA68,suvaha!$D$8:$H$158,3,FALSE),9),1))</f>
        <v/>
      </c>
      <c r="AJ74" s="211"/>
      <c r="AK74" s="409" t="str">
        <f>IF(LEN(VLOOKUP(AA68,suvaha!$D$8:$H$158,3,FALSE))&lt;8,"",LEFT(RIGHT(VLOOKUP(AA68,suvaha!$D$8:$H$158,3,FALSE),8),1))</f>
        <v/>
      </c>
      <c r="AL74" s="411"/>
      <c r="AM74" s="409" t="str">
        <f>IF(LEN(VLOOKUP(AA68,suvaha!$D$8:$H$158,3,FALSE))&lt;7,"",LEFT(RIGHT(VLOOKUP(AA68,suvaha!$D$8:$H$158,3,FALSE),7),1))</f>
        <v/>
      </c>
      <c r="AN74" s="610"/>
      <c r="AO74" s="409" t="str">
        <f>IF(LEN(VLOOKUP(AA68,suvaha!$D$8:$H$158,3,FALSE))&lt;6,"",LEFT(RIGHT(VLOOKUP(AA68,suvaha!$D$8:$H$158,3,FALSE),6),1))</f>
        <v/>
      </c>
      <c r="AP74" s="411"/>
      <c r="AQ74" s="409" t="str">
        <f>IF(LEN(VLOOKUP(AA68,suvaha!$D$8:$H$158,3,FALSE))&lt;5,"",LEFT(RIGHT(VLOOKUP(AA68,suvaha!$D$8:$H$158,3,FALSE),5),1))</f>
        <v/>
      </c>
      <c r="AR74" s="411"/>
      <c r="AS74" s="409" t="str">
        <f>IF(LEN(VLOOKUP(AA68,suvaha!$D$8:$H$158,3,FALSE))&lt;4,"",LEFT(RIGHT(VLOOKUP(AA68,suvaha!$D$8:$H$158,3,FALSE),4),1))</f>
        <v/>
      </c>
      <c r="AT74" s="611"/>
      <c r="AU74" s="409" t="str">
        <f>IF(LEN(VLOOKUP(AA68,suvaha!$D$8:$H$158,3,FALSE))&lt;3,"",LEFT(RIGHT(VLOOKUP(AA68,suvaha!$D$8:$H$158,3,FALSE),3),1))</f>
        <v/>
      </c>
      <c r="AV74" s="411"/>
      <c r="AW74" s="409" t="str">
        <f>IF(LEN(VLOOKUP(AA68,suvaha!$D$8:$H$158,3,FALSE))&lt;2,"",LEFT(RIGHT(VLOOKUP(AA68,suvaha!$D$8:$H$158,3,FALSE),2),1))</f>
        <v/>
      </c>
      <c r="AX74" s="411"/>
      <c r="AY74" s="409" t="str">
        <f>IF(VLOOKUP(AA68,suvaha!$D$8:$H$85,3,FALSE)=0,"",IF(LEN(VLOOKUP(AA68,suvaha!$D$8:$H$158,3,FALSE))&lt;1,"",LEFT(RIGHT(VLOOKUP(AA68,suvaha!$D$8:$H$158,3,FALSE),1),1)))</f>
        <v/>
      </c>
      <c r="AZ74" s="619"/>
      <c r="BA74" s="423"/>
      <c r="BB74" s="417"/>
      <c r="BC74" s="417"/>
      <c r="BD74" s="417"/>
      <c r="BE74" s="417"/>
      <c r="BF74" s="417"/>
      <c r="BG74" s="417"/>
      <c r="BH74" s="417"/>
      <c r="BI74" s="417"/>
      <c r="BJ74" s="416"/>
      <c r="BK74" s="417"/>
      <c r="BL74" s="409" t="str">
        <f>IF(LEN(VLOOKUP(AA68,suvaha!$D$8:$H$158,5,FALSE))&lt;11,"",LEFT(RIGHT(VLOOKUP(AA68,suvaha!$D$8:$H$158,5,FALSE),11),1))</f>
        <v/>
      </c>
      <c r="BM74" s="211"/>
      <c r="BN74" s="409" t="str">
        <f>IF(LEN(VLOOKUP(AA68,suvaha!$D$8:$H$158,5,FALSE))&lt;10,"",LEFT(RIGHT(VLOOKUP(AA68,suvaha!$D$8:$H$158,5,FALSE),10),1))</f>
        <v/>
      </c>
      <c r="BO74" s="411"/>
      <c r="BP74" s="409" t="str">
        <f>IF(LEN(VLOOKUP(AA68,suvaha!$D$8:$H$158,5,FALSE))&lt;9,"",LEFT(RIGHT(VLOOKUP(AA68,suvaha!$D$8:$H$158,5,FALSE),9),1))</f>
        <v/>
      </c>
      <c r="BQ74" s="211"/>
      <c r="BR74" s="409" t="str">
        <f>IF(LEN(VLOOKUP(AA68,suvaha!$D$8:$H$158,5,FALSE))&lt;8,"",LEFT(RIGHT(VLOOKUP(AA68,suvaha!$D$8:$H$158,5,FALSE),8),1))</f>
        <v/>
      </c>
      <c r="BS74" s="411"/>
      <c r="BT74" s="409" t="str">
        <f>IF(LEN(VLOOKUP(AA68,suvaha!$D$8:$H$158,5,FALSE))&lt;7,"",LEFT(RIGHT(VLOOKUP(AA68,suvaha!$D$8:$H$158,5,FALSE),7),1))</f>
        <v/>
      </c>
      <c r="BU74" s="610"/>
      <c r="BV74" s="409" t="str">
        <f>IF(LEN(VLOOKUP(AA68,suvaha!$D$8:$H$158,5,FALSE))&lt;6,"",LEFT(RIGHT(VLOOKUP(AA68,suvaha!$D$8:$H$158,5,FALSE),6),1))</f>
        <v/>
      </c>
      <c r="BW74" s="411"/>
      <c r="BX74" s="409" t="str">
        <f>IF(LEN(VLOOKUP(AA68,suvaha!$D$8:$H$158,5,FALSE))&lt;5,"",LEFT(RIGHT(VLOOKUP(AA68,suvaha!$D$8:$H$158,5,FALSE),5),1))</f>
        <v/>
      </c>
      <c r="BY74" s="411"/>
      <c r="BZ74" s="409" t="str">
        <f>IF(LEN(VLOOKUP(AA68,suvaha!$D$8:$H$158,5,FALSE))&lt;4,"",LEFT(RIGHT(VLOOKUP(AA68,suvaha!$D$8:$H$158,5,FALSE),4),1))</f>
        <v/>
      </c>
      <c r="CA74" s="611"/>
      <c r="CB74" s="409" t="str">
        <f>IF(LEN(VLOOKUP(AA68,suvaha!$D$8:$H$158,5,FALSE))&lt;3,"",LEFT(RIGHT(VLOOKUP(AA68,suvaha!$D$8:$H$158,5,FALSE),3),1))</f>
        <v/>
      </c>
      <c r="CC74" s="411"/>
      <c r="CD74" s="409" t="str">
        <f>IF(LEN(VLOOKUP(AA68,suvaha!$D$8:$H$158,5,FALSE))&lt;2,"",LEFT(RIGHT(VLOOKUP(AA68,suvaha!$D$8:$H$158,5,FALSE),2),1))</f>
        <v/>
      </c>
      <c r="CE74" s="411"/>
      <c r="CF74" s="409" t="str">
        <f>IF(VLOOKUP(AA68,suvaha!$D$8:$H$85,5,FALSE)=0,"",IF(LEN(VLOOKUP(AA68,suvaha!$D$8:$H$158,5,FALSE))&lt;1,"",LEFT(RIGHT(VLOOKUP(AA68,suvaha!$D$8:$H$158,5,FALSE),1),1)))</f>
        <v/>
      </c>
      <c r="CG74" s="244"/>
      <c r="CH74" s="325"/>
    </row>
    <row r="75" spans="1:86" ht="3" customHeight="1">
      <c r="A75" s="173"/>
      <c r="B75" s="671"/>
      <c r="C75" s="671"/>
      <c r="D75" s="671"/>
      <c r="E75" s="669"/>
      <c r="F75" s="669"/>
      <c r="G75" s="654"/>
      <c r="H75" s="656"/>
      <c r="I75" s="656"/>
      <c r="J75" s="656"/>
      <c r="K75" s="656"/>
      <c r="L75" s="656"/>
      <c r="M75" s="656"/>
      <c r="N75" s="656"/>
      <c r="O75" s="656"/>
      <c r="P75" s="656"/>
      <c r="Q75" s="656"/>
      <c r="R75" s="656"/>
      <c r="S75" s="656"/>
      <c r="T75" s="656"/>
      <c r="U75" s="656"/>
      <c r="V75" s="656"/>
      <c r="W75" s="656"/>
      <c r="X75" s="656"/>
      <c r="Y75" s="656"/>
      <c r="Z75" s="656"/>
      <c r="AA75" s="658"/>
      <c r="AB75" s="658"/>
      <c r="AC75" s="658"/>
      <c r="AD75" s="637"/>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424"/>
      <c r="BB75" s="270"/>
      <c r="BC75" s="270"/>
      <c r="BD75" s="270"/>
      <c r="BE75" s="270"/>
      <c r="BF75" s="270"/>
      <c r="BG75" s="270"/>
      <c r="BH75" s="270"/>
      <c r="BI75" s="270"/>
      <c r="BJ75" s="418"/>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43"/>
    </row>
    <row r="76" spans="1:86" s="206" customFormat="1" ht="3" customHeight="1">
      <c r="A76" s="173"/>
      <c r="B76" s="671"/>
      <c r="C76" s="671"/>
      <c r="D76" s="671"/>
      <c r="E76" s="669" t="s">
        <v>780</v>
      </c>
      <c r="F76" s="669"/>
      <c r="G76" s="654"/>
      <c r="H76" s="656" t="str">
        <f>Index!C102</f>
        <v>Iné pohľadávky (335A, 336A, 33XA, 371A, 374A, 375A, 378A) - /391A/</v>
      </c>
      <c r="I76" s="656"/>
      <c r="J76" s="656"/>
      <c r="K76" s="656"/>
      <c r="L76" s="656"/>
      <c r="M76" s="656"/>
      <c r="N76" s="656"/>
      <c r="O76" s="656"/>
      <c r="P76" s="656"/>
      <c r="Q76" s="656"/>
      <c r="R76" s="656"/>
      <c r="S76" s="656"/>
      <c r="T76" s="656"/>
      <c r="U76" s="656"/>
      <c r="V76" s="656"/>
      <c r="W76" s="656"/>
      <c r="X76" s="656"/>
      <c r="Y76" s="656"/>
      <c r="Z76" s="656"/>
      <c r="AA76" s="658" t="s">
        <v>841</v>
      </c>
      <c r="AB76" s="658"/>
      <c r="AC76" s="658"/>
      <c r="AD76" s="617"/>
      <c r="AE76" s="617"/>
      <c r="AF76" s="617"/>
      <c r="AG76" s="617"/>
      <c r="AH76" s="617"/>
      <c r="AI76" s="617"/>
      <c r="AJ76" s="617"/>
      <c r="AK76" s="617"/>
      <c r="AL76" s="617"/>
      <c r="AM76" s="617"/>
      <c r="AN76" s="617"/>
      <c r="AO76" s="617"/>
      <c r="AP76" s="617"/>
      <c r="AQ76" s="617"/>
      <c r="AR76" s="617"/>
      <c r="AS76" s="617"/>
      <c r="AT76" s="617"/>
      <c r="AU76" s="617"/>
      <c r="AV76" s="617"/>
      <c r="AW76" s="617"/>
      <c r="AX76" s="617"/>
      <c r="AY76" s="617"/>
      <c r="AZ76" s="617"/>
      <c r="BA76" s="659"/>
      <c r="BB76" s="659"/>
      <c r="BC76" s="659"/>
      <c r="BD76" s="659"/>
      <c r="BE76" s="659"/>
      <c r="BF76" s="659"/>
      <c r="BG76" s="659"/>
      <c r="BH76" s="659"/>
      <c r="BI76" s="659"/>
      <c r="BJ76" s="659"/>
      <c r="BK76" s="659"/>
      <c r="BL76" s="659"/>
      <c r="BM76" s="659"/>
      <c r="BN76" s="659"/>
      <c r="BO76" s="659"/>
      <c r="BP76" s="659"/>
      <c r="BQ76" s="659"/>
      <c r="BR76" s="264"/>
      <c r="BS76" s="264"/>
      <c r="BT76" s="264"/>
      <c r="BU76" s="264"/>
      <c r="BV76" s="264"/>
      <c r="BW76" s="421"/>
      <c r="BX76" s="264"/>
      <c r="BY76" s="264"/>
      <c r="BZ76" s="264"/>
      <c r="CA76" s="264"/>
      <c r="CB76" s="264"/>
      <c r="CC76" s="264"/>
      <c r="CD76" s="264"/>
      <c r="CE76" s="264"/>
      <c r="CF76" s="264"/>
      <c r="CG76" s="241"/>
      <c r="CH76" s="177"/>
    </row>
    <row r="77" spans="1:86" s="206" customFormat="1" ht="3" customHeight="1">
      <c r="A77" s="173"/>
      <c r="B77" s="671"/>
      <c r="C77" s="671"/>
      <c r="D77" s="671"/>
      <c r="E77" s="669"/>
      <c r="F77" s="669"/>
      <c r="G77" s="654"/>
      <c r="H77" s="656"/>
      <c r="I77" s="656"/>
      <c r="J77" s="656"/>
      <c r="K77" s="656"/>
      <c r="L77" s="656"/>
      <c r="M77" s="656"/>
      <c r="N77" s="656"/>
      <c r="O77" s="656"/>
      <c r="P77" s="656"/>
      <c r="Q77" s="656"/>
      <c r="R77" s="656"/>
      <c r="S77" s="656"/>
      <c r="T77" s="656"/>
      <c r="U77" s="656"/>
      <c r="V77" s="656"/>
      <c r="W77" s="656"/>
      <c r="X77" s="656"/>
      <c r="Y77" s="656"/>
      <c r="Z77" s="656"/>
      <c r="AA77" s="658"/>
      <c r="AB77" s="658"/>
      <c r="AC77" s="658"/>
      <c r="AD77" s="618"/>
      <c r="AE77" s="612"/>
      <c r="AF77" s="612"/>
      <c r="AG77" s="612"/>
      <c r="AH77" s="412"/>
      <c r="AI77" s="613"/>
      <c r="AJ77" s="613"/>
      <c r="AK77" s="613"/>
      <c r="AL77" s="613"/>
      <c r="AM77" s="613"/>
      <c r="AN77" s="610"/>
      <c r="AO77" s="614"/>
      <c r="AP77" s="614"/>
      <c r="AQ77" s="614"/>
      <c r="AR77" s="614"/>
      <c r="AS77" s="614"/>
      <c r="AT77" s="611"/>
      <c r="AU77" s="614"/>
      <c r="AV77" s="614"/>
      <c r="AW77" s="614"/>
      <c r="AX77" s="614"/>
      <c r="AY77" s="614"/>
      <c r="AZ77" s="619"/>
      <c r="BA77" s="618"/>
      <c r="BB77" s="612"/>
      <c r="BC77" s="612"/>
      <c r="BD77" s="612"/>
      <c r="BE77" s="412"/>
      <c r="BF77" s="613"/>
      <c r="BG77" s="613"/>
      <c r="BH77" s="613"/>
      <c r="BI77" s="613"/>
      <c r="BJ77" s="613"/>
      <c r="BK77" s="610"/>
      <c r="BL77" s="614"/>
      <c r="BM77" s="614"/>
      <c r="BN77" s="614"/>
      <c r="BO77" s="614"/>
      <c r="BP77" s="614"/>
      <c r="BQ77" s="611"/>
      <c r="BR77" s="614"/>
      <c r="BS77" s="614"/>
      <c r="BT77" s="614"/>
      <c r="BU77" s="614"/>
      <c r="BV77" s="614"/>
      <c r="BW77" s="416"/>
      <c r="BX77" s="417"/>
      <c r="BY77" s="417"/>
      <c r="BZ77" s="417"/>
      <c r="CA77" s="417"/>
      <c r="CB77" s="417"/>
      <c r="CC77" s="417"/>
      <c r="CD77" s="417"/>
      <c r="CE77" s="417"/>
      <c r="CF77" s="417"/>
      <c r="CG77" s="242"/>
      <c r="CH77" s="177"/>
    </row>
    <row r="78" spans="1:86" ht="15" customHeight="1">
      <c r="A78" s="173"/>
      <c r="B78" s="671"/>
      <c r="C78" s="671"/>
      <c r="D78" s="671"/>
      <c r="E78" s="669"/>
      <c r="F78" s="669"/>
      <c r="G78" s="654"/>
      <c r="H78" s="656"/>
      <c r="I78" s="656"/>
      <c r="J78" s="656"/>
      <c r="K78" s="656"/>
      <c r="L78" s="656"/>
      <c r="M78" s="656"/>
      <c r="N78" s="656"/>
      <c r="O78" s="656"/>
      <c r="P78" s="656"/>
      <c r="Q78" s="656"/>
      <c r="R78" s="656"/>
      <c r="S78" s="656"/>
      <c r="T78" s="656"/>
      <c r="U78" s="656"/>
      <c r="V78" s="656"/>
      <c r="W78" s="656"/>
      <c r="X78" s="656"/>
      <c r="Y78" s="656"/>
      <c r="Z78" s="656"/>
      <c r="AA78" s="658"/>
      <c r="AB78" s="658"/>
      <c r="AC78" s="658"/>
      <c r="AD78" s="618"/>
      <c r="AE78" s="409" t="str">
        <f>IF(LEN(VLOOKUP(AA76,suvaha!$D$8:$H$158,2,FALSE))&lt;11,"",LEFT(RIGHT(VLOOKUP(AA76,suvaha!$D$8:$H$158,2,FALSE),11),1))</f>
        <v/>
      </c>
      <c r="AF78" s="211"/>
      <c r="AG78" s="409" t="str">
        <f>IF(LEN(VLOOKUP(AA76,suvaha!$D$8:$H$158,2,FALSE))&lt;10,"",LEFT(RIGHT(VLOOKUP(AA76,suvaha!$D$8:$H$158,2,FALSE),10),1))</f>
        <v/>
      </c>
      <c r="AH78" s="411"/>
      <c r="AI78" s="409" t="str">
        <f>IF(LEN(VLOOKUP(AA76,suvaha!$D$8:$H$158,2,FALSE))&lt;9,"",LEFT(RIGHT(VLOOKUP(AA76,suvaha!$D$8:$H$158,2,FALSE),9),1))</f>
        <v/>
      </c>
      <c r="AJ78" s="211"/>
      <c r="AK78" s="409" t="str">
        <f>IF(LEN(VLOOKUP(AA76,suvaha!$D$8:$H$158,2,FALSE))&lt;8,"",LEFT(RIGHT(VLOOKUP(AA76,suvaha!$D$8:$H$158,2,FALSE),8),1))</f>
        <v/>
      </c>
      <c r="AL78" s="411"/>
      <c r="AM78" s="409" t="str">
        <f>IF(LEN(VLOOKUP(AA76,suvaha!$D$8:$H$158,2,FALSE))&lt;7,"",LEFT(RIGHT(VLOOKUP(AA76,suvaha!$D$8:$H$158,2,FALSE),7),1))</f>
        <v/>
      </c>
      <c r="AN78" s="610"/>
      <c r="AO78" s="409" t="str">
        <f>IF(LEN(VLOOKUP(AA76,suvaha!$D$8:$H$158,2,FALSE))&lt;6,"",LEFT(RIGHT(VLOOKUP(AA76,suvaha!$D$8:$H$158,2,FALSE),6),1))</f>
        <v/>
      </c>
      <c r="AP78" s="411"/>
      <c r="AQ78" s="409" t="str">
        <f>IF(LEN(VLOOKUP(AA76,suvaha!$D$8:$H$158,2,FALSE))&lt;5,"",LEFT(RIGHT(VLOOKUP(AA76,suvaha!$D$8:$H$158,2,FALSE),5),1))</f>
        <v/>
      </c>
      <c r="AR78" s="411"/>
      <c r="AS78" s="409" t="str">
        <f>IF(LEN(VLOOKUP(AA76,suvaha!$D$8:$H$158,2,FALSE))&lt;4,"",LEFT(RIGHT(VLOOKUP(AA76,suvaha!$D$8:$H$158,2,FALSE),4),1))</f>
        <v/>
      </c>
      <c r="AT78" s="611"/>
      <c r="AU78" s="409" t="str">
        <f>IF(LEN(VLOOKUP(AA76,suvaha!$D$8:$H$158,2,FALSE))&lt;3,"",LEFT(RIGHT(VLOOKUP(AA76,suvaha!$D$8:$H$158,2,FALSE),3),1))</f>
        <v/>
      </c>
      <c r="AV78" s="411"/>
      <c r="AW78" s="409" t="str">
        <f>IF(LEN(VLOOKUP(AA76,suvaha!$D$8:$H$158,2,FALSE))&lt;2,"",LEFT(RIGHT(VLOOKUP(AA76,suvaha!$D$8:$H$158,2,FALSE),2),1))</f>
        <v/>
      </c>
      <c r="AX78" s="411"/>
      <c r="AY78" s="409" t="str">
        <f>IF(VLOOKUP(AA76,suvaha!$D$8:$H$85,2,FALSE)=0,"",IF(LEN(VLOOKUP(AA76,suvaha!$D$8:$H$158,2,FALSE))&lt;1,"",LEFT(RIGHT(VLOOKUP(AA76,suvaha!$D$8:$H$158,2,FALSE),1),1)))</f>
        <v/>
      </c>
      <c r="AZ78" s="619"/>
      <c r="BA78" s="618"/>
      <c r="BB78" s="409" t="str">
        <f>IF(LEN(VLOOKUP(AA76,suvaha!$D$8:$H$158,4,FALSE))&lt;11,"",LEFT(RIGHT(VLOOKUP(AA76,suvaha!$D$8:$H$158,4,FALSE),11),1))</f>
        <v/>
      </c>
      <c r="BC78" s="211"/>
      <c r="BD78" s="409" t="str">
        <f>IF(LEN(VLOOKUP(AA76,suvaha!$D$8:$H$158,4,FALSE))&lt;10,"",LEFT(RIGHT(VLOOKUP(AA76,suvaha!$D$8:$H$158,4,FALSE),10),1))</f>
        <v/>
      </c>
      <c r="BE78" s="411"/>
      <c r="BF78" s="409" t="str">
        <f>IF(LEN(VLOOKUP(AA76,suvaha!$D$8:$H$158,4,FALSE))&lt;9,"",LEFT(RIGHT(VLOOKUP(AA76,suvaha!$D$8:$H$158,4,FALSE),9),1))</f>
        <v/>
      </c>
      <c r="BG78" s="211"/>
      <c r="BH78" s="409" t="str">
        <f>IF(LEN(VLOOKUP(AA76,suvaha!$D$8:$H$158,4,FALSE))&lt;8,"",LEFT(RIGHT(VLOOKUP(AA76,suvaha!$D$8:$H$158,4,FALSE),8),1))</f>
        <v/>
      </c>
      <c r="BI78" s="411"/>
      <c r="BJ78" s="409" t="str">
        <f>IF(LEN(VLOOKUP(AA76,suvaha!$D$8:$H$158,4,FALSE))&lt;7,"",LEFT(RIGHT(VLOOKUP(AA76,suvaha!$D$8:$H$158,4,FALSE),7),1))</f>
        <v/>
      </c>
      <c r="BK78" s="610"/>
      <c r="BL78" s="409" t="str">
        <f>IF(LEN(VLOOKUP(AA76,suvaha!$D$8:$H$158,4,FALSE))&lt;6,"",LEFT(RIGHT(VLOOKUP(AA76,suvaha!$D$8:$H$158,4,FALSE),6),1))</f>
        <v/>
      </c>
      <c r="BM78" s="411"/>
      <c r="BN78" s="409" t="str">
        <f>IF(LEN(VLOOKUP(AA76,suvaha!$D$8:$H$158,4,FALSE))&lt;5,"",LEFT(RIGHT(VLOOKUP(AA76,suvaha!$D$8:$H$158,4,FALSE),5),1))</f>
        <v/>
      </c>
      <c r="BO78" s="411"/>
      <c r="BP78" s="409" t="str">
        <f>IF(LEN(VLOOKUP(AA76,suvaha!$D$8:$H$158,4,FALSE))&lt;4,"",LEFT(RIGHT(VLOOKUP(AA76,suvaha!$D$8:$H$158,4,FALSE),4),1))</f>
        <v/>
      </c>
      <c r="BQ78" s="611"/>
      <c r="BR78" s="409" t="str">
        <f>IF(LEN(VLOOKUP(AA76,suvaha!$D$8:$H$158,4,FALSE))&lt;3,"",LEFT(RIGHT(VLOOKUP(AA76,suvaha!$D$8:$H$158,4,FALSE),3),1))</f>
        <v/>
      </c>
      <c r="BS78" s="411"/>
      <c r="BT78" s="409" t="str">
        <f>IF(LEN(VLOOKUP(AA76,suvaha!$D$8:$H$158,4,FALSE))&lt;2,"",LEFT(RIGHT(VLOOKUP(AA76,suvaha!$D$8:$H$158,4,FALSE),2),1))</f>
        <v/>
      </c>
      <c r="BU78" s="411"/>
      <c r="BV78" s="409" t="str">
        <f>IF(VLOOKUP(AA76,suvaha!$D$8:$H$85,4,FALSE)=0,"",IF(LEN(VLOOKUP(AA76,suvaha!$D$8:$H$158,4,FALSE))&lt;1,"",LEFT(RIGHT(VLOOKUP(AA76,suvaha!$D$8:$H$158,4,FALSE),1),1)))</f>
        <v/>
      </c>
      <c r="BW78" s="416"/>
      <c r="BX78" s="417"/>
      <c r="BY78" s="417"/>
      <c r="BZ78" s="417"/>
      <c r="CA78" s="417"/>
      <c r="CB78" s="417"/>
      <c r="CC78" s="417"/>
      <c r="CD78" s="417"/>
      <c r="CE78" s="417"/>
      <c r="CF78" s="417"/>
      <c r="CG78" s="242"/>
    </row>
    <row r="79" spans="1:86" ht="3" customHeight="1">
      <c r="A79" s="173"/>
      <c r="B79" s="671"/>
      <c r="C79" s="671"/>
      <c r="D79" s="671"/>
      <c r="E79" s="669"/>
      <c r="F79" s="669"/>
      <c r="G79" s="654"/>
      <c r="H79" s="656"/>
      <c r="I79" s="656"/>
      <c r="J79" s="656"/>
      <c r="K79" s="656"/>
      <c r="L79" s="656"/>
      <c r="M79" s="656"/>
      <c r="N79" s="656"/>
      <c r="O79" s="656"/>
      <c r="P79" s="656"/>
      <c r="Q79" s="656"/>
      <c r="R79" s="656"/>
      <c r="S79" s="656"/>
      <c r="T79" s="656"/>
      <c r="U79" s="656"/>
      <c r="V79" s="656"/>
      <c r="W79" s="656"/>
      <c r="X79" s="656"/>
      <c r="Y79" s="656"/>
      <c r="Z79" s="656"/>
      <c r="AA79" s="658"/>
      <c r="AB79" s="658"/>
      <c r="AC79" s="658"/>
      <c r="AD79" s="637"/>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8"/>
      <c r="BB79" s="638"/>
      <c r="BC79" s="638"/>
      <c r="BD79" s="638"/>
      <c r="BE79" s="638"/>
      <c r="BF79" s="638"/>
      <c r="BG79" s="638"/>
      <c r="BH79" s="638"/>
      <c r="BI79" s="638"/>
      <c r="BJ79" s="638"/>
      <c r="BK79" s="638"/>
      <c r="BL79" s="638"/>
      <c r="BM79" s="638"/>
      <c r="BN79" s="638"/>
      <c r="BO79" s="638"/>
      <c r="BP79" s="638"/>
      <c r="BQ79" s="638"/>
      <c r="BR79" s="270"/>
      <c r="BS79" s="270"/>
      <c r="BT79" s="270"/>
      <c r="BU79" s="270"/>
      <c r="BV79" s="270"/>
      <c r="BW79" s="418"/>
      <c r="BX79" s="270"/>
      <c r="BY79" s="270"/>
      <c r="BZ79" s="270"/>
      <c r="CA79" s="270"/>
      <c r="CB79" s="270"/>
      <c r="CC79" s="270"/>
      <c r="CD79" s="270"/>
      <c r="CE79" s="270"/>
      <c r="CF79" s="270"/>
      <c r="CG79" s="243"/>
    </row>
    <row r="80" spans="1:86" ht="3" customHeight="1">
      <c r="A80" s="173"/>
      <c r="B80" s="671"/>
      <c r="C80" s="671"/>
      <c r="D80" s="671"/>
      <c r="E80" s="669"/>
      <c r="F80" s="669"/>
      <c r="G80" s="654"/>
      <c r="H80" s="656"/>
      <c r="I80" s="656"/>
      <c r="J80" s="656"/>
      <c r="K80" s="656"/>
      <c r="L80" s="656"/>
      <c r="M80" s="656"/>
      <c r="N80" s="656"/>
      <c r="O80" s="656"/>
      <c r="P80" s="656"/>
      <c r="Q80" s="656"/>
      <c r="R80" s="656"/>
      <c r="S80" s="656"/>
      <c r="T80" s="656"/>
      <c r="U80" s="656"/>
      <c r="V80" s="656"/>
      <c r="W80" s="656"/>
      <c r="X80" s="656"/>
      <c r="Y80" s="656"/>
      <c r="Z80" s="656"/>
      <c r="AA80" s="658"/>
      <c r="AB80" s="658"/>
      <c r="AC80" s="658"/>
      <c r="AD80" s="617"/>
      <c r="AE80" s="617"/>
      <c r="AF80" s="617"/>
      <c r="AG80" s="617"/>
      <c r="AH80" s="617"/>
      <c r="AI80" s="617"/>
      <c r="AJ80" s="617"/>
      <c r="AK80" s="617"/>
      <c r="AL80" s="617"/>
      <c r="AM80" s="617"/>
      <c r="AN80" s="617"/>
      <c r="AO80" s="617"/>
      <c r="AP80" s="617"/>
      <c r="AQ80" s="617"/>
      <c r="AR80" s="617"/>
      <c r="AS80" s="617"/>
      <c r="AT80" s="617"/>
      <c r="AU80" s="617"/>
      <c r="AV80" s="617"/>
      <c r="AW80" s="617"/>
      <c r="AX80" s="617"/>
      <c r="AY80" s="617"/>
      <c r="AZ80" s="617"/>
      <c r="BA80" s="422"/>
      <c r="BB80" s="264"/>
      <c r="BC80" s="264"/>
      <c r="BD80" s="264"/>
      <c r="BE80" s="264"/>
      <c r="BF80" s="264"/>
      <c r="BG80" s="264"/>
      <c r="BH80" s="264"/>
      <c r="BI80" s="264"/>
      <c r="BJ80" s="421"/>
      <c r="BK80" s="264"/>
      <c r="BL80" s="264"/>
      <c r="BM80" s="264"/>
      <c r="BN80" s="264"/>
      <c r="BO80" s="264"/>
      <c r="BP80" s="264"/>
      <c r="BQ80" s="264"/>
      <c r="BR80" s="264"/>
      <c r="BS80" s="264"/>
      <c r="BT80" s="264"/>
      <c r="BU80" s="264"/>
      <c r="BV80" s="264"/>
      <c r="BW80" s="264"/>
      <c r="BX80" s="264"/>
      <c r="BY80" s="264"/>
      <c r="BZ80" s="264"/>
      <c r="CA80" s="264"/>
      <c r="CB80" s="264"/>
      <c r="CC80" s="264"/>
      <c r="CD80" s="264"/>
      <c r="CE80" s="264"/>
      <c r="CF80" s="264"/>
      <c r="CG80" s="241"/>
    </row>
    <row r="81" spans="1:86" ht="3" customHeight="1">
      <c r="A81" s="173"/>
      <c r="B81" s="671"/>
      <c r="C81" s="671"/>
      <c r="D81" s="671"/>
      <c r="E81" s="669"/>
      <c r="F81" s="669"/>
      <c r="G81" s="654"/>
      <c r="H81" s="656"/>
      <c r="I81" s="656"/>
      <c r="J81" s="656"/>
      <c r="K81" s="656"/>
      <c r="L81" s="656"/>
      <c r="M81" s="656"/>
      <c r="N81" s="656"/>
      <c r="O81" s="656"/>
      <c r="P81" s="656"/>
      <c r="Q81" s="656"/>
      <c r="R81" s="656"/>
      <c r="S81" s="656"/>
      <c r="T81" s="656"/>
      <c r="U81" s="656"/>
      <c r="V81" s="656"/>
      <c r="W81" s="656"/>
      <c r="X81" s="656"/>
      <c r="Y81" s="656"/>
      <c r="Z81" s="656"/>
      <c r="AA81" s="658"/>
      <c r="AB81" s="658"/>
      <c r="AC81" s="658"/>
      <c r="AD81" s="618"/>
      <c r="AE81" s="612"/>
      <c r="AF81" s="612"/>
      <c r="AG81" s="612"/>
      <c r="AH81" s="412"/>
      <c r="AI81" s="613"/>
      <c r="AJ81" s="613"/>
      <c r="AK81" s="613"/>
      <c r="AL81" s="613"/>
      <c r="AM81" s="613"/>
      <c r="AN81" s="610"/>
      <c r="AO81" s="614"/>
      <c r="AP81" s="614"/>
      <c r="AQ81" s="614"/>
      <c r="AR81" s="614"/>
      <c r="AS81" s="614"/>
      <c r="AT81" s="611"/>
      <c r="AU81" s="614"/>
      <c r="AV81" s="614"/>
      <c r="AW81" s="614"/>
      <c r="AX81" s="614"/>
      <c r="AY81" s="614"/>
      <c r="AZ81" s="619"/>
      <c r="BA81" s="423"/>
      <c r="BB81" s="417"/>
      <c r="BC81" s="417"/>
      <c r="BD81" s="417"/>
      <c r="BE81" s="417"/>
      <c r="BF81" s="417"/>
      <c r="BG81" s="417"/>
      <c r="BH81" s="417"/>
      <c r="BI81" s="417"/>
      <c r="BJ81" s="416"/>
      <c r="BK81" s="417"/>
      <c r="BL81" s="612"/>
      <c r="BM81" s="612"/>
      <c r="BN81" s="612"/>
      <c r="BO81" s="412"/>
      <c r="BP81" s="613"/>
      <c r="BQ81" s="613"/>
      <c r="BR81" s="613"/>
      <c r="BS81" s="613"/>
      <c r="BT81" s="613"/>
      <c r="BU81" s="610"/>
      <c r="BV81" s="614"/>
      <c r="BW81" s="614"/>
      <c r="BX81" s="614"/>
      <c r="BY81" s="614"/>
      <c r="BZ81" s="614"/>
      <c r="CA81" s="611"/>
      <c r="CB81" s="614"/>
      <c r="CC81" s="614"/>
      <c r="CD81" s="614"/>
      <c r="CE81" s="614"/>
      <c r="CF81" s="614"/>
      <c r="CG81" s="244"/>
    </row>
    <row r="82" spans="1:86" ht="15" customHeight="1">
      <c r="A82" s="173"/>
      <c r="B82" s="671"/>
      <c r="C82" s="671"/>
      <c r="D82" s="671"/>
      <c r="E82" s="669"/>
      <c r="F82" s="669"/>
      <c r="G82" s="654"/>
      <c r="H82" s="656"/>
      <c r="I82" s="656"/>
      <c r="J82" s="656"/>
      <c r="K82" s="656"/>
      <c r="L82" s="656"/>
      <c r="M82" s="656"/>
      <c r="N82" s="656"/>
      <c r="O82" s="656"/>
      <c r="P82" s="656"/>
      <c r="Q82" s="656"/>
      <c r="R82" s="656"/>
      <c r="S82" s="656"/>
      <c r="T82" s="656"/>
      <c r="U82" s="656"/>
      <c r="V82" s="656"/>
      <c r="W82" s="656"/>
      <c r="X82" s="656"/>
      <c r="Y82" s="656"/>
      <c r="Z82" s="656"/>
      <c r="AA82" s="658"/>
      <c r="AB82" s="658"/>
      <c r="AC82" s="658"/>
      <c r="AD82" s="618"/>
      <c r="AE82" s="409" t="str">
        <f>IF(LEN(VLOOKUP(AA76,suvaha!$D$8:$H$158,3,FALSE))&lt;11,"",LEFT(RIGHT(VLOOKUP(AA76,suvaha!$D$8:$H$158,3,FALSE),11),1))</f>
        <v/>
      </c>
      <c r="AF82" s="211"/>
      <c r="AG82" s="409" t="str">
        <f>IF(LEN(VLOOKUP(AA76,suvaha!$D$8:$H$158,3,FALSE))&lt;10,"",LEFT(RIGHT(VLOOKUP(AA76,suvaha!$D$8:$H$158,3,FALSE),10),1))</f>
        <v/>
      </c>
      <c r="AH82" s="411"/>
      <c r="AI82" s="409" t="str">
        <f>IF(LEN(VLOOKUP(AA76,suvaha!$D$8:$H$158,3,FALSE))&lt;9,"",LEFT(RIGHT(VLOOKUP(AA76,suvaha!$D$8:$H$158,3,FALSE),9),1))</f>
        <v/>
      </c>
      <c r="AJ82" s="211"/>
      <c r="AK82" s="409" t="str">
        <f>IF(LEN(VLOOKUP(AA76,suvaha!$D$8:$H$158,3,FALSE))&lt;8,"",LEFT(RIGHT(VLOOKUP(AA76,suvaha!$D$8:$H$158,3,FALSE),8),1))</f>
        <v/>
      </c>
      <c r="AL82" s="411"/>
      <c r="AM82" s="409" t="str">
        <f>IF(LEN(VLOOKUP(AA76,suvaha!$D$8:$H$158,3,FALSE))&lt;7,"",LEFT(RIGHT(VLOOKUP(AA76,suvaha!$D$8:$H$158,3,FALSE),7),1))</f>
        <v/>
      </c>
      <c r="AN82" s="610"/>
      <c r="AO82" s="409" t="str">
        <f>IF(LEN(VLOOKUP(AA76,suvaha!$D$8:$H$158,3,FALSE))&lt;6,"",LEFT(RIGHT(VLOOKUP(AA76,suvaha!$D$8:$H$158,3,FALSE),6),1))</f>
        <v/>
      </c>
      <c r="AP82" s="411"/>
      <c r="AQ82" s="409" t="str">
        <f>IF(LEN(VLOOKUP(AA76,suvaha!$D$8:$H$158,3,FALSE))&lt;5,"",LEFT(RIGHT(VLOOKUP(AA76,suvaha!$D$8:$H$158,3,FALSE),5),1))</f>
        <v/>
      </c>
      <c r="AR82" s="411"/>
      <c r="AS82" s="409" t="str">
        <f>IF(LEN(VLOOKUP(AA76,suvaha!$D$8:$H$158,3,FALSE))&lt;4,"",LEFT(RIGHT(VLOOKUP(AA76,suvaha!$D$8:$H$158,3,FALSE),4),1))</f>
        <v/>
      </c>
      <c r="AT82" s="611"/>
      <c r="AU82" s="409" t="str">
        <f>IF(LEN(VLOOKUP(AA76,suvaha!$D$8:$H$158,3,FALSE))&lt;3,"",LEFT(RIGHT(VLOOKUP(AA76,suvaha!$D$8:$H$158,3,FALSE),3),1))</f>
        <v/>
      </c>
      <c r="AV82" s="411"/>
      <c r="AW82" s="409" t="str">
        <f>IF(LEN(VLOOKUP(AA76,suvaha!$D$8:$H$158,3,FALSE))&lt;2,"",LEFT(RIGHT(VLOOKUP(AA76,suvaha!$D$8:$H$158,3,FALSE),2),1))</f>
        <v/>
      </c>
      <c r="AX82" s="411"/>
      <c r="AY82" s="409" t="str">
        <f>IF(VLOOKUP(AA76,suvaha!$D$8:$H$85,3,FALSE)=0,"",IF(LEN(VLOOKUP(AA76,suvaha!$D$8:$H$158,3,FALSE))&lt;1,"",LEFT(RIGHT(VLOOKUP(AA76,suvaha!$D$8:$H$158,3,FALSE),1),1)))</f>
        <v/>
      </c>
      <c r="AZ82" s="619"/>
      <c r="BA82" s="423"/>
      <c r="BB82" s="417"/>
      <c r="BC82" s="417"/>
      <c r="BD82" s="417"/>
      <c r="BE82" s="417"/>
      <c r="BF82" s="417"/>
      <c r="BG82" s="417"/>
      <c r="BH82" s="417"/>
      <c r="BI82" s="417"/>
      <c r="BJ82" s="416"/>
      <c r="BK82" s="417"/>
      <c r="BL82" s="409" t="str">
        <f>IF(LEN(VLOOKUP(AA76,suvaha!$D$8:$H$158,5,FALSE))&lt;11,"",LEFT(RIGHT(VLOOKUP(AA76,suvaha!$D$8:$H$158,5,FALSE),11),1))</f>
        <v/>
      </c>
      <c r="BM82" s="211"/>
      <c r="BN82" s="409" t="str">
        <f>IF(LEN(VLOOKUP(AA76,suvaha!$D$8:$H$158,5,FALSE))&lt;10,"",LEFT(RIGHT(VLOOKUP(AA76,suvaha!$D$8:$H$158,5,FALSE),10),1))</f>
        <v/>
      </c>
      <c r="BO82" s="411"/>
      <c r="BP82" s="409" t="str">
        <f>IF(LEN(VLOOKUP(AA76,suvaha!$D$8:$H$158,5,FALSE))&lt;9,"",LEFT(RIGHT(VLOOKUP(AA76,suvaha!$D$8:$H$158,5,FALSE),9),1))</f>
        <v/>
      </c>
      <c r="BQ82" s="211"/>
      <c r="BR82" s="409" t="str">
        <f>IF(LEN(VLOOKUP(AA76,suvaha!$D$8:$H$158,5,FALSE))&lt;8,"",LEFT(RIGHT(VLOOKUP(AA76,suvaha!$D$8:$H$158,5,FALSE),8),1))</f>
        <v/>
      </c>
      <c r="BS82" s="411"/>
      <c r="BT82" s="409" t="str">
        <f>IF(LEN(VLOOKUP(AA76,suvaha!$D$8:$H$158,5,FALSE))&lt;7,"",LEFT(RIGHT(VLOOKUP(AA76,suvaha!$D$8:$H$158,5,FALSE),7),1))</f>
        <v/>
      </c>
      <c r="BU82" s="610"/>
      <c r="BV82" s="409" t="str">
        <f>IF(LEN(VLOOKUP(AA76,suvaha!$D$8:$H$158,5,FALSE))&lt;6,"",LEFT(RIGHT(VLOOKUP(AA76,suvaha!$D$8:$H$158,5,FALSE),6),1))</f>
        <v/>
      </c>
      <c r="BW82" s="411"/>
      <c r="BX82" s="409" t="str">
        <f>IF(LEN(VLOOKUP(AA76,suvaha!$D$8:$H$158,5,FALSE))&lt;5,"",LEFT(RIGHT(VLOOKUP(AA76,suvaha!$D$8:$H$158,5,FALSE),5),1))</f>
        <v/>
      </c>
      <c r="BY82" s="411"/>
      <c r="BZ82" s="409" t="str">
        <f>IF(LEN(VLOOKUP(AA76,suvaha!$D$8:$H$158,5,FALSE))&lt;4,"",LEFT(RIGHT(VLOOKUP(AA76,suvaha!$D$8:$H$158,5,FALSE),4),1))</f>
        <v/>
      </c>
      <c r="CA82" s="611"/>
      <c r="CB82" s="409" t="str">
        <f>IF(LEN(VLOOKUP(AA76,suvaha!$D$8:$H$158,5,FALSE))&lt;3,"",LEFT(RIGHT(VLOOKUP(AA76,suvaha!$D$8:$H$158,5,FALSE),3),1))</f>
        <v/>
      </c>
      <c r="CC82" s="411"/>
      <c r="CD82" s="409" t="str">
        <f>IF(LEN(VLOOKUP(AA76,suvaha!$D$8:$H$158,5,FALSE))&lt;2,"",LEFT(RIGHT(VLOOKUP(AA76,suvaha!$D$8:$H$158,5,FALSE),2),1))</f>
        <v/>
      </c>
      <c r="CE82" s="411"/>
      <c r="CF82" s="409" t="str">
        <f>IF(VLOOKUP(AA76,suvaha!$D$8:$H$85,5,FALSE)=0,"",IF(LEN(VLOOKUP(AA76,suvaha!$D$8:$H$158,5,FALSE))&lt;1,"",LEFT(RIGHT(VLOOKUP(AA76,suvaha!$D$8:$H$158,5,FALSE),1),1)))</f>
        <v/>
      </c>
      <c r="CG82" s="244"/>
    </row>
    <row r="83" spans="1:86" ht="3" customHeight="1">
      <c r="A83" s="173"/>
      <c r="B83" s="671"/>
      <c r="C83" s="671"/>
      <c r="D83" s="671"/>
      <c r="E83" s="669"/>
      <c r="F83" s="669"/>
      <c r="G83" s="654"/>
      <c r="H83" s="656"/>
      <c r="I83" s="656"/>
      <c r="J83" s="656"/>
      <c r="K83" s="656"/>
      <c r="L83" s="656"/>
      <c r="M83" s="656"/>
      <c r="N83" s="656"/>
      <c r="O83" s="656"/>
      <c r="P83" s="656"/>
      <c r="Q83" s="656"/>
      <c r="R83" s="656"/>
      <c r="S83" s="656"/>
      <c r="T83" s="656"/>
      <c r="U83" s="656"/>
      <c r="V83" s="656"/>
      <c r="W83" s="656"/>
      <c r="X83" s="656"/>
      <c r="Y83" s="656"/>
      <c r="Z83" s="656"/>
      <c r="AA83" s="658"/>
      <c r="AB83" s="658"/>
      <c r="AC83" s="658"/>
      <c r="AD83" s="637"/>
      <c r="AE83" s="637"/>
      <c r="AF83" s="637"/>
      <c r="AG83" s="637"/>
      <c r="AH83" s="637"/>
      <c r="AI83" s="637"/>
      <c r="AJ83" s="637"/>
      <c r="AK83" s="637"/>
      <c r="AL83" s="637"/>
      <c r="AM83" s="637"/>
      <c r="AN83" s="637"/>
      <c r="AO83" s="637"/>
      <c r="AP83" s="637"/>
      <c r="AQ83" s="637"/>
      <c r="AR83" s="637"/>
      <c r="AS83" s="637"/>
      <c r="AT83" s="637"/>
      <c r="AU83" s="637"/>
      <c r="AV83" s="637"/>
      <c r="AW83" s="637"/>
      <c r="AX83" s="637"/>
      <c r="AY83" s="637"/>
      <c r="AZ83" s="637"/>
      <c r="BA83" s="424"/>
      <c r="BB83" s="270"/>
      <c r="BC83" s="270"/>
      <c r="BD83" s="270"/>
      <c r="BE83" s="270"/>
      <c r="BF83" s="270"/>
      <c r="BG83" s="270"/>
      <c r="BH83" s="270"/>
      <c r="BI83" s="270"/>
      <c r="BJ83" s="418"/>
      <c r="BK83" s="270"/>
      <c r="BL83" s="270"/>
      <c r="BM83" s="270"/>
      <c r="BN83" s="270"/>
      <c r="BO83" s="270"/>
      <c r="BP83" s="270"/>
      <c r="BQ83" s="270"/>
      <c r="BR83" s="270"/>
      <c r="BS83" s="270"/>
      <c r="BT83" s="270"/>
      <c r="BU83" s="270"/>
      <c r="BV83" s="270"/>
      <c r="BW83" s="270"/>
      <c r="BX83" s="270"/>
      <c r="BY83" s="270"/>
      <c r="BZ83" s="270"/>
      <c r="CA83" s="270"/>
      <c r="CB83" s="270"/>
      <c r="CC83" s="270"/>
      <c r="CD83" s="270"/>
      <c r="CE83" s="270"/>
      <c r="CF83" s="270"/>
      <c r="CG83" s="243"/>
    </row>
    <row r="84" spans="1:86" s="206" customFormat="1" ht="3" customHeight="1">
      <c r="A84" s="173"/>
      <c r="B84" s="671"/>
      <c r="C84" s="671"/>
      <c r="D84" s="671"/>
      <c r="E84" s="669" t="s">
        <v>792</v>
      </c>
      <c r="F84" s="669"/>
      <c r="G84" s="654"/>
      <c r="H84" s="656" t="str">
        <f>Index!C103</f>
        <v>Odložená daňová pohľadávka (481A)</v>
      </c>
      <c r="I84" s="656"/>
      <c r="J84" s="656"/>
      <c r="K84" s="656"/>
      <c r="L84" s="656"/>
      <c r="M84" s="656"/>
      <c r="N84" s="656"/>
      <c r="O84" s="656"/>
      <c r="P84" s="656"/>
      <c r="Q84" s="656"/>
      <c r="R84" s="656"/>
      <c r="S84" s="656"/>
      <c r="T84" s="656"/>
      <c r="U84" s="656"/>
      <c r="V84" s="656"/>
      <c r="W84" s="656"/>
      <c r="X84" s="656"/>
      <c r="Y84" s="656"/>
      <c r="Z84" s="656"/>
      <c r="AA84" s="658" t="s">
        <v>842</v>
      </c>
      <c r="AB84" s="658"/>
      <c r="AC84" s="658"/>
      <c r="AD84" s="617"/>
      <c r="AE84" s="617"/>
      <c r="AF84" s="617"/>
      <c r="AG84" s="617"/>
      <c r="AH84" s="617"/>
      <c r="AI84" s="617"/>
      <c r="AJ84" s="617"/>
      <c r="AK84" s="617"/>
      <c r="AL84" s="617"/>
      <c r="AM84" s="617"/>
      <c r="AN84" s="617"/>
      <c r="AO84" s="617"/>
      <c r="AP84" s="617"/>
      <c r="AQ84" s="617"/>
      <c r="AR84" s="617"/>
      <c r="AS84" s="617"/>
      <c r="AT84" s="617"/>
      <c r="AU84" s="617"/>
      <c r="AV84" s="617"/>
      <c r="AW84" s="617"/>
      <c r="AX84" s="617"/>
      <c r="AY84" s="617"/>
      <c r="AZ84" s="617"/>
      <c r="BA84" s="659"/>
      <c r="BB84" s="659"/>
      <c r="BC84" s="659"/>
      <c r="BD84" s="659"/>
      <c r="BE84" s="659"/>
      <c r="BF84" s="659"/>
      <c r="BG84" s="659"/>
      <c r="BH84" s="659"/>
      <c r="BI84" s="659"/>
      <c r="BJ84" s="659"/>
      <c r="BK84" s="659"/>
      <c r="BL84" s="659"/>
      <c r="BM84" s="659"/>
      <c r="BN84" s="659"/>
      <c r="BO84" s="659"/>
      <c r="BP84" s="659"/>
      <c r="BQ84" s="659"/>
      <c r="BR84" s="264"/>
      <c r="BS84" s="264"/>
      <c r="BT84" s="264"/>
      <c r="BU84" s="264"/>
      <c r="BV84" s="264"/>
      <c r="BW84" s="421"/>
      <c r="BX84" s="264"/>
      <c r="BY84" s="264"/>
      <c r="BZ84" s="264"/>
      <c r="CA84" s="264"/>
      <c r="CB84" s="264"/>
      <c r="CC84" s="264"/>
      <c r="CD84" s="264"/>
      <c r="CE84" s="264"/>
      <c r="CF84" s="264"/>
      <c r="CG84" s="241"/>
      <c r="CH84" s="177"/>
    </row>
    <row r="85" spans="1:86" s="206" customFormat="1" ht="3" customHeight="1">
      <c r="A85" s="173"/>
      <c r="B85" s="671"/>
      <c r="C85" s="671"/>
      <c r="D85" s="671"/>
      <c r="E85" s="669"/>
      <c r="F85" s="669"/>
      <c r="G85" s="654"/>
      <c r="H85" s="656"/>
      <c r="I85" s="656"/>
      <c r="J85" s="656"/>
      <c r="K85" s="656"/>
      <c r="L85" s="656"/>
      <c r="M85" s="656"/>
      <c r="N85" s="656"/>
      <c r="O85" s="656"/>
      <c r="P85" s="656"/>
      <c r="Q85" s="656"/>
      <c r="R85" s="656"/>
      <c r="S85" s="656"/>
      <c r="T85" s="656"/>
      <c r="U85" s="656"/>
      <c r="V85" s="656"/>
      <c r="W85" s="656"/>
      <c r="X85" s="656"/>
      <c r="Y85" s="656"/>
      <c r="Z85" s="656"/>
      <c r="AA85" s="658"/>
      <c r="AB85" s="658"/>
      <c r="AC85" s="658"/>
      <c r="AD85" s="618"/>
      <c r="AE85" s="612"/>
      <c r="AF85" s="612"/>
      <c r="AG85" s="612"/>
      <c r="AH85" s="412"/>
      <c r="AI85" s="613"/>
      <c r="AJ85" s="613"/>
      <c r="AK85" s="613"/>
      <c r="AL85" s="613"/>
      <c r="AM85" s="613"/>
      <c r="AN85" s="610"/>
      <c r="AO85" s="614"/>
      <c r="AP85" s="614"/>
      <c r="AQ85" s="614"/>
      <c r="AR85" s="614"/>
      <c r="AS85" s="614"/>
      <c r="AT85" s="611"/>
      <c r="AU85" s="614"/>
      <c r="AV85" s="614"/>
      <c r="AW85" s="614"/>
      <c r="AX85" s="614"/>
      <c r="AY85" s="614"/>
      <c r="AZ85" s="619"/>
      <c r="BA85" s="618"/>
      <c r="BB85" s="612"/>
      <c r="BC85" s="612"/>
      <c r="BD85" s="612"/>
      <c r="BE85" s="412"/>
      <c r="BF85" s="613"/>
      <c r="BG85" s="613"/>
      <c r="BH85" s="613"/>
      <c r="BI85" s="613"/>
      <c r="BJ85" s="613"/>
      <c r="BK85" s="610"/>
      <c r="BL85" s="614"/>
      <c r="BM85" s="614"/>
      <c r="BN85" s="614"/>
      <c r="BO85" s="614"/>
      <c r="BP85" s="614"/>
      <c r="BQ85" s="611"/>
      <c r="BR85" s="614"/>
      <c r="BS85" s="614"/>
      <c r="BT85" s="614"/>
      <c r="BU85" s="614"/>
      <c r="BV85" s="614"/>
      <c r="BW85" s="416"/>
      <c r="BX85" s="417"/>
      <c r="BY85" s="417"/>
      <c r="BZ85" s="417"/>
      <c r="CA85" s="417"/>
      <c r="CB85" s="417"/>
      <c r="CC85" s="417"/>
      <c r="CD85" s="417"/>
      <c r="CE85" s="417"/>
      <c r="CF85" s="417"/>
      <c r="CG85" s="242"/>
      <c r="CH85" s="177"/>
    </row>
    <row r="86" spans="1:86" ht="15" customHeight="1">
      <c r="A86" s="173"/>
      <c r="B86" s="671"/>
      <c r="C86" s="671"/>
      <c r="D86" s="671"/>
      <c r="E86" s="669"/>
      <c r="F86" s="669"/>
      <c r="G86" s="654"/>
      <c r="H86" s="656"/>
      <c r="I86" s="656"/>
      <c r="J86" s="656"/>
      <c r="K86" s="656"/>
      <c r="L86" s="656"/>
      <c r="M86" s="656"/>
      <c r="N86" s="656"/>
      <c r="O86" s="656"/>
      <c r="P86" s="656"/>
      <c r="Q86" s="656"/>
      <c r="R86" s="656"/>
      <c r="S86" s="656"/>
      <c r="T86" s="656"/>
      <c r="U86" s="656"/>
      <c r="V86" s="656"/>
      <c r="W86" s="656"/>
      <c r="X86" s="656"/>
      <c r="Y86" s="656"/>
      <c r="Z86" s="656"/>
      <c r="AA86" s="658"/>
      <c r="AB86" s="658"/>
      <c r="AC86" s="658"/>
      <c r="AD86" s="618"/>
      <c r="AE86" s="409" t="str">
        <f>IF(LEN(VLOOKUP(AA84,suvaha!$D$8:$H$158,2,FALSE))&lt;11,"",LEFT(RIGHT(VLOOKUP(AA84,suvaha!$D$8:$H$158,2,FALSE),11),1))</f>
        <v/>
      </c>
      <c r="AF86" s="211"/>
      <c r="AG86" s="409" t="str">
        <f>IF(LEN(VLOOKUP(AA84,suvaha!$D$8:$H$158,2,FALSE))&lt;10,"",LEFT(RIGHT(VLOOKUP(AA84,suvaha!$D$8:$H$158,2,FALSE),10),1))</f>
        <v/>
      </c>
      <c r="AH86" s="411"/>
      <c r="AI86" s="409" t="str">
        <f>IF(LEN(VLOOKUP(AA84,suvaha!$D$8:$H$158,2,FALSE))&lt;9,"",LEFT(RIGHT(VLOOKUP(AA84,suvaha!$D$8:$H$158,2,FALSE),9),1))</f>
        <v/>
      </c>
      <c r="AJ86" s="211"/>
      <c r="AK86" s="409" t="str">
        <f>IF(LEN(VLOOKUP(AA84,suvaha!$D$8:$H$158,2,FALSE))&lt;8,"",LEFT(RIGHT(VLOOKUP(AA84,suvaha!$D$8:$H$158,2,FALSE),8),1))</f>
        <v/>
      </c>
      <c r="AL86" s="411"/>
      <c r="AM86" s="409" t="str">
        <f>IF(LEN(VLOOKUP(AA84,suvaha!$D$8:$H$158,2,FALSE))&lt;7,"",LEFT(RIGHT(VLOOKUP(AA84,suvaha!$D$8:$H$158,2,FALSE),7),1))</f>
        <v/>
      </c>
      <c r="AN86" s="610"/>
      <c r="AO86" s="409" t="str">
        <f>IF(LEN(VLOOKUP(AA84,suvaha!$D$8:$H$158,2,FALSE))&lt;6,"",LEFT(RIGHT(VLOOKUP(AA84,suvaha!$D$8:$H$158,2,FALSE),6),1))</f>
        <v/>
      </c>
      <c r="AP86" s="411"/>
      <c r="AQ86" s="409" t="str">
        <f>IF(LEN(VLOOKUP(AA84,suvaha!$D$8:$H$158,2,FALSE))&lt;5,"",LEFT(RIGHT(VLOOKUP(AA84,suvaha!$D$8:$H$158,2,FALSE),5),1))</f>
        <v/>
      </c>
      <c r="AR86" s="411"/>
      <c r="AS86" s="409" t="str">
        <f>IF(LEN(VLOOKUP(AA84,suvaha!$D$8:$H$158,2,FALSE))&lt;4,"",LEFT(RIGHT(VLOOKUP(AA84,suvaha!$D$8:$H$158,2,FALSE),4),1))</f>
        <v/>
      </c>
      <c r="AT86" s="611"/>
      <c r="AU86" s="409" t="str">
        <f>IF(LEN(VLOOKUP(AA84,suvaha!$D$8:$H$158,2,FALSE))&lt;3,"",LEFT(RIGHT(VLOOKUP(AA84,suvaha!$D$8:$H$158,2,FALSE),3),1))</f>
        <v/>
      </c>
      <c r="AV86" s="411"/>
      <c r="AW86" s="409" t="str">
        <f>IF(LEN(VLOOKUP(AA84,suvaha!$D$8:$H$158,2,FALSE))&lt;2,"",LEFT(RIGHT(VLOOKUP(AA84,suvaha!$D$8:$H$158,2,FALSE),2),1))</f>
        <v/>
      </c>
      <c r="AX86" s="411"/>
      <c r="AY86" s="409" t="str">
        <f>IF(VLOOKUP(AA84,suvaha!$D$8:$H$85,2,FALSE)=0,"",IF(LEN(VLOOKUP(AA84,suvaha!$D$8:$H$158,2,FALSE))&lt;1,"",LEFT(RIGHT(VLOOKUP(AA84,suvaha!$D$8:$H$158,2,FALSE),1),1)))</f>
        <v/>
      </c>
      <c r="AZ86" s="619"/>
      <c r="BA86" s="618"/>
      <c r="BB86" s="409" t="str">
        <f>IF(LEN(VLOOKUP(AA84,suvaha!$D$8:$H$158,4,FALSE))&lt;11,"",LEFT(RIGHT(VLOOKUP(AA84,suvaha!$D$8:$H$158,4,FALSE),11),1))</f>
        <v/>
      </c>
      <c r="BC86" s="211"/>
      <c r="BD86" s="409" t="str">
        <f>IF(LEN(VLOOKUP(AA84,suvaha!$D$8:$H$158,4,FALSE))&lt;10,"",LEFT(RIGHT(VLOOKUP(AA84,suvaha!$D$8:$H$158,4,FALSE),10),1))</f>
        <v/>
      </c>
      <c r="BE86" s="411"/>
      <c r="BF86" s="409" t="str">
        <f>IF(LEN(VLOOKUP(AA84,suvaha!$D$8:$H$158,4,FALSE))&lt;9,"",LEFT(RIGHT(VLOOKUP(AA84,suvaha!$D$8:$H$158,4,FALSE),9),1))</f>
        <v/>
      </c>
      <c r="BG86" s="211"/>
      <c r="BH86" s="409" t="str">
        <f>IF(LEN(VLOOKUP(AA84,suvaha!$D$8:$H$158,4,FALSE))&lt;8,"",LEFT(RIGHT(VLOOKUP(AA84,suvaha!$D$8:$H$158,4,FALSE),8),1))</f>
        <v/>
      </c>
      <c r="BI86" s="411"/>
      <c r="BJ86" s="409" t="str">
        <f>IF(LEN(VLOOKUP(AA84,suvaha!$D$8:$H$158,4,FALSE))&lt;7,"",LEFT(RIGHT(VLOOKUP(AA84,suvaha!$D$8:$H$158,4,FALSE),7),1))</f>
        <v/>
      </c>
      <c r="BK86" s="610"/>
      <c r="BL86" s="409" t="str">
        <f>IF(LEN(VLOOKUP(AA84,suvaha!$D$8:$H$158,4,FALSE))&lt;6,"",LEFT(RIGHT(VLOOKUP(AA84,suvaha!$D$8:$H$158,4,FALSE),6),1))</f>
        <v/>
      </c>
      <c r="BM86" s="411"/>
      <c r="BN86" s="409" t="str">
        <f>IF(LEN(VLOOKUP(AA84,suvaha!$D$8:$H$158,4,FALSE))&lt;5,"",LEFT(RIGHT(VLOOKUP(AA84,suvaha!$D$8:$H$158,4,FALSE),5),1))</f>
        <v/>
      </c>
      <c r="BO86" s="411"/>
      <c r="BP86" s="409" t="str">
        <f>IF(LEN(VLOOKUP(AA84,suvaha!$D$8:$H$158,4,FALSE))&lt;4,"",LEFT(RIGHT(VLOOKUP(AA84,suvaha!$D$8:$H$158,4,FALSE),4),1))</f>
        <v/>
      </c>
      <c r="BQ86" s="611"/>
      <c r="BR86" s="409" t="str">
        <f>IF(LEN(VLOOKUP(AA84,suvaha!$D$8:$H$158,4,FALSE))&lt;3,"",LEFT(RIGHT(VLOOKUP(AA84,suvaha!$D$8:$H$158,4,FALSE),3),1))</f>
        <v/>
      </c>
      <c r="BS86" s="411"/>
      <c r="BT86" s="409" t="str">
        <f>IF(LEN(VLOOKUP(AA84,suvaha!$D$8:$H$158,4,FALSE))&lt;2,"",LEFT(RIGHT(VLOOKUP(AA84,suvaha!$D$8:$H$158,4,FALSE),2),1))</f>
        <v/>
      </c>
      <c r="BU86" s="411"/>
      <c r="BV86" s="409" t="str">
        <f>IF(VLOOKUP(AA84,suvaha!$D$8:$H$85,4,FALSE)=0,"",IF(LEN(VLOOKUP(AA84,suvaha!$D$8:$H$158,4,FALSE))&lt;1,"",LEFT(RIGHT(VLOOKUP(AA84,suvaha!$D$8:$H$158,4,FALSE),1),1)))</f>
        <v/>
      </c>
      <c r="BW86" s="416"/>
      <c r="BX86" s="417"/>
      <c r="BY86" s="417"/>
      <c r="BZ86" s="417"/>
      <c r="CA86" s="417"/>
      <c r="CB86" s="417"/>
      <c r="CC86" s="417"/>
      <c r="CD86" s="417"/>
      <c r="CE86" s="417"/>
      <c r="CF86" s="417"/>
      <c r="CG86" s="242"/>
    </row>
    <row r="87" spans="1:86" ht="3" customHeight="1">
      <c r="A87" s="173"/>
      <c r="B87" s="671"/>
      <c r="C87" s="671"/>
      <c r="D87" s="671"/>
      <c r="E87" s="669"/>
      <c r="F87" s="669"/>
      <c r="G87" s="654"/>
      <c r="H87" s="656"/>
      <c r="I87" s="656"/>
      <c r="J87" s="656"/>
      <c r="K87" s="656"/>
      <c r="L87" s="656"/>
      <c r="M87" s="656"/>
      <c r="N87" s="656"/>
      <c r="O87" s="656"/>
      <c r="P87" s="656"/>
      <c r="Q87" s="656"/>
      <c r="R87" s="656"/>
      <c r="S87" s="656"/>
      <c r="T87" s="656"/>
      <c r="U87" s="656"/>
      <c r="V87" s="656"/>
      <c r="W87" s="656"/>
      <c r="X87" s="656"/>
      <c r="Y87" s="656"/>
      <c r="Z87" s="656"/>
      <c r="AA87" s="658"/>
      <c r="AB87" s="658"/>
      <c r="AC87" s="658"/>
      <c r="AD87" s="637"/>
      <c r="AE87" s="637"/>
      <c r="AF87" s="637"/>
      <c r="AG87" s="637"/>
      <c r="AH87" s="637"/>
      <c r="AI87" s="637"/>
      <c r="AJ87" s="637"/>
      <c r="AK87" s="637"/>
      <c r="AL87" s="637"/>
      <c r="AM87" s="637"/>
      <c r="AN87" s="637"/>
      <c r="AO87" s="637"/>
      <c r="AP87" s="637"/>
      <c r="AQ87" s="637"/>
      <c r="AR87" s="637"/>
      <c r="AS87" s="637"/>
      <c r="AT87" s="637"/>
      <c r="AU87" s="637"/>
      <c r="AV87" s="637"/>
      <c r="AW87" s="637"/>
      <c r="AX87" s="637"/>
      <c r="AY87" s="637"/>
      <c r="AZ87" s="637"/>
      <c r="BA87" s="638"/>
      <c r="BB87" s="638"/>
      <c r="BC87" s="638"/>
      <c r="BD87" s="638"/>
      <c r="BE87" s="638"/>
      <c r="BF87" s="638"/>
      <c r="BG87" s="638"/>
      <c r="BH87" s="638"/>
      <c r="BI87" s="638"/>
      <c r="BJ87" s="638"/>
      <c r="BK87" s="638"/>
      <c r="BL87" s="638"/>
      <c r="BM87" s="638"/>
      <c r="BN87" s="638"/>
      <c r="BO87" s="638"/>
      <c r="BP87" s="638"/>
      <c r="BQ87" s="638"/>
      <c r="BR87" s="270"/>
      <c r="BS87" s="270"/>
      <c r="BT87" s="270"/>
      <c r="BU87" s="270"/>
      <c r="BV87" s="270"/>
      <c r="BW87" s="418"/>
      <c r="BX87" s="270"/>
      <c r="BY87" s="270"/>
      <c r="BZ87" s="270"/>
      <c r="CA87" s="270"/>
      <c r="CB87" s="270"/>
      <c r="CC87" s="270"/>
      <c r="CD87" s="270"/>
      <c r="CE87" s="270"/>
      <c r="CF87" s="270"/>
      <c r="CG87" s="243"/>
      <c r="CH87" s="325"/>
    </row>
    <row r="88" spans="1:86" ht="3" customHeight="1">
      <c r="A88" s="173"/>
      <c r="B88" s="671"/>
      <c r="C88" s="671"/>
      <c r="D88" s="671"/>
      <c r="E88" s="669"/>
      <c r="F88" s="669"/>
      <c r="G88" s="654"/>
      <c r="H88" s="656"/>
      <c r="I88" s="656"/>
      <c r="J88" s="656"/>
      <c r="K88" s="656"/>
      <c r="L88" s="656"/>
      <c r="M88" s="656"/>
      <c r="N88" s="656"/>
      <c r="O88" s="656"/>
      <c r="P88" s="656"/>
      <c r="Q88" s="656"/>
      <c r="R88" s="656"/>
      <c r="S88" s="656"/>
      <c r="T88" s="656"/>
      <c r="U88" s="656"/>
      <c r="V88" s="656"/>
      <c r="W88" s="656"/>
      <c r="X88" s="656"/>
      <c r="Y88" s="656"/>
      <c r="Z88" s="656"/>
      <c r="AA88" s="658"/>
      <c r="AB88" s="658"/>
      <c r="AC88" s="658"/>
      <c r="AD88" s="617"/>
      <c r="AE88" s="617"/>
      <c r="AF88" s="617"/>
      <c r="AG88" s="617"/>
      <c r="AH88" s="617"/>
      <c r="AI88" s="617"/>
      <c r="AJ88" s="617"/>
      <c r="AK88" s="617"/>
      <c r="AL88" s="617"/>
      <c r="AM88" s="617"/>
      <c r="AN88" s="617"/>
      <c r="AO88" s="617"/>
      <c r="AP88" s="617"/>
      <c r="AQ88" s="617"/>
      <c r="AR88" s="617"/>
      <c r="AS88" s="617"/>
      <c r="AT88" s="617"/>
      <c r="AU88" s="617"/>
      <c r="AV88" s="617"/>
      <c r="AW88" s="617"/>
      <c r="AX88" s="617"/>
      <c r="AY88" s="617"/>
      <c r="AZ88" s="617"/>
      <c r="BA88" s="422"/>
      <c r="BB88" s="264"/>
      <c r="BC88" s="264"/>
      <c r="BD88" s="264"/>
      <c r="BE88" s="264"/>
      <c r="BF88" s="264"/>
      <c r="BG88" s="264"/>
      <c r="BH88" s="264"/>
      <c r="BI88" s="264"/>
      <c r="BJ88" s="421"/>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41"/>
      <c r="CH88" s="325"/>
    </row>
    <row r="89" spans="1:86" ht="3" customHeight="1">
      <c r="A89" s="173"/>
      <c r="B89" s="671"/>
      <c r="C89" s="671"/>
      <c r="D89" s="671"/>
      <c r="E89" s="669"/>
      <c r="F89" s="669"/>
      <c r="G89" s="654"/>
      <c r="H89" s="656"/>
      <c r="I89" s="656"/>
      <c r="J89" s="656"/>
      <c r="K89" s="656"/>
      <c r="L89" s="656"/>
      <c r="M89" s="656"/>
      <c r="N89" s="656"/>
      <c r="O89" s="656"/>
      <c r="P89" s="656"/>
      <c r="Q89" s="656"/>
      <c r="R89" s="656"/>
      <c r="S89" s="656"/>
      <c r="T89" s="656"/>
      <c r="U89" s="656"/>
      <c r="V89" s="656"/>
      <c r="W89" s="656"/>
      <c r="X89" s="656"/>
      <c r="Y89" s="656"/>
      <c r="Z89" s="656"/>
      <c r="AA89" s="658"/>
      <c r="AB89" s="658"/>
      <c r="AC89" s="658"/>
      <c r="AD89" s="618"/>
      <c r="AE89" s="612"/>
      <c r="AF89" s="612"/>
      <c r="AG89" s="612"/>
      <c r="AH89" s="412"/>
      <c r="AI89" s="613"/>
      <c r="AJ89" s="613"/>
      <c r="AK89" s="613"/>
      <c r="AL89" s="613"/>
      <c r="AM89" s="613"/>
      <c r="AN89" s="610"/>
      <c r="AO89" s="614"/>
      <c r="AP89" s="614"/>
      <c r="AQ89" s="614"/>
      <c r="AR89" s="614"/>
      <c r="AS89" s="614"/>
      <c r="AT89" s="611"/>
      <c r="AU89" s="614"/>
      <c r="AV89" s="614"/>
      <c r="AW89" s="614"/>
      <c r="AX89" s="614"/>
      <c r="AY89" s="614"/>
      <c r="AZ89" s="619"/>
      <c r="BA89" s="423"/>
      <c r="BB89" s="417"/>
      <c r="BC89" s="417"/>
      <c r="BD89" s="417"/>
      <c r="BE89" s="417"/>
      <c r="BF89" s="417"/>
      <c r="BG89" s="417"/>
      <c r="BH89" s="417"/>
      <c r="BI89" s="417"/>
      <c r="BJ89" s="416"/>
      <c r="BK89" s="417"/>
      <c r="BL89" s="612"/>
      <c r="BM89" s="612"/>
      <c r="BN89" s="612"/>
      <c r="BO89" s="412"/>
      <c r="BP89" s="613"/>
      <c r="BQ89" s="613"/>
      <c r="BR89" s="613"/>
      <c r="BS89" s="613"/>
      <c r="BT89" s="613"/>
      <c r="BU89" s="610"/>
      <c r="BV89" s="614"/>
      <c r="BW89" s="614"/>
      <c r="BX89" s="614"/>
      <c r="BY89" s="614"/>
      <c r="BZ89" s="614"/>
      <c r="CA89" s="611"/>
      <c r="CB89" s="614"/>
      <c r="CC89" s="614"/>
      <c r="CD89" s="614"/>
      <c r="CE89" s="614"/>
      <c r="CF89" s="614"/>
      <c r="CG89" s="244"/>
      <c r="CH89" s="325"/>
    </row>
    <row r="90" spans="1:86" ht="15" customHeight="1">
      <c r="A90" s="173"/>
      <c r="B90" s="671"/>
      <c r="C90" s="671"/>
      <c r="D90" s="671"/>
      <c r="E90" s="669"/>
      <c r="F90" s="669"/>
      <c r="G90" s="654"/>
      <c r="H90" s="656"/>
      <c r="I90" s="656"/>
      <c r="J90" s="656"/>
      <c r="K90" s="656"/>
      <c r="L90" s="656"/>
      <c r="M90" s="656"/>
      <c r="N90" s="656"/>
      <c r="O90" s="656"/>
      <c r="P90" s="656"/>
      <c r="Q90" s="656"/>
      <c r="R90" s="656"/>
      <c r="S90" s="656"/>
      <c r="T90" s="656"/>
      <c r="U90" s="656"/>
      <c r="V90" s="656"/>
      <c r="W90" s="656"/>
      <c r="X90" s="656"/>
      <c r="Y90" s="656"/>
      <c r="Z90" s="656"/>
      <c r="AA90" s="658"/>
      <c r="AB90" s="658"/>
      <c r="AC90" s="658"/>
      <c r="AD90" s="618"/>
      <c r="AE90" s="409" t="str">
        <f>IF(LEN(VLOOKUP(AA84,suvaha!$D$8:$H$158,3,FALSE))&lt;11,"",LEFT(RIGHT(VLOOKUP(AA84,suvaha!$D$8:$H$158,3,FALSE),11),1))</f>
        <v/>
      </c>
      <c r="AF90" s="211"/>
      <c r="AG90" s="409" t="str">
        <f>IF(LEN(VLOOKUP(AA84,suvaha!$D$8:$H$158,3,FALSE))&lt;10,"",LEFT(RIGHT(VLOOKUP(AA84,suvaha!$D$8:$H$158,3,FALSE),10),1))</f>
        <v/>
      </c>
      <c r="AH90" s="411"/>
      <c r="AI90" s="409" t="str">
        <f>IF(LEN(VLOOKUP(AA84,suvaha!$D$8:$H$158,3,FALSE))&lt;9,"",LEFT(RIGHT(VLOOKUP(AA84,suvaha!$D$8:$H$158,3,FALSE),9),1))</f>
        <v/>
      </c>
      <c r="AJ90" s="211"/>
      <c r="AK90" s="409" t="str">
        <f>IF(LEN(VLOOKUP(AA84,suvaha!$D$8:$H$158,3,FALSE))&lt;8,"",LEFT(RIGHT(VLOOKUP(AA84,suvaha!$D$8:$H$158,3,FALSE),8),1))</f>
        <v/>
      </c>
      <c r="AL90" s="411"/>
      <c r="AM90" s="409" t="str">
        <f>IF(LEN(VLOOKUP(AA84,suvaha!$D$8:$H$158,3,FALSE))&lt;7,"",LEFT(RIGHT(VLOOKUP(AA84,suvaha!$D$8:$H$158,3,FALSE),7),1))</f>
        <v/>
      </c>
      <c r="AN90" s="610"/>
      <c r="AO90" s="409" t="str">
        <f>IF(LEN(VLOOKUP(AA84,suvaha!$D$8:$H$158,3,FALSE))&lt;6,"",LEFT(RIGHT(VLOOKUP(AA84,suvaha!$D$8:$H$158,3,FALSE),6),1))</f>
        <v/>
      </c>
      <c r="AP90" s="411"/>
      <c r="AQ90" s="409" t="str">
        <f>IF(LEN(VLOOKUP(AA84,suvaha!$D$8:$H$158,3,FALSE))&lt;5,"",LEFT(RIGHT(VLOOKUP(AA84,suvaha!$D$8:$H$158,3,FALSE),5),1))</f>
        <v/>
      </c>
      <c r="AR90" s="411"/>
      <c r="AS90" s="409" t="str">
        <f>IF(LEN(VLOOKUP(AA84,suvaha!$D$8:$H$158,3,FALSE))&lt;4,"",LEFT(RIGHT(VLOOKUP(AA84,suvaha!$D$8:$H$158,3,FALSE),4),1))</f>
        <v/>
      </c>
      <c r="AT90" s="611"/>
      <c r="AU90" s="409" t="str">
        <f>IF(LEN(VLOOKUP(AA84,suvaha!$D$8:$H$158,3,FALSE))&lt;3,"",LEFT(RIGHT(VLOOKUP(AA84,suvaha!$D$8:$H$158,3,FALSE),3),1))</f>
        <v/>
      </c>
      <c r="AV90" s="411"/>
      <c r="AW90" s="409" t="str">
        <f>IF(LEN(VLOOKUP(AA84,suvaha!$D$8:$H$158,3,FALSE))&lt;2,"",LEFT(RIGHT(VLOOKUP(AA84,suvaha!$D$8:$H$158,3,FALSE),2),1))</f>
        <v/>
      </c>
      <c r="AX90" s="411"/>
      <c r="AY90" s="409" t="str">
        <f>IF(VLOOKUP(AA84,suvaha!$D$8:$H$85,3,FALSE)=0,"",IF(LEN(VLOOKUP(AA84,suvaha!$D$8:$H$158,3,FALSE))&lt;1,"",LEFT(RIGHT(VLOOKUP(AA84,suvaha!$D$8:$H$158,3,FALSE),1),1)))</f>
        <v/>
      </c>
      <c r="AZ90" s="619"/>
      <c r="BA90" s="423"/>
      <c r="BB90" s="417"/>
      <c r="BC90" s="417"/>
      <c r="BD90" s="417"/>
      <c r="BE90" s="417"/>
      <c r="BF90" s="417"/>
      <c r="BG90" s="417"/>
      <c r="BH90" s="417"/>
      <c r="BI90" s="417"/>
      <c r="BJ90" s="416"/>
      <c r="BK90" s="417"/>
      <c r="BL90" s="409" t="str">
        <f>IF(LEN(VLOOKUP(AA84,suvaha!$D$8:$H$158,5,FALSE))&lt;11,"",LEFT(RIGHT(VLOOKUP(AA84,suvaha!$D$8:$H$158,5,FALSE),11),1))</f>
        <v/>
      </c>
      <c r="BM90" s="211"/>
      <c r="BN90" s="409" t="str">
        <f>IF(LEN(VLOOKUP(AA84,suvaha!$D$8:$H$158,5,FALSE))&lt;10,"",LEFT(RIGHT(VLOOKUP(AA84,suvaha!$D$8:$H$158,5,FALSE),10),1))</f>
        <v/>
      </c>
      <c r="BO90" s="411"/>
      <c r="BP90" s="409" t="str">
        <f>IF(LEN(VLOOKUP(AA84,suvaha!$D$8:$H$158,5,FALSE))&lt;9,"",LEFT(RIGHT(VLOOKUP(AA84,suvaha!$D$8:$H$158,5,FALSE),9),1))</f>
        <v/>
      </c>
      <c r="BQ90" s="211"/>
      <c r="BR90" s="409" t="str">
        <f>IF(LEN(VLOOKUP(AA84,suvaha!$D$8:$H$158,5,FALSE))&lt;8,"",LEFT(RIGHT(VLOOKUP(AA84,suvaha!$D$8:$H$158,5,FALSE),8),1))</f>
        <v/>
      </c>
      <c r="BS90" s="411"/>
      <c r="BT90" s="409" t="str">
        <f>IF(LEN(VLOOKUP(AA84,suvaha!$D$8:$H$158,5,FALSE))&lt;7,"",LEFT(RIGHT(VLOOKUP(AA84,suvaha!$D$8:$H$158,5,FALSE),7),1))</f>
        <v/>
      </c>
      <c r="BU90" s="610"/>
      <c r="BV90" s="409" t="str">
        <f>IF(LEN(VLOOKUP(AA84,suvaha!$D$8:$H$158,5,FALSE))&lt;6,"",LEFT(RIGHT(VLOOKUP(AA84,suvaha!$D$8:$H$158,5,FALSE),6),1))</f>
        <v/>
      </c>
      <c r="BW90" s="411"/>
      <c r="BX90" s="409" t="str">
        <f>IF(LEN(VLOOKUP(AA84,suvaha!$D$8:$H$158,5,FALSE))&lt;5,"",LEFT(RIGHT(VLOOKUP(AA84,suvaha!$D$8:$H$158,5,FALSE),5),1))</f>
        <v/>
      </c>
      <c r="BY90" s="411"/>
      <c r="BZ90" s="409" t="str">
        <f>IF(LEN(VLOOKUP(AA84,suvaha!$D$8:$H$158,5,FALSE))&lt;4,"",LEFT(RIGHT(VLOOKUP(AA84,suvaha!$D$8:$H$158,5,FALSE),4),1))</f>
        <v/>
      </c>
      <c r="CA90" s="611"/>
      <c r="CB90" s="409" t="str">
        <f>IF(LEN(VLOOKUP(AA84,suvaha!$D$8:$H$158,5,FALSE))&lt;3,"",LEFT(RIGHT(VLOOKUP(AA84,suvaha!$D$8:$H$158,5,FALSE),3),1))</f>
        <v/>
      </c>
      <c r="CC90" s="411"/>
      <c r="CD90" s="409" t="str">
        <f>IF(LEN(VLOOKUP(AA84,suvaha!$D$8:$H$158,5,FALSE))&lt;2,"",LEFT(RIGHT(VLOOKUP(AA84,suvaha!$D$8:$H$158,5,FALSE),2),1))</f>
        <v/>
      </c>
      <c r="CE90" s="411"/>
      <c r="CF90" s="409" t="str">
        <f>IF(VLOOKUP(AA84,suvaha!$D$8:$H$85,5,FALSE)=0,"",IF(LEN(VLOOKUP(AA84,suvaha!$D$8:$H$158,5,FALSE))&lt;1,"",LEFT(RIGHT(VLOOKUP(AA84,suvaha!$D$8:$H$158,5,FALSE),1),1)))</f>
        <v/>
      </c>
      <c r="CG90" s="244"/>
      <c r="CH90" s="325"/>
    </row>
    <row r="91" spans="1:86" ht="3" customHeight="1">
      <c r="A91" s="173"/>
      <c r="B91" s="671"/>
      <c r="C91" s="671"/>
      <c r="D91" s="671"/>
      <c r="E91" s="669"/>
      <c r="F91" s="669"/>
      <c r="G91" s="654"/>
      <c r="H91" s="656"/>
      <c r="I91" s="656"/>
      <c r="J91" s="656"/>
      <c r="K91" s="656"/>
      <c r="L91" s="656"/>
      <c r="M91" s="656"/>
      <c r="N91" s="656"/>
      <c r="O91" s="656"/>
      <c r="P91" s="656"/>
      <c r="Q91" s="656"/>
      <c r="R91" s="656"/>
      <c r="S91" s="656"/>
      <c r="T91" s="656"/>
      <c r="U91" s="656"/>
      <c r="V91" s="656"/>
      <c r="W91" s="656"/>
      <c r="X91" s="656"/>
      <c r="Y91" s="656"/>
      <c r="Z91" s="656"/>
      <c r="AA91" s="658"/>
      <c r="AB91" s="658"/>
      <c r="AC91" s="658"/>
      <c r="AD91" s="637"/>
      <c r="AE91" s="637"/>
      <c r="AF91" s="637"/>
      <c r="AG91" s="637"/>
      <c r="AH91" s="637"/>
      <c r="AI91" s="637"/>
      <c r="AJ91" s="637"/>
      <c r="AK91" s="637"/>
      <c r="AL91" s="637"/>
      <c r="AM91" s="637"/>
      <c r="AN91" s="637"/>
      <c r="AO91" s="637"/>
      <c r="AP91" s="637"/>
      <c r="AQ91" s="637"/>
      <c r="AR91" s="637"/>
      <c r="AS91" s="637"/>
      <c r="AT91" s="637"/>
      <c r="AU91" s="637"/>
      <c r="AV91" s="637"/>
      <c r="AW91" s="637"/>
      <c r="AX91" s="637"/>
      <c r="AY91" s="637"/>
      <c r="AZ91" s="637"/>
      <c r="BA91" s="424"/>
      <c r="BB91" s="270"/>
      <c r="BC91" s="270"/>
      <c r="BD91" s="270"/>
      <c r="BE91" s="270"/>
      <c r="BF91" s="270"/>
      <c r="BG91" s="270"/>
      <c r="BH91" s="270"/>
      <c r="BI91" s="270"/>
      <c r="BJ91" s="418"/>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43"/>
    </row>
    <row r="92" spans="1:86" s="206" customFormat="1" ht="3" customHeight="1">
      <c r="A92" s="173"/>
      <c r="B92" s="671"/>
      <c r="C92" s="671"/>
      <c r="D92" s="671"/>
      <c r="E92" s="732" t="s">
        <v>76</v>
      </c>
      <c r="F92" s="732"/>
      <c r="G92" s="654"/>
      <c r="H92" s="666" t="str">
        <f>Index!C104</f>
        <v>Krátkodobé pohľadávky súčet (r. 54 + r. 58 až r. 65)</v>
      </c>
      <c r="I92" s="666"/>
      <c r="J92" s="666"/>
      <c r="K92" s="666"/>
      <c r="L92" s="666"/>
      <c r="M92" s="666"/>
      <c r="N92" s="666"/>
      <c r="O92" s="666"/>
      <c r="P92" s="666"/>
      <c r="Q92" s="666"/>
      <c r="R92" s="666"/>
      <c r="S92" s="666"/>
      <c r="T92" s="666"/>
      <c r="U92" s="666"/>
      <c r="V92" s="666"/>
      <c r="W92" s="666"/>
      <c r="X92" s="666"/>
      <c r="Y92" s="666"/>
      <c r="Z92" s="666"/>
      <c r="AA92" s="667" t="s">
        <v>843</v>
      </c>
      <c r="AB92" s="667"/>
      <c r="AC92" s="667"/>
      <c r="AD92" s="617"/>
      <c r="AE92" s="617"/>
      <c r="AF92" s="617"/>
      <c r="AG92" s="617"/>
      <c r="AH92" s="617"/>
      <c r="AI92" s="617"/>
      <c r="AJ92" s="617"/>
      <c r="AK92" s="617"/>
      <c r="AL92" s="617"/>
      <c r="AM92" s="617"/>
      <c r="AN92" s="617"/>
      <c r="AO92" s="617"/>
      <c r="AP92" s="617"/>
      <c r="AQ92" s="617"/>
      <c r="AR92" s="617"/>
      <c r="AS92" s="617"/>
      <c r="AT92" s="617"/>
      <c r="AU92" s="617"/>
      <c r="AV92" s="617"/>
      <c r="AW92" s="617"/>
      <c r="AX92" s="617"/>
      <c r="AY92" s="617"/>
      <c r="AZ92" s="617"/>
      <c r="BA92" s="659"/>
      <c r="BB92" s="659"/>
      <c r="BC92" s="659"/>
      <c r="BD92" s="659"/>
      <c r="BE92" s="659"/>
      <c r="BF92" s="659"/>
      <c r="BG92" s="659"/>
      <c r="BH92" s="659"/>
      <c r="BI92" s="659"/>
      <c r="BJ92" s="659"/>
      <c r="BK92" s="659"/>
      <c r="BL92" s="659"/>
      <c r="BM92" s="659"/>
      <c r="BN92" s="659"/>
      <c r="BO92" s="659"/>
      <c r="BP92" s="659"/>
      <c r="BQ92" s="659"/>
      <c r="BR92" s="264"/>
      <c r="BS92" s="264"/>
      <c r="BT92" s="264"/>
      <c r="BU92" s="264"/>
      <c r="BV92" s="264"/>
      <c r="BW92" s="421"/>
      <c r="BX92" s="264"/>
      <c r="BY92" s="264"/>
      <c r="BZ92" s="264"/>
      <c r="CA92" s="264"/>
      <c r="CB92" s="264"/>
      <c r="CC92" s="264"/>
      <c r="CD92" s="264"/>
      <c r="CE92" s="264"/>
      <c r="CF92" s="264"/>
      <c r="CG92" s="241"/>
    </row>
    <row r="93" spans="1:86" s="206" customFormat="1" ht="3" customHeight="1">
      <c r="A93" s="173"/>
      <c r="B93" s="671"/>
      <c r="C93" s="671"/>
      <c r="D93" s="671"/>
      <c r="E93" s="732"/>
      <c r="F93" s="732"/>
      <c r="G93" s="654"/>
      <c r="H93" s="666"/>
      <c r="I93" s="666"/>
      <c r="J93" s="666"/>
      <c r="K93" s="666"/>
      <c r="L93" s="666"/>
      <c r="M93" s="666"/>
      <c r="N93" s="666"/>
      <c r="O93" s="666"/>
      <c r="P93" s="666"/>
      <c r="Q93" s="666"/>
      <c r="R93" s="666"/>
      <c r="S93" s="666"/>
      <c r="T93" s="666"/>
      <c r="U93" s="666"/>
      <c r="V93" s="666"/>
      <c r="W93" s="666"/>
      <c r="X93" s="666"/>
      <c r="Y93" s="666"/>
      <c r="Z93" s="666"/>
      <c r="AA93" s="667"/>
      <c r="AB93" s="667"/>
      <c r="AC93" s="667"/>
      <c r="AD93" s="618"/>
      <c r="AE93" s="612"/>
      <c r="AF93" s="612"/>
      <c r="AG93" s="612"/>
      <c r="AH93" s="412"/>
      <c r="AI93" s="613"/>
      <c r="AJ93" s="613"/>
      <c r="AK93" s="613"/>
      <c r="AL93" s="613"/>
      <c r="AM93" s="613"/>
      <c r="AN93" s="610"/>
      <c r="AO93" s="614"/>
      <c r="AP93" s="614"/>
      <c r="AQ93" s="614"/>
      <c r="AR93" s="614"/>
      <c r="AS93" s="614"/>
      <c r="AT93" s="611"/>
      <c r="AU93" s="614"/>
      <c r="AV93" s="614"/>
      <c r="AW93" s="614"/>
      <c r="AX93" s="614"/>
      <c r="AY93" s="614"/>
      <c r="AZ93" s="619"/>
      <c r="BA93" s="618"/>
      <c r="BB93" s="612"/>
      <c r="BC93" s="612"/>
      <c r="BD93" s="612"/>
      <c r="BE93" s="412"/>
      <c r="BF93" s="613"/>
      <c r="BG93" s="613"/>
      <c r="BH93" s="613"/>
      <c r="BI93" s="613"/>
      <c r="BJ93" s="613"/>
      <c r="BK93" s="610"/>
      <c r="BL93" s="614"/>
      <c r="BM93" s="614"/>
      <c r="BN93" s="614"/>
      <c r="BO93" s="614"/>
      <c r="BP93" s="614"/>
      <c r="BQ93" s="611"/>
      <c r="BR93" s="614"/>
      <c r="BS93" s="614"/>
      <c r="BT93" s="614"/>
      <c r="BU93" s="614"/>
      <c r="BV93" s="614"/>
      <c r="BW93" s="416"/>
      <c r="BX93" s="417"/>
      <c r="BY93" s="417"/>
      <c r="BZ93" s="417"/>
      <c r="CA93" s="417"/>
      <c r="CB93" s="417"/>
      <c r="CC93" s="417"/>
      <c r="CD93" s="417"/>
      <c r="CE93" s="417"/>
      <c r="CF93" s="417"/>
      <c r="CG93" s="242"/>
    </row>
    <row r="94" spans="1:86" ht="15" customHeight="1">
      <c r="A94" s="173"/>
      <c r="B94" s="671"/>
      <c r="C94" s="671"/>
      <c r="D94" s="671"/>
      <c r="E94" s="732"/>
      <c r="F94" s="732"/>
      <c r="G94" s="654"/>
      <c r="H94" s="666"/>
      <c r="I94" s="666"/>
      <c r="J94" s="666"/>
      <c r="K94" s="666"/>
      <c r="L94" s="666"/>
      <c r="M94" s="666"/>
      <c r="N94" s="666"/>
      <c r="O94" s="666"/>
      <c r="P94" s="666"/>
      <c r="Q94" s="666"/>
      <c r="R94" s="666"/>
      <c r="S94" s="666"/>
      <c r="T94" s="666"/>
      <c r="U94" s="666"/>
      <c r="V94" s="666"/>
      <c r="W94" s="666"/>
      <c r="X94" s="666"/>
      <c r="Y94" s="666"/>
      <c r="Z94" s="666"/>
      <c r="AA94" s="667"/>
      <c r="AB94" s="667"/>
      <c r="AC94" s="667"/>
      <c r="AD94" s="618"/>
      <c r="AE94" s="409" t="str">
        <f>IF(LEN(VLOOKUP(AA92,suvaha!$D$8:$H$158,2,FALSE))&lt;11,"",LEFT(RIGHT(VLOOKUP(AA92,suvaha!$D$8:$H$158,2,FALSE),11),1))</f>
        <v/>
      </c>
      <c r="AF94" s="211"/>
      <c r="AG94" s="409" t="str">
        <f>IF(LEN(VLOOKUP(AA92,suvaha!$D$8:$H$158,2,FALSE))&lt;10,"",LEFT(RIGHT(VLOOKUP(AA92,suvaha!$D$8:$H$158,2,FALSE),10),1))</f>
        <v/>
      </c>
      <c r="AH94" s="411"/>
      <c r="AI94" s="409" t="str">
        <f>IF(LEN(VLOOKUP(AA92,suvaha!$D$8:$H$158,2,FALSE))&lt;9,"",LEFT(RIGHT(VLOOKUP(AA92,suvaha!$D$8:$H$158,2,FALSE),9),1))</f>
        <v/>
      </c>
      <c r="AJ94" s="211"/>
      <c r="AK94" s="409" t="str">
        <f>IF(LEN(VLOOKUP(AA92,suvaha!$D$8:$H$158,2,FALSE))&lt;8,"",LEFT(RIGHT(VLOOKUP(AA92,suvaha!$D$8:$H$158,2,FALSE),8),1))</f>
        <v/>
      </c>
      <c r="AL94" s="411"/>
      <c r="AM94" s="409" t="str">
        <f>IF(LEN(VLOOKUP(AA92,suvaha!$D$8:$H$158,2,FALSE))&lt;7,"",LEFT(RIGHT(VLOOKUP(AA92,suvaha!$D$8:$H$158,2,FALSE),7),1))</f>
        <v>6</v>
      </c>
      <c r="AN94" s="610"/>
      <c r="AO94" s="409" t="str">
        <f>IF(LEN(VLOOKUP(AA92,suvaha!$D$8:$H$158,2,FALSE))&lt;6,"",LEFT(RIGHT(VLOOKUP(AA92,suvaha!$D$8:$H$158,2,FALSE),6),1))</f>
        <v>4</v>
      </c>
      <c r="AP94" s="411"/>
      <c r="AQ94" s="409" t="str">
        <f>IF(LEN(VLOOKUP(AA92,suvaha!$D$8:$H$158,2,FALSE))&lt;5,"",LEFT(RIGHT(VLOOKUP(AA92,suvaha!$D$8:$H$158,2,FALSE),5),1))</f>
        <v>6</v>
      </c>
      <c r="AR94" s="411"/>
      <c r="AS94" s="409" t="str">
        <f>IF(LEN(VLOOKUP(AA92,suvaha!$D$8:$H$158,2,FALSE))&lt;4,"",LEFT(RIGHT(VLOOKUP(AA92,suvaha!$D$8:$H$158,2,FALSE),4),1))</f>
        <v>9</v>
      </c>
      <c r="AT94" s="611"/>
      <c r="AU94" s="409" t="str">
        <f>IF(LEN(VLOOKUP(AA92,suvaha!$D$8:$H$158,2,FALSE))&lt;3,"",LEFT(RIGHT(VLOOKUP(AA92,suvaha!$D$8:$H$158,2,FALSE),3),1))</f>
        <v>0</v>
      </c>
      <c r="AV94" s="411"/>
      <c r="AW94" s="409" t="str">
        <f>IF(LEN(VLOOKUP(AA92,suvaha!$D$8:$H$158,2,FALSE))&lt;2,"",LEFT(RIGHT(VLOOKUP(AA92,suvaha!$D$8:$H$158,2,FALSE),2),1))</f>
        <v>8</v>
      </c>
      <c r="AX94" s="411"/>
      <c r="AY94" s="409" t="str">
        <f>IF(VLOOKUP(AA92,suvaha!$D$8:$H$85,2,FALSE)=0,"",IF(LEN(VLOOKUP(AA92,suvaha!$D$8:$H$158,2,FALSE))&lt;1,"",LEFT(RIGHT(VLOOKUP(AA92,suvaha!$D$8:$H$158,2,FALSE),1),1)))</f>
        <v>9</v>
      </c>
      <c r="AZ94" s="619"/>
      <c r="BA94" s="618"/>
      <c r="BB94" s="409" t="str">
        <f>IF(LEN(VLOOKUP(AA92,suvaha!$D$8:$H$158,4,FALSE))&lt;11,"",LEFT(RIGHT(VLOOKUP(AA92,suvaha!$D$8:$H$158,4,FALSE),11),1))</f>
        <v/>
      </c>
      <c r="BC94" s="211"/>
      <c r="BD94" s="409" t="str">
        <f>IF(LEN(VLOOKUP(AA92,suvaha!$D$8:$H$158,4,FALSE))&lt;10,"",LEFT(RIGHT(VLOOKUP(AA92,suvaha!$D$8:$H$158,4,FALSE),10),1))</f>
        <v/>
      </c>
      <c r="BE94" s="411"/>
      <c r="BF94" s="409" t="str">
        <f>IF(LEN(VLOOKUP(AA92,suvaha!$D$8:$H$158,4,FALSE))&lt;9,"",LEFT(RIGHT(VLOOKUP(AA92,suvaha!$D$8:$H$158,4,FALSE),9),1))</f>
        <v/>
      </c>
      <c r="BG94" s="211"/>
      <c r="BH94" s="409" t="str">
        <f>IF(LEN(VLOOKUP(AA92,suvaha!$D$8:$H$158,4,FALSE))&lt;8,"",LEFT(RIGHT(VLOOKUP(AA92,suvaha!$D$8:$H$158,4,FALSE),8),1))</f>
        <v/>
      </c>
      <c r="BI94" s="411"/>
      <c r="BJ94" s="409" t="str">
        <f>IF(LEN(VLOOKUP(AA92,suvaha!$D$8:$H$158,4,FALSE))&lt;7,"",LEFT(RIGHT(VLOOKUP(AA92,suvaha!$D$8:$H$158,4,FALSE),7),1))</f>
        <v>6</v>
      </c>
      <c r="BK94" s="610"/>
      <c r="BL94" s="409" t="str">
        <f>IF(LEN(VLOOKUP(AA92,suvaha!$D$8:$H$158,4,FALSE))&lt;6,"",LEFT(RIGHT(VLOOKUP(AA92,suvaha!$D$8:$H$158,4,FALSE),6),1))</f>
        <v>4</v>
      </c>
      <c r="BM94" s="411"/>
      <c r="BN94" s="409" t="str">
        <f>IF(LEN(VLOOKUP(AA92,suvaha!$D$8:$H$158,4,FALSE))&lt;5,"",LEFT(RIGHT(VLOOKUP(AA92,suvaha!$D$8:$H$158,4,FALSE),5),1))</f>
        <v>5</v>
      </c>
      <c r="BO94" s="411"/>
      <c r="BP94" s="409" t="str">
        <f>IF(LEN(VLOOKUP(AA92,suvaha!$D$8:$H$158,4,FALSE))&lt;4,"",LEFT(RIGHT(VLOOKUP(AA92,suvaha!$D$8:$H$158,4,FALSE),4),1))</f>
        <v>5</v>
      </c>
      <c r="BQ94" s="611"/>
      <c r="BR94" s="409" t="str">
        <f>IF(LEN(VLOOKUP(AA92,suvaha!$D$8:$H$158,4,FALSE))&lt;3,"",LEFT(RIGHT(VLOOKUP(AA92,suvaha!$D$8:$H$158,4,FALSE),3),1))</f>
        <v>2</v>
      </c>
      <c r="BS94" s="411"/>
      <c r="BT94" s="409" t="str">
        <f>IF(LEN(VLOOKUP(AA92,suvaha!$D$8:$H$158,4,FALSE))&lt;2,"",LEFT(RIGHT(VLOOKUP(AA92,suvaha!$D$8:$H$158,4,FALSE),2),1))</f>
        <v>5</v>
      </c>
      <c r="BU94" s="411"/>
      <c r="BV94" s="409" t="str">
        <f>IF(VLOOKUP(AA92,suvaha!$D$8:$H$85,4,FALSE)=0,"",IF(LEN(VLOOKUP(AA92,suvaha!$D$8:$H$158,4,FALSE))&lt;1,"",LEFT(RIGHT(VLOOKUP(AA92,suvaha!$D$8:$H$158,4,FALSE),1),1)))</f>
        <v>7</v>
      </c>
      <c r="BW94" s="416"/>
      <c r="BX94" s="417"/>
      <c r="BY94" s="417"/>
      <c r="BZ94" s="417"/>
      <c r="CA94" s="417"/>
      <c r="CB94" s="417"/>
      <c r="CC94" s="417"/>
      <c r="CD94" s="417"/>
      <c r="CE94" s="417"/>
      <c r="CF94" s="417"/>
      <c r="CG94" s="242"/>
    </row>
    <row r="95" spans="1:86" ht="3" customHeight="1">
      <c r="A95" s="173"/>
      <c r="B95" s="671"/>
      <c r="C95" s="671"/>
      <c r="D95" s="671"/>
      <c r="E95" s="732"/>
      <c r="F95" s="732"/>
      <c r="G95" s="654"/>
      <c r="H95" s="666"/>
      <c r="I95" s="666"/>
      <c r="J95" s="666"/>
      <c r="K95" s="666"/>
      <c r="L95" s="666"/>
      <c r="M95" s="666"/>
      <c r="N95" s="666"/>
      <c r="O95" s="666"/>
      <c r="P95" s="666"/>
      <c r="Q95" s="666"/>
      <c r="R95" s="666"/>
      <c r="S95" s="666"/>
      <c r="T95" s="666"/>
      <c r="U95" s="666"/>
      <c r="V95" s="666"/>
      <c r="W95" s="666"/>
      <c r="X95" s="666"/>
      <c r="Y95" s="666"/>
      <c r="Z95" s="666"/>
      <c r="AA95" s="667"/>
      <c r="AB95" s="667"/>
      <c r="AC95" s="667"/>
      <c r="AD95" s="637"/>
      <c r="AE95" s="637"/>
      <c r="AF95" s="637"/>
      <c r="AG95" s="637"/>
      <c r="AH95" s="637"/>
      <c r="AI95" s="637"/>
      <c r="AJ95" s="637"/>
      <c r="AK95" s="637"/>
      <c r="AL95" s="637"/>
      <c r="AM95" s="637"/>
      <c r="AN95" s="637"/>
      <c r="AO95" s="637"/>
      <c r="AP95" s="637"/>
      <c r="AQ95" s="637"/>
      <c r="AR95" s="637"/>
      <c r="AS95" s="637"/>
      <c r="AT95" s="637"/>
      <c r="AU95" s="637"/>
      <c r="AV95" s="637"/>
      <c r="AW95" s="637"/>
      <c r="AX95" s="637"/>
      <c r="AY95" s="637"/>
      <c r="AZ95" s="637"/>
      <c r="BA95" s="638"/>
      <c r="BB95" s="638"/>
      <c r="BC95" s="638"/>
      <c r="BD95" s="638"/>
      <c r="BE95" s="638"/>
      <c r="BF95" s="638"/>
      <c r="BG95" s="638"/>
      <c r="BH95" s="638"/>
      <c r="BI95" s="638"/>
      <c r="BJ95" s="638"/>
      <c r="BK95" s="638"/>
      <c r="BL95" s="638"/>
      <c r="BM95" s="638"/>
      <c r="BN95" s="638"/>
      <c r="BO95" s="638"/>
      <c r="BP95" s="638"/>
      <c r="BQ95" s="638"/>
      <c r="BR95" s="270"/>
      <c r="BS95" s="270"/>
      <c r="BT95" s="270"/>
      <c r="BU95" s="270"/>
      <c r="BV95" s="270"/>
      <c r="BW95" s="418"/>
      <c r="BX95" s="270"/>
      <c r="BY95" s="270"/>
      <c r="BZ95" s="270"/>
      <c r="CA95" s="270"/>
      <c r="CB95" s="270"/>
      <c r="CC95" s="270"/>
      <c r="CD95" s="270"/>
      <c r="CE95" s="270"/>
      <c r="CF95" s="270"/>
      <c r="CG95" s="243"/>
    </row>
    <row r="96" spans="1:86" ht="3" customHeight="1">
      <c r="A96" s="173"/>
      <c r="B96" s="671"/>
      <c r="C96" s="671"/>
      <c r="D96" s="671"/>
      <c r="E96" s="732"/>
      <c r="F96" s="732"/>
      <c r="G96" s="654"/>
      <c r="H96" s="666"/>
      <c r="I96" s="666"/>
      <c r="J96" s="666"/>
      <c r="K96" s="666"/>
      <c r="L96" s="666"/>
      <c r="M96" s="666"/>
      <c r="N96" s="666"/>
      <c r="O96" s="666"/>
      <c r="P96" s="666"/>
      <c r="Q96" s="666"/>
      <c r="R96" s="666"/>
      <c r="S96" s="666"/>
      <c r="T96" s="666"/>
      <c r="U96" s="666"/>
      <c r="V96" s="666"/>
      <c r="W96" s="666"/>
      <c r="X96" s="666"/>
      <c r="Y96" s="666"/>
      <c r="Z96" s="666"/>
      <c r="AA96" s="667"/>
      <c r="AB96" s="667"/>
      <c r="AC96" s="667"/>
      <c r="AD96" s="617"/>
      <c r="AE96" s="617"/>
      <c r="AF96" s="617"/>
      <c r="AG96" s="617"/>
      <c r="AH96" s="617"/>
      <c r="AI96" s="617"/>
      <c r="AJ96" s="617"/>
      <c r="AK96" s="617"/>
      <c r="AL96" s="617"/>
      <c r="AM96" s="617"/>
      <c r="AN96" s="617"/>
      <c r="AO96" s="617"/>
      <c r="AP96" s="617"/>
      <c r="AQ96" s="617"/>
      <c r="AR96" s="617"/>
      <c r="AS96" s="617"/>
      <c r="AT96" s="617"/>
      <c r="AU96" s="617"/>
      <c r="AV96" s="617"/>
      <c r="AW96" s="617"/>
      <c r="AX96" s="617"/>
      <c r="AY96" s="617"/>
      <c r="AZ96" s="617"/>
      <c r="BA96" s="422"/>
      <c r="BB96" s="264"/>
      <c r="BC96" s="264"/>
      <c r="BD96" s="264"/>
      <c r="BE96" s="264"/>
      <c r="BF96" s="264"/>
      <c r="BG96" s="264"/>
      <c r="BH96" s="264"/>
      <c r="BI96" s="264"/>
      <c r="BJ96" s="421"/>
      <c r="BK96" s="264"/>
      <c r="BL96" s="264"/>
      <c r="BM96" s="264"/>
      <c r="BN96" s="264"/>
      <c r="BO96" s="264"/>
      <c r="BP96" s="264"/>
      <c r="BQ96" s="264"/>
      <c r="BR96" s="264"/>
      <c r="BS96" s="264"/>
      <c r="BT96" s="264"/>
      <c r="BU96" s="264"/>
      <c r="BV96" s="264"/>
      <c r="BW96" s="264"/>
      <c r="BX96" s="264"/>
      <c r="BY96" s="264"/>
      <c r="BZ96" s="264"/>
      <c r="CA96" s="264"/>
      <c r="CB96" s="264"/>
      <c r="CC96" s="264"/>
      <c r="CD96" s="264"/>
      <c r="CE96" s="264"/>
      <c r="CF96" s="264"/>
      <c r="CG96" s="241"/>
    </row>
    <row r="97" spans="1:85" ht="3" customHeight="1">
      <c r="A97" s="173"/>
      <c r="B97" s="671"/>
      <c r="C97" s="671"/>
      <c r="D97" s="671"/>
      <c r="E97" s="732"/>
      <c r="F97" s="732"/>
      <c r="G97" s="654"/>
      <c r="H97" s="666"/>
      <c r="I97" s="666"/>
      <c r="J97" s="666"/>
      <c r="K97" s="666"/>
      <c r="L97" s="666"/>
      <c r="M97" s="666"/>
      <c r="N97" s="666"/>
      <c r="O97" s="666"/>
      <c r="P97" s="666"/>
      <c r="Q97" s="666"/>
      <c r="R97" s="666"/>
      <c r="S97" s="666"/>
      <c r="T97" s="666"/>
      <c r="U97" s="666"/>
      <c r="V97" s="666"/>
      <c r="W97" s="666"/>
      <c r="X97" s="666"/>
      <c r="Y97" s="666"/>
      <c r="Z97" s="666"/>
      <c r="AA97" s="667"/>
      <c r="AB97" s="667"/>
      <c r="AC97" s="667"/>
      <c r="AD97" s="618"/>
      <c r="AE97" s="612"/>
      <c r="AF97" s="612"/>
      <c r="AG97" s="612"/>
      <c r="AH97" s="412"/>
      <c r="AI97" s="613"/>
      <c r="AJ97" s="613"/>
      <c r="AK97" s="613"/>
      <c r="AL97" s="613"/>
      <c r="AM97" s="613"/>
      <c r="AN97" s="610"/>
      <c r="AO97" s="614"/>
      <c r="AP97" s="614"/>
      <c r="AQ97" s="614"/>
      <c r="AR97" s="614"/>
      <c r="AS97" s="614"/>
      <c r="AT97" s="611"/>
      <c r="AU97" s="614"/>
      <c r="AV97" s="614"/>
      <c r="AW97" s="614"/>
      <c r="AX97" s="614"/>
      <c r="AY97" s="614"/>
      <c r="AZ97" s="619"/>
      <c r="BA97" s="423"/>
      <c r="BB97" s="417"/>
      <c r="BC97" s="417"/>
      <c r="BD97" s="417"/>
      <c r="BE97" s="417"/>
      <c r="BF97" s="417"/>
      <c r="BG97" s="417"/>
      <c r="BH97" s="417"/>
      <c r="BI97" s="417"/>
      <c r="BJ97" s="416"/>
      <c r="BK97" s="417"/>
      <c r="BL97" s="612"/>
      <c r="BM97" s="612"/>
      <c r="BN97" s="612"/>
      <c r="BO97" s="412"/>
      <c r="BP97" s="613"/>
      <c r="BQ97" s="613"/>
      <c r="BR97" s="613"/>
      <c r="BS97" s="613"/>
      <c r="BT97" s="613"/>
      <c r="BU97" s="610"/>
      <c r="BV97" s="614"/>
      <c r="BW97" s="614"/>
      <c r="BX97" s="614"/>
      <c r="BY97" s="614"/>
      <c r="BZ97" s="614"/>
      <c r="CA97" s="611"/>
      <c r="CB97" s="614"/>
      <c r="CC97" s="614"/>
      <c r="CD97" s="614"/>
      <c r="CE97" s="614"/>
      <c r="CF97" s="614"/>
      <c r="CG97" s="244"/>
    </row>
    <row r="98" spans="1:85" ht="15" customHeight="1">
      <c r="A98" s="173"/>
      <c r="B98" s="671"/>
      <c r="C98" s="671"/>
      <c r="D98" s="671"/>
      <c r="E98" s="732"/>
      <c r="F98" s="732"/>
      <c r="G98" s="654"/>
      <c r="H98" s="666"/>
      <c r="I98" s="666"/>
      <c r="J98" s="666"/>
      <c r="K98" s="666"/>
      <c r="L98" s="666"/>
      <c r="M98" s="666"/>
      <c r="N98" s="666"/>
      <c r="O98" s="666"/>
      <c r="P98" s="666"/>
      <c r="Q98" s="666"/>
      <c r="R98" s="666"/>
      <c r="S98" s="666"/>
      <c r="T98" s="666"/>
      <c r="U98" s="666"/>
      <c r="V98" s="666"/>
      <c r="W98" s="666"/>
      <c r="X98" s="666"/>
      <c r="Y98" s="666"/>
      <c r="Z98" s="666"/>
      <c r="AA98" s="667"/>
      <c r="AB98" s="667"/>
      <c r="AC98" s="667"/>
      <c r="AD98" s="618"/>
      <c r="AE98" s="409" t="str">
        <f>IF(LEN(VLOOKUP(AA92,suvaha!$D$8:$H$158,3,FALSE))&lt;11,"",LEFT(RIGHT(VLOOKUP(AA92,suvaha!$D$8:$H$158,3,FALSE),11),1))</f>
        <v/>
      </c>
      <c r="AF98" s="211"/>
      <c r="AG98" s="409" t="str">
        <f>IF(LEN(VLOOKUP(AA92,suvaha!$D$8:$H$158,3,FALSE))&lt;10,"",LEFT(RIGHT(VLOOKUP(AA92,suvaha!$D$8:$H$158,3,FALSE),10),1))</f>
        <v/>
      </c>
      <c r="AH98" s="411"/>
      <c r="AI98" s="409" t="str">
        <f>IF(LEN(VLOOKUP(AA92,suvaha!$D$8:$H$158,3,FALSE))&lt;9,"",LEFT(RIGHT(VLOOKUP(AA92,suvaha!$D$8:$H$158,3,FALSE),9),1))</f>
        <v/>
      </c>
      <c r="AJ98" s="211"/>
      <c r="AK98" s="409" t="str">
        <f>IF(LEN(VLOOKUP(AA92,suvaha!$D$8:$H$158,3,FALSE))&lt;8,"",LEFT(RIGHT(VLOOKUP(AA92,suvaha!$D$8:$H$158,3,FALSE),8),1))</f>
        <v/>
      </c>
      <c r="AL98" s="411"/>
      <c r="AM98" s="409" t="str">
        <f>IF(LEN(VLOOKUP(AA92,suvaha!$D$8:$H$158,3,FALSE))&lt;7,"",LEFT(RIGHT(VLOOKUP(AA92,suvaha!$D$8:$H$158,3,FALSE),7),1))</f>
        <v/>
      </c>
      <c r="AN98" s="610"/>
      <c r="AO98" s="409" t="str">
        <f>IF(LEN(VLOOKUP(AA92,suvaha!$D$8:$H$158,3,FALSE))&lt;6,"",LEFT(RIGHT(VLOOKUP(AA92,suvaha!$D$8:$H$158,3,FALSE),6),1))</f>
        <v/>
      </c>
      <c r="AP98" s="411"/>
      <c r="AQ98" s="409" t="str">
        <f>IF(LEN(VLOOKUP(AA92,suvaha!$D$8:$H$158,3,FALSE))&lt;5,"",LEFT(RIGHT(VLOOKUP(AA92,suvaha!$D$8:$H$158,3,FALSE),5),1))</f>
        <v>1</v>
      </c>
      <c r="AR98" s="411"/>
      <c r="AS98" s="409" t="str">
        <f>IF(LEN(VLOOKUP(AA92,suvaha!$D$8:$H$158,3,FALSE))&lt;4,"",LEFT(RIGHT(VLOOKUP(AA92,suvaha!$D$8:$H$158,3,FALSE),4),1))</f>
        <v>3</v>
      </c>
      <c r="AT98" s="611"/>
      <c r="AU98" s="409" t="str">
        <f>IF(LEN(VLOOKUP(AA92,suvaha!$D$8:$H$158,3,FALSE))&lt;3,"",LEFT(RIGHT(VLOOKUP(AA92,suvaha!$D$8:$H$158,3,FALSE),3),1))</f>
        <v>8</v>
      </c>
      <c r="AV98" s="411"/>
      <c r="AW98" s="409" t="str">
        <f>IF(LEN(VLOOKUP(AA92,suvaha!$D$8:$H$158,3,FALSE))&lt;2,"",LEFT(RIGHT(VLOOKUP(AA92,suvaha!$D$8:$H$158,3,FALSE),2),1))</f>
        <v>3</v>
      </c>
      <c r="AX98" s="411"/>
      <c r="AY98" s="409" t="str">
        <f>IF(VLOOKUP(AA92,suvaha!$D$8:$H$85,3,FALSE)=0,"",IF(LEN(VLOOKUP(AA92,suvaha!$D$8:$H$158,3,FALSE))&lt;1,"",LEFT(RIGHT(VLOOKUP(AA92,suvaha!$D$8:$H$158,3,FALSE),1),1)))</f>
        <v>2</v>
      </c>
      <c r="AZ98" s="619"/>
      <c r="BA98" s="423"/>
      <c r="BB98" s="417"/>
      <c r="BC98" s="417"/>
      <c r="BD98" s="417"/>
      <c r="BE98" s="417"/>
      <c r="BF98" s="417"/>
      <c r="BG98" s="417"/>
      <c r="BH98" s="417"/>
      <c r="BI98" s="417"/>
      <c r="BJ98" s="416"/>
      <c r="BK98" s="417"/>
      <c r="BL98" s="409" t="str">
        <f>IF(LEN(VLOOKUP(AA92,suvaha!$D$8:$H$158,5,FALSE))&lt;11,"",LEFT(RIGHT(VLOOKUP(AA92,suvaha!$D$8:$H$158,5,FALSE),11),1))</f>
        <v/>
      </c>
      <c r="BM98" s="211"/>
      <c r="BN98" s="409" t="str">
        <f>IF(LEN(VLOOKUP(AA92,suvaha!$D$8:$H$158,5,FALSE))&lt;10,"",LEFT(RIGHT(VLOOKUP(AA92,suvaha!$D$8:$H$158,5,FALSE),10),1))</f>
        <v/>
      </c>
      <c r="BO98" s="411"/>
      <c r="BP98" s="409" t="str">
        <f>IF(LEN(VLOOKUP(AA92,suvaha!$D$8:$H$158,5,FALSE))&lt;9,"",LEFT(RIGHT(VLOOKUP(AA92,suvaha!$D$8:$H$158,5,FALSE),9),1))</f>
        <v/>
      </c>
      <c r="BQ98" s="211"/>
      <c r="BR98" s="409" t="str">
        <f>IF(LEN(VLOOKUP(AA92,suvaha!$D$8:$H$158,5,FALSE))&lt;8,"",LEFT(RIGHT(VLOOKUP(AA92,suvaha!$D$8:$H$158,5,FALSE),8),1))</f>
        <v/>
      </c>
      <c r="BS98" s="411"/>
      <c r="BT98" s="409" t="str">
        <f>IF(LEN(VLOOKUP(AA92,suvaha!$D$8:$H$158,5,FALSE))&lt;7,"",LEFT(RIGHT(VLOOKUP(AA92,suvaha!$D$8:$H$158,5,FALSE),7),1))</f>
        <v>8</v>
      </c>
      <c r="BU98" s="610"/>
      <c r="BV98" s="409" t="str">
        <f>IF(LEN(VLOOKUP(AA92,suvaha!$D$8:$H$158,5,FALSE))&lt;6,"",LEFT(RIGHT(VLOOKUP(AA92,suvaha!$D$8:$H$158,5,FALSE),6),1))</f>
        <v>1</v>
      </c>
      <c r="BW98" s="411"/>
      <c r="BX98" s="409" t="str">
        <f>IF(LEN(VLOOKUP(AA92,suvaha!$D$8:$H$158,5,FALSE))&lt;5,"",LEFT(RIGHT(VLOOKUP(AA92,suvaha!$D$8:$H$158,5,FALSE),5),1))</f>
        <v>3</v>
      </c>
      <c r="BY98" s="411"/>
      <c r="BZ98" s="409" t="str">
        <f>IF(LEN(VLOOKUP(AA92,suvaha!$D$8:$H$158,5,FALSE))&lt;4,"",LEFT(RIGHT(VLOOKUP(AA92,suvaha!$D$8:$H$158,5,FALSE),4),1))</f>
        <v>7</v>
      </c>
      <c r="CA98" s="611"/>
      <c r="CB98" s="409" t="str">
        <f>IF(LEN(VLOOKUP(AA92,suvaha!$D$8:$H$158,5,FALSE))&lt;3,"",LEFT(RIGHT(VLOOKUP(AA92,suvaha!$D$8:$H$158,5,FALSE),3),1))</f>
        <v>0</v>
      </c>
      <c r="CC98" s="411"/>
      <c r="CD98" s="409" t="str">
        <f>IF(LEN(VLOOKUP(AA92,suvaha!$D$8:$H$158,5,FALSE))&lt;2,"",LEFT(RIGHT(VLOOKUP(AA92,suvaha!$D$8:$H$158,5,FALSE),2),1))</f>
        <v>1</v>
      </c>
      <c r="CE98" s="411"/>
      <c r="CF98" s="409" t="str">
        <f>IF(VLOOKUP(AA92,suvaha!$D$8:$H$85,5,FALSE)=0,"",IF(LEN(VLOOKUP(AA92,suvaha!$D$8:$H$158,5,FALSE))&lt;1,"",LEFT(RIGHT(VLOOKUP(AA92,suvaha!$D$8:$H$158,5,FALSE),1),1)))</f>
        <v>9</v>
      </c>
      <c r="CG98" s="244"/>
    </row>
    <row r="99" spans="1:85" ht="3" customHeight="1">
      <c r="A99" s="173"/>
      <c r="B99" s="671"/>
      <c r="C99" s="671"/>
      <c r="D99" s="671"/>
      <c r="E99" s="732"/>
      <c r="F99" s="732"/>
      <c r="G99" s="654"/>
      <c r="H99" s="666"/>
      <c r="I99" s="666"/>
      <c r="J99" s="666"/>
      <c r="K99" s="666"/>
      <c r="L99" s="666"/>
      <c r="M99" s="666"/>
      <c r="N99" s="666"/>
      <c r="O99" s="666"/>
      <c r="P99" s="666"/>
      <c r="Q99" s="666"/>
      <c r="R99" s="666"/>
      <c r="S99" s="666"/>
      <c r="T99" s="666"/>
      <c r="U99" s="666"/>
      <c r="V99" s="666"/>
      <c r="W99" s="666"/>
      <c r="X99" s="666"/>
      <c r="Y99" s="666"/>
      <c r="Z99" s="666"/>
      <c r="AA99" s="667"/>
      <c r="AB99" s="667"/>
      <c r="AC99" s="667"/>
      <c r="AD99" s="637"/>
      <c r="AE99" s="637"/>
      <c r="AF99" s="637"/>
      <c r="AG99" s="637"/>
      <c r="AH99" s="637"/>
      <c r="AI99" s="637"/>
      <c r="AJ99" s="637"/>
      <c r="AK99" s="637"/>
      <c r="AL99" s="637"/>
      <c r="AM99" s="637"/>
      <c r="AN99" s="637"/>
      <c r="AO99" s="637"/>
      <c r="AP99" s="637"/>
      <c r="AQ99" s="637"/>
      <c r="AR99" s="637"/>
      <c r="AS99" s="637"/>
      <c r="AT99" s="637"/>
      <c r="AU99" s="637"/>
      <c r="AV99" s="637"/>
      <c r="AW99" s="637"/>
      <c r="AX99" s="637"/>
      <c r="AY99" s="637"/>
      <c r="AZ99" s="637"/>
      <c r="BA99" s="424"/>
      <c r="BB99" s="270"/>
      <c r="BC99" s="270"/>
      <c r="BD99" s="270"/>
      <c r="BE99" s="270"/>
      <c r="BF99" s="270"/>
      <c r="BG99" s="270"/>
      <c r="BH99" s="270"/>
      <c r="BI99" s="270"/>
      <c r="BJ99" s="418"/>
      <c r="BK99" s="270"/>
      <c r="BL99" s="270"/>
      <c r="BM99" s="270"/>
      <c r="BN99" s="270"/>
      <c r="BO99" s="270"/>
      <c r="BP99" s="270"/>
      <c r="BQ99" s="270"/>
      <c r="BR99" s="270"/>
      <c r="BS99" s="270"/>
      <c r="BT99" s="270"/>
      <c r="BU99" s="270"/>
      <c r="BV99" s="270"/>
      <c r="BW99" s="270"/>
      <c r="BX99" s="270"/>
      <c r="BY99" s="270"/>
      <c r="BZ99" s="270"/>
      <c r="CA99" s="270"/>
      <c r="CB99" s="270"/>
      <c r="CC99" s="270"/>
      <c r="CD99" s="270"/>
      <c r="CE99" s="270"/>
      <c r="CF99" s="270"/>
      <c r="CG99" s="243"/>
    </row>
    <row r="100" spans="1:85" s="206" customFormat="1" ht="3" customHeight="1">
      <c r="A100" s="173"/>
      <c r="B100" s="671"/>
      <c r="C100" s="671"/>
      <c r="D100" s="671"/>
      <c r="E100" s="673" t="s">
        <v>77</v>
      </c>
      <c r="F100" s="673"/>
      <c r="G100" s="739"/>
      <c r="H100" s="666" t="str">
        <f>Index!C105</f>
        <v>Pohľadávky z obchodného styku súčet (r. 55 až r. 57)</v>
      </c>
      <c r="I100" s="666"/>
      <c r="J100" s="666"/>
      <c r="K100" s="666"/>
      <c r="L100" s="666"/>
      <c r="M100" s="666"/>
      <c r="N100" s="666"/>
      <c r="O100" s="666"/>
      <c r="P100" s="666"/>
      <c r="Q100" s="666"/>
      <c r="R100" s="666"/>
      <c r="S100" s="666"/>
      <c r="T100" s="666"/>
      <c r="U100" s="666"/>
      <c r="V100" s="666"/>
      <c r="W100" s="666"/>
      <c r="X100" s="666"/>
      <c r="Y100" s="666"/>
      <c r="Z100" s="666"/>
      <c r="AA100" s="667" t="s">
        <v>845</v>
      </c>
      <c r="AB100" s="667"/>
      <c r="AC100" s="667"/>
      <c r="AD100" s="617"/>
      <c r="AE100" s="617"/>
      <c r="AF100" s="617"/>
      <c r="AG100" s="617"/>
      <c r="AH100" s="617"/>
      <c r="AI100" s="617"/>
      <c r="AJ100" s="617"/>
      <c r="AK100" s="617"/>
      <c r="AL100" s="617"/>
      <c r="AM100" s="617"/>
      <c r="AN100" s="617"/>
      <c r="AO100" s="617"/>
      <c r="AP100" s="617"/>
      <c r="AQ100" s="617"/>
      <c r="AR100" s="617"/>
      <c r="AS100" s="617"/>
      <c r="AT100" s="617"/>
      <c r="AU100" s="617"/>
      <c r="AV100" s="617"/>
      <c r="AW100" s="617"/>
      <c r="AX100" s="617"/>
      <c r="AY100" s="617"/>
      <c r="AZ100" s="617"/>
      <c r="BA100" s="659"/>
      <c r="BB100" s="659"/>
      <c r="BC100" s="659"/>
      <c r="BD100" s="659"/>
      <c r="BE100" s="659"/>
      <c r="BF100" s="659"/>
      <c r="BG100" s="659"/>
      <c r="BH100" s="659"/>
      <c r="BI100" s="659"/>
      <c r="BJ100" s="659"/>
      <c r="BK100" s="659"/>
      <c r="BL100" s="659"/>
      <c r="BM100" s="659"/>
      <c r="BN100" s="659"/>
      <c r="BO100" s="659"/>
      <c r="BP100" s="659"/>
      <c r="BQ100" s="659"/>
      <c r="BR100" s="264"/>
      <c r="BS100" s="264"/>
      <c r="BT100" s="264"/>
      <c r="BU100" s="264"/>
      <c r="BV100" s="264"/>
      <c r="BW100" s="421"/>
      <c r="BX100" s="264"/>
      <c r="BY100" s="264"/>
      <c r="BZ100" s="264"/>
      <c r="CA100" s="264"/>
      <c r="CB100" s="264"/>
      <c r="CC100" s="264"/>
      <c r="CD100" s="264"/>
      <c r="CE100" s="264"/>
      <c r="CF100" s="264"/>
      <c r="CG100" s="241"/>
    </row>
    <row r="101" spans="1:85" s="206" customFormat="1" ht="3" customHeight="1">
      <c r="A101" s="173"/>
      <c r="B101" s="671"/>
      <c r="C101" s="671"/>
      <c r="D101" s="671"/>
      <c r="E101" s="673"/>
      <c r="F101" s="673"/>
      <c r="G101" s="739"/>
      <c r="H101" s="666"/>
      <c r="I101" s="666"/>
      <c r="J101" s="666"/>
      <c r="K101" s="666"/>
      <c r="L101" s="666"/>
      <c r="M101" s="666"/>
      <c r="N101" s="666"/>
      <c r="O101" s="666"/>
      <c r="P101" s="666"/>
      <c r="Q101" s="666"/>
      <c r="R101" s="666"/>
      <c r="S101" s="666"/>
      <c r="T101" s="666"/>
      <c r="U101" s="666"/>
      <c r="V101" s="666"/>
      <c r="W101" s="666"/>
      <c r="X101" s="666"/>
      <c r="Y101" s="666"/>
      <c r="Z101" s="666"/>
      <c r="AA101" s="667"/>
      <c r="AB101" s="667"/>
      <c r="AC101" s="667"/>
      <c r="AD101" s="618"/>
      <c r="AE101" s="612"/>
      <c r="AF101" s="612"/>
      <c r="AG101" s="612"/>
      <c r="AH101" s="412"/>
      <c r="AI101" s="613"/>
      <c r="AJ101" s="613"/>
      <c r="AK101" s="613"/>
      <c r="AL101" s="613"/>
      <c r="AM101" s="613"/>
      <c r="AN101" s="610"/>
      <c r="AO101" s="614"/>
      <c r="AP101" s="614"/>
      <c r="AQ101" s="614"/>
      <c r="AR101" s="614"/>
      <c r="AS101" s="614"/>
      <c r="AT101" s="611"/>
      <c r="AU101" s="614"/>
      <c r="AV101" s="614"/>
      <c r="AW101" s="614"/>
      <c r="AX101" s="614"/>
      <c r="AY101" s="614"/>
      <c r="AZ101" s="619"/>
      <c r="BA101" s="618"/>
      <c r="BB101" s="612"/>
      <c r="BC101" s="612"/>
      <c r="BD101" s="612"/>
      <c r="BE101" s="412"/>
      <c r="BF101" s="613"/>
      <c r="BG101" s="613"/>
      <c r="BH101" s="613"/>
      <c r="BI101" s="613"/>
      <c r="BJ101" s="613"/>
      <c r="BK101" s="610"/>
      <c r="BL101" s="614"/>
      <c r="BM101" s="614"/>
      <c r="BN101" s="614"/>
      <c r="BO101" s="614"/>
      <c r="BP101" s="614"/>
      <c r="BQ101" s="611"/>
      <c r="BR101" s="614"/>
      <c r="BS101" s="614"/>
      <c r="BT101" s="614"/>
      <c r="BU101" s="614"/>
      <c r="BV101" s="614"/>
      <c r="BW101" s="416"/>
      <c r="BX101" s="417"/>
      <c r="BY101" s="417"/>
      <c r="BZ101" s="417"/>
      <c r="CA101" s="417"/>
      <c r="CB101" s="417"/>
      <c r="CC101" s="417"/>
      <c r="CD101" s="417"/>
      <c r="CE101" s="417"/>
      <c r="CF101" s="417"/>
      <c r="CG101" s="242"/>
    </row>
    <row r="102" spans="1:85" ht="15" customHeight="1">
      <c r="A102" s="173"/>
      <c r="B102" s="671"/>
      <c r="C102" s="671"/>
      <c r="D102" s="671"/>
      <c r="E102" s="673"/>
      <c r="F102" s="673"/>
      <c r="G102" s="739"/>
      <c r="H102" s="666"/>
      <c r="I102" s="666"/>
      <c r="J102" s="666"/>
      <c r="K102" s="666"/>
      <c r="L102" s="666"/>
      <c r="M102" s="666"/>
      <c r="N102" s="666"/>
      <c r="O102" s="666"/>
      <c r="P102" s="666"/>
      <c r="Q102" s="666"/>
      <c r="R102" s="666"/>
      <c r="S102" s="666"/>
      <c r="T102" s="666"/>
      <c r="U102" s="666"/>
      <c r="V102" s="666"/>
      <c r="W102" s="666"/>
      <c r="X102" s="666"/>
      <c r="Y102" s="666"/>
      <c r="Z102" s="666"/>
      <c r="AA102" s="667"/>
      <c r="AB102" s="667"/>
      <c r="AC102" s="667"/>
      <c r="AD102" s="618"/>
      <c r="AE102" s="409" t="str">
        <f>IF(LEN(VLOOKUP(AA100,suvaha!$D$8:$H$158,2,FALSE))&lt;11,"",LEFT(RIGHT(VLOOKUP(AA100,suvaha!$D$8:$H$158,2,FALSE),11),1))</f>
        <v/>
      </c>
      <c r="AF102" s="211"/>
      <c r="AG102" s="409" t="str">
        <f>IF(LEN(VLOOKUP(AA100,suvaha!$D$8:$H$158,2,FALSE))&lt;10,"",LEFT(RIGHT(VLOOKUP(AA100,suvaha!$D$8:$H$158,2,FALSE),10),1))</f>
        <v/>
      </c>
      <c r="AH102" s="411"/>
      <c r="AI102" s="409" t="str">
        <f>IF(LEN(VLOOKUP(AA100,suvaha!$D$8:$H$158,2,FALSE))&lt;9,"",LEFT(RIGHT(VLOOKUP(AA100,suvaha!$D$8:$H$158,2,FALSE),9),1))</f>
        <v/>
      </c>
      <c r="AJ102" s="211"/>
      <c r="AK102" s="409" t="str">
        <f>IF(LEN(VLOOKUP(AA100,suvaha!$D$8:$H$158,2,FALSE))&lt;8,"",LEFT(RIGHT(VLOOKUP(AA100,suvaha!$D$8:$H$158,2,FALSE),8),1))</f>
        <v/>
      </c>
      <c r="AL102" s="411"/>
      <c r="AM102" s="409" t="str">
        <f>IF(LEN(VLOOKUP(AA100,suvaha!$D$8:$H$158,2,FALSE))&lt;7,"",LEFT(RIGHT(VLOOKUP(AA100,suvaha!$D$8:$H$158,2,FALSE),7),1))</f>
        <v>5</v>
      </c>
      <c r="AN102" s="610"/>
      <c r="AO102" s="409" t="str">
        <f>IF(LEN(VLOOKUP(AA100,suvaha!$D$8:$H$158,2,FALSE))&lt;6,"",LEFT(RIGHT(VLOOKUP(AA100,suvaha!$D$8:$H$158,2,FALSE),6),1))</f>
        <v>2</v>
      </c>
      <c r="AP102" s="411"/>
      <c r="AQ102" s="409" t="str">
        <f>IF(LEN(VLOOKUP(AA100,suvaha!$D$8:$H$158,2,FALSE))&lt;5,"",LEFT(RIGHT(VLOOKUP(AA100,suvaha!$D$8:$H$158,2,FALSE),5),1))</f>
        <v>6</v>
      </c>
      <c r="AR102" s="411"/>
      <c r="AS102" s="409" t="str">
        <f>IF(LEN(VLOOKUP(AA100,suvaha!$D$8:$H$158,2,FALSE))&lt;4,"",LEFT(RIGHT(VLOOKUP(AA100,suvaha!$D$8:$H$158,2,FALSE),4),1))</f>
        <v>8</v>
      </c>
      <c r="AT102" s="611"/>
      <c r="AU102" s="409" t="str">
        <f>IF(LEN(VLOOKUP(AA100,suvaha!$D$8:$H$158,2,FALSE))&lt;3,"",LEFT(RIGHT(VLOOKUP(AA100,suvaha!$D$8:$H$158,2,FALSE),3),1))</f>
        <v>8</v>
      </c>
      <c r="AV102" s="411"/>
      <c r="AW102" s="409" t="str">
        <f>IF(LEN(VLOOKUP(AA100,suvaha!$D$8:$H$158,2,FALSE))&lt;2,"",LEFT(RIGHT(VLOOKUP(AA100,suvaha!$D$8:$H$158,2,FALSE),2),1))</f>
        <v>1</v>
      </c>
      <c r="AX102" s="411"/>
      <c r="AY102" s="409" t="str">
        <f>IF(VLOOKUP(AA100,suvaha!$D$8:$H$85,2,FALSE)=0,"",IF(LEN(VLOOKUP(AA100,suvaha!$D$8:$H$158,2,FALSE))&lt;1,"",LEFT(RIGHT(VLOOKUP(AA100,suvaha!$D$8:$H$158,2,FALSE),1),1)))</f>
        <v>5</v>
      </c>
      <c r="AZ102" s="619"/>
      <c r="BA102" s="618"/>
      <c r="BB102" s="409" t="str">
        <f>IF(LEN(VLOOKUP(AA100,suvaha!$D$8:$H$158,4,FALSE))&lt;11,"",LEFT(RIGHT(VLOOKUP(AA100,suvaha!$D$8:$H$158,4,FALSE),11),1))</f>
        <v/>
      </c>
      <c r="BC102" s="211"/>
      <c r="BD102" s="409" t="str">
        <f>IF(LEN(VLOOKUP(AA100,suvaha!$D$8:$H$158,4,FALSE))&lt;10,"",LEFT(RIGHT(VLOOKUP(AA100,suvaha!$D$8:$H$158,4,FALSE),10),1))</f>
        <v/>
      </c>
      <c r="BE102" s="411"/>
      <c r="BF102" s="409" t="str">
        <f>IF(LEN(VLOOKUP(AA100,suvaha!$D$8:$H$158,4,FALSE))&lt;9,"",LEFT(RIGHT(VLOOKUP(AA100,suvaha!$D$8:$H$158,4,FALSE),9),1))</f>
        <v/>
      </c>
      <c r="BG102" s="211"/>
      <c r="BH102" s="409" t="str">
        <f>IF(LEN(VLOOKUP(AA100,suvaha!$D$8:$H$158,4,FALSE))&lt;8,"",LEFT(RIGHT(VLOOKUP(AA100,suvaha!$D$8:$H$158,4,FALSE),8),1))</f>
        <v/>
      </c>
      <c r="BI102" s="411"/>
      <c r="BJ102" s="409" t="str">
        <f>IF(LEN(VLOOKUP(AA100,suvaha!$D$8:$H$158,4,FALSE))&lt;7,"",LEFT(RIGHT(VLOOKUP(AA100,suvaha!$D$8:$H$158,4,FALSE),7),1))</f>
        <v>5</v>
      </c>
      <c r="BK102" s="610"/>
      <c r="BL102" s="409" t="str">
        <f>IF(LEN(VLOOKUP(AA100,suvaha!$D$8:$H$158,4,FALSE))&lt;6,"",LEFT(RIGHT(VLOOKUP(AA100,suvaha!$D$8:$H$158,4,FALSE),6),1))</f>
        <v>2</v>
      </c>
      <c r="BM102" s="411"/>
      <c r="BN102" s="409" t="str">
        <f>IF(LEN(VLOOKUP(AA100,suvaha!$D$8:$H$158,4,FALSE))&lt;5,"",LEFT(RIGHT(VLOOKUP(AA100,suvaha!$D$8:$H$158,4,FALSE),5),1))</f>
        <v>5</v>
      </c>
      <c r="BO102" s="411"/>
      <c r="BP102" s="409" t="str">
        <f>IF(LEN(VLOOKUP(AA100,suvaha!$D$8:$H$158,4,FALSE))&lt;4,"",LEFT(RIGHT(VLOOKUP(AA100,suvaha!$D$8:$H$158,4,FALSE),4),1))</f>
        <v>4</v>
      </c>
      <c r="BQ102" s="611"/>
      <c r="BR102" s="409" t="str">
        <f>IF(LEN(VLOOKUP(AA100,suvaha!$D$8:$H$158,4,FALSE))&lt;3,"",LEFT(RIGHT(VLOOKUP(AA100,suvaha!$D$8:$H$158,4,FALSE),3),1))</f>
        <v>9</v>
      </c>
      <c r="BS102" s="411"/>
      <c r="BT102" s="409" t="str">
        <f>IF(LEN(VLOOKUP(AA100,suvaha!$D$8:$H$158,4,FALSE))&lt;2,"",LEFT(RIGHT(VLOOKUP(AA100,suvaha!$D$8:$H$158,4,FALSE),2),1))</f>
        <v>8</v>
      </c>
      <c r="BU102" s="411"/>
      <c r="BV102" s="409" t="str">
        <f>IF(VLOOKUP(AA100,suvaha!$D$8:$H$85,4,FALSE)=0,"",IF(LEN(VLOOKUP(AA100,suvaha!$D$8:$H$158,4,FALSE))&lt;1,"",LEFT(RIGHT(VLOOKUP(AA100,suvaha!$D$8:$H$158,4,FALSE),1),1)))</f>
        <v>3</v>
      </c>
      <c r="BW102" s="416"/>
      <c r="BX102" s="417"/>
      <c r="BY102" s="417"/>
      <c r="BZ102" s="417"/>
      <c r="CA102" s="417"/>
      <c r="CB102" s="417"/>
      <c r="CC102" s="417"/>
      <c r="CD102" s="417"/>
      <c r="CE102" s="417"/>
      <c r="CF102" s="417"/>
      <c r="CG102" s="242"/>
    </row>
    <row r="103" spans="1:85" ht="3" customHeight="1">
      <c r="A103" s="173"/>
      <c r="B103" s="671"/>
      <c r="C103" s="671"/>
      <c r="D103" s="671"/>
      <c r="E103" s="673"/>
      <c r="F103" s="673"/>
      <c r="G103" s="739"/>
      <c r="H103" s="666"/>
      <c r="I103" s="666"/>
      <c r="J103" s="666"/>
      <c r="K103" s="666"/>
      <c r="L103" s="666"/>
      <c r="M103" s="666"/>
      <c r="N103" s="666"/>
      <c r="O103" s="666"/>
      <c r="P103" s="666"/>
      <c r="Q103" s="666"/>
      <c r="R103" s="666"/>
      <c r="S103" s="666"/>
      <c r="T103" s="666"/>
      <c r="U103" s="666"/>
      <c r="V103" s="666"/>
      <c r="W103" s="666"/>
      <c r="X103" s="666"/>
      <c r="Y103" s="666"/>
      <c r="Z103" s="666"/>
      <c r="AA103" s="667"/>
      <c r="AB103" s="667"/>
      <c r="AC103" s="667"/>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7"/>
      <c r="AZ103" s="637"/>
      <c r="BA103" s="638"/>
      <c r="BB103" s="638"/>
      <c r="BC103" s="638"/>
      <c r="BD103" s="638"/>
      <c r="BE103" s="638"/>
      <c r="BF103" s="638"/>
      <c r="BG103" s="638"/>
      <c r="BH103" s="638"/>
      <c r="BI103" s="638"/>
      <c r="BJ103" s="638"/>
      <c r="BK103" s="638"/>
      <c r="BL103" s="638"/>
      <c r="BM103" s="638"/>
      <c r="BN103" s="638"/>
      <c r="BO103" s="638"/>
      <c r="BP103" s="638"/>
      <c r="BQ103" s="638"/>
      <c r="BR103" s="270"/>
      <c r="BS103" s="270"/>
      <c r="BT103" s="270"/>
      <c r="BU103" s="270"/>
      <c r="BV103" s="270"/>
      <c r="BW103" s="418"/>
      <c r="BX103" s="270"/>
      <c r="BY103" s="270"/>
      <c r="BZ103" s="270"/>
      <c r="CA103" s="270"/>
      <c r="CB103" s="270"/>
      <c r="CC103" s="270"/>
      <c r="CD103" s="270"/>
      <c r="CE103" s="270"/>
      <c r="CF103" s="270"/>
      <c r="CG103" s="243"/>
    </row>
    <row r="104" spans="1:85" ht="3" customHeight="1">
      <c r="A104" s="173"/>
      <c r="B104" s="671"/>
      <c r="C104" s="671"/>
      <c r="D104" s="671"/>
      <c r="E104" s="673"/>
      <c r="F104" s="673"/>
      <c r="G104" s="739"/>
      <c r="H104" s="666"/>
      <c r="I104" s="666"/>
      <c r="J104" s="666"/>
      <c r="K104" s="666"/>
      <c r="L104" s="666"/>
      <c r="M104" s="666"/>
      <c r="N104" s="666"/>
      <c r="O104" s="666"/>
      <c r="P104" s="666"/>
      <c r="Q104" s="666"/>
      <c r="R104" s="666"/>
      <c r="S104" s="666"/>
      <c r="T104" s="666"/>
      <c r="U104" s="666"/>
      <c r="V104" s="666"/>
      <c r="W104" s="666"/>
      <c r="X104" s="666"/>
      <c r="Y104" s="666"/>
      <c r="Z104" s="666"/>
      <c r="AA104" s="667"/>
      <c r="AB104" s="667"/>
      <c r="AC104" s="667"/>
      <c r="AD104" s="617"/>
      <c r="AE104" s="617"/>
      <c r="AF104" s="617"/>
      <c r="AG104" s="617"/>
      <c r="AH104" s="617"/>
      <c r="AI104" s="617"/>
      <c r="AJ104" s="617"/>
      <c r="AK104" s="617"/>
      <c r="AL104" s="617"/>
      <c r="AM104" s="617"/>
      <c r="AN104" s="617"/>
      <c r="AO104" s="617"/>
      <c r="AP104" s="617"/>
      <c r="AQ104" s="617"/>
      <c r="AR104" s="617"/>
      <c r="AS104" s="617"/>
      <c r="AT104" s="617"/>
      <c r="AU104" s="617"/>
      <c r="AV104" s="617"/>
      <c r="AW104" s="617"/>
      <c r="AX104" s="617"/>
      <c r="AY104" s="617"/>
      <c r="AZ104" s="617"/>
      <c r="BA104" s="422"/>
      <c r="BB104" s="264"/>
      <c r="BC104" s="264"/>
      <c r="BD104" s="264"/>
      <c r="BE104" s="264"/>
      <c r="BF104" s="264"/>
      <c r="BG104" s="264"/>
      <c r="BH104" s="264"/>
      <c r="BI104" s="264"/>
      <c r="BJ104" s="421"/>
      <c r="BK104" s="264"/>
      <c r="BL104" s="264"/>
      <c r="BM104" s="264"/>
      <c r="BN104" s="264"/>
      <c r="BO104" s="264"/>
      <c r="BP104" s="264"/>
      <c r="BQ104" s="264"/>
      <c r="BR104" s="264"/>
      <c r="BS104" s="264"/>
      <c r="BT104" s="264"/>
      <c r="BU104" s="264"/>
      <c r="BV104" s="264"/>
      <c r="BW104" s="264"/>
      <c r="BX104" s="264"/>
      <c r="BY104" s="264"/>
      <c r="BZ104" s="264"/>
      <c r="CA104" s="264"/>
      <c r="CB104" s="264"/>
      <c r="CC104" s="264"/>
      <c r="CD104" s="264"/>
      <c r="CE104" s="264"/>
      <c r="CF104" s="264"/>
      <c r="CG104" s="241"/>
    </row>
    <row r="105" spans="1:85" ht="3" customHeight="1">
      <c r="A105" s="173"/>
      <c r="B105" s="671"/>
      <c r="C105" s="671"/>
      <c r="D105" s="671"/>
      <c r="E105" s="673"/>
      <c r="F105" s="673"/>
      <c r="G105" s="739"/>
      <c r="H105" s="666"/>
      <c r="I105" s="666"/>
      <c r="J105" s="666"/>
      <c r="K105" s="666"/>
      <c r="L105" s="666"/>
      <c r="M105" s="666"/>
      <c r="N105" s="666"/>
      <c r="O105" s="666"/>
      <c r="P105" s="666"/>
      <c r="Q105" s="666"/>
      <c r="R105" s="666"/>
      <c r="S105" s="666"/>
      <c r="T105" s="666"/>
      <c r="U105" s="666"/>
      <c r="V105" s="666"/>
      <c r="W105" s="666"/>
      <c r="X105" s="666"/>
      <c r="Y105" s="666"/>
      <c r="Z105" s="666"/>
      <c r="AA105" s="667"/>
      <c r="AB105" s="667"/>
      <c r="AC105" s="667"/>
      <c r="AD105" s="618"/>
      <c r="AE105" s="612"/>
      <c r="AF105" s="612"/>
      <c r="AG105" s="612"/>
      <c r="AH105" s="412"/>
      <c r="AI105" s="613"/>
      <c r="AJ105" s="613"/>
      <c r="AK105" s="613"/>
      <c r="AL105" s="613"/>
      <c r="AM105" s="613"/>
      <c r="AN105" s="610"/>
      <c r="AO105" s="614"/>
      <c r="AP105" s="614"/>
      <c r="AQ105" s="614"/>
      <c r="AR105" s="614"/>
      <c r="AS105" s="614"/>
      <c r="AT105" s="611"/>
      <c r="AU105" s="614"/>
      <c r="AV105" s="614"/>
      <c r="AW105" s="614"/>
      <c r="AX105" s="614"/>
      <c r="AY105" s="614"/>
      <c r="AZ105" s="619"/>
      <c r="BA105" s="423"/>
      <c r="BB105" s="417"/>
      <c r="BC105" s="417"/>
      <c r="BD105" s="417"/>
      <c r="BE105" s="417"/>
      <c r="BF105" s="417"/>
      <c r="BG105" s="417"/>
      <c r="BH105" s="417"/>
      <c r="BI105" s="417"/>
      <c r="BJ105" s="416"/>
      <c r="BK105" s="417"/>
      <c r="BL105" s="612"/>
      <c r="BM105" s="612"/>
      <c r="BN105" s="612"/>
      <c r="BO105" s="412"/>
      <c r="BP105" s="613"/>
      <c r="BQ105" s="613"/>
      <c r="BR105" s="613"/>
      <c r="BS105" s="613"/>
      <c r="BT105" s="613"/>
      <c r="BU105" s="610"/>
      <c r="BV105" s="614"/>
      <c r="BW105" s="614"/>
      <c r="BX105" s="614"/>
      <c r="BY105" s="614"/>
      <c r="BZ105" s="614"/>
      <c r="CA105" s="611"/>
      <c r="CB105" s="614"/>
      <c r="CC105" s="614"/>
      <c r="CD105" s="614"/>
      <c r="CE105" s="614"/>
      <c r="CF105" s="614"/>
      <c r="CG105" s="244"/>
    </row>
    <row r="106" spans="1:85" ht="15" customHeight="1">
      <c r="A106" s="173"/>
      <c r="B106" s="671"/>
      <c r="C106" s="671"/>
      <c r="D106" s="671"/>
      <c r="E106" s="673"/>
      <c r="F106" s="673"/>
      <c r="G106" s="739"/>
      <c r="H106" s="666"/>
      <c r="I106" s="666"/>
      <c r="J106" s="666"/>
      <c r="K106" s="666"/>
      <c r="L106" s="666"/>
      <c r="M106" s="666"/>
      <c r="N106" s="666"/>
      <c r="O106" s="666"/>
      <c r="P106" s="666"/>
      <c r="Q106" s="666"/>
      <c r="R106" s="666"/>
      <c r="S106" s="666"/>
      <c r="T106" s="666"/>
      <c r="U106" s="666"/>
      <c r="V106" s="666"/>
      <c r="W106" s="666"/>
      <c r="X106" s="666"/>
      <c r="Y106" s="666"/>
      <c r="Z106" s="666"/>
      <c r="AA106" s="667"/>
      <c r="AB106" s="667"/>
      <c r="AC106" s="667"/>
      <c r="AD106" s="618"/>
      <c r="AE106" s="409" t="str">
        <f>IF(LEN(VLOOKUP(AA100,suvaha!$D$8:$H$158,3,FALSE))&lt;11,"",LEFT(RIGHT(VLOOKUP(AA100,suvaha!$D$8:$H$158,3,FALSE),11),1))</f>
        <v/>
      </c>
      <c r="AF106" s="211"/>
      <c r="AG106" s="409" t="str">
        <f>IF(LEN(VLOOKUP(AA100,suvaha!$D$8:$H$158,3,FALSE))&lt;10,"",LEFT(RIGHT(VLOOKUP(AA100,suvaha!$D$8:$H$158,3,FALSE),10),1))</f>
        <v/>
      </c>
      <c r="AH106" s="411"/>
      <c r="AI106" s="409" t="str">
        <f>IF(LEN(VLOOKUP(AA100,suvaha!$D$8:$H$158,3,FALSE))&lt;9,"",LEFT(RIGHT(VLOOKUP(AA100,suvaha!$D$8:$H$158,3,FALSE),9),1))</f>
        <v/>
      </c>
      <c r="AJ106" s="211"/>
      <c r="AK106" s="409" t="str">
        <f>IF(LEN(VLOOKUP(AA100,suvaha!$D$8:$H$158,3,FALSE))&lt;8,"",LEFT(RIGHT(VLOOKUP(AA100,suvaha!$D$8:$H$158,3,FALSE),8),1))</f>
        <v/>
      </c>
      <c r="AL106" s="411"/>
      <c r="AM106" s="409" t="str">
        <f>IF(LEN(VLOOKUP(AA100,suvaha!$D$8:$H$158,3,FALSE))&lt;7,"",LEFT(RIGHT(VLOOKUP(AA100,suvaha!$D$8:$H$158,3,FALSE),7),1))</f>
        <v/>
      </c>
      <c r="AN106" s="610"/>
      <c r="AO106" s="409" t="str">
        <f>IF(LEN(VLOOKUP(AA100,suvaha!$D$8:$H$158,3,FALSE))&lt;6,"",LEFT(RIGHT(VLOOKUP(AA100,suvaha!$D$8:$H$158,3,FALSE),6),1))</f>
        <v/>
      </c>
      <c r="AP106" s="411"/>
      <c r="AQ106" s="409" t="str">
        <f>IF(LEN(VLOOKUP(AA100,suvaha!$D$8:$H$158,3,FALSE))&lt;5,"",LEFT(RIGHT(VLOOKUP(AA100,suvaha!$D$8:$H$158,3,FALSE),5),1))</f>
        <v>1</v>
      </c>
      <c r="AR106" s="411"/>
      <c r="AS106" s="409" t="str">
        <f>IF(LEN(VLOOKUP(AA100,suvaha!$D$8:$H$158,3,FALSE))&lt;4,"",LEFT(RIGHT(VLOOKUP(AA100,suvaha!$D$8:$H$158,3,FALSE),4),1))</f>
        <v>3</v>
      </c>
      <c r="AT106" s="611"/>
      <c r="AU106" s="409" t="str">
        <f>IF(LEN(VLOOKUP(AA100,suvaha!$D$8:$H$158,3,FALSE))&lt;3,"",LEFT(RIGHT(VLOOKUP(AA100,suvaha!$D$8:$H$158,3,FALSE),3),1))</f>
        <v>8</v>
      </c>
      <c r="AV106" s="411"/>
      <c r="AW106" s="409" t="str">
        <f>IF(LEN(VLOOKUP(AA100,suvaha!$D$8:$H$158,3,FALSE))&lt;2,"",LEFT(RIGHT(VLOOKUP(AA100,suvaha!$D$8:$H$158,3,FALSE),2),1))</f>
        <v>3</v>
      </c>
      <c r="AX106" s="411"/>
      <c r="AY106" s="409" t="str">
        <f>IF(VLOOKUP(AA100,suvaha!$D$8:$H$85,3,FALSE)=0,"",IF(LEN(VLOOKUP(AA100,suvaha!$D$8:$H$158,3,FALSE))&lt;1,"",LEFT(RIGHT(VLOOKUP(AA100,suvaha!$D$8:$H$158,3,FALSE),1),1)))</f>
        <v>2</v>
      </c>
      <c r="AZ106" s="619"/>
      <c r="BA106" s="423"/>
      <c r="BB106" s="417"/>
      <c r="BC106" s="417"/>
      <c r="BD106" s="417"/>
      <c r="BE106" s="417"/>
      <c r="BF106" s="417"/>
      <c r="BG106" s="417"/>
      <c r="BH106" s="417"/>
      <c r="BI106" s="417"/>
      <c r="BJ106" s="416"/>
      <c r="BK106" s="417"/>
      <c r="BL106" s="409" t="str">
        <f>IF(LEN(VLOOKUP(AA100,suvaha!$D$8:$H$158,5,FALSE))&lt;11,"",LEFT(RIGHT(VLOOKUP(AA100,suvaha!$D$8:$H$158,5,FALSE),11),1))</f>
        <v/>
      </c>
      <c r="BM106" s="211"/>
      <c r="BN106" s="409" t="str">
        <f>IF(LEN(VLOOKUP(AA100,suvaha!$D$8:$H$158,5,FALSE))&lt;10,"",LEFT(RIGHT(VLOOKUP(AA100,suvaha!$D$8:$H$158,5,FALSE),10),1))</f>
        <v/>
      </c>
      <c r="BO106" s="411"/>
      <c r="BP106" s="409" t="str">
        <f>IF(LEN(VLOOKUP(AA100,suvaha!$D$8:$H$158,5,FALSE))&lt;9,"",LEFT(RIGHT(VLOOKUP(AA100,suvaha!$D$8:$H$158,5,FALSE),9),1))</f>
        <v/>
      </c>
      <c r="BQ106" s="211"/>
      <c r="BR106" s="409" t="str">
        <f>IF(LEN(VLOOKUP(AA100,suvaha!$D$8:$H$158,5,FALSE))&lt;8,"",LEFT(RIGHT(VLOOKUP(AA100,suvaha!$D$8:$H$158,5,FALSE),8),1))</f>
        <v/>
      </c>
      <c r="BS106" s="411"/>
      <c r="BT106" s="409" t="str">
        <f>IF(LEN(VLOOKUP(AA100,suvaha!$D$8:$H$158,5,FALSE))&lt;7,"",LEFT(RIGHT(VLOOKUP(AA100,suvaha!$D$8:$H$158,5,FALSE),7),1))</f>
        <v>3</v>
      </c>
      <c r="BU106" s="610"/>
      <c r="BV106" s="409" t="str">
        <f>IF(LEN(VLOOKUP(AA100,suvaha!$D$8:$H$158,5,FALSE))&lt;6,"",LEFT(RIGHT(VLOOKUP(AA100,suvaha!$D$8:$H$158,5,FALSE),6),1))</f>
        <v>6</v>
      </c>
      <c r="BW106" s="411"/>
      <c r="BX106" s="409" t="str">
        <f>IF(LEN(VLOOKUP(AA100,suvaha!$D$8:$H$158,5,FALSE))&lt;5,"",LEFT(RIGHT(VLOOKUP(AA100,suvaha!$D$8:$H$158,5,FALSE),5),1))</f>
        <v>4</v>
      </c>
      <c r="BY106" s="411"/>
      <c r="BZ106" s="409" t="str">
        <f>IF(LEN(VLOOKUP(AA100,suvaha!$D$8:$H$158,5,FALSE))&lt;4,"",LEFT(RIGHT(VLOOKUP(AA100,suvaha!$D$8:$H$158,5,FALSE),4),1))</f>
        <v>6</v>
      </c>
      <c r="CA106" s="611"/>
      <c r="CB106" s="409" t="str">
        <f>IF(LEN(VLOOKUP(AA100,suvaha!$D$8:$H$158,5,FALSE))&lt;3,"",LEFT(RIGHT(VLOOKUP(AA100,suvaha!$D$8:$H$158,5,FALSE),3),1))</f>
        <v>5</v>
      </c>
      <c r="CC106" s="411"/>
      <c r="CD106" s="409" t="str">
        <f>IF(LEN(VLOOKUP(AA100,suvaha!$D$8:$H$158,5,FALSE))&lt;2,"",LEFT(RIGHT(VLOOKUP(AA100,suvaha!$D$8:$H$158,5,FALSE),2),1))</f>
        <v>3</v>
      </c>
      <c r="CE106" s="411"/>
      <c r="CF106" s="409" t="str">
        <f>IF(VLOOKUP(AA100,suvaha!$D$8:$H$85,5,FALSE)=0,"",IF(LEN(VLOOKUP(AA100,suvaha!$D$8:$H$158,5,FALSE))&lt;1,"",LEFT(RIGHT(VLOOKUP(AA100,suvaha!$D$8:$H$158,5,FALSE),1),1)))</f>
        <v>7</v>
      </c>
      <c r="CG106" s="244"/>
    </row>
    <row r="107" spans="1:85" ht="3" customHeight="1">
      <c r="A107" s="173"/>
      <c r="B107" s="671"/>
      <c r="C107" s="671"/>
      <c r="D107" s="671"/>
      <c r="E107" s="673"/>
      <c r="F107" s="673"/>
      <c r="G107" s="739"/>
      <c r="H107" s="666"/>
      <c r="I107" s="666"/>
      <c r="J107" s="666"/>
      <c r="K107" s="666"/>
      <c r="L107" s="666"/>
      <c r="M107" s="666"/>
      <c r="N107" s="666"/>
      <c r="O107" s="666"/>
      <c r="P107" s="666"/>
      <c r="Q107" s="666"/>
      <c r="R107" s="666"/>
      <c r="S107" s="666"/>
      <c r="T107" s="666"/>
      <c r="U107" s="666"/>
      <c r="V107" s="666"/>
      <c r="W107" s="666"/>
      <c r="X107" s="666"/>
      <c r="Y107" s="666"/>
      <c r="Z107" s="666"/>
      <c r="AA107" s="667"/>
      <c r="AB107" s="667"/>
      <c r="AC107" s="667"/>
      <c r="AD107" s="640"/>
      <c r="AE107" s="640"/>
      <c r="AF107" s="640"/>
      <c r="AG107" s="640"/>
      <c r="AH107" s="640"/>
      <c r="AI107" s="640"/>
      <c r="AJ107" s="640"/>
      <c r="AK107" s="640"/>
      <c r="AL107" s="640"/>
      <c r="AM107" s="640"/>
      <c r="AN107" s="640"/>
      <c r="AO107" s="640"/>
      <c r="AP107" s="640"/>
      <c r="AQ107" s="640"/>
      <c r="AR107" s="640"/>
      <c r="AS107" s="640"/>
      <c r="AT107" s="640"/>
      <c r="AU107" s="640"/>
      <c r="AV107" s="640"/>
      <c r="AW107" s="640"/>
      <c r="AX107" s="640"/>
      <c r="AY107" s="640"/>
      <c r="AZ107" s="640"/>
      <c r="BA107" s="217"/>
      <c r="BB107" s="212"/>
      <c r="BC107" s="212"/>
      <c r="BD107" s="212"/>
      <c r="BE107" s="212"/>
      <c r="BF107" s="212"/>
      <c r="BG107" s="212"/>
      <c r="BH107" s="212"/>
      <c r="BI107" s="212"/>
      <c r="BJ107" s="213"/>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43"/>
    </row>
    <row r="108" spans="1:85" s="206" customFormat="1" ht="3" customHeight="1">
      <c r="A108" s="173"/>
      <c r="B108" s="671"/>
      <c r="C108" s="671"/>
      <c r="D108" s="671"/>
      <c r="E108" s="669" t="s">
        <v>829</v>
      </c>
      <c r="F108" s="669"/>
      <c r="G108" s="654"/>
      <c r="H108" s="740" t="str">
        <f>Index!C106</f>
        <v>Pohľadávky z obchodného styku voči prepojeným účtovným jednotkám (311A, 312A, 313A, 314A, 315A, 31XA) - /391A/</v>
      </c>
      <c r="I108" s="740"/>
      <c r="J108" s="740"/>
      <c r="K108" s="740"/>
      <c r="L108" s="740"/>
      <c r="M108" s="740"/>
      <c r="N108" s="740"/>
      <c r="O108" s="740"/>
      <c r="P108" s="740"/>
      <c r="Q108" s="740"/>
      <c r="R108" s="740"/>
      <c r="S108" s="740"/>
      <c r="T108" s="740"/>
      <c r="U108" s="740"/>
      <c r="V108" s="740"/>
      <c r="W108" s="740"/>
      <c r="X108" s="740"/>
      <c r="Y108" s="740"/>
      <c r="Z108" s="740"/>
      <c r="AA108" s="658" t="s">
        <v>846</v>
      </c>
      <c r="AB108" s="658"/>
      <c r="AC108" s="658"/>
      <c r="AD108" s="635"/>
      <c r="AE108" s="635"/>
      <c r="AF108" s="635"/>
      <c r="AG108" s="635"/>
      <c r="AH108" s="635"/>
      <c r="AI108" s="635"/>
      <c r="AJ108" s="635"/>
      <c r="AK108" s="635"/>
      <c r="AL108" s="635"/>
      <c r="AM108" s="635"/>
      <c r="AN108" s="635"/>
      <c r="AO108" s="635"/>
      <c r="AP108" s="635"/>
      <c r="AQ108" s="635"/>
      <c r="AR108" s="635"/>
      <c r="AS108" s="635"/>
      <c r="AT108" s="635"/>
      <c r="AU108" s="635"/>
      <c r="AV108" s="635"/>
      <c r="AW108" s="635"/>
      <c r="AX108" s="635"/>
      <c r="AY108" s="635"/>
      <c r="AZ108" s="635"/>
      <c r="BA108" s="636"/>
      <c r="BB108" s="636"/>
      <c r="BC108" s="636"/>
      <c r="BD108" s="636"/>
      <c r="BE108" s="636"/>
      <c r="BF108" s="636"/>
      <c r="BG108" s="636"/>
      <c r="BH108" s="636"/>
      <c r="BI108" s="636"/>
      <c r="BJ108" s="636"/>
      <c r="BK108" s="636"/>
      <c r="BL108" s="636"/>
      <c r="BM108" s="636"/>
      <c r="BN108" s="636"/>
      <c r="BO108" s="636"/>
      <c r="BP108" s="636"/>
      <c r="BQ108" s="636"/>
      <c r="BR108" s="207"/>
      <c r="BS108" s="207"/>
      <c r="BT108" s="207"/>
      <c r="BU108" s="207"/>
      <c r="BV108" s="207"/>
      <c r="BW108" s="208"/>
      <c r="BX108" s="207"/>
      <c r="BY108" s="207"/>
      <c r="BZ108" s="207"/>
      <c r="CA108" s="207"/>
      <c r="CB108" s="207"/>
      <c r="CC108" s="207"/>
      <c r="CD108" s="207"/>
      <c r="CE108" s="207"/>
      <c r="CF108" s="207"/>
      <c r="CG108" s="241"/>
    </row>
    <row r="109" spans="1:85" s="206" customFormat="1" ht="3" customHeight="1">
      <c r="A109" s="173"/>
      <c r="B109" s="671"/>
      <c r="C109" s="671"/>
      <c r="D109" s="671"/>
      <c r="E109" s="669"/>
      <c r="F109" s="669"/>
      <c r="G109" s="654"/>
      <c r="H109" s="740"/>
      <c r="I109" s="740"/>
      <c r="J109" s="740"/>
      <c r="K109" s="740"/>
      <c r="L109" s="740"/>
      <c r="M109" s="740"/>
      <c r="N109" s="740"/>
      <c r="O109" s="740"/>
      <c r="P109" s="740"/>
      <c r="Q109" s="740"/>
      <c r="R109" s="740"/>
      <c r="S109" s="740"/>
      <c r="T109" s="740"/>
      <c r="U109" s="740"/>
      <c r="V109" s="740"/>
      <c r="W109" s="740"/>
      <c r="X109" s="740"/>
      <c r="Y109" s="740"/>
      <c r="Z109" s="740"/>
      <c r="AA109" s="658"/>
      <c r="AB109" s="658"/>
      <c r="AC109" s="658"/>
      <c r="AD109" s="618"/>
      <c r="AE109" s="612"/>
      <c r="AF109" s="612"/>
      <c r="AG109" s="612"/>
      <c r="AH109" s="412"/>
      <c r="AI109" s="613"/>
      <c r="AJ109" s="613"/>
      <c r="AK109" s="613"/>
      <c r="AL109" s="613"/>
      <c r="AM109" s="613"/>
      <c r="AN109" s="610"/>
      <c r="AO109" s="614"/>
      <c r="AP109" s="614"/>
      <c r="AQ109" s="614"/>
      <c r="AR109" s="614"/>
      <c r="AS109" s="614"/>
      <c r="AT109" s="611"/>
      <c r="AU109" s="614"/>
      <c r="AV109" s="614"/>
      <c r="AW109" s="614"/>
      <c r="AX109" s="614"/>
      <c r="AY109" s="614"/>
      <c r="AZ109" s="619"/>
      <c r="BA109" s="618"/>
      <c r="BB109" s="612"/>
      <c r="BC109" s="612"/>
      <c r="BD109" s="612"/>
      <c r="BE109" s="412"/>
      <c r="BF109" s="613"/>
      <c r="BG109" s="613"/>
      <c r="BH109" s="613"/>
      <c r="BI109" s="613"/>
      <c r="BJ109" s="613"/>
      <c r="BK109" s="610"/>
      <c r="BL109" s="614"/>
      <c r="BM109" s="614"/>
      <c r="BN109" s="614"/>
      <c r="BO109" s="614"/>
      <c r="BP109" s="614"/>
      <c r="BQ109" s="611"/>
      <c r="BR109" s="614"/>
      <c r="BS109" s="614"/>
      <c r="BT109" s="614"/>
      <c r="BU109" s="614"/>
      <c r="BV109" s="614"/>
      <c r="BW109" s="416"/>
      <c r="BX109" s="417"/>
      <c r="BY109" s="417"/>
      <c r="BZ109" s="417"/>
      <c r="CA109" s="417"/>
      <c r="CB109" s="417"/>
      <c r="CC109" s="417"/>
      <c r="CD109" s="417"/>
      <c r="CE109" s="417"/>
      <c r="CF109" s="417"/>
      <c r="CG109" s="242"/>
    </row>
    <row r="110" spans="1:85" ht="15" customHeight="1">
      <c r="A110" s="173"/>
      <c r="B110" s="671"/>
      <c r="C110" s="671"/>
      <c r="D110" s="671"/>
      <c r="E110" s="669"/>
      <c r="F110" s="669"/>
      <c r="G110" s="654"/>
      <c r="H110" s="740"/>
      <c r="I110" s="740"/>
      <c r="J110" s="740"/>
      <c r="K110" s="740"/>
      <c r="L110" s="740"/>
      <c r="M110" s="740"/>
      <c r="N110" s="740"/>
      <c r="O110" s="740"/>
      <c r="P110" s="740"/>
      <c r="Q110" s="740"/>
      <c r="R110" s="740"/>
      <c r="S110" s="740"/>
      <c r="T110" s="740"/>
      <c r="U110" s="740"/>
      <c r="V110" s="740"/>
      <c r="W110" s="740"/>
      <c r="X110" s="740"/>
      <c r="Y110" s="740"/>
      <c r="Z110" s="740"/>
      <c r="AA110" s="658"/>
      <c r="AB110" s="658"/>
      <c r="AC110" s="658"/>
      <c r="AD110" s="618"/>
      <c r="AE110" s="409" t="str">
        <f>IF(LEN(VLOOKUP(AA108,suvaha!$D$8:$H$158,2,FALSE))&lt;11,"",LEFT(RIGHT(VLOOKUP(AA108,suvaha!$D$8:$H$158,2,FALSE),11),1))</f>
        <v/>
      </c>
      <c r="AF110" s="211"/>
      <c r="AG110" s="409" t="str">
        <f>IF(LEN(VLOOKUP(AA108,suvaha!$D$8:$H$158,2,FALSE))&lt;10,"",LEFT(RIGHT(VLOOKUP(AA108,suvaha!$D$8:$H$158,2,FALSE),10),1))</f>
        <v/>
      </c>
      <c r="AH110" s="411"/>
      <c r="AI110" s="409" t="str">
        <f>IF(LEN(VLOOKUP(AA108,suvaha!$D$8:$H$158,2,FALSE))&lt;9,"",LEFT(RIGHT(VLOOKUP(AA108,suvaha!$D$8:$H$158,2,FALSE),9),1))</f>
        <v/>
      </c>
      <c r="AJ110" s="211"/>
      <c r="AK110" s="409" t="str">
        <f>IF(LEN(VLOOKUP(AA108,suvaha!$D$8:$H$158,2,FALSE))&lt;8,"",LEFT(RIGHT(VLOOKUP(AA108,suvaha!$D$8:$H$158,2,FALSE),8),1))</f>
        <v/>
      </c>
      <c r="AL110" s="411"/>
      <c r="AM110" s="409" t="str">
        <f>IF(LEN(VLOOKUP(AA108,suvaha!$D$8:$H$158,2,FALSE))&lt;7,"",LEFT(RIGHT(VLOOKUP(AA108,suvaha!$D$8:$H$158,2,FALSE),7),1))</f>
        <v/>
      </c>
      <c r="AN110" s="610"/>
      <c r="AO110" s="409" t="str">
        <f>IF(LEN(VLOOKUP(AA108,suvaha!$D$8:$H$158,2,FALSE))&lt;6,"",LEFT(RIGHT(VLOOKUP(AA108,suvaha!$D$8:$H$158,2,FALSE),6),1))</f>
        <v>5</v>
      </c>
      <c r="AP110" s="411"/>
      <c r="AQ110" s="409" t="str">
        <f>IF(LEN(VLOOKUP(AA108,suvaha!$D$8:$H$158,2,FALSE))&lt;5,"",LEFT(RIGHT(VLOOKUP(AA108,suvaha!$D$8:$H$158,2,FALSE),5),1))</f>
        <v>4</v>
      </c>
      <c r="AR110" s="411"/>
      <c r="AS110" s="409" t="str">
        <f>IF(LEN(VLOOKUP(AA108,suvaha!$D$8:$H$158,2,FALSE))&lt;4,"",LEFT(RIGHT(VLOOKUP(AA108,suvaha!$D$8:$H$158,2,FALSE),4),1))</f>
        <v>2</v>
      </c>
      <c r="AT110" s="611"/>
      <c r="AU110" s="409" t="str">
        <f>IF(LEN(VLOOKUP(AA108,suvaha!$D$8:$H$158,2,FALSE))&lt;3,"",LEFT(RIGHT(VLOOKUP(AA108,suvaha!$D$8:$H$158,2,FALSE),3),1))</f>
        <v>7</v>
      </c>
      <c r="AV110" s="411"/>
      <c r="AW110" s="409" t="str">
        <f>IF(LEN(VLOOKUP(AA108,suvaha!$D$8:$H$158,2,FALSE))&lt;2,"",LEFT(RIGHT(VLOOKUP(AA108,suvaha!$D$8:$H$158,2,FALSE),2),1))</f>
        <v>0</v>
      </c>
      <c r="AX110" s="411"/>
      <c r="AY110" s="409" t="str">
        <f>IF(VLOOKUP(AA108,suvaha!$D$8:$H$85,2,FALSE)=0,"",IF(LEN(VLOOKUP(AA108,suvaha!$D$8:$H$158,2,FALSE))&lt;1,"",LEFT(RIGHT(VLOOKUP(AA108,suvaha!$D$8:$H$158,2,FALSE),1),1)))</f>
        <v>2</v>
      </c>
      <c r="AZ110" s="619"/>
      <c r="BA110" s="618"/>
      <c r="BB110" s="409" t="str">
        <f>IF(LEN(VLOOKUP(AA108,suvaha!$D$8:$H$158,4,FALSE))&lt;11,"",LEFT(RIGHT(VLOOKUP(AA108,suvaha!$D$8:$H$158,4,FALSE),11),1))</f>
        <v/>
      </c>
      <c r="BC110" s="211"/>
      <c r="BD110" s="409" t="str">
        <f>IF(LEN(VLOOKUP(AA108,suvaha!$D$8:$H$158,4,FALSE))&lt;10,"",LEFT(RIGHT(VLOOKUP(AA108,suvaha!$D$8:$H$158,4,FALSE),10),1))</f>
        <v/>
      </c>
      <c r="BE110" s="411"/>
      <c r="BF110" s="409" t="str">
        <f>IF(LEN(VLOOKUP(AA108,suvaha!$D$8:$H$158,4,FALSE))&lt;9,"",LEFT(RIGHT(VLOOKUP(AA108,suvaha!$D$8:$H$158,4,FALSE),9),1))</f>
        <v/>
      </c>
      <c r="BG110" s="211"/>
      <c r="BH110" s="409" t="str">
        <f>IF(LEN(VLOOKUP(AA108,suvaha!$D$8:$H$158,4,FALSE))&lt;8,"",LEFT(RIGHT(VLOOKUP(AA108,suvaha!$D$8:$H$158,4,FALSE),8),1))</f>
        <v/>
      </c>
      <c r="BI110" s="411"/>
      <c r="BJ110" s="409" t="str">
        <f>IF(LEN(VLOOKUP(AA108,suvaha!$D$8:$H$158,4,FALSE))&lt;7,"",LEFT(RIGHT(VLOOKUP(AA108,suvaha!$D$8:$H$158,4,FALSE),7),1))</f>
        <v/>
      </c>
      <c r="BK110" s="610"/>
      <c r="BL110" s="409" t="str">
        <f>IF(LEN(VLOOKUP(AA108,suvaha!$D$8:$H$158,4,FALSE))&lt;6,"",LEFT(RIGHT(VLOOKUP(AA108,suvaha!$D$8:$H$158,4,FALSE),6),1))</f>
        <v>5</v>
      </c>
      <c r="BM110" s="411"/>
      <c r="BN110" s="409" t="str">
        <f>IF(LEN(VLOOKUP(AA108,suvaha!$D$8:$H$158,4,FALSE))&lt;5,"",LEFT(RIGHT(VLOOKUP(AA108,suvaha!$D$8:$H$158,4,FALSE),5),1))</f>
        <v>4</v>
      </c>
      <c r="BO110" s="411"/>
      <c r="BP110" s="409" t="str">
        <f>IF(LEN(VLOOKUP(AA108,suvaha!$D$8:$H$158,4,FALSE))&lt;4,"",LEFT(RIGHT(VLOOKUP(AA108,suvaha!$D$8:$H$158,4,FALSE),4),1))</f>
        <v>2</v>
      </c>
      <c r="BQ110" s="611"/>
      <c r="BR110" s="409" t="str">
        <f>IF(LEN(VLOOKUP(AA108,suvaha!$D$8:$H$158,4,FALSE))&lt;3,"",LEFT(RIGHT(VLOOKUP(AA108,suvaha!$D$8:$H$158,4,FALSE),3),1))</f>
        <v>7</v>
      </c>
      <c r="BS110" s="411"/>
      <c r="BT110" s="409" t="str">
        <f>IF(LEN(VLOOKUP(AA108,suvaha!$D$8:$H$158,4,FALSE))&lt;2,"",LEFT(RIGHT(VLOOKUP(AA108,suvaha!$D$8:$H$158,4,FALSE),2),1))</f>
        <v>0</v>
      </c>
      <c r="BU110" s="411"/>
      <c r="BV110" s="409" t="str">
        <f>IF(VLOOKUP(AA108,suvaha!$D$8:$H$85,4,FALSE)=0,"",IF(LEN(VLOOKUP(AA108,suvaha!$D$8:$H$158,4,FALSE))&lt;1,"",LEFT(RIGHT(VLOOKUP(AA108,suvaha!$D$8:$H$158,4,FALSE),1),1)))</f>
        <v>2</v>
      </c>
      <c r="BW110" s="416"/>
      <c r="BX110" s="417"/>
      <c r="BY110" s="417"/>
      <c r="BZ110" s="417"/>
      <c r="CA110" s="417"/>
      <c r="CB110" s="417"/>
      <c r="CC110" s="417"/>
      <c r="CD110" s="417"/>
      <c r="CE110" s="417"/>
      <c r="CF110" s="417"/>
      <c r="CG110" s="242"/>
    </row>
    <row r="111" spans="1:85" ht="3" customHeight="1">
      <c r="A111" s="173"/>
      <c r="B111" s="671"/>
      <c r="C111" s="671"/>
      <c r="D111" s="671"/>
      <c r="E111" s="669"/>
      <c r="F111" s="669"/>
      <c r="G111" s="654"/>
      <c r="H111" s="740"/>
      <c r="I111" s="740"/>
      <c r="J111" s="740"/>
      <c r="K111" s="740"/>
      <c r="L111" s="740"/>
      <c r="M111" s="740"/>
      <c r="N111" s="740"/>
      <c r="O111" s="740"/>
      <c r="P111" s="740"/>
      <c r="Q111" s="740"/>
      <c r="R111" s="740"/>
      <c r="S111" s="740"/>
      <c r="T111" s="740"/>
      <c r="U111" s="740"/>
      <c r="V111" s="740"/>
      <c r="W111" s="740"/>
      <c r="X111" s="740"/>
      <c r="Y111" s="740"/>
      <c r="Z111" s="740"/>
      <c r="AA111" s="658"/>
      <c r="AB111" s="658"/>
      <c r="AC111" s="658"/>
      <c r="AD111" s="637"/>
      <c r="AE111" s="637"/>
      <c r="AF111" s="637"/>
      <c r="AG111" s="637"/>
      <c r="AH111" s="637"/>
      <c r="AI111" s="637"/>
      <c r="AJ111" s="637"/>
      <c r="AK111" s="637"/>
      <c r="AL111" s="637"/>
      <c r="AM111" s="637"/>
      <c r="AN111" s="637"/>
      <c r="AO111" s="637"/>
      <c r="AP111" s="637"/>
      <c r="AQ111" s="637"/>
      <c r="AR111" s="637"/>
      <c r="AS111" s="637"/>
      <c r="AT111" s="637"/>
      <c r="AU111" s="637"/>
      <c r="AV111" s="637"/>
      <c r="AW111" s="637"/>
      <c r="AX111" s="637"/>
      <c r="AY111" s="637"/>
      <c r="AZ111" s="637"/>
      <c r="BA111" s="638"/>
      <c r="BB111" s="638"/>
      <c r="BC111" s="638"/>
      <c r="BD111" s="638"/>
      <c r="BE111" s="638"/>
      <c r="BF111" s="638"/>
      <c r="BG111" s="638"/>
      <c r="BH111" s="638"/>
      <c r="BI111" s="638"/>
      <c r="BJ111" s="638"/>
      <c r="BK111" s="638"/>
      <c r="BL111" s="638"/>
      <c r="BM111" s="638"/>
      <c r="BN111" s="638"/>
      <c r="BO111" s="638"/>
      <c r="BP111" s="638"/>
      <c r="BQ111" s="638"/>
      <c r="BR111" s="270"/>
      <c r="BS111" s="270"/>
      <c r="BT111" s="270"/>
      <c r="BU111" s="270"/>
      <c r="BV111" s="270"/>
      <c r="BW111" s="418"/>
      <c r="BX111" s="270"/>
      <c r="BY111" s="270"/>
      <c r="BZ111" s="270"/>
      <c r="CA111" s="270"/>
      <c r="CB111" s="270"/>
      <c r="CC111" s="270"/>
      <c r="CD111" s="270"/>
      <c r="CE111" s="270"/>
      <c r="CF111" s="270"/>
      <c r="CG111" s="243"/>
    </row>
    <row r="112" spans="1:85" ht="3" customHeight="1">
      <c r="A112" s="173"/>
      <c r="B112" s="671"/>
      <c r="C112" s="671"/>
      <c r="D112" s="671"/>
      <c r="E112" s="669"/>
      <c r="F112" s="669"/>
      <c r="G112" s="654"/>
      <c r="H112" s="740"/>
      <c r="I112" s="740"/>
      <c r="J112" s="740"/>
      <c r="K112" s="740"/>
      <c r="L112" s="740"/>
      <c r="M112" s="740"/>
      <c r="N112" s="740"/>
      <c r="O112" s="740"/>
      <c r="P112" s="740"/>
      <c r="Q112" s="740"/>
      <c r="R112" s="740"/>
      <c r="S112" s="740"/>
      <c r="T112" s="740"/>
      <c r="U112" s="740"/>
      <c r="V112" s="740"/>
      <c r="W112" s="740"/>
      <c r="X112" s="740"/>
      <c r="Y112" s="740"/>
      <c r="Z112" s="740"/>
      <c r="AA112" s="658"/>
      <c r="AB112" s="658"/>
      <c r="AC112" s="658"/>
      <c r="AD112" s="617"/>
      <c r="AE112" s="617"/>
      <c r="AF112" s="617"/>
      <c r="AG112" s="617"/>
      <c r="AH112" s="617"/>
      <c r="AI112" s="617"/>
      <c r="AJ112" s="617"/>
      <c r="AK112" s="617"/>
      <c r="AL112" s="617"/>
      <c r="AM112" s="617"/>
      <c r="AN112" s="617"/>
      <c r="AO112" s="617"/>
      <c r="AP112" s="617"/>
      <c r="AQ112" s="617"/>
      <c r="AR112" s="617"/>
      <c r="AS112" s="617"/>
      <c r="AT112" s="617"/>
      <c r="AU112" s="617"/>
      <c r="AV112" s="617"/>
      <c r="AW112" s="617"/>
      <c r="AX112" s="617"/>
      <c r="AY112" s="617"/>
      <c r="AZ112" s="617"/>
      <c r="BA112" s="422"/>
      <c r="BB112" s="264"/>
      <c r="BC112" s="264"/>
      <c r="BD112" s="264"/>
      <c r="BE112" s="264"/>
      <c r="BF112" s="264"/>
      <c r="BG112" s="264"/>
      <c r="BH112" s="264"/>
      <c r="BI112" s="264"/>
      <c r="BJ112" s="421"/>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41"/>
    </row>
    <row r="113" spans="1:86" ht="3" customHeight="1">
      <c r="A113" s="173"/>
      <c r="B113" s="671"/>
      <c r="C113" s="671"/>
      <c r="D113" s="671"/>
      <c r="E113" s="669"/>
      <c r="F113" s="669"/>
      <c r="G113" s="654"/>
      <c r="H113" s="740"/>
      <c r="I113" s="740"/>
      <c r="J113" s="740"/>
      <c r="K113" s="740"/>
      <c r="L113" s="740"/>
      <c r="M113" s="740"/>
      <c r="N113" s="740"/>
      <c r="O113" s="740"/>
      <c r="P113" s="740"/>
      <c r="Q113" s="740"/>
      <c r="R113" s="740"/>
      <c r="S113" s="740"/>
      <c r="T113" s="740"/>
      <c r="U113" s="740"/>
      <c r="V113" s="740"/>
      <c r="W113" s="740"/>
      <c r="X113" s="740"/>
      <c r="Y113" s="740"/>
      <c r="Z113" s="740"/>
      <c r="AA113" s="658"/>
      <c r="AB113" s="658"/>
      <c r="AC113" s="658"/>
      <c r="AD113" s="618"/>
      <c r="AE113" s="612"/>
      <c r="AF113" s="612"/>
      <c r="AG113" s="612"/>
      <c r="AH113" s="412"/>
      <c r="AI113" s="613"/>
      <c r="AJ113" s="613"/>
      <c r="AK113" s="613"/>
      <c r="AL113" s="613"/>
      <c r="AM113" s="613"/>
      <c r="AN113" s="610"/>
      <c r="AO113" s="614"/>
      <c r="AP113" s="614"/>
      <c r="AQ113" s="614"/>
      <c r="AR113" s="614"/>
      <c r="AS113" s="614"/>
      <c r="AT113" s="611"/>
      <c r="AU113" s="614"/>
      <c r="AV113" s="614"/>
      <c r="AW113" s="614"/>
      <c r="AX113" s="614"/>
      <c r="AY113" s="614"/>
      <c r="AZ113" s="619"/>
      <c r="BA113" s="423"/>
      <c r="BB113" s="417"/>
      <c r="BC113" s="417"/>
      <c r="BD113" s="417"/>
      <c r="BE113" s="417"/>
      <c r="BF113" s="417"/>
      <c r="BG113" s="417"/>
      <c r="BH113" s="417"/>
      <c r="BI113" s="417"/>
      <c r="BJ113" s="416"/>
      <c r="BK113" s="417"/>
      <c r="BL113" s="612"/>
      <c r="BM113" s="612"/>
      <c r="BN113" s="612"/>
      <c r="BO113" s="412"/>
      <c r="BP113" s="613"/>
      <c r="BQ113" s="613"/>
      <c r="BR113" s="613"/>
      <c r="BS113" s="613"/>
      <c r="BT113" s="613"/>
      <c r="BU113" s="610"/>
      <c r="BV113" s="614"/>
      <c r="BW113" s="614"/>
      <c r="BX113" s="614"/>
      <c r="BY113" s="614"/>
      <c r="BZ113" s="614"/>
      <c r="CA113" s="611"/>
      <c r="CB113" s="614"/>
      <c r="CC113" s="614"/>
      <c r="CD113" s="614"/>
      <c r="CE113" s="614"/>
      <c r="CF113" s="614"/>
      <c r="CG113" s="244"/>
    </row>
    <row r="114" spans="1:86" ht="15" customHeight="1">
      <c r="A114" s="173"/>
      <c r="B114" s="671"/>
      <c r="C114" s="671"/>
      <c r="D114" s="671"/>
      <c r="E114" s="669"/>
      <c r="F114" s="669"/>
      <c r="G114" s="654"/>
      <c r="H114" s="740"/>
      <c r="I114" s="740"/>
      <c r="J114" s="740"/>
      <c r="K114" s="740"/>
      <c r="L114" s="740"/>
      <c r="M114" s="740"/>
      <c r="N114" s="740"/>
      <c r="O114" s="740"/>
      <c r="P114" s="740"/>
      <c r="Q114" s="740"/>
      <c r="R114" s="740"/>
      <c r="S114" s="740"/>
      <c r="T114" s="740"/>
      <c r="U114" s="740"/>
      <c r="V114" s="740"/>
      <c r="W114" s="740"/>
      <c r="X114" s="740"/>
      <c r="Y114" s="740"/>
      <c r="Z114" s="740"/>
      <c r="AA114" s="658"/>
      <c r="AB114" s="658"/>
      <c r="AC114" s="658"/>
      <c r="AD114" s="618"/>
      <c r="AE114" s="409" t="str">
        <f>IF(LEN(VLOOKUP(AA108,suvaha!$D$8:$H$158,3,FALSE))&lt;11,"",LEFT(RIGHT(VLOOKUP(AA108,suvaha!$D$8:$H$158,3,FALSE),11),1))</f>
        <v/>
      </c>
      <c r="AF114" s="211"/>
      <c r="AG114" s="409" t="str">
        <f>IF(LEN(VLOOKUP(AA108,suvaha!$D$8:$H$158,3,FALSE))&lt;10,"",LEFT(RIGHT(VLOOKUP(AA108,suvaha!$D$8:$H$158,3,FALSE),10),1))</f>
        <v/>
      </c>
      <c r="AH114" s="411"/>
      <c r="AI114" s="409" t="str">
        <f>IF(LEN(VLOOKUP(AA108,suvaha!$D$8:$H$158,3,FALSE))&lt;9,"",LEFT(RIGHT(VLOOKUP(AA108,suvaha!$D$8:$H$158,3,FALSE),9),1))</f>
        <v/>
      </c>
      <c r="AJ114" s="211"/>
      <c r="AK114" s="409" t="str">
        <f>IF(LEN(VLOOKUP(AA108,suvaha!$D$8:$H$158,3,FALSE))&lt;8,"",LEFT(RIGHT(VLOOKUP(AA108,suvaha!$D$8:$H$158,3,FALSE),8),1))</f>
        <v/>
      </c>
      <c r="AL114" s="411"/>
      <c r="AM114" s="409" t="str">
        <f>IF(LEN(VLOOKUP(AA108,suvaha!$D$8:$H$158,3,FALSE))&lt;7,"",LEFT(RIGHT(VLOOKUP(AA108,suvaha!$D$8:$H$158,3,FALSE),7),1))</f>
        <v/>
      </c>
      <c r="AN114" s="610"/>
      <c r="AO114" s="409" t="str">
        <f>IF(LEN(VLOOKUP(AA108,suvaha!$D$8:$H$158,3,FALSE))&lt;6,"",LEFT(RIGHT(VLOOKUP(AA108,suvaha!$D$8:$H$158,3,FALSE),6),1))</f>
        <v/>
      </c>
      <c r="AP114" s="411"/>
      <c r="AQ114" s="409" t="str">
        <f>IF(LEN(VLOOKUP(AA108,suvaha!$D$8:$H$158,3,FALSE))&lt;5,"",LEFT(RIGHT(VLOOKUP(AA108,suvaha!$D$8:$H$158,3,FALSE),5),1))</f>
        <v/>
      </c>
      <c r="AR114" s="411"/>
      <c r="AS114" s="409" t="str">
        <f>IF(LEN(VLOOKUP(AA108,suvaha!$D$8:$H$158,3,FALSE))&lt;4,"",LEFT(RIGHT(VLOOKUP(AA108,suvaha!$D$8:$H$158,3,FALSE),4),1))</f>
        <v/>
      </c>
      <c r="AT114" s="611"/>
      <c r="AU114" s="409" t="str">
        <f>IF(LEN(VLOOKUP(AA108,suvaha!$D$8:$H$158,3,FALSE))&lt;3,"",LEFT(RIGHT(VLOOKUP(AA108,suvaha!$D$8:$H$158,3,FALSE),3),1))</f>
        <v/>
      </c>
      <c r="AV114" s="411"/>
      <c r="AW114" s="409" t="str">
        <f>IF(LEN(VLOOKUP(AA108,suvaha!$D$8:$H$158,3,FALSE))&lt;2,"",LEFT(RIGHT(VLOOKUP(AA108,suvaha!$D$8:$H$158,3,FALSE),2),1))</f>
        <v/>
      </c>
      <c r="AX114" s="411"/>
      <c r="AY114" s="409" t="str">
        <f>IF(VLOOKUP(AA108,suvaha!$D$8:$H$85,3,FALSE)=0,"",IF(LEN(VLOOKUP(AA108,suvaha!$D$8:$H$158,3,FALSE))&lt;1,"",LEFT(RIGHT(VLOOKUP(AA108,suvaha!$D$8:$H$158,3,FALSE),1),1)))</f>
        <v/>
      </c>
      <c r="AZ114" s="619"/>
      <c r="BA114" s="423"/>
      <c r="BB114" s="417"/>
      <c r="BC114" s="417"/>
      <c r="BD114" s="417"/>
      <c r="BE114" s="417"/>
      <c r="BF114" s="417"/>
      <c r="BG114" s="417"/>
      <c r="BH114" s="417"/>
      <c r="BI114" s="417"/>
      <c r="BJ114" s="416"/>
      <c r="BK114" s="417"/>
      <c r="BL114" s="409" t="str">
        <f>IF(LEN(VLOOKUP(AA108,suvaha!$D$8:$H$158,5,FALSE))&lt;11,"",LEFT(RIGHT(VLOOKUP(AA108,suvaha!$D$8:$H$158,5,FALSE),11),1))</f>
        <v/>
      </c>
      <c r="BM114" s="211"/>
      <c r="BN114" s="409" t="str">
        <f>IF(LEN(VLOOKUP(AA108,suvaha!$D$8:$H$158,5,FALSE))&lt;10,"",LEFT(RIGHT(VLOOKUP(AA108,suvaha!$D$8:$H$158,5,FALSE),10),1))</f>
        <v/>
      </c>
      <c r="BO114" s="411"/>
      <c r="BP114" s="409" t="str">
        <f>IF(LEN(VLOOKUP(AA108,suvaha!$D$8:$H$158,5,FALSE))&lt;9,"",LEFT(RIGHT(VLOOKUP(AA108,suvaha!$D$8:$H$158,5,FALSE),9),1))</f>
        <v/>
      </c>
      <c r="BQ114" s="211"/>
      <c r="BR114" s="409" t="str">
        <f>IF(LEN(VLOOKUP(AA108,suvaha!$D$8:$H$158,5,FALSE))&lt;8,"",LEFT(RIGHT(VLOOKUP(AA108,suvaha!$D$8:$H$158,5,FALSE),8),1))</f>
        <v/>
      </c>
      <c r="BS114" s="411"/>
      <c r="BT114" s="409" t="str">
        <f>IF(LEN(VLOOKUP(AA108,suvaha!$D$8:$H$158,5,FALSE))&lt;7,"",LEFT(RIGHT(VLOOKUP(AA108,suvaha!$D$8:$H$158,5,FALSE),7),1))</f>
        <v/>
      </c>
      <c r="BU114" s="610"/>
      <c r="BV114" s="409" t="str">
        <f>IF(LEN(VLOOKUP(AA108,suvaha!$D$8:$H$158,5,FALSE))&lt;6,"",LEFT(RIGHT(VLOOKUP(AA108,suvaha!$D$8:$H$158,5,FALSE),6),1))</f>
        <v>4</v>
      </c>
      <c r="BW114" s="411"/>
      <c r="BX114" s="409" t="str">
        <f>IF(LEN(VLOOKUP(AA108,suvaha!$D$8:$H$158,5,FALSE))&lt;5,"",LEFT(RIGHT(VLOOKUP(AA108,suvaha!$D$8:$H$158,5,FALSE),5),1))</f>
        <v>3</v>
      </c>
      <c r="BY114" s="411"/>
      <c r="BZ114" s="409" t="str">
        <f>IF(LEN(VLOOKUP(AA108,suvaha!$D$8:$H$158,5,FALSE))&lt;4,"",LEFT(RIGHT(VLOOKUP(AA108,suvaha!$D$8:$H$158,5,FALSE),4),1))</f>
        <v>8</v>
      </c>
      <c r="CA114" s="611"/>
      <c r="CB114" s="409" t="str">
        <f>IF(LEN(VLOOKUP(AA108,suvaha!$D$8:$H$158,5,FALSE))&lt;3,"",LEFT(RIGHT(VLOOKUP(AA108,suvaha!$D$8:$H$158,5,FALSE),3),1))</f>
        <v>8</v>
      </c>
      <c r="CC114" s="411"/>
      <c r="CD114" s="409" t="str">
        <f>IF(LEN(VLOOKUP(AA108,suvaha!$D$8:$H$158,5,FALSE))&lt;2,"",LEFT(RIGHT(VLOOKUP(AA108,suvaha!$D$8:$H$158,5,FALSE),2),1))</f>
        <v>8</v>
      </c>
      <c r="CE114" s="411"/>
      <c r="CF114" s="409" t="str">
        <f>IF(VLOOKUP(AA108,suvaha!$D$8:$H$85,5,FALSE)=0,"",IF(LEN(VLOOKUP(AA108,suvaha!$D$8:$H$158,5,FALSE))&lt;1,"",LEFT(RIGHT(VLOOKUP(AA108,suvaha!$D$8:$H$158,5,FALSE),1),1)))</f>
        <v>4</v>
      </c>
      <c r="CG114" s="244"/>
    </row>
    <row r="115" spans="1:86">
      <c r="A115" s="173"/>
      <c r="B115" s="671"/>
      <c r="C115" s="671"/>
      <c r="D115" s="671"/>
      <c r="E115" s="669"/>
      <c r="F115" s="669"/>
      <c r="G115" s="654"/>
      <c r="H115" s="740"/>
      <c r="I115" s="740"/>
      <c r="J115" s="740"/>
      <c r="K115" s="740"/>
      <c r="L115" s="740"/>
      <c r="M115" s="740"/>
      <c r="N115" s="740"/>
      <c r="O115" s="740"/>
      <c r="P115" s="740"/>
      <c r="Q115" s="740"/>
      <c r="R115" s="740"/>
      <c r="S115" s="740"/>
      <c r="T115" s="740"/>
      <c r="U115" s="740"/>
      <c r="V115" s="740"/>
      <c r="W115" s="740"/>
      <c r="X115" s="740"/>
      <c r="Y115" s="740"/>
      <c r="Z115" s="740"/>
      <c r="AA115" s="658"/>
      <c r="AB115" s="658"/>
      <c r="AC115" s="658"/>
      <c r="AD115" s="637"/>
      <c r="AE115" s="637"/>
      <c r="AF115" s="637"/>
      <c r="AG115" s="637"/>
      <c r="AH115" s="637"/>
      <c r="AI115" s="637"/>
      <c r="AJ115" s="637"/>
      <c r="AK115" s="637"/>
      <c r="AL115" s="637"/>
      <c r="AM115" s="637"/>
      <c r="AN115" s="637"/>
      <c r="AO115" s="637"/>
      <c r="AP115" s="637"/>
      <c r="AQ115" s="637"/>
      <c r="AR115" s="637"/>
      <c r="AS115" s="637"/>
      <c r="AT115" s="637"/>
      <c r="AU115" s="637"/>
      <c r="AV115" s="637"/>
      <c r="AW115" s="637"/>
      <c r="AX115" s="637"/>
      <c r="AY115" s="637"/>
      <c r="AZ115" s="637"/>
      <c r="BA115" s="424"/>
      <c r="BB115" s="270"/>
      <c r="BC115" s="270"/>
      <c r="BD115" s="270"/>
      <c r="BE115" s="270"/>
      <c r="BF115" s="270"/>
      <c r="BG115" s="270"/>
      <c r="BH115" s="270"/>
      <c r="BI115" s="270"/>
      <c r="BJ115" s="418"/>
      <c r="BK115" s="270"/>
      <c r="BL115" s="270"/>
      <c r="BM115" s="270"/>
      <c r="BN115" s="270"/>
      <c r="BO115" s="270"/>
      <c r="BP115" s="270"/>
      <c r="BQ115" s="270"/>
      <c r="BR115" s="270"/>
      <c r="BS115" s="270"/>
      <c r="BT115" s="270"/>
      <c r="BU115" s="270"/>
      <c r="BV115" s="270"/>
      <c r="BW115" s="270"/>
      <c r="BX115" s="270"/>
      <c r="BY115" s="270"/>
      <c r="BZ115" s="270"/>
      <c r="CA115" s="270"/>
      <c r="CB115" s="270"/>
      <c r="CC115" s="270"/>
      <c r="CD115" s="270"/>
      <c r="CE115" s="270"/>
      <c r="CF115" s="270"/>
      <c r="CG115" s="243"/>
    </row>
    <row r="116" spans="1:86" s="206" customFormat="1" ht="3" customHeight="1">
      <c r="A116" s="173"/>
      <c r="B116" s="671"/>
      <c r="C116" s="671"/>
      <c r="D116" s="671"/>
      <c r="E116" s="669" t="s">
        <v>831</v>
      </c>
      <c r="F116" s="669"/>
      <c r="G116" s="654"/>
      <c r="H116" s="750" t="str">
        <f>Index!C107</f>
        <v>Pohľadávky z obchodného styku v rámci podielovej účasti okrem pohľadávok voči prepojeným účtovným jednotkám (311A, 312A, 313A, 314A, 315A, 31XA) - /391A/</v>
      </c>
      <c r="I116" s="750"/>
      <c r="J116" s="750"/>
      <c r="K116" s="750"/>
      <c r="L116" s="750"/>
      <c r="M116" s="750"/>
      <c r="N116" s="750"/>
      <c r="O116" s="750"/>
      <c r="P116" s="750"/>
      <c r="Q116" s="750"/>
      <c r="R116" s="750"/>
      <c r="S116" s="750"/>
      <c r="T116" s="750"/>
      <c r="U116" s="750"/>
      <c r="V116" s="750"/>
      <c r="W116" s="750"/>
      <c r="X116" s="750"/>
      <c r="Y116" s="750"/>
      <c r="Z116" s="750"/>
      <c r="AA116" s="658" t="s">
        <v>847</v>
      </c>
      <c r="AB116" s="658"/>
      <c r="AC116" s="658"/>
      <c r="AD116" s="617"/>
      <c r="AE116" s="617"/>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59"/>
      <c r="BB116" s="659"/>
      <c r="BC116" s="659"/>
      <c r="BD116" s="659"/>
      <c r="BE116" s="659"/>
      <c r="BF116" s="659"/>
      <c r="BG116" s="659"/>
      <c r="BH116" s="659"/>
      <c r="BI116" s="659"/>
      <c r="BJ116" s="659"/>
      <c r="BK116" s="659"/>
      <c r="BL116" s="659"/>
      <c r="BM116" s="659"/>
      <c r="BN116" s="659"/>
      <c r="BO116" s="659"/>
      <c r="BP116" s="659"/>
      <c r="BQ116" s="659"/>
      <c r="BR116" s="264"/>
      <c r="BS116" s="264"/>
      <c r="BT116" s="264"/>
      <c r="BU116" s="264"/>
      <c r="BV116" s="264"/>
      <c r="BW116" s="421"/>
      <c r="BX116" s="264"/>
      <c r="BY116" s="264"/>
      <c r="BZ116" s="264"/>
      <c r="CA116" s="264"/>
      <c r="CB116" s="264"/>
      <c r="CC116" s="264"/>
      <c r="CD116" s="264"/>
      <c r="CE116" s="264"/>
      <c r="CF116" s="264"/>
      <c r="CG116" s="241"/>
    </row>
    <row r="117" spans="1:86" s="206" customFormat="1" ht="3" customHeight="1">
      <c r="A117" s="173"/>
      <c r="B117" s="671"/>
      <c r="C117" s="671"/>
      <c r="D117" s="671"/>
      <c r="E117" s="669"/>
      <c r="F117" s="669"/>
      <c r="G117" s="654"/>
      <c r="H117" s="750"/>
      <c r="I117" s="750"/>
      <c r="J117" s="750"/>
      <c r="K117" s="750"/>
      <c r="L117" s="750"/>
      <c r="M117" s="750"/>
      <c r="N117" s="750"/>
      <c r="O117" s="750"/>
      <c r="P117" s="750"/>
      <c r="Q117" s="750"/>
      <c r="R117" s="750"/>
      <c r="S117" s="750"/>
      <c r="T117" s="750"/>
      <c r="U117" s="750"/>
      <c r="V117" s="750"/>
      <c r="W117" s="750"/>
      <c r="X117" s="750"/>
      <c r="Y117" s="750"/>
      <c r="Z117" s="750"/>
      <c r="AA117" s="658"/>
      <c r="AB117" s="658"/>
      <c r="AC117" s="658"/>
      <c r="AD117" s="618"/>
      <c r="AE117" s="612"/>
      <c r="AF117" s="612"/>
      <c r="AG117" s="612"/>
      <c r="AH117" s="412"/>
      <c r="AI117" s="613"/>
      <c r="AJ117" s="613"/>
      <c r="AK117" s="613"/>
      <c r="AL117" s="613"/>
      <c r="AM117" s="613"/>
      <c r="AN117" s="610"/>
      <c r="AO117" s="614"/>
      <c r="AP117" s="614"/>
      <c r="AQ117" s="614"/>
      <c r="AR117" s="614"/>
      <c r="AS117" s="614"/>
      <c r="AT117" s="611"/>
      <c r="AU117" s="614"/>
      <c r="AV117" s="614"/>
      <c r="AW117" s="614"/>
      <c r="AX117" s="614"/>
      <c r="AY117" s="614"/>
      <c r="AZ117" s="619"/>
      <c r="BA117" s="618"/>
      <c r="BB117" s="612"/>
      <c r="BC117" s="612"/>
      <c r="BD117" s="612"/>
      <c r="BE117" s="412"/>
      <c r="BF117" s="613"/>
      <c r="BG117" s="613"/>
      <c r="BH117" s="613"/>
      <c r="BI117" s="613"/>
      <c r="BJ117" s="613"/>
      <c r="BK117" s="610"/>
      <c r="BL117" s="614"/>
      <c r="BM117" s="614"/>
      <c r="BN117" s="614"/>
      <c r="BO117" s="614"/>
      <c r="BP117" s="614"/>
      <c r="BQ117" s="611"/>
      <c r="BR117" s="614"/>
      <c r="BS117" s="614"/>
      <c r="BT117" s="614"/>
      <c r="BU117" s="614"/>
      <c r="BV117" s="614"/>
      <c r="BW117" s="416"/>
      <c r="BX117" s="417"/>
      <c r="BY117" s="417"/>
      <c r="BZ117" s="417"/>
      <c r="CA117" s="417"/>
      <c r="CB117" s="417"/>
      <c r="CC117" s="417"/>
      <c r="CD117" s="417"/>
      <c r="CE117" s="417"/>
      <c r="CF117" s="417"/>
      <c r="CG117" s="242"/>
    </row>
    <row r="118" spans="1:86" ht="16.5" customHeight="1">
      <c r="A118" s="173"/>
      <c r="B118" s="671"/>
      <c r="C118" s="671"/>
      <c r="D118" s="671"/>
      <c r="E118" s="669"/>
      <c r="F118" s="669"/>
      <c r="G118" s="654"/>
      <c r="H118" s="750"/>
      <c r="I118" s="750"/>
      <c r="J118" s="750"/>
      <c r="K118" s="750"/>
      <c r="L118" s="750"/>
      <c r="M118" s="750"/>
      <c r="N118" s="750"/>
      <c r="O118" s="750"/>
      <c r="P118" s="750"/>
      <c r="Q118" s="750"/>
      <c r="R118" s="750"/>
      <c r="S118" s="750"/>
      <c r="T118" s="750"/>
      <c r="U118" s="750"/>
      <c r="V118" s="750"/>
      <c r="W118" s="750"/>
      <c r="X118" s="750"/>
      <c r="Y118" s="750"/>
      <c r="Z118" s="750"/>
      <c r="AA118" s="658"/>
      <c r="AB118" s="658"/>
      <c r="AC118" s="658"/>
      <c r="AD118" s="618"/>
      <c r="AE118" s="409" t="str">
        <f>IF(LEN(VLOOKUP(AA116,suvaha!$D$8:$H$158,2,FALSE))&lt;11,"",LEFT(RIGHT(VLOOKUP(AA116,suvaha!$D$8:$H$158,2,FALSE),11),1))</f>
        <v/>
      </c>
      <c r="AF118" s="211"/>
      <c r="AG118" s="409" t="str">
        <f>IF(LEN(VLOOKUP(AA116,suvaha!$D$8:$H$158,2,FALSE))&lt;10,"",LEFT(RIGHT(VLOOKUP(AA116,suvaha!$D$8:$H$158,2,FALSE),10),1))</f>
        <v/>
      </c>
      <c r="AH118" s="411"/>
      <c r="AI118" s="409" t="str">
        <f>IF(LEN(VLOOKUP(AA116,suvaha!$D$8:$H$158,2,FALSE))&lt;9,"",LEFT(RIGHT(VLOOKUP(AA116,suvaha!$D$8:$H$158,2,FALSE),9),1))</f>
        <v/>
      </c>
      <c r="AJ118" s="211"/>
      <c r="AK118" s="409" t="str">
        <f>IF(LEN(VLOOKUP(AA116,suvaha!$D$8:$H$158,2,FALSE))&lt;8,"",LEFT(RIGHT(VLOOKUP(AA116,suvaha!$D$8:$H$158,2,FALSE),8),1))</f>
        <v/>
      </c>
      <c r="AL118" s="411"/>
      <c r="AM118" s="409" t="str">
        <f>IF(LEN(VLOOKUP(AA116,suvaha!$D$8:$H$158,2,FALSE))&lt;7,"",LEFT(RIGHT(VLOOKUP(AA116,suvaha!$D$8:$H$158,2,FALSE),7),1))</f>
        <v/>
      </c>
      <c r="AN118" s="610"/>
      <c r="AO118" s="409" t="str">
        <f>IF(LEN(VLOOKUP(AA116,suvaha!$D$8:$H$158,2,FALSE))&lt;6,"",LEFT(RIGHT(VLOOKUP(AA116,suvaha!$D$8:$H$158,2,FALSE),6),1))</f>
        <v/>
      </c>
      <c r="AP118" s="411"/>
      <c r="AQ118" s="409" t="str">
        <f>IF(LEN(VLOOKUP(AA116,suvaha!$D$8:$H$158,2,FALSE))&lt;5,"",LEFT(RIGHT(VLOOKUP(AA116,suvaha!$D$8:$H$158,2,FALSE),5),1))</f>
        <v/>
      </c>
      <c r="AR118" s="411"/>
      <c r="AS118" s="409" t="str">
        <f>IF(LEN(VLOOKUP(AA116,suvaha!$D$8:$H$158,2,FALSE))&lt;4,"",LEFT(RIGHT(VLOOKUP(AA116,suvaha!$D$8:$H$158,2,FALSE),4),1))</f>
        <v/>
      </c>
      <c r="AT118" s="611"/>
      <c r="AU118" s="409" t="str">
        <f>IF(LEN(VLOOKUP(AA116,suvaha!$D$8:$H$158,2,FALSE))&lt;3,"",LEFT(RIGHT(VLOOKUP(AA116,suvaha!$D$8:$H$158,2,FALSE),3),1))</f>
        <v/>
      </c>
      <c r="AV118" s="411"/>
      <c r="AW118" s="409" t="str">
        <f>IF(LEN(VLOOKUP(AA116,suvaha!$D$8:$H$158,2,FALSE))&lt;2,"",LEFT(RIGHT(VLOOKUP(AA116,suvaha!$D$8:$H$158,2,FALSE),2),1))</f>
        <v/>
      </c>
      <c r="AX118" s="411"/>
      <c r="AY118" s="409" t="str">
        <f>IF(VLOOKUP(AA116,suvaha!$D$8:$H$85,2,FALSE)=0,"",IF(LEN(VLOOKUP(AA116,suvaha!$D$8:$H$158,2,FALSE))&lt;1,"",LEFT(RIGHT(VLOOKUP(AA116,suvaha!$D$8:$H$158,2,FALSE),1),1)))</f>
        <v/>
      </c>
      <c r="AZ118" s="619"/>
      <c r="BA118" s="618"/>
      <c r="BB118" s="409" t="str">
        <f>IF(LEN(VLOOKUP(AA116,suvaha!$D$8:$H$158,4,FALSE))&lt;11,"",LEFT(RIGHT(VLOOKUP(AA116,suvaha!$D$8:$H$158,4,FALSE),11),1))</f>
        <v/>
      </c>
      <c r="BC118" s="211"/>
      <c r="BD118" s="409" t="str">
        <f>IF(LEN(VLOOKUP(AA116,suvaha!$D$8:$H$158,4,FALSE))&lt;10,"",LEFT(RIGHT(VLOOKUP(AA116,suvaha!$D$8:$H$158,4,FALSE),10),1))</f>
        <v/>
      </c>
      <c r="BE118" s="411"/>
      <c r="BF118" s="409" t="str">
        <f>IF(LEN(VLOOKUP(AA116,suvaha!$D$8:$H$158,4,FALSE))&lt;9,"",LEFT(RIGHT(VLOOKUP(AA116,suvaha!$D$8:$H$158,4,FALSE),9),1))</f>
        <v/>
      </c>
      <c r="BG118" s="211"/>
      <c r="BH118" s="409" t="str">
        <f>IF(LEN(VLOOKUP(AA116,suvaha!$D$8:$H$158,4,FALSE))&lt;8,"",LEFT(RIGHT(VLOOKUP(AA116,suvaha!$D$8:$H$158,4,FALSE),8),1))</f>
        <v/>
      </c>
      <c r="BI118" s="411"/>
      <c r="BJ118" s="409" t="str">
        <f>IF(LEN(VLOOKUP(AA116,suvaha!$D$8:$H$158,4,FALSE))&lt;7,"",LEFT(RIGHT(VLOOKUP(AA116,suvaha!$D$8:$H$158,4,FALSE),7),1))</f>
        <v/>
      </c>
      <c r="BK118" s="610"/>
      <c r="BL118" s="409" t="str">
        <f>IF(LEN(VLOOKUP(AA116,suvaha!$D$8:$H$158,4,FALSE))&lt;6,"",LEFT(RIGHT(VLOOKUP(AA116,suvaha!$D$8:$H$158,4,FALSE),6),1))</f>
        <v/>
      </c>
      <c r="BM118" s="411"/>
      <c r="BN118" s="409" t="str">
        <f>IF(LEN(VLOOKUP(AA116,suvaha!$D$8:$H$158,4,FALSE))&lt;5,"",LEFT(RIGHT(VLOOKUP(AA116,suvaha!$D$8:$H$158,4,FALSE),5),1))</f>
        <v/>
      </c>
      <c r="BO118" s="411"/>
      <c r="BP118" s="409" t="str">
        <f>IF(LEN(VLOOKUP(AA116,suvaha!$D$8:$H$158,4,FALSE))&lt;4,"",LEFT(RIGHT(VLOOKUP(AA116,suvaha!$D$8:$H$158,4,FALSE),4),1))</f>
        <v/>
      </c>
      <c r="BQ118" s="611"/>
      <c r="BR118" s="409" t="str">
        <f>IF(LEN(VLOOKUP(AA116,suvaha!$D$8:$H$158,4,FALSE))&lt;3,"",LEFT(RIGHT(VLOOKUP(AA116,suvaha!$D$8:$H$158,4,FALSE),3),1))</f>
        <v/>
      </c>
      <c r="BS118" s="411"/>
      <c r="BT118" s="409" t="str">
        <f>IF(LEN(VLOOKUP(AA116,suvaha!$D$8:$H$158,4,FALSE))&lt;2,"",LEFT(RIGHT(VLOOKUP(AA116,suvaha!$D$8:$H$158,4,FALSE),2),1))</f>
        <v/>
      </c>
      <c r="BU118" s="411"/>
      <c r="BV118" s="409" t="str">
        <f>IF(VLOOKUP(AA116,suvaha!$D$8:$H$85,4,FALSE)=0,"",IF(LEN(VLOOKUP(AA116,suvaha!$D$8:$H$158,4,FALSE))&lt;1,"",LEFT(RIGHT(VLOOKUP(AA116,suvaha!$D$8:$H$158,4,FALSE),1),1)))</f>
        <v/>
      </c>
      <c r="BW118" s="416"/>
      <c r="BX118" s="417"/>
      <c r="BY118" s="417"/>
      <c r="BZ118" s="417"/>
      <c r="CA118" s="417"/>
      <c r="CB118" s="417"/>
      <c r="CC118" s="417"/>
      <c r="CD118" s="417"/>
      <c r="CE118" s="417"/>
      <c r="CF118" s="417"/>
      <c r="CG118" s="242"/>
    </row>
    <row r="119" spans="1:86" ht="5.25" customHeight="1">
      <c r="A119" s="173"/>
      <c r="B119" s="671"/>
      <c r="C119" s="671"/>
      <c r="D119" s="671"/>
      <c r="E119" s="669"/>
      <c r="F119" s="669"/>
      <c r="G119" s="654"/>
      <c r="H119" s="750"/>
      <c r="I119" s="750"/>
      <c r="J119" s="750"/>
      <c r="K119" s="750"/>
      <c r="L119" s="750"/>
      <c r="M119" s="750"/>
      <c r="N119" s="750"/>
      <c r="O119" s="750"/>
      <c r="P119" s="750"/>
      <c r="Q119" s="750"/>
      <c r="R119" s="750"/>
      <c r="S119" s="750"/>
      <c r="T119" s="750"/>
      <c r="U119" s="750"/>
      <c r="V119" s="750"/>
      <c r="W119" s="750"/>
      <c r="X119" s="750"/>
      <c r="Y119" s="750"/>
      <c r="Z119" s="750"/>
      <c r="AA119" s="658"/>
      <c r="AB119" s="658"/>
      <c r="AC119" s="658"/>
      <c r="AD119" s="637"/>
      <c r="AE119" s="637"/>
      <c r="AF119" s="637"/>
      <c r="AG119" s="637"/>
      <c r="AH119" s="637"/>
      <c r="AI119" s="637"/>
      <c r="AJ119" s="637"/>
      <c r="AK119" s="637"/>
      <c r="AL119" s="637"/>
      <c r="AM119" s="637"/>
      <c r="AN119" s="637"/>
      <c r="AO119" s="637"/>
      <c r="AP119" s="637"/>
      <c r="AQ119" s="637"/>
      <c r="AR119" s="637"/>
      <c r="AS119" s="637"/>
      <c r="AT119" s="637"/>
      <c r="AU119" s="637"/>
      <c r="AV119" s="637"/>
      <c r="AW119" s="637"/>
      <c r="AX119" s="637"/>
      <c r="AY119" s="637"/>
      <c r="AZ119" s="637"/>
      <c r="BA119" s="638"/>
      <c r="BB119" s="638"/>
      <c r="BC119" s="638"/>
      <c r="BD119" s="638"/>
      <c r="BE119" s="638"/>
      <c r="BF119" s="638"/>
      <c r="BG119" s="638"/>
      <c r="BH119" s="638"/>
      <c r="BI119" s="638"/>
      <c r="BJ119" s="638"/>
      <c r="BK119" s="638"/>
      <c r="BL119" s="638"/>
      <c r="BM119" s="638"/>
      <c r="BN119" s="638"/>
      <c r="BO119" s="638"/>
      <c r="BP119" s="638"/>
      <c r="BQ119" s="638"/>
      <c r="BR119" s="270"/>
      <c r="BS119" s="270"/>
      <c r="BT119" s="270"/>
      <c r="BU119" s="270"/>
      <c r="BV119" s="270"/>
      <c r="BW119" s="418"/>
      <c r="BX119" s="270"/>
      <c r="BY119" s="270"/>
      <c r="BZ119" s="270"/>
      <c r="CA119" s="270"/>
      <c r="CB119" s="270"/>
      <c r="CC119" s="270"/>
      <c r="CD119" s="270"/>
      <c r="CE119" s="270"/>
      <c r="CF119" s="270"/>
      <c r="CG119" s="243"/>
    </row>
    <row r="120" spans="1:86" ht="3" customHeight="1">
      <c r="A120" s="173"/>
      <c r="B120" s="671"/>
      <c r="C120" s="671"/>
      <c r="D120" s="671"/>
      <c r="E120" s="669"/>
      <c r="F120" s="669"/>
      <c r="G120" s="654"/>
      <c r="H120" s="750"/>
      <c r="I120" s="750"/>
      <c r="J120" s="750"/>
      <c r="K120" s="750"/>
      <c r="L120" s="750"/>
      <c r="M120" s="750"/>
      <c r="N120" s="750"/>
      <c r="O120" s="750"/>
      <c r="P120" s="750"/>
      <c r="Q120" s="750"/>
      <c r="R120" s="750"/>
      <c r="S120" s="750"/>
      <c r="T120" s="750"/>
      <c r="U120" s="750"/>
      <c r="V120" s="750"/>
      <c r="W120" s="750"/>
      <c r="X120" s="750"/>
      <c r="Y120" s="750"/>
      <c r="Z120" s="750"/>
      <c r="AA120" s="658"/>
      <c r="AB120" s="658"/>
      <c r="AC120" s="658"/>
      <c r="AD120" s="617"/>
      <c r="AE120" s="617"/>
      <c r="AF120" s="617"/>
      <c r="AG120" s="617"/>
      <c r="AH120" s="617"/>
      <c r="AI120" s="617"/>
      <c r="AJ120" s="617"/>
      <c r="AK120" s="617"/>
      <c r="AL120" s="617"/>
      <c r="AM120" s="617"/>
      <c r="AN120" s="617"/>
      <c r="AO120" s="617"/>
      <c r="AP120" s="617"/>
      <c r="AQ120" s="617"/>
      <c r="AR120" s="617"/>
      <c r="AS120" s="617"/>
      <c r="AT120" s="617"/>
      <c r="AU120" s="617"/>
      <c r="AV120" s="617"/>
      <c r="AW120" s="617"/>
      <c r="AX120" s="617"/>
      <c r="AY120" s="617"/>
      <c r="AZ120" s="617"/>
      <c r="BA120" s="422"/>
      <c r="BB120" s="264"/>
      <c r="BC120" s="264"/>
      <c r="BD120" s="264"/>
      <c r="BE120" s="264"/>
      <c r="BF120" s="264"/>
      <c r="BG120" s="264"/>
      <c r="BH120" s="264"/>
      <c r="BI120" s="264"/>
      <c r="BJ120" s="421"/>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41"/>
    </row>
    <row r="121" spans="1:86" ht="3" customHeight="1">
      <c r="A121" s="173"/>
      <c r="B121" s="671"/>
      <c r="C121" s="671"/>
      <c r="D121" s="671"/>
      <c r="E121" s="669"/>
      <c r="F121" s="669"/>
      <c r="G121" s="654"/>
      <c r="H121" s="750"/>
      <c r="I121" s="750"/>
      <c r="J121" s="750"/>
      <c r="K121" s="750"/>
      <c r="L121" s="750"/>
      <c r="M121" s="750"/>
      <c r="N121" s="750"/>
      <c r="O121" s="750"/>
      <c r="P121" s="750"/>
      <c r="Q121" s="750"/>
      <c r="R121" s="750"/>
      <c r="S121" s="750"/>
      <c r="T121" s="750"/>
      <c r="U121" s="750"/>
      <c r="V121" s="750"/>
      <c r="W121" s="750"/>
      <c r="X121" s="750"/>
      <c r="Y121" s="750"/>
      <c r="Z121" s="750"/>
      <c r="AA121" s="658"/>
      <c r="AB121" s="658"/>
      <c r="AC121" s="658"/>
      <c r="AD121" s="618"/>
      <c r="AE121" s="612"/>
      <c r="AF121" s="612"/>
      <c r="AG121" s="612"/>
      <c r="AH121" s="412"/>
      <c r="AI121" s="613"/>
      <c r="AJ121" s="613"/>
      <c r="AK121" s="613"/>
      <c r="AL121" s="613"/>
      <c r="AM121" s="613"/>
      <c r="AN121" s="610"/>
      <c r="AO121" s="614"/>
      <c r="AP121" s="614"/>
      <c r="AQ121" s="614"/>
      <c r="AR121" s="614"/>
      <c r="AS121" s="614"/>
      <c r="AT121" s="611"/>
      <c r="AU121" s="614"/>
      <c r="AV121" s="614"/>
      <c r="AW121" s="614"/>
      <c r="AX121" s="614"/>
      <c r="AY121" s="614"/>
      <c r="AZ121" s="619"/>
      <c r="BA121" s="423"/>
      <c r="BB121" s="417"/>
      <c r="BC121" s="417"/>
      <c r="BD121" s="417"/>
      <c r="BE121" s="417"/>
      <c r="BF121" s="417"/>
      <c r="BG121" s="417"/>
      <c r="BH121" s="417"/>
      <c r="BI121" s="417"/>
      <c r="BJ121" s="416"/>
      <c r="BK121" s="417"/>
      <c r="BL121" s="612"/>
      <c r="BM121" s="612"/>
      <c r="BN121" s="612"/>
      <c r="BO121" s="412"/>
      <c r="BP121" s="613"/>
      <c r="BQ121" s="613"/>
      <c r="BR121" s="613"/>
      <c r="BS121" s="613"/>
      <c r="BT121" s="613"/>
      <c r="BU121" s="610"/>
      <c r="BV121" s="614"/>
      <c r="BW121" s="614"/>
      <c r="BX121" s="614"/>
      <c r="BY121" s="614"/>
      <c r="BZ121" s="614"/>
      <c r="CA121" s="611"/>
      <c r="CB121" s="614"/>
      <c r="CC121" s="614"/>
      <c r="CD121" s="614"/>
      <c r="CE121" s="614"/>
      <c r="CF121" s="614"/>
      <c r="CG121" s="244"/>
    </row>
    <row r="122" spans="1:86" ht="17.25" customHeight="1">
      <c r="A122" s="173"/>
      <c r="B122" s="671"/>
      <c r="C122" s="671"/>
      <c r="D122" s="671"/>
      <c r="E122" s="669"/>
      <c r="F122" s="669"/>
      <c r="G122" s="654"/>
      <c r="H122" s="750"/>
      <c r="I122" s="750"/>
      <c r="J122" s="750"/>
      <c r="K122" s="750"/>
      <c r="L122" s="750"/>
      <c r="M122" s="750"/>
      <c r="N122" s="750"/>
      <c r="O122" s="750"/>
      <c r="P122" s="750"/>
      <c r="Q122" s="750"/>
      <c r="R122" s="750"/>
      <c r="S122" s="750"/>
      <c r="T122" s="750"/>
      <c r="U122" s="750"/>
      <c r="V122" s="750"/>
      <c r="W122" s="750"/>
      <c r="X122" s="750"/>
      <c r="Y122" s="750"/>
      <c r="Z122" s="750"/>
      <c r="AA122" s="658"/>
      <c r="AB122" s="658"/>
      <c r="AC122" s="658"/>
      <c r="AD122" s="618"/>
      <c r="AE122" s="409" t="str">
        <f>IF(LEN(VLOOKUP(AA116,suvaha!$D$8:$H$158,3,FALSE))&lt;11,"",LEFT(RIGHT(VLOOKUP(AA116,suvaha!$D$8:$H$158,3,FALSE),11),1))</f>
        <v/>
      </c>
      <c r="AF122" s="211"/>
      <c r="AG122" s="409" t="str">
        <f>IF(LEN(VLOOKUP(AA116,suvaha!$D$8:$H$158,3,FALSE))&lt;10,"",LEFT(RIGHT(VLOOKUP(AA116,suvaha!$D$8:$H$158,3,FALSE),10),1))</f>
        <v/>
      </c>
      <c r="AH122" s="411"/>
      <c r="AI122" s="409" t="str">
        <f>IF(LEN(VLOOKUP(AA116,suvaha!$D$8:$H$158,3,FALSE))&lt;9,"",LEFT(RIGHT(VLOOKUP(AA116,suvaha!$D$8:$H$158,3,FALSE),9),1))</f>
        <v/>
      </c>
      <c r="AJ122" s="211"/>
      <c r="AK122" s="409" t="str">
        <f>IF(LEN(VLOOKUP(AA116,suvaha!$D$8:$H$158,3,FALSE))&lt;8,"",LEFT(RIGHT(VLOOKUP(AA116,suvaha!$D$8:$H$158,3,FALSE),8),1))</f>
        <v/>
      </c>
      <c r="AL122" s="411"/>
      <c r="AM122" s="409" t="str">
        <f>IF(LEN(VLOOKUP(AA116,suvaha!$D$8:$H$158,3,FALSE))&lt;7,"",LEFT(RIGHT(VLOOKUP(AA116,suvaha!$D$8:$H$158,3,FALSE),7),1))</f>
        <v/>
      </c>
      <c r="AN122" s="610"/>
      <c r="AO122" s="409" t="str">
        <f>IF(LEN(VLOOKUP(AA116,suvaha!$D$8:$H$158,3,FALSE))&lt;6,"",LEFT(RIGHT(VLOOKUP(AA116,suvaha!$D$8:$H$158,3,FALSE),6),1))</f>
        <v/>
      </c>
      <c r="AP122" s="411"/>
      <c r="AQ122" s="409" t="str">
        <f>IF(LEN(VLOOKUP(AA116,suvaha!$D$8:$H$158,3,FALSE))&lt;5,"",LEFT(RIGHT(VLOOKUP(AA116,suvaha!$D$8:$H$158,3,FALSE),5),1))</f>
        <v/>
      </c>
      <c r="AR122" s="411"/>
      <c r="AS122" s="409" t="str">
        <f>IF(LEN(VLOOKUP(AA116,suvaha!$D$8:$H$158,3,FALSE))&lt;4,"",LEFT(RIGHT(VLOOKUP(AA116,suvaha!$D$8:$H$158,3,FALSE),4),1))</f>
        <v/>
      </c>
      <c r="AT122" s="611"/>
      <c r="AU122" s="409" t="str">
        <f>IF(LEN(VLOOKUP(AA116,suvaha!$D$8:$H$158,3,FALSE))&lt;3,"",LEFT(RIGHT(VLOOKUP(AA116,suvaha!$D$8:$H$158,3,FALSE),3),1))</f>
        <v/>
      </c>
      <c r="AV122" s="411"/>
      <c r="AW122" s="409" t="str">
        <f>IF(LEN(VLOOKUP(AA116,suvaha!$D$8:$H$158,3,FALSE))&lt;2,"",LEFT(RIGHT(VLOOKUP(AA116,suvaha!$D$8:$H$158,3,FALSE),2),1))</f>
        <v/>
      </c>
      <c r="AX122" s="411"/>
      <c r="AY122" s="409" t="str">
        <f>IF(VLOOKUP(AA116,suvaha!$D$8:$H$85,3,FALSE)=0,"",IF(LEN(VLOOKUP(AA116,suvaha!$D$8:$H$158,3,FALSE))&lt;1,"",LEFT(RIGHT(VLOOKUP(AA116,suvaha!$D$8:$H$158,3,FALSE),1),1)))</f>
        <v/>
      </c>
      <c r="AZ122" s="619"/>
      <c r="BA122" s="423"/>
      <c r="BB122" s="417"/>
      <c r="BC122" s="417"/>
      <c r="BD122" s="417"/>
      <c r="BE122" s="417"/>
      <c r="BF122" s="417"/>
      <c r="BG122" s="417"/>
      <c r="BH122" s="417"/>
      <c r="BI122" s="417"/>
      <c r="BJ122" s="416"/>
      <c r="BK122" s="417"/>
      <c r="BL122" s="409" t="str">
        <f>IF(LEN(VLOOKUP(AA116,suvaha!$D$8:$H$158,5,FALSE))&lt;11,"",LEFT(RIGHT(VLOOKUP(AA116,suvaha!$D$8:$H$158,5,FALSE),11),1))</f>
        <v/>
      </c>
      <c r="BM122" s="211"/>
      <c r="BN122" s="409" t="str">
        <f>IF(LEN(VLOOKUP(AA116,suvaha!$D$8:$H$158,5,FALSE))&lt;10,"",LEFT(RIGHT(VLOOKUP(AA116,suvaha!$D$8:$H$158,5,FALSE),10),1))</f>
        <v/>
      </c>
      <c r="BO122" s="411"/>
      <c r="BP122" s="409" t="str">
        <f>IF(LEN(VLOOKUP(AA116,suvaha!$D$8:$H$158,5,FALSE))&lt;9,"",LEFT(RIGHT(VLOOKUP(AA116,suvaha!$D$8:$H$158,5,FALSE),9),1))</f>
        <v/>
      </c>
      <c r="BQ122" s="211"/>
      <c r="BR122" s="409" t="str">
        <f>IF(LEN(VLOOKUP(AA116,suvaha!$D$8:$H$158,5,FALSE))&lt;8,"",LEFT(RIGHT(VLOOKUP(AA116,suvaha!$D$8:$H$158,5,FALSE),8),1))</f>
        <v/>
      </c>
      <c r="BS122" s="411"/>
      <c r="BT122" s="409" t="str">
        <f>IF(LEN(VLOOKUP(AA116,suvaha!$D$8:$H$158,5,FALSE))&lt;7,"",LEFT(RIGHT(VLOOKUP(AA116,suvaha!$D$8:$H$158,5,FALSE),7),1))</f>
        <v/>
      </c>
      <c r="BU122" s="610"/>
      <c r="BV122" s="409" t="str">
        <f>IF(LEN(VLOOKUP(AA116,suvaha!$D$8:$H$158,5,FALSE))&lt;6,"",LEFT(RIGHT(VLOOKUP(AA116,suvaha!$D$8:$H$158,5,FALSE),6),1))</f>
        <v/>
      </c>
      <c r="BW122" s="411"/>
      <c r="BX122" s="409" t="str">
        <f>IF(LEN(VLOOKUP(AA116,suvaha!$D$8:$H$158,5,FALSE))&lt;5,"",LEFT(RIGHT(VLOOKUP(AA116,suvaha!$D$8:$H$158,5,FALSE),5),1))</f>
        <v/>
      </c>
      <c r="BY122" s="411"/>
      <c r="BZ122" s="409" t="str">
        <f>IF(LEN(VLOOKUP(AA116,suvaha!$D$8:$H$158,5,FALSE))&lt;4,"",LEFT(RIGHT(VLOOKUP(AA116,suvaha!$D$8:$H$158,5,FALSE),4),1))</f>
        <v/>
      </c>
      <c r="CA122" s="611"/>
      <c r="CB122" s="409" t="str">
        <f>IF(LEN(VLOOKUP(AA116,suvaha!$D$8:$H$158,5,FALSE))&lt;3,"",LEFT(RIGHT(VLOOKUP(AA116,suvaha!$D$8:$H$158,5,FALSE),3),1))</f>
        <v/>
      </c>
      <c r="CC122" s="411"/>
      <c r="CD122" s="409" t="str">
        <f>IF(LEN(VLOOKUP(AA116,suvaha!$D$8:$H$158,5,FALSE))&lt;2,"",LEFT(RIGHT(VLOOKUP(AA116,suvaha!$D$8:$H$158,5,FALSE),2),1))</f>
        <v/>
      </c>
      <c r="CE122" s="411"/>
      <c r="CF122" s="409" t="str">
        <f>IF(VLOOKUP(AA116,suvaha!$D$8:$H$85,5,FALSE)=0,"",IF(LEN(VLOOKUP(AA116,suvaha!$D$8:$H$158,5,FALSE))&lt;1,"",LEFT(RIGHT(VLOOKUP(AA116,suvaha!$D$8:$H$158,5,FALSE),1),1)))</f>
        <v/>
      </c>
      <c r="CG122" s="244"/>
    </row>
    <row r="123" spans="1:86">
      <c r="A123" s="173"/>
      <c r="B123" s="671"/>
      <c r="C123" s="671"/>
      <c r="D123" s="671"/>
      <c r="E123" s="669"/>
      <c r="F123" s="669"/>
      <c r="G123" s="654"/>
      <c r="H123" s="750"/>
      <c r="I123" s="750"/>
      <c r="J123" s="750"/>
      <c r="K123" s="750"/>
      <c r="L123" s="750"/>
      <c r="M123" s="750"/>
      <c r="N123" s="750"/>
      <c r="O123" s="750"/>
      <c r="P123" s="750"/>
      <c r="Q123" s="750"/>
      <c r="R123" s="750"/>
      <c r="S123" s="750"/>
      <c r="T123" s="750"/>
      <c r="U123" s="750"/>
      <c r="V123" s="750"/>
      <c r="W123" s="750"/>
      <c r="X123" s="750"/>
      <c r="Y123" s="750"/>
      <c r="Z123" s="750"/>
      <c r="AA123" s="658"/>
      <c r="AB123" s="658"/>
      <c r="AC123" s="658"/>
      <c r="AD123" s="640"/>
      <c r="AE123" s="640"/>
      <c r="AF123" s="640"/>
      <c r="AG123" s="640"/>
      <c r="AH123" s="640"/>
      <c r="AI123" s="640"/>
      <c r="AJ123" s="640"/>
      <c r="AK123" s="640"/>
      <c r="AL123" s="640"/>
      <c r="AM123" s="640"/>
      <c r="AN123" s="640"/>
      <c r="AO123" s="640"/>
      <c r="AP123" s="640"/>
      <c r="AQ123" s="640"/>
      <c r="AR123" s="640"/>
      <c r="AS123" s="640"/>
      <c r="AT123" s="640"/>
      <c r="AU123" s="640"/>
      <c r="AV123" s="640"/>
      <c r="AW123" s="640"/>
      <c r="AX123" s="640"/>
      <c r="AY123" s="640"/>
      <c r="AZ123" s="640"/>
      <c r="BA123" s="217"/>
      <c r="BB123" s="212"/>
      <c r="BC123" s="212"/>
      <c r="BD123" s="212"/>
      <c r="BE123" s="212"/>
      <c r="BF123" s="212"/>
      <c r="BG123" s="212"/>
      <c r="BH123" s="212"/>
      <c r="BI123" s="212"/>
      <c r="BJ123" s="213"/>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43"/>
    </row>
    <row r="124" spans="1:86" ht="3" customHeight="1">
      <c r="B124" s="173"/>
      <c r="E124" s="616"/>
      <c r="F124" s="616"/>
      <c r="G124" s="616"/>
      <c r="H124" s="616"/>
      <c r="I124" s="616"/>
      <c r="J124" s="616"/>
      <c r="K124" s="616"/>
      <c r="L124" s="616"/>
      <c r="M124" s="616"/>
      <c r="N124" s="616"/>
      <c r="O124" s="616"/>
      <c r="P124" s="616"/>
      <c r="Q124" s="616"/>
      <c r="R124" s="616"/>
      <c r="S124" s="616"/>
      <c r="T124" s="616"/>
      <c r="U124" s="616"/>
      <c r="V124" s="616"/>
      <c r="W124" s="616"/>
      <c r="X124" s="616"/>
      <c r="Y124" s="616"/>
      <c r="Z124" s="616"/>
      <c r="AA124" s="616"/>
      <c r="AB124" s="616"/>
      <c r="AC124" s="616"/>
      <c r="AD124" s="177"/>
      <c r="AE124" s="177"/>
      <c r="AF124" s="177"/>
      <c r="AG124" s="177"/>
      <c r="AH124" s="177"/>
      <c r="AI124" s="177"/>
      <c r="AJ124" s="177"/>
      <c r="AK124" s="177"/>
      <c r="AL124" s="177"/>
      <c r="AM124" s="177"/>
      <c r="AN124" s="177"/>
      <c r="AO124" s="177"/>
      <c r="AP124" s="177"/>
      <c r="AQ124" s="177"/>
      <c r="AR124" s="177"/>
      <c r="AS124" s="177"/>
      <c r="AT124" s="177"/>
      <c r="AU124" s="177"/>
      <c r="AV124" s="177"/>
      <c r="AW124" s="177"/>
      <c r="AX124" s="177"/>
      <c r="AY124" s="177"/>
      <c r="AZ124" s="177"/>
      <c r="BA124" s="177"/>
      <c r="BB124" s="177"/>
      <c r="BC124" s="177"/>
      <c r="BD124" s="177"/>
      <c r="BE124" s="177"/>
      <c r="BF124" s="177"/>
      <c r="BG124" s="177"/>
      <c r="BH124" s="177"/>
      <c r="BI124" s="177"/>
      <c r="BJ124" s="177"/>
      <c r="BK124" s="177"/>
      <c r="BL124" s="177"/>
      <c r="BM124" s="177"/>
      <c r="BN124" s="177"/>
      <c r="BO124" s="177"/>
      <c r="BP124" s="177"/>
      <c r="BQ124" s="177"/>
      <c r="BR124" s="177"/>
      <c r="BS124" s="177"/>
      <c r="BT124" s="177"/>
      <c r="BU124" s="177"/>
      <c r="BV124" s="177"/>
      <c r="BW124" s="177"/>
      <c r="BX124" s="177"/>
      <c r="BY124" s="177"/>
      <c r="BZ124" s="177"/>
      <c r="CA124" s="177"/>
      <c r="CB124" s="177"/>
      <c r="CC124" s="177"/>
      <c r="CD124" s="177"/>
      <c r="CE124" s="177"/>
      <c r="CF124" s="177"/>
      <c r="CG124" s="177"/>
    </row>
    <row r="125" spans="1:86" s="188" customFormat="1" ht="5.25" customHeight="1">
      <c r="A125" s="173"/>
      <c r="B125" s="173"/>
      <c r="C125" s="173"/>
      <c r="D125" s="173"/>
      <c r="E125" s="223"/>
      <c r="F125" s="325"/>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3"/>
      <c r="BM125" s="173"/>
      <c r="BN125" s="173"/>
      <c r="BO125" s="173"/>
      <c r="BP125" s="173"/>
      <c r="BQ125" s="173"/>
      <c r="BR125" s="173"/>
      <c r="BS125" s="173"/>
      <c r="BT125" s="173"/>
      <c r="BU125" s="173"/>
      <c r="BV125" s="173"/>
      <c r="BW125" s="173"/>
      <c r="BX125" s="173"/>
      <c r="BY125" s="173"/>
      <c r="BZ125" s="173"/>
      <c r="CA125" s="173"/>
      <c r="CB125" s="173"/>
      <c r="CC125" s="173"/>
      <c r="CD125" s="173"/>
      <c r="CE125" s="173"/>
      <c r="CF125" s="325"/>
      <c r="CG125" s="193"/>
      <c r="CH125" s="173"/>
    </row>
    <row r="126" spans="1:86" ht="3.75" customHeight="1">
      <c r="A126" s="188"/>
      <c r="B126" s="173"/>
      <c r="C126" s="188"/>
      <c r="D126" s="188"/>
      <c r="E126" s="223"/>
      <c r="F126" s="325"/>
      <c r="G126" s="224"/>
      <c r="H126" s="195"/>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320"/>
      <c r="BY126" s="320"/>
      <c r="BZ126" s="320"/>
      <c r="CA126" s="320"/>
      <c r="CB126" s="320"/>
      <c r="CC126" s="320"/>
      <c r="CD126" s="320"/>
      <c r="CE126" s="320"/>
      <c r="CF126" s="325"/>
      <c r="CG126" s="193"/>
      <c r="CH126" s="188"/>
    </row>
    <row r="127" spans="1:86" ht="3.75" customHeight="1" thickBot="1">
      <c r="A127" s="188"/>
      <c r="B127" s="173"/>
      <c r="C127" s="188"/>
      <c r="D127" s="188"/>
      <c r="E127" s="225"/>
      <c r="F127" s="226"/>
      <c r="G127" s="224"/>
      <c r="H127" s="195"/>
      <c r="I127" s="195"/>
      <c r="J127" s="195"/>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c r="AP127" s="320"/>
      <c r="AQ127" s="320"/>
      <c r="AR127" s="320"/>
      <c r="AS127" s="320"/>
      <c r="AT127" s="320"/>
      <c r="AU127" s="320"/>
      <c r="AV127" s="320"/>
      <c r="AW127" s="320"/>
      <c r="AX127" s="320"/>
      <c r="AY127" s="320"/>
      <c r="AZ127" s="320"/>
      <c r="BA127" s="320"/>
      <c r="BB127" s="320"/>
      <c r="BC127" s="320"/>
      <c r="BD127" s="320"/>
      <c r="BE127" s="320"/>
      <c r="BF127" s="320"/>
      <c r="BG127" s="320"/>
      <c r="BH127" s="320"/>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226"/>
      <c r="CG127" s="227"/>
      <c r="CH127" s="188"/>
    </row>
    <row r="128" spans="1:86" ht="10.5" customHeight="1" thickTop="1">
      <c r="A128" s="188"/>
      <c r="B128" s="173"/>
      <c r="C128" s="188"/>
      <c r="D128" s="188"/>
      <c r="E128" s="188"/>
      <c r="F128" s="188"/>
      <c r="G128" s="224"/>
      <c r="H128" s="315" t="s">
        <v>765</v>
      </c>
      <c r="I128" s="195"/>
      <c r="J128" s="195"/>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c r="AI128" s="320"/>
      <c r="AJ128" s="320"/>
      <c r="AK128" s="320"/>
      <c r="AL128" s="320"/>
      <c r="AM128" s="320"/>
      <c r="AN128" s="320"/>
      <c r="AO128" s="320"/>
      <c r="AP128" s="320"/>
      <c r="AQ128" s="320"/>
      <c r="AR128" s="320"/>
      <c r="AS128" s="320"/>
      <c r="AT128" s="320"/>
      <c r="AU128" s="320"/>
      <c r="AV128" s="320"/>
      <c r="AW128" s="320"/>
      <c r="AX128" s="320"/>
      <c r="AY128" s="320"/>
      <c r="AZ128" s="320"/>
      <c r="BA128" s="320"/>
      <c r="BB128" s="320"/>
      <c r="BC128" s="320"/>
      <c r="BD128" s="320"/>
      <c r="BE128" s="320"/>
      <c r="BF128" s="320"/>
      <c r="BG128" s="320"/>
      <c r="BH128" s="320"/>
      <c r="BI128" s="320"/>
      <c r="BJ128" s="320"/>
      <c r="BK128" s="320"/>
      <c r="BL128" s="320"/>
      <c r="BM128" s="320"/>
      <c r="BN128" s="320"/>
      <c r="BO128" s="320"/>
      <c r="BP128" s="320"/>
      <c r="BQ128" s="320"/>
      <c r="BR128" s="320"/>
      <c r="BS128" s="320"/>
      <c r="BT128" s="320"/>
      <c r="BU128" s="320"/>
      <c r="BV128" s="320"/>
      <c r="BW128" s="320"/>
      <c r="BX128" s="320"/>
      <c r="BY128" s="320"/>
      <c r="BZ128" s="320"/>
      <c r="CA128" s="320"/>
      <c r="CB128" s="320"/>
      <c r="CC128" s="320"/>
      <c r="CD128" s="387" t="str">
        <f>Index!C423</f>
        <v>Strana 5</v>
      </c>
      <c r="CE128" s="320"/>
      <c r="CF128" s="320"/>
      <c r="CG128" s="320"/>
      <c r="CH128" s="188"/>
    </row>
    <row r="129" spans="1:88">
      <c r="A129" s="188"/>
      <c r="B129" s="228"/>
      <c r="C129" s="229"/>
      <c r="D129" s="229"/>
      <c r="E129" s="230"/>
      <c r="F129" s="230"/>
      <c r="G129" s="230"/>
      <c r="H129" s="231"/>
      <c r="I129" s="231"/>
      <c r="J129" s="231"/>
      <c r="K129" s="232"/>
      <c r="L129" s="232"/>
      <c r="M129" s="232"/>
      <c r="N129" s="232"/>
      <c r="O129" s="232"/>
      <c r="P129" s="232"/>
      <c r="Q129" s="232"/>
      <c r="R129" s="232"/>
      <c r="S129" s="232"/>
      <c r="T129" s="232"/>
      <c r="U129" s="232"/>
      <c r="V129" s="232"/>
      <c r="W129" s="232"/>
      <c r="X129" s="232"/>
      <c r="Y129" s="232"/>
      <c r="Z129" s="232"/>
      <c r="AA129" s="232"/>
      <c r="AB129" s="232"/>
      <c r="AC129" s="232"/>
      <c r="AD129" s="232"/>
      <c r="AE129" s="233">
        <v>10</v>
      </c>
      <c r="AF129" s="232"/>
      <c r="AG129" s="233">
        <v>9</v>
      </c>
      <c r="AH129" s="232"/>
      <c r="AI129" s="233">
        <v>8</v>
      </c>
      <c r="AJ129" s="232"/>
      <c r="AK129" s="233">
        <v>7</v>
      </c>
      <c r="AL129" s="232"/>
      <c r="AM129" s="233">
        <v>6</v>
      </c>
      <c r="AN129" s="232"/>
      <c r="AO129" s="233">
        <v>5</v>
      </c>
      <c r="AP129" s="232"/>
      <c r="AQ129" s="233">
        <v>4</v>
      </c>
      <c r="AR129" s="232"/>
      <c r="AS129" s="233">
        <v>3</v>
      </c>
      <c r="AT129" s="232"/>
      <c r="AU129" s="233">
        <v>2</v>
      </c>
      <c r="AV129" s="232"/>
      <c r="AW129" s="233">
        <v>1</v>
      </c>
      <c r="AX129" s="232"/>
      <c r="AY129" s="233">
        <v>0</v>
      </c>
      <c r="AZ129" s="232"/>
      <c r="BA129" s="232"/>
      <c r="BB129" s="233">
        <v>10</v>
      </c>
      <c r="BC129" s="232"/>
      <c r="BD129" s="233">
        <v>9</v>
      </c>
      <c r="BE129" s="232"/>
      <c r="BF129" s="233">
        <v>8</v>
      </c>
      <c r="BG129" s="232"/>
      <c r="BH129" s="233">
        <v>7</v>
      </c>
      <c r="BI129" s="232"/>
      <c r="BJ129" s="233">
        <v>6</v>
      </c>
      <c r="BK129" s="232"/>
      <c r="BL129" s="233">
        <v>5</v>
      </c>
      <c r="BM129" s="232"/>
      <c r="BN129" s="233">
        <v>4</v>
      </c>
      <c r="BO129" s="232"/>
      <c r="BP129" s="233">
        <v>3</v>
      </c>
      <c r="BQ129" s="232"/>
      <c r="BR129" s="233">
        <v>2</v>
      </c>
      <c r="BS129" s="232"/>
      <c r="BT129" s="233">
        <v>1</v>
      </c>
      <c r="BU129" s="232"/>
      <c r="BV129" s="233">
        <v>0</v>
      </c>
      <c r="BW129" s="232"/>
      <c r="BX129" s="232"/>
      <c r="BY129" s="232"/>
      <c r="BZ129" s="232"/>
      <c r="CA129" s="232"/>
      <c r="CB129" s="232"/>
      <c r="CC129" s="232"/>
      <c r="CD129" s="232"/>
      <c r="CE129" s="232"/>
      <c r="CF129" s="232"/>
      <c r="CG129" s="232"/>
      <c r="CH129" s="229"/>
      <c r="CI129" s="188"/>
      <c r="CJ129" s="188"/>
    </row>
    <row r="130" spans="1:88">
      <c r="B130" s="228"/>
      <c r="C130" s="229"/>
      <c r="D130" s="229"/>
      <c r="E130" s="230"/>
      <c r="F130" s="230"/>
      <c r="G130" s="230"/>
      <c r="H130" s="231"/>
      <c r="I130" s="231"/>
      <c r="J130" s="231"/>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232"/>
      <c r="BF130" s="232"/>
      <c r="BG130" s="232"/>
      <c r="BH130" s="232"/>
      <c r="BI130" s="232"/>
      <c r="BJ130" s="232"/>
      <c r="BK130" s="232"/>
      <c r="BL130" s="233">
        <v>10</v>
      </c>
      <c r="BM130" s="232"/>
      <c r="BN130" s="233">
        <v>9</v>
      </c>
      <c r="BO130" s="232"/>
      <c r="BP130" s="233">
        <v>8</v>
      </c>
      <c r="BQ130" s="232"/>
      <c r="BR130" s="233">
        <v>7</v>
      </c>
      <c r="BS130" s="232"/>
      <c r="BT130" s="233">
        <v>6</v>
      </c>
      <c r="BU130" s="232"/>
      <c r="BV130" s="233">
        <v>5</v>
      </c>
      <c r="BW130" s="232"/>
      <c r="BX130" s="233">
        <v>4</v>
      </c>
      <c r="BY130" s="232"/>
      <c r="BZ130" s="233">
        <v>3</v>
      </c>
      <c r="CA130" s="232"/>
      <c r="CB130" s="233">
        <v>2</v>
      </c>
      <c r="CC130" s="232"/>
      <c r="CD130" s="233">
        <v>1</v>
      </c>
      <c r="CE130" s="232"/>
      <c r="CF130" s="233">
        <v>0</v>
      </c>
      <c r="CG130" s="232"/>
      <c r="CH130" s="229"/>
      <c r="CJ130" s="188"/>
    </row>
  </sheetData>
  <sheetProtection sheet="1" objects="1" scenarios="1"/>
  <mergeCells count="574">
    <mergeCell ref="AB4:AC5"/>
    <mergeCell ref="AD4:AD5"/>
    <mergeCell ref="AR4:AR5"/>
    <mergeCell ref="E7:F10"/>
    <mergeCell ref="AD7:BQ8"/>
    <mergeCell ref="BR7:CG10"/>
    <mergeCell ref="B8:D8"/>
    <mergeCell ref="G8:Z9"/>
    <mergeCell ref="B9:C29"/>
    <mergeCell ref="D9:D29"/>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CH9:CH38"/>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N13:AN14"/>
    <mergeCell ref="AD19:AZ19"/>
    <mergeCell ref="E20:F27"/>
    <mergeCell ref="G20:G27"/>
    <mergeCell ref="AZ3:BC4"/>
    <mergeCell ref="BD3:BR3"/>
    <mergeCell ref="AG9:AZ10"/>
    <mergeCell ref="BA9:BQ10"/>
    <mergeCell ref="AD16:AZ16"/>
    <mergeCell ref="AD17:AD18"/>
    <mergeCell ref="AE17:AG17"/>
    <mergeCell ref="AI17:AM17"/>
    <mergeCell ref="AN17:AN18"/>
    <mergeCell ref="AO17:AS17"/>
    <mergeCell ref="AT17:AT18"/>
    <mergeCell ref="AU17:AY17"/>
    <mergeCell ref="AZ17:AZ18"/>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B13:BD13"/>
    <mergeCell ref="AD13:AD14"/>
    <mergeCell ref="AE13:AG13"/>
    <mergeCell ref="AI13:AM13"/>
    <mergeCell ref="BR21:BV21"/>
    <mergeCell ref="BA20:BQ20"/>
    <mergeCell ref="AD21:AD22"/>
    <mergeCell ref="AE21:AG21"/>
    <mergeCell ref="AI21:AM21"/>
    <mergeCell ref="AN21:AN22"/>
    <mergeCell ref="AO21:AS21"/>
    <mergeCell ref="AT21:AT22"/>
    <mergeCell ref="AU21:AY21"/>
    <mergeCell ref="AZ21:AZ22"/>
    <mergeCell ref="BA21:BA22"/>
    <mergeCell ref="AI29:AM29"/>
    <mergeCell ref="AN29:AN30"/>
    <mergeCell ref="BL25:BN25"/>
    <mergeCell ref="BP25:BT25"/>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F29:BJ29"/>
    <mergeCell ref="BK29:BK30"/>
    <mergeCell ref="BL29:BP29"/>
    <mergeCell ref="BQ29:BQ30"/>
    <mergeCell ref="BR29:BV29"/>
    <mergeCell ref="B30:D123"/>
    <mergeCell ref="AD31:AZ31"/>
    <mergeCell ref="BA31:BQ31"/>
    <mergeCell ref="AD32:AZ32"/>
    <mergeCell ref="AD33:AD34"/>
    <mergeCell ref="AO29:AS29"/>
    <mergeCell ref="AT29:AT30"/>
    <mergeCell ref="AU29:AY29"/>
    <mergeCell ref="AZ29:AZ30"/>
    <mergeCell ref="BA29:BA30"/>
    <mergeCell ref="BB29:BD29"/>
    <mergeCell ref="E28:F35"/>
    <mergeCell ref="G28:G35"/>
    <mergeCell ref="H28:Z35"/>
    <mergeCell ref="AA28:AC35"/>
    <mergeCell ref="AD28:AZ28"/>
    <mergeCell ref="BA28:BQ28"/>
    <mergeCell ref="AD29:AD30"/>
    <mergeCell ref="AE29:AG29"/>
    <mergeCell ref="BA39:BQ39"/>
    <mergeCell ref="AD40:AZ40"/>
    <mergeCell ref="AD41:AD42"/>
    <mergeCell ref="AE41:AG41"/>
    <mergeCell ref="AI41:AM41"/>
    <mergeCell ref="CB33:CF33"/>
    <mergeCell ref="AD35:AZ35"/>
    <mergeCell ref="E36:F43"/>
    <mergeCell ref="G36:G43"/>
    <mergeCell ref="H36:Z43"/>
    <mergeCell ref="AA36:AC43"/>
    <mergeCell ref="AD36:AZ36"/>
    <mergeCell ref="BA36:BQ36"/>
    <mergeCell ref="AD37:AD38"/>
    <mergeCell ref="AE37:AG37"/>
    <mergeCell ref="AZ33:AZ34"/>
    <mergeCell ref="BL33:BN33"/>
    <mergeCell ref="BP33:BT33"/>
    <mergeCell ref="BU33:BU34"/>
    <mergeCell ref="BV33:BZ33"/>
    <mergeCell ref="CA33:CA34"/>
    <mergeCell ref="AE33:AG33"/>
    <mergeCell ref="AI33:AM33"/>
    <mergeCell ref="AN33:AN34"/>
    <mergeCell ref="AO33:AS33"/>
    <mergeCell ref="AT33:AT34"/>
    <mergeCell ref="AU33:AY33"/>
    <mergeCell ref="BR37:BV37"/>
    <mergeCell ref="AD39:AZ39"/>
    <mergeCell ref="AI37:AM37"/>
    <mergeCell ref="AN37:AN38"/>
    <mergeCell ref="AO37:AS37"/>
    <mergeCell ref="AT37:AT38"/>
    <mergeCell ref="AU37:AY37"/>
    <mergeCell ref="AZ37:AZ38"/>
    <mergeCell ref="CA41:CA42"/>
    <mergeCell ref="CB41:CF41"/>
    <mergeCell ref="AD43:AZ43"/>
    <mergeCell ref="BU41:BU42"/>
    <mergeCell ref="BV41:BZ41"/>
    <mergeCell ref="AN41:AN42"/>
    <mergeCell ref="AO41:AS41"/>
    <mergeCell ref="AT41:AT42"/>
    <mergeCell ref="BA37:BA38"/>
    <mergeCell ref="BB37:BD37"/>
    <mergeCell ref="BF37:BJ37"/>
    <mergeCell ref="BK37:BK38"/>
    <mergeCell ref="BL37:BP37"/>
    <mergeCell ref="BQ37:BQ38"/>
    <mergeCell ref="AU41:AY41"/>
    <mergeCell ref="AZ41:AZ42"/>
    <mergeCell ref="BL41:BN41"/>
    <mergeCell ref="BP41:BT41"/>
    <mergeCell ref="BQ45:BQ46"/>
    <mergeCell ref="BR45:BV45"/>
    <mergeCell ref="AD47:AZ47"/>
    <mergeCell ref="BA47:BQ47"/>
    <mergeCell ref="AD48:AZ48"/>
    <mergeCell ref="AZ45:AZ46"/>
    <mergeCell ref="BA45:BA46"/>
    <mergeCell ref="BB45:BD45"/>
    <mergeCell ref="BR53:BV53"/>
    <mergeCell ref="AT53:AT54"/>
    <mergeCell ref="AD55:AZ55"/>
    <mergeCell ref="BA55:BQ55"/>
    <mergeCell ref="AD56:AZ56"/>
    <mergeCell ref="AU53:AY53"/>
    <mergeCell ref="AZ53:AZ54"/>
    <mergeCell ref="BF45:BJ45"/>
    <mergeCell ref="BK45:BK46"/>
    <mergeCell ref="BL45:BP45"/>
    <mergeCell ref="AE45:AG45"/>
    <mergeCell ref="AI45:AM45"/>
    <mergeCell ref="AN45:AN46"/>
    <mergeCell ref="AO45:AS45"/>
    <mergeCell ref="AT45:AT46"/>
    <mergeCell ref="AU45:AY45"/>
    <mergeCell ref="AD45:AD46"/>
    <mergeCell ref="AD49:AD50"/>
    <mergeCell ref="AE49:AG49"/>
    <mergeCell ref="AI49:AM49"/>
    <mergeCell ref="AN49:AN50"/>
    <mergeCell ref="AO49:AS49"/>
    <mergeCell ref="AD51:AZ51"/>
    <mergeCell ref="AI53:AM53"/>
    <mergeCell ref="AN53:AN54"/>
    <mergeCell ref="AO53:AS53"/>
    <mergeCell ref="E52:F59"/>
    <mergeCell ref="G52:G59"/>
    <mergeCell ref="H52:Z59"/>
    <mergeCell ref="AA52:AC59"/>
    <mergeCell ref="AD52:AZ52"/>
    <mergeCell ref="BA52:BQ52"/>
    <mergeCell ref="AT49:AT50"/>
    <mergeCell ref="AU49:AY49"/>
    <mergeCell ref="AZ49:AZ50"/>
    <mergeCell ref="BL49:BN49"/>
    <mergeCell ref="BL53:BP53"/>
    <mergeCell ref="BQ53:BQ54"/>
    <mergeCell ref="E44:F51"/>
    <mergeCell ref="G44:G51"/>
    <mergeCell ref="H44:Z51"/>
    <mergeCell ref="AA44:AC51"/>
    <mergeCell ref="AD44:AZ44"/>
    <mergeCell ref="BA44:BQ44"/>
    <mergeCell ref="BA53:BA54"/>
    <mergeCell ref="BB53:BD53"/>
    <mergeCell ref="BF53:BJ53"/>
    <mergeCell ref="BK53:BK54"/>
    <mergeCell ref="AD53:AD54"/>
    <mergeCell ref="AE53:AG53"/>
    <mergeCell ref="CA57:CA58"/>
    <mergeCell ref="CB57:CF57"/>
    <mergeCell ref="AD59:AZ59"/>
    <mergeCell ref="E60:F67"/>
    <mergeCell ref="G60:G67"/>
    <mergeCell ref="H60:Z67"/>
    <mergeCell ref="AA60:AC67"/>
    <mergeCell ref="AD60:AZ60"/>
    <mergeCell ref="BA60:BQ60"/>
    <mergeCell ref="AD61:AD62"/>
    <mergeCell ref="AU57:AY57"/>
    <mergeCell ref="AZ57:AZ58"/>
    <mergeCell ref="BL57:BN57"/>
    <mergeCell ref="BP57:BT57"/>
    <mergeCell ref="BU57:BU58"/>
    <mergeCell ref="BV57:BZ57"/>
    <mergeCell ref="AD57:AD58"/>
    <mergeCell ref="AE57:AG57"/>
    <mergeCell ref="AI57:AM57"/>
    <mergeCell ref="AN57:AN58"/>
    <mergeCell ref="AO57:AS57"/>
    <mergeCell ref="AT57:AT58"/>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BA117:BA118"/>
    <mergeCell ref="BB117:BD117"/>
    <mergeCell ref="BF117:BJ117"/>
    <mergeCell ref="BK117:BK118"/>
    <mergeCell ref="AD117:AD118"/>
    <mergeCell ref="AE117:AG117"/>
    <mergeCell ref="AI117:AM117"/>
    <mergeCell ref="AN117:AN118"/>
    <mergeCell ref="AO117:AS117"/>
    <mergeCell ref="AT117:AT118"/>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C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5">
    <pageSetUpPr fitToPage="1"/>
  </sheetPr>
  <dimension ref="A1:CJ132"/>
  <sheetViews>
    <sheetView zoomScaleNormal="10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3" width="0.5703125" style="237" customWidth="1"/>
    <col min="64" max="64" width="2.140625" style="237" customWidth="1"/>
    <col min="65" max="65" width="0.5703125" style="237" customWidth="1"/>
    <col min="66" max="66" width="2.140625" style="237" customWidth="1"/>
    <col min="67" max="67" width="0.5703125" style="237" customWidth="1"/>
    <col min="68" max="68" width="2.140625" style="237" customWidth="1"/>
    <col min="69" max="69" width="0.5703125" style="237" customWidth="1"/>
    <col min="70" max="70" width="2.140625" style="237" customWidth="1"/>
    <col min="71" max="71" width="0.5703125" style="237" customWidth="1"/>
    <col min="72" max="72" width="2.140625" style="237" customWidth="1"/>
    <col min="73" max="73" width="0.5703125" style="237" customWidth="1"/>
    <col min="74" max="74" width="2.140625" style="237" customWidth="1"/>
    <col min="75" max="75" width="0.5703125" style="237" customWidth="1"/>
    <col min="76" max="76" width="2.140625" style="237" customWidth="1"/>
    <col min="77" max="77" width="0.5703125" style="237" customWidth="1"/>
    <col min="78" max="78" width="2.140625" style="237" customWidth="1"/>
    <col min="79" max="79" width="0.5703125" style="237" customWidth="1"/>
    <col min="80" max="80" width="2.140625" style="237" customWidth="1"/>
    <col min="81" max="81" width="0.5703125" style="237" customWidth="1"/>
    <col min="82" max="82" width="2.140625" style="237" customWidth="1"/>
    <col min="83" max="83" width="0.5703125" style="237" customWidth="1"/>
    <col min="84" max="84" width="2.140625" style="237" customWidth="1"/>
    <col min="85" max="85" width="0.5703125" style="237" customWidth="1"/>
    <col min="86" max="87" width="2.5703125" style="177" customWidth="1"/>
    <col min="88"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19" width="0.5703125" style="177" customWidth="1"/>
    <col min="320" max="320" width="2.140625" style="177" customWidth="1"/>
    <col min="321" max="321" width="0.5703125" style="177" customWidth="1"/>
    <col min="322" max="322" width="2.140625" style="177" customWidth="1"/>
    <col min="323" max="323" width="0.5703125" style="177" customWidth="1"/>
    <col min="324" max="324" width="2.140625" style="177" customWidth="1"/>
    <col min="325" max="325" width="0.5703125" style="177" customWidth="1"/>
    <col min="326" max="326" width="2.140625" style="177" customWidth="1"/>
    <col min="327" max="327" width="0.5703125" style="177" customWidth="1"/>
    <col min="328" max="328" width="2.140625" style="177" customWidth="1"/>
    <col min="329" max="329" width="0.5703125" style="177" customWidth="1"/>
    <col min="330" max="330" width="2.140625" style="177" customWidth="1"/>
    <col min="331" max="331" width="0.5703125" style="177" customWidth="1"/>
    <col min="332" max="332" width="2.140625" style="177" customWidth="1"/>
    <col min="333" max="333" width="0.5703125" style="177" customWidth="1"/>
    <col min="334" max="334" width="2.140625" style="177" customWidth="1"/>
    <col min="335" max="335" width="0.5703125" style="177" customWidth="1"/>
    <col min="336" max="336" width="2.140625" style="177" customWidth="1"/>
    <col min="337" max="337" width="0.5703125" style="177" customWidth="1"/>
    <col min="338" max="338" width="2.140625" style="177" customWidth="1"/>
    <col min="339" max="339" width="0.5703125" style="177" customWidth="1"/>
    <col min="340" max="340" width="2.140625" style="177" customWidth="1"/>
    <col min="341" max="341" width="0.5703125" style="177" customWidth="1"/>
    <col min="342" max="343" width="2.5703125" style="177" customWidth="1"/>
    <col min="344"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5" width="0.5703125" style="177" customWidth="1"/>
    <col min="576" max="576" width="2.140625" style="177" customWidth="1"/>
    <col min="577" max="577" width="0.5703125" style="177" customWidth="1"/>
    <col min="578" max="578" width="2.140625" style="177" customWidth="1"/>
    <col min="579" max="579" width="0.5703125" style="177" customWidth="1"/>
    <col min="580" max="580" width="2.140625" style="177" customWidth="1"/>
    <col min="581" max="581" width="0.5703125" style="177" customWidth="1"/>
    <col min="582" max="582" width="2.140625" style="177" customWidth="1"/>
    <col min="583" max="583" width="0.5703125" style="177" customWidth="1"/>
    <col min="584" max="584" width="2.140625" style="177" customWidth="1"/>
    <col min="585" max="585" width="0.5703125" style="177" customWidth="1"/>
    <col min="586" max="586" width="2.140625" style="177" customWidth="1"/>
    <col min="587" max="587" width="0.5703125" style="177" customWidth="1"/>
    <col min="588" max="588" width="2.140625" style="177" customWidth="1"/>
    <col min="589" max="589" width="0.5703125" style="177" customWidth="1"/>
    <col min="590" max="590" width="2.140625" style="177" customWidth="1"/>
    <col min="591" max="591" width="0.5703125" style="177" customWidth="1"/>
    <col min="592" max="592" width="2.140625" style="177" customWidth="1"/>
    <col min="593" max="593" width="0.5703125" style="177" customWidth="1"/>
    <col min="594" max="594" width="2.140625" style="177" customWidth="1"/>
    <col min="595" max="595" width="0.5703125" style="177" customWidth="1"/>
    <col min="596" max="596" width="2.140625" style="177" customWidth="1"/>
    <col min="597" max="597" width="0.5703125" style="177" customWidth="1"/>
    <col min="598" max="599" width="2.5703125" style="177" customWidth="1"/>
    <col min="600"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1" width="0.5703125" style="177" customWidth="1"/>
    <col min="832" max="832" width="2.140625" style="177" customWidth="1"/>
    <col min="833" max="833" width="0.5703125" style="177" customWidth="1"/>
    <col min="834" max="834" width="2.140625" style="177" customWidth="1"/>
    <col min="835" max="835" width="0.5703125" style="177" customWidth="1"/>
    <col min="836" max="836" width="2.140625" style="177" customWidth="1"/>
    <col min="837" max="837" width="0.5703125" style="177" customWidth="1"/>
    <col min="838" max="838" width="2.140625" style="177" customWidth="1"/>
    <col min="839" max="839" width="0.5703125" style="177" customWidth="1"/>
    <col min="840" max="840" width="2.140625" style="177" customWidth="1"/>
    <col min="841" max="841" width="0.5703125" style="177" customWidth="1"/>
    <col min="842" max="842" width="2.140625" style="177" customWidth="1"/>
    <col min="843" max="843" width="0.5703125" style="177" customWidth="1"/>
    <col min="844" max="844" width="2.140625" style="177" customWidth="1"/>
    <col min="845" max="845" width="0.5703125" style="177" customWidth="1"/>
    <col min="846" max="846" width="2.140625" style="177" customWidth="1"/>
    <col min="847" max="847" width="0.5703125" style="177" customWidth="1"/>
    <col min="848" max="848" width="2.140625" style="177" customWidth="1"/>
    <col min="849" max="849" width="0.5703125" style="177" customWidth="1"/>
    <col min="850" max="850" width="2.140625" style="177" customWidth="1"/>
    <col min="851" max="851" width="0.5703125" style="177" customWidth="1"/>
    <col min="852" max="852" width="2.140625" style="177" customWidth="1"/>
    <col min="853" max="853" width="0.5703125" style="177" customWidth="1"/>
    <col min="854" max="855" width="2.5703125" style="177" customWidth="1"/>
    <col min="856"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7" width="0.5703125" style="177" customWidth="1"/>
    <col min="1088" max="1088" width="2.140625" style="177" customWidth="1"/>
    <col min="1089" max="1089" width="0.5703125" style="177" customWidth="1"/>
    <col min="1090" max="1090" width="2.140625" style="177" customWidth="1"/>
    <col min="1091" max="1091" width="0.5703125" style="177" customWidth="1"/>
    <col min="1092" max="1092" width="2.140625" style="177" customWidth="1"/>
    <col min="1093" max="1093" width="0.5703125" style="177" customWidth="1"/>
    <col min="1094" max="1094" width="2.140625" style="177" customWidth="1"/>
    <col min="1095" max="1095" width="0.5703125" style="177" customWidth="1"/>
    <col min="1096" max="1096" width="2.140625" style="177" customWidth="1"/>
    <col min="1097" max="1097" width="0.5703125" style="177" customWidth="1"/>
    <col min="1098" max="1098" width="2.140625" style="177" customWidth="1"/>
    <col min="1099" max="1099" width="0.5703125" style="177" customWidth="1"/>
    <col min="1100" max="1100" width="2.140625" style="177" customWidth="1"/>
    <col min="1101" max="1101" width="0.5703125" style="177" customWidth="1"/>
    <col min="1102" max="1102" width="2.140625" style="177" customWidth="1"/>
    <col min="1103" max="1103" width="0.5703125" style="177" customWidth="1"/>
    <col min="1104" max="1104" width="2.140625" style="177" customWidth="1"/>
    <col min="1105" max="1105" width="0.5703125" style="177" customWidth="1"/>
    <col min="1106" max="1106" width="2.140625" style="177" customWidth="1"/>
    <col min="1107" max="1107" width="0.5703125" style="177" customWidth="1"/>
    <col min="1108" max="1108" width="2.140625" style="177" customWidth="1"/>
    <col min="1109" max="1109" width="0.5703125" style="177" customWidth="1"/>
    <col min="1110" max="1111" width="2.5703125" style="177" customWidth="1"/>
    <col min="1112"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3" width="0.5703125" style="177" customWidth="1"/>
    <col min="1344" max="1344" width="2.140625" style="177" customWidth="1"/>
    <col min="1345" max="1345" width="0.5703125" style="177" customWidth="1"/>
    <col min="1346" max="1346" width="2.140625" style="177" customWidth="1"/>
    <col min="1347" max="1347" width="0.5703125" style="177" customWidth="1"/>
    <col min="1348" max="1348" width="2.140625" style="177" customWidth="1"/>
    <col min="1349" max="1349" width="0.5703125" style="177" customWidth="1"/>
    <col min="1350" max="1350" width="2.140625" style="177" customWidth="1"/>
    <col min="1351" max="1351" width="0.5703125" style="177" customWidth="1"/>
    <col min="1352" max="1352" width="2.140625" style="177" customWidth="1"/>
    <col min="1353" max="1353" width="0.5703125" style="177" customWidth="1"/>
    <col min="1354" max="1354" width="2.140625" style="177" customWidth="1"/>
    <col min="1355" max="1355" width="0.5703125" style="177" customWidth="1"/>
    <col min="1356" max="1356" width="2.140625" style="177" customWidth="1"/>
    <col min="1357" max="1357" width="0.5703125" style="177" customWidth="1"/>
    <col min="1358" max="1358" width="2.140625" style="177" customWidth="1"/>
    <col min="1359" max="1359" width="0.5703125" style="177" customWidth="1"/>
    <col min="1360" max="1360" width="2.140625" style="177" customWidth="1"/>
    <col min="1361" max="1361" width="0.5703125" style="177" customWidth="1"/>
    <col min="1362" max="1362" width="2.140625" style="177" customWidth="1"/>
    <col min="1363" max="1363" width="0.5703125" style="177" customWidth="1"/>
    <col min="1364" max="1364" width="2.140625" style="177" customWidth="1"/>
    <col min="1365" max="1365" width="0.5703125" style="177" customWidth="1"/>
    <col min="1366" max="1367" width="2.5703125" style="177" customWidth="1"/>
    <col min="1368"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599" width="0.5703125" style="177" customWidth="1"/>
    <col min="1600" max="1600" width="2.140625" style="177" customWidth="1"/>
    <col min="1601" max="1601" width="0.5703125" style="177" customWidth="1"/>
    <col min="1602" max="1602" width="2.140625" style="177" customWidth="1"/>
    <col min="1603" max="1603" width="0.5703125" style="177" customWidth="1"/>
    <col min="1604" max="1604" width="2.140625" style="177" customWidth="1"/>
    <col min="1605" max="1605" width="0.5703125" style="177" customWidth="1"/>
    <col min="1606" max="1606" width="2.140625" style="177" customWidth="1"/>
    <col min="1607" max="1607" width="0.5703125" style="177" customWidth="1"/>
    <col min="1608" max="1608" width="2.140625" style="177" customWidth="1"/>
    <col min="1609" max="1609" width="0.5703125" style="177" customWidth="1"/>
    <col min="1610" max="1610" width="2.140625" style="177" customWidth="1"/>
    <col min="1611" max="1611" width="0.5703125" style="177" customWidth="1"/>
    <col min="1612" max="1612" width="2.140625" style="177" customWidth="1"/>
    <col min="1613" max="1613" width="0.5703125" style="177" customWidth="1"/>
    <col min="1614" max="1614" width="2.140625" style="177" customWidth="1"/>
    <col min="1615" max="1615" width="0.5703125" style="177" customWidth="1"/>
    <col min="1616" max="1616" width="2.140625" style="177" customWidth="1"/>
    <col min="1617" max="1617" width="0.5703125" style="177" customWidth="1"/>
    <col min="1618" max="1618" width="2.140625" style="177" customWidth="1"/>
    <col min="1619" max="1619" width="0.5703125" style="177" customWidth="1"/>
    <col min="1620" max="1620" width="2.140625" style="177" customWidth="1"/>
    <col min="1621" max="1621" width="0.5703125" style="177" customWidth="1"/>
    <col min="1622" max="1623" width="2.5703125" style="177" customWidth="1"/>
    <col min="1624"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5" width="0.5703125" style="177" customWidth="1"/>
    <col min="1856" max="1856" width="2.140625" style="177" customWidth="1"/>
    <col min="1857" max="1857" width="0.5703125" style="177" customWidth="1"/>
    <col min="1858" max="1858" width="2.140625" style="177" customWidth="1"/>
    <col min="1859" max="1859" width="0.5703125" style="177" customWidth="1"/>
    <col min="1860" max="1860" width="2.140625" style="177" customWidth="1"/>
    <col min="1861" max="1861" width="0.5703125" style="177" customWidth="1"/>
    <col min="1862" max="1862" width="2.140625" style="177" customWidth="1"/>
    <col min="1863" max="1863" width="0.5703125" style="177" customWidth="1"/>
    <col min="1864" max="1864" width="2.140625" style="177" customWidth="1"/>
    <col min="1865" max="1865" width="0.5703125" style="177" customWidth="1"/>
    <col min="1866" max="1866" width="2.140625" style="177" customWidth="1"/>
    <col min="1867" max="1867" width="0.5703125" style="177" customWidth="1"/>
    <col min="1868" max="1868" width="2.140625" style="177" customWidth="1"/>
    <col min="1869" max="1869" width="0.5703125" style="177" customWidth="1"/>
    <col min="1870" max="1870" width="2.140625" style="177" customWidth="1"/>
    <col min="1871" max="1871" width="0.5703125" style="177" customWidth="1"/>
    <col min="1872" max="1872" width="2.140625" style="177" customWidth="1"/>
    <col min="1873" max="1873" width="0.5703125" style="177" customWidth="1"/>
    <col min="1874" max="1874" width="2.140625" style="177" customWidth="1"/>
    <col min="1875" max="1875" width="0.5703125" style="177" customWidth="1"/>
    <col min="1876" max="1876" width="2.140625" style="177" customWidth="1"/>
    <col min="1877" max="1877" width="0.5703125" style="177" customWidth="1"/>
    <col min="1878" max="1879" width="2.5703125" style="177" customWidth="1"/>
    <col min="1880"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1" width="0.5703125" style="177" customWidth="1"/>
    <col min="2112" max="2112" width="2.140625" style="177" customWidth="1"/>
    <col min="2113" max="2113" width="0.5703125" style="177" customWidth="1"/>
    <col min="2114" max="2114" width="2.140625" style="177" customWidth="1"/>
    <col min="2115" max="2115" width="0.5703125" style="177" customWidth="1"/>
    <col min="2116" max="2116" width="2.140625" style="177" customWidth="1"/>
    <col min="2117" max="2117" width="0.5703125" style="177" customWidth="1"/>
    <col min="2118" max="2118" width="2.140625" style="177" customWidth="1"/>
    <col min="2119" max="2119" width="0.5703125" style="177" customWidth="1"/>
    <col min="2120" max="2120" width="2.140625" style="177" customWidth="1"/>
    <col min="2121" max="2121" width="0.5703125" style="177" customWidth="1"/>
    <col min="2122" max="2122" width="2.140625" style="177" customWidth="1"/>
    <col min="2123" max="2123" width="0.5703125" style="177" customWidth="1"/>
    <col min="2124" max="2124" width="2.140625" style="177" customWidth="1"/>
    <col min="2125" max="2125" width="0.5703125" style="177" customWidth="1"/>
    <col min="2126" max="2126" width="2.140625" style="177" customWidth="1"/>
    <col min="2127" max="2127" width="0.5703125" style="177" customWidth="1"/>
    <col min="2128" max="2128" width="2.140625" style="177" customWidth="1"/>
    <col min="2129" max="2129" width="0.5703125" style="177" customWidth="1"/>
    <col min="2130" max="2130" width="2.140625" style="177" customWidth="1"/>
    <col min="2131" max="2131" width="0.5703125" style="177" customWidth="1"/>
    <col min="2132" max="2132" width="2.140625" style="177" customWidth="1"/>
    <col min="2133" max="2133" width="0.5703125" style="177" customWidth="1"/>
    <col min="2134" max="2135" width="2.5703125" style="177" customWidth="1"/>
    <col min="2136"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7" width="0.5703125" style="177" customWidth="1"/>
    <col min="2368" max="2368" width="2.140625" style="177" customWidth="1"/>
    <col min="2369" max="2369" width="0.5703125" style="177" customWidth="1"/>
    <col min="2370" max="2370" width="2.140625" style="177" customWidth="1"/>
    <col min="2371" max="2371" width="0.5703125" style="177" customWidth="1"/>
    <col min="2372" max="2372" width="2.140625" style="177" customWidth="1"/>
    <col min="2373" max="2373" width="0.5703125" style="177" customWidth="1"/>
    <col min="2374" max="2374" width="2.140625" style="177" customWidth="1"/>
    <col min="2375" max="2375" width="0.5703125" style="177" customWidth="1"/>
    <col min="2376" max="2376" width="2.140625" style="177" customWidth="1"/>
    <col min="2377" max="2377" width="0.5703125" style="177" customWidth="1"/>
    <col min="2378" max="2378" width="2.140625" style="177" customWidth="1"/>
    <col min="2379" max="2379" width="0.5703125" style="177" customWidth="1"/>
    <col min="2380" max="2380" width="2.140625" style="177" customWidth="1"/>
    <col min="2381" max="2381" width="0.5703125" style="177" customWidth="1"/>
    <col min="2382" max="2382" width="2.140625" style="177" customWidth="1"/>
    <col min="2383" max="2383" width="0.5703125" style="177" customWidth="1"/>
    <col min="2384" max="2384" width="2.140625" style="177" customWidth="1"/>
    <col min="2385" max="2385" width="0.5703125" style="177" customWidth="1"/>
    <col min="2386" max="2386" width="2.140625" style="177" customWidth="1"/>
    <col min="2387" max="2387" width="0.5703125" style="177" customWidth="1"/>
    <col min="2388" max="2388" width="2.140625" style="177" customWidth="1"/>
    <col min="2389" max="2389" width="0.5703125" style="177" customWidth="1"/>
    <col min="2390" max="2391" width="2.5703125" style="177" customWidth="1"/>
    <col min="2392"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3" width="0.5703125" style="177" customWidth="1"/>
    <col min="2624" max="2624" width="2.140625" style="177" customWidth="1"/>
    <col min="2625" max="2625" width="0.5703125" style="177" customWidth="1"/>
    <col min="2626" max="2626" width="2.140625" style="177" customWidth="1"/>
    <col min="2627" max="2627" width="0.5703125" style="177" customWidth="1"/>
    <col min="2628" max="2628" width="2.140625" style="177" customWidth="1"/>
    <col min="2629" max="2629" width="0.5703125" style="177" customWidth="1"/>
    <col min="2630" max="2630" width="2.140625" style="177" customWidth="1"/>
    <col min="2631" max="2631" width="0.5703125" style="177" customWidth="1"/>
    <col min="2632" max="2632" width="2.140625" style="177" customWidth="1"/>
    <col min="2633" max="2633" width="0.5703125" style="177" customWidth="1"/>
    <col min="2634" max="2634" width="2.140625" style="177" customWidth="1"/>
    <col min="2635" max="2635" width="0.5703125" style="177" customWidth="1"/>
    <col min="2636" max="2636" width="2.140625" style="177" customWidth="1"/>
    <col min="2637" max="2637" width="0.5703125" style="177" customWidth="1"/>
    <col min="2638" max="2638" width="2.140625" style="177" customWidth="1"/>
    <col min="2639" max="2639" width="0.5703125" style="177" customWidth="1"/>
    <col min="2640" max="2640" width="2.140625" style="177" customWidth="1"/>
    <col min="2641" max="2641" width="0.5703125" style="177" customWidth="1"/>
    <col min="2642" max="2642" width="2.140625" style="177" customWidth="1"/>
    <col min="2643" max="2643" width="0.5703125" style="177" customWidth="1"/>
    <col min="2644" max="2644" width="2.140625" style="177" customWidth="1"/>
    <col min="2645" max="2645" width="0.5703125" style="177" customWidth="1"/>
    <col min="2646" max="2647" width="2.5703125" style="177" customWidth="1"/>
    <col min="2648"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79" width="0.5703125" style="177" customWidth="1"/>
    <col min="2880" max="2880" width="2.140625" style="177" customWidth="1"/>
    <col min="2881" max="2881" width="0.5703125" style="177" customWidth="1"/>
    <col min="2882" max="2882" width="2.140625" style="177" customWidth="1"/>
    <col min="2883" max="2883" width="0.5703125" style="177" customWidth="1"/>
    <col min="2884" max="2884" width="2.140625" style="177" customWidth="1"/>
    <col min="2885" max="2885" width="0.5703125" style="177" customWidth="1"/>
    <col min="2886" max="2886" width="2.140625" style="177" customWidth="1"/>
    <col min="2887" max="2887" width="0.5703125" style="177" customWidth="1"/>
    <col min="2888" max="2888" width="2.140625" style="177" customWidth="1"/>
    <col min="2889" max="2889" width="0.5703125" style="177" customWidth="1"/>
    <col min="2890" max="2890" width="2.140625" style="177" customWidth="1"/>
    <col min="2891" max="2891" width="0.5703125" style="177" customWidth="1"/>
    <col min="2892" max="2892" width="2.140625" style="177" customWidth="1"/>
    <col min="2893" max="2893" width="0.5703125" style="177" customWidth="1"/>
    <col min="2894" max="2894" width="2.140625" style="177" customWidth="1"/>
    <col min="2895" max="2895" width="0.5703125" style="177" customWidth="1"/>
    <col min="2896" max="2896" width="2.140625" style="177" customWidth="1"/>
    <col min="2897" max="2897" width="0.5703125" style="177" customWidth="1"/>
    <col min="2898" max="2898" width="2.140625" style="177" customWidth="1"/>
    <col min="2899" max="2899" width="0.5703125" style="177" customWidth="1"/>
    <col min="2900" max="2900" width="2.140625" style="177" customWidth="1"/>
    <col min="2901" max="2901" width="0.5703125" style="177" customWidth="1"/>
    <col min="2902" max="2903" width="2.5703125" style="177" customWidth="1"/>
    <col min="2904"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5" width="0.5703125" style="177" customWidth="1"/>
    <col min="3136" max="3136" width="2.140625" style="177" customWidth="1"/>
    <col min="3137" max="3137" width="0.5703125" style="177" customWidth="1"/>
    <col min="3138" max="3138" width="2.140625" style="177" customWidth="1"/>
    <col min="3139" max="3139" width="0.5703125" style="177" customWidth="1"/>
    <col min="3140" max="3140" width="2.140625" style="177" customWidth="1"/>
    <col min="3141" max="3141" width="0.5703125" style="177" customWidth="1"/>
    <col min="3142" max="3142" width="2.140625" style="177" customWidth="1"/>
    <col min="3143" max="3143" width="0.5703125" style="177" customWidth="1"/>
    <col min="3144" max="3144" width="2.140625" style="177" customWidth="1"/>
    <col min="3145" max="3145" width="0.5703125" style="177" customWidth="1"/>
    <col min="3146" max="3146" width="2.140625" style="177" customWidth="1"/>
    <col min="3147" max="3147" width="0.5703125" style="177" customWidth="1"/>
    <col min="3148" max="3148" width="2.140625" style="177" customWidth="1"/>
    <col min="3149" max="3149" width="0.5703125" style="177" customWidth="1"/>
    <col min="3150" max="3150" width="2.140625" style="177" customWidth="1"/>
    <col min="3151" max="3151" width="0.5703125" style="177" customWidth="1"/>
    <col min="3152" max="3152" width="2.140625" style="177" customWidth="1"/>
    <col min="3153" max="3153" width="0.5703125" style="177" customWidth="1"/>
    <col min="3154" max="3154" width="2.140625" style="177" customWidth="1"/>
    <col min="3155" max="3155" width="0.5703125" style="177" customWidth="1"/>
    <col min="3156" max="3156" width="2.140625" style="177" customWidth="1"/>
    <col min="3157" max="3157" width="0.5703125" style="177" customWidth="1"/>
    <col min="3158" max="3159" width="2.5703125" style="177" customWidth="1"/>
    <col min="3160"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1" width="0.5703125" style="177" customWidth="1"/>
    <col min="3392" max="3392" width="2.140625" style="177" customWidth="1"/>
    <col min="3393" max="3393" width="0.5703125" style="177" customWidth="1"/>
    <col min="3394" max="3394" width="2.140625" style="177" customWidth="1"/>
    <col min="3395" max="3395" width="0.5703125" style="177" customWidth="1"/>
    <col min="3396" max="3396" width="2.140625" style="177" customWidth="1"/>
    <col min="3397" max="3397" width="0.5703125" style="177" customWidth="1"/>
    <col min="3398" max="3398" width="2.140625" style="177" customWidth="1"/>
    <col min="3399" max="3399" width="0.5703125" style="177" customWidth="1"/>
    <col min="3400" max="3400" width="2.140625" style="177" customWidth="1"/>
    <col min="3401" max="3401" width="0.5703125" style="177" customWidth="1"/>
    <col min="3402" max="3402" width="2.140625" style="177" customWidth="1"/>
    <col min="3403" max="3403" width="0.5703125" style="177" customWidth="1"/>
    <col min="3404" max="3404" width="2.140625" style="177" customWidth="1"/>
    <col min="3405" max="3405" width="0.5703125" style="177" customWidth="1"/>
    <col min="3406" max="3406" width="2.140625" style="177" customWidth="1"/>
    <col min="3407" max="3407" width="0.5703125" style="177" customWidth="1"/>
    <col min="3408" max="3408" width="2.140625" style="177" customWidth="1"/>
    <col min="3409" max="3409" width="0.5703125" style="177" customWidth="1"/>
    <col min="3410" max="3410" width="2.140625" style="177" customWidth="1"/>
    <col min="3411" max="3411" width="0.5703125" style="177" customWidth="1"/>
    <col min="3412" max="3412" width="2.140625" style="177" customWidth="1"/>
    <col min="3413" max="3413" width="0.5703125" style="177" customWidth="1"/>
    <col min="3414" max="3415" width="2.5703125" style="177" customWidth="1"/>
    <col min="3416"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7" width="0.5703125" style="177" customWidth="1"/>
    <col min="3648" max="3648" width="2.140625" style="177" customWidth="1"/>
    <col min="3649" max="3649" width="0.5703125" style="177" customWidth="1"/>
    <col min="3650" max="3650" width="2.140625" style="177" customWidth="1"/>
    <col min="3651" max="3651" width="0.5703125" style="177" customWidth="1"/>
    <col min="3652" max="3652" width="2.140625" style="177" customWidth="1"/>
    <col min="3653" max="3653" width="0.5703125" style="177" customWidth="1"/>
    <col min="3654" max="3654" width="2.140625" style="177" customWidth="1"/>
    <col min="3655" max="3655" width="0.5703125" style="177" customWidth="1"/>
    <col min="3656" max="3656" width="2.140625" style="177" customWidth="1"/>
    <col min="3657" max="3657" width="0.5703125" style="177" customWidth="1"/>
    <col min="3658" max="3658" width="2.140625" style="177" customWidth="1"/>
    <col min="3659" max="3659" width="0.5703125" style="177" customWidth="1"/>
    <col min="3660" max="3660" width="2.140625" style="177" customWidth="1"/>
    <col min="3661" max="3661" width="0.5703125" style="177" customWidth="1"/>
    <col min="3662" max="3662" width="2.140625" style="177" customWidth="1"/>
    <col min="3663" max="3663" width="0.5703125" style="177" customWidth="1"/>
    <col min="3664" max="3664" width="2.140625" style="177" customWidth="1"/>
    <col min="3665" max="3665" width="0.5703125" style="177" customWidth="1"/>
    <col min="3666" max="3666" width="2.140625" style="177" customWidth="1"/>
    <col min="3667" max="3667" width="0.5703125" style="177" customWidth="1"/>
    <col min="3668" max="3668" width="2.140625" style="177" customWidth="1"/>
    <col min="3669" max="3669" width="0.5703125" style="177" customWidth="1"/>
    <col min="3670" max="3671" width="2.5703125" style="177" customWidth="1"/>
    <col min="3672"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3" width="0.5703125" style="177" customWidth="1"/>
    <col min="3904" max="3904" width="2.140625" style="177" customWidth="1"/>
    <col min="3905" max="3905" width="0.5703125" style="177" customWidth="1"/>
    <col min="3906" max="3906" width="2.140625" style="177" customWidth="1"/>
    <col min="3907" max="3907" width="0.5703125" style="177" customWidth="1"/>
    <col min="3908" max="3908" width="2.140625" style="177" customWidth="1"/>
    <col min="3909" max="3909" width="0.5703125" style="177" customWidth="1"/>
    <col min="3910" max="3910" width="2.140625" style="177" customWidth="1"/>
    <col min="3911" max="3911" width="0.5703125" style="177" customWidth="1"/>
    <col min="3912" max="3912" width="2.140625" style="177" customWidth="1"/>
    <col min="3913" max="3913" width="0.5703125" style="177" customWidth="1"/>
    <col min="3914" max="3914" width="2.140625" style="177" customWidth="1"/>
    <col min="3915" max="3915" width="0.5703125" style="177" customWidth="1"/>
    <col min="3916" max="3916" width="2.140625" style="177" customWidth="1"/>
    <col min="3917" max="3917" width="0.5703125" style="177" customWidth="1"/>
    <col min="3918" max="3918" width="2.140625" style="177" customWidth="1"/>
    <col min="3919" max="3919" width="0.5703125" style="177" customWidth="1"/>
    <col min="3920" max="3920" width="2.140625" style="177" customWidth="1"/>
    <col min="3921" max="3921" width="0.5703125" style="177" customWidth="1"/>
    <col min="3922" max="3922" width="2.140625" style="177" customWidth="1"/>
    <col min="3923" max="3923" width="0.5703125" style="177" customWidth="1"/>
    <col min="3924" max="3924" width="2.140625" style="177" customWidth="1"/>
    <col min="3925" max="3925" width="0.5703125" style="177" customWidth="1"/>
    <col min="3926" max="3927" width="2.5703125" style="177" customWidth="1"/>
    <col min="3928"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59" width="0.5703125" style="177" customWidth="1"/>
    <col min="4160" max="4160" width="2.140625" style="177" customWidth="1"/>
    <col min="4161" max="4161" width="0.5703125" style="177" customWidth="1"/>
    <col min="4162" max="4162" width="2.140625" style="177" customWidth="1"/>
    <col min="4163" max="4163" width="0.5703125" style="177" customWidth="1"/>
    <col min="4164" max="4164" width="2.140625" style="177" customWidth="1"/>
    <col min="4165" max="4165" width="0.5703125" style="177" customWidth="1"/>
    <col min="4166" max="4166" width="2.140625" style="177" customWidth="1"/>
    <col min="4167" max="4167" width="0.5703125" style="177" customWidth="1"/>
    <col min="4168" max="4168" width="2.140625" style="177" customWidth="1"/>
    <col min="4169" max="4169" width="0.5703125" style="177" customWidth="1"/>
    <col min="4170" max="4170" width="2.140625" style="177" customWidth="1"/>
    <col min="4171" max="4171" width="0.5703125" style="177" customWidth="1"/>
    <col min="4172" max="4172" width="2.140625" style="177" customWidth="1"/>
    <col min="4173" max="4173" width="0.5703125" style="177" customWidth="1"/>
    <col min="4174" max="4174" width="2.140625" style="177" customWidth="1"/>
    <col min="4175" max="4175" width="0.5703125" style="177" customWidth="1"/>
    <col min="4176" max="4176" width="2.140625" style="177" customWidth="1"/>
    <col min="4177" max="4177" width="0.5703125" style="177" customWidth="1"/>
    <col min="4178" max="4178" width="2.140625" style="177" customWidth="1"/>
    <col min="4179" max="4179" width="0.5703125" style="177" customWidth="1"/>
    <col min="4180" max="4180" width="2.140625" style="177" customWidth="1"/>
    <col min="4181" max="4181" width="0.5703125" style="177" customWidth="1"/>
    <col min="4182" max="4183" width="2.5703125" style="177" customWidth="1"/>
    <col min="4184"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5" width="0.5703125" style="177" customWidth="1"/>
    <col min="4416" max="4416" width="2.140625" style="177" customWidth="1"/>
    <col min="4417" max="4417" width="0.5703125" style="177" customWidth="1"/>
    <col min="4418" max="4418" width="2.140625" style="177" customWidth="1"/>
    <col min="4419" max="4419" width="0.5703125" style="177" customWidth="1"/>
    <col min="4420" max="4420" width="2.140625" style="177" customWidth="1"/>
    <col min="4421" max="4421" width="0.5703125" style="177" customWidth="1"/>
    <col min="4422" max="4422" width="2.140625" style="177" customWidth="1"/>
    <col min="4423" max="4423" width="0.5703125" style="177" customWidth="1"/>
    <col min="4424" max="4424" width="2.140625" style="177" customWidth="1"/>
    <col min="4425" max="4425" width="0.5703125" style="177" customWidth="1"/>
    <col min="4426" max="4426" width="2.140625" style="177" customWidth="1"/>
    <col min="4427" max="4427" width="0.5703125" style="177" customWidth="1"/>
    <col min="4428" max="4428" width="2.140625" style="177" customWidth="1"/>
    <col min="4429" max="4429" width="0.5703125" style="177" customWidth="1"/>
    <col min="4430" max="4430" width="2.140625" style="177" customWidth="1"/>
    <col min="4431" max="4431" width="0.5703125" style="177" customWidth="1"/>
    <col min="4432" max="4432" width="2.140625" style="177" customWidth="1"/>
    <col min="4433" max="4433" width="0.5703125" style="177" customWidth="1"/>
    <col min="4434" max="4434" width="2.140625" style="177" customWidth="1"/>
    <col min="4435" max="4435" width="0.5703125" style="177" customWidth="1"/>
    <col min="4436" max="4436" width="2.140625" style="177" customWidth="1"/>
    <col min="4437" max="4437" width="0.5703125" style="177" customWidth="1"/>
    <col min="4438" max="4439" width="2.5703125" style="177" customWidth="1"/>
    <col min="4440"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1" width="0.5703125" style="177" customWidth="1"/>
    <col min="4672" max="4672" width="2.140625" style="177" customWidth="1"/>
    <col min="4673" max="4673" width="0.5703125" style="177" customWidth="1"/>
    <col min="4674" max="4674" width="2.140625" style="177" customWidth="1"/>
    <col min="4675" max="4675" width="0.5703125" style="177" customWidth="1"/>
    <col min="4676" max="4676" width="2.140625" style="177" customWidth="1"/>
    <col min="4677" max="4677" width="0.5703125" style="177" customWidth="1"/>
    <col min="4678" max="4678" width="2.140625" style="177" customWidth="1"/>
    <col min="4679" max="4679" width="0.5703125" style="177" customWidth="1"/>
    <col min="4680" max="4680" width="2.140625" style="177" customWidth="1"/>
    <col min="4681" max="4681" width="0.5703125" style="177" customWidth="1"/>
    <col min="4682" max="4682" width="2.140625" style="177" customWidth="1"/>
    <col min="4683" max="4683" width="0.5703125" style="177" customWidth="1"/>
    <col min="4684" max="4684" width="2.140625" style="177" customWidth="1"/>
    <col min="4685" max="4685" width="0.5703125" style="177" customWidth="1"/>
    <col min="4686" max="4686" width="2.140625" style="177" customWidth="1"/>
    <col min="4687" max="4687" width="0.5703125" style="177" customWidth="1"/>
    <col min="4688" max="4688" width="2.140625" style="177" customWidth="1"/>
    <col min="4689" max="4689" width="0.5703125" style="177" customWidth="1"/>
    <col min="4690" max="4690" width="2.140625" style="177" customWidth="1"/>
    <col min="4691" max="4691" width="0.5703125" style="177" customWidth="1"/>
    <col min="4692" max="4692" width="2.140625" style="177" customWidth="1"/>
    <col min="4693" max="4693" width="0.5703125" style="177" customWidth="1"/>
    <col min="4694" max="4695" width="2.5703125" style="177" customWidth="1"/>
    <col min="4696"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7" width="0.5703125" style="177" customWidth="1"/>
    <col min="4928" max="4928" width="2.140625" style="177" customWidth="1"/>
    <col min="4929" max="4929" width="0.5703125" style="177" customWidth="1"/>
    <col min="4930" max="4930" width="2.140625" style="177" customWidth="1"/>
    <col min="4931" max="4931" width="0.5703125" style="177" customWidth="1"/>
    <col min="4932" max="4932" width="2.140625" style="177" customWidth="1"/>
    <col min="4933" max="4933" width="0.5703125" style="177" customWidth="1"/>
    <col min="4934" max="4934" width="2.140625" style="177" customWidth="1"/>
    <col min="4935" max="4935" width="0.5703125" style="177" customWidth="1"/>
    <col min="4936" max="4936" width="2.140625" style="177" customWidth="1"/>
    <col min="4937" max="4937" width="0.5703125" style="177" customWidth="1"/>
    <col min="4938" max="4938" width="2.140625" style="177" customWidth="1"/>
    <col min="4939" max="4939" width="0.5703125" style="177" customWidth="1"/>
    <col min="4940" max="4940" width="2.140625" style="177" customWidth="1"/>
    <col min="4941" max="4941" width="0.5703125" style="177" customWidth="1"/>
    <col min="4942" max="4942" width="2.140625" style="177" customWidth="1"/>
    <col min="4943" max="4943" width="0.5703125" style="177" customWidth="1"/>
    <col min="4944" max="4944" width="2.140625" style="177" customWidth="1"/>
    <col min="4945" max="4945" width="0.5703125" style="177" customWidth="1"/>
    <col min="4946" max="4946" width="2.140625" style="177" customWidth="1"/>
    <col min="4947" max="4947" width="0.5703125" style="177" customWidth="1"/>
    <col min="4948" max="4948" width="2.140625" style="177" customWidth="1"/>
    <col min="4949" max="4949" width="0.5703125" style="177" customWidth="1"/>
    <col min="4950" max="4951" width="2.5703125" style="177" customWidth="1"/>
    <col min="4952"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3" width="0.5703125" style="177" customWidth="1"/>
    <col min="5184" max="5184" width="2.140625" style="177" customWidth="1"/>
    <col min="5185" max="5185" width="0.5703125" style="177" customWidth="1"/>
    <col min="5186" max="5186" width="2.140625" style="177" customWidth="1"/>
    <col min="5187" max="5187" width="0.5703125" style="177" customWidth="1"/>
    <col min="5188" max="5188" width="2.140625" style="177" customWidth="1"/>
    <col min="5189" max="5189" width="0.5703125" style="177" customWidth="1"/>
    <col min="5190" max="5190" width="2.140625" style="177" customWidth="1"/>
    <col min="5191" max="5191" width="0.5703125" style="177" customWidth="1"/>
    <col min="5192" max="5192" width="2.140625" style="177" customWidth="1"/>
    <col min="5193" max="5193" width="0.5703125" style="177" customWidth="1"/>
    <col min="5194" max="5194" width="2.140625" style="177" customWidth="1"/>
    <col min="5195" max="5195" width="0.5703125" style="177" customWidth="1"/>
    <col min="5196" max="5196" width="2.140625" style="177" customWidth="1"/>
    <col min="5197" max="5197" width="0.5703125" style="177" customWidth="1"/>
    <col min="5198" max="5198" width="2.140625" style="177" customWidth="1"/>
    <col min="5199" max="5199" width="0.5703125" style="177" customWidth="1"/>
    <col min="5200" max="5200" width="2.140625" style="177" customWidth="1"/>
    <col min="5201" max="5201" width="0.5703125" style="177" customWidth="1"/>
    <col min="5202" max="5202" width="2.140625" style="177" customWidth="1"/>
    <col min="5203" max="5203" width="0.5703125" style="177" customWidth="1"/>
    <col min="5204" max="5204" width="2.140625" style="177" customWidth="1"/>
    <col min="5205" max="5205" width="0.5703125" style="177" customWidth="1"/>
    <col min="5206" max="5207" width="2.5703125" style="177" customWidth="1"/>
    <col min="5208"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39" width="0.5703125" style="177" customWidth="1"/>
    <col min="5440" max="5440" width="2.140625" style="177" customWidth="1"/>
    <col min="5441" max="5441" width="0.5703125" style="177" customWidth="1"/>
    <col min="5442" max="5442" width="2.140625" style="177" customWidth="1"/>
    <col min="5443" max="5443" width="0.5703125" style="177" customWidth="1"/>
    <col min="5444" max="5444" width="2.140625" style="177" customWidth="1"/>
    <col min="5445" max="5445" width="0.5703125" style="177" customWidth="1"/>
    <col min="5446" max="5446" width="2.140625" style="177" customWidth="1"/>
    <col min="5447" max="5447" width="0.5703125" style="177" customWidth="1"/>
    <col min="5448" max="5448" width="2.140625" style="177" customWidth="1"/>
    <col min="5449" max="5449" width="0.5703125" style="177" customWidth="1"/>
    <col min="5450" max="5450" width="2.140625" style="177" customWidth="1"/>
    <col min="5451" max="5451" width="0.5703125" style="177" customWidth="1"/>
    <col min="5452" max="5452" width="2.140625" style="177" customWidth="1"/>
    <col min="5453" max="5453" width="0.5703125" style="177" customWidth="1"/>
    <col min="5454" max="5454" width="2.140625" style="177" customWidth="1"/>
    <col min="5455" max="5455" width="0.5703125" style="177" customWidth="1"/>
    <col min="5456" max="5456" width="2.140625" style="177" customWidth="1"/>
    <col min="5457" max="5457" width="0.5703125" style="177" customWidth="1"/>
    <col min="5458" max="5458" width="2.140625" style="177" customWidth="1"/>
    <col min="5459" max="5459" width="0.5703125" style="177" customWidth="1"/>
    <col min="5460" max="5460" width="2.140625" style="177" customWidth="1"/>
    <col min="5461" max="5461" width="0.5703125" style="177" customWidth="1"/>
    <col min="5462" max="5463" width="2.5703125" style="177" customWidth="1"/>
    <col min="5464"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5" width="0.5703125" style="177" customWidth="1"/>
    <col min="5696" max="5696" width="2.140625" style="177" customWidth="1"/>
    <col min="5697" max="5697" width="0.5703125" style="177" customWidth="1"/>
    <col min="5698" max="5698" width="2.140625" style="177" customWidth="1"/>
    <col min="5699" max="5699" width="0.5703125" style="177" customWidth="1"/>
    <col min="5700" max="5700" width="2.140625" style="177" customWidth="1"/>
    <col min="5701" max="5701" width="0.5703125" style="177" customWidth="1"/>
    <col min="5702" max="5702" width="2.140625" style="177" customWidth="1"/>
    <col min="5703" max="5703" width="0.5703125" style="177" customWidth="1"/>
    <col min="5704" max="5704" width="2.140625" style="177" customWidth="1"/>
    <col min="5705" max="5705" width="0.5703125" style="177" customWidth="1"/>
    <col min="5706" max="5706" width="2.140625" style="177" customWidth="1"/>
    <col min="5707" max="5707" width="0.5703125" style="177" customWidth="1"/>
    <col min="5708" max="5708" width="2.140625" style="177" customWidth="1"/>
    <col min="5709" max="5709" width="0.5703125" style="177" customWidth="1"/>
    <col min="5710" max="5710" width="2.140625" style="177" customWidth="1"/>
    <col min="5711" max="5711" width="0.5703125" style="177" customWidth="1"/>
    <col min="5712" max="5712" width="2.140625" style="177" customWidth="1"/>
    <col min="5713" max="5713" width="0.5703125" style="177" customWidth="1"/>
    <col min="5714" max="5714" width="2.140625" style="177" customWidth="1"/>
    <col min="5715" max="5715" width="0.5703125" style="177" customWidth="1"/>
    <col min="5716" max="5716" width="2.140625" style="177" customWidth="1"/>
    <col min="5717" max="5717" width="0.5703125" style="177" customWidth="1"/>
    <col min="5718" max="5719" width="2.5703125" style="177" customWidth="1"/>
    <col min="5720"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1" width="0.5703125" style="177" customWidth="1"/>
    <col min="5952" max="5952" width="2.140625" style="177" customWidth="1"/>
    <col min="5953" max="5953" width="0.5703125" style="177" customWidth="1"/>
    <col min="5954" max="5954" width="2.140625" style="177" customWidth="1"/>
    <col min="5955" max="5955" width="0.5703125" style="177" customWidth="1"/>
    <col min="5956" max="5956" width="2.140625" style="177" customWidth="1"/>
    <col min="5957" max="5957" width="0.5703125" style="177" customWidth="1"/>
    <col min="5958" max="5958" width="2.140625" style="177" customWidth="1"/>
    <col min="5959" max="5959" width="0.5703125" style="177" customWidth="1"/>
    <col min="5960" max="5960" width="2.140625" style="177" customWidth="1"/>
    <col min="5961" max="5961" width="0.5703125" style="177" customWidth="1"/>
    <col min="5962" max="5962" width="2.140625" style="177" customWidth="1"/>
    <col min="5963" max="5963" width="0.5703125" style="177" customWidth="1"/>
    <col min="5964" max="5964" width="2.140625" style="177" customWidth="1"/>
    <col min="5965" max="5965" width="0.5703125" style="177" customWidth="1"/>
    <col min="5966" max="5966" width="2.140625" style="177" customWidth="1"/>
    <col min="5967" max="5967" width="0.5703125" style="177" customWidth="1"/>
    <col min="5968" max="5968" width="2.140625" style="177" customWidth="1"/>
    <col min="5969" max="5969" width="0.5703125" style="177" customWidth="1"/>
    <col min="5970" max="5970" width="2.140625" style="177" customWidth="1"/>
    <col min="5971" max="5971" width="0.5703125" style="177" customWidth="1"/>
    <col min="5972" max="5972" width="2.140625" style="177" customWidth="1"/>
    <col min="5973" max="5973" width="0.5703125" style="177" customWidth="1"/>
    <col min="5974" max="5975" width="2.5703125" style="177" customWidth="1"/>
    <col min="5976"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7" width="0.5703125" style="177" customWidth="1"/>
    <col min="6208" max="6208" width="2.140625" style="177" customWidth="1"/>
    <col min="6209" max="6209" width="0.5703125" style="177" customWidth="1"/>
    <col min="6210" max="6210" width="2.140625" style="177" customWidth="1"/>
    <col min="6211" max="6211" width="0.5703125" style="177" customWidth="1"/>
    <col min="6212" max="6212" width="2.140625" style="177" customWidth="1"/>
    <col min="6213" max="6213" width="0.5703125" style="177" customWidth="1"/>
    <col min="6214" max="6214" width="2.140625" style="177" customWidth="1"/>
    <col min="6215" max="6215" width="0.5703125" style="177" customWidth="1"/>
    <col min="6216" max="6216" width="2.140625" style="177" customWidth="1"/>
    <col min="6217" max="6217" width="0.5703125" style="177" customWidth="1"/>
    <col min="6218" max="6218" width="2.140625" style="177" customWidth="1"/>
    <col min="6219" max="6219" width="0.5703125" style="177" customWidth="1"/>
    <col min="6220" max="6220" width="2.140625" style="177" customWidth="1"/>
    <col min="6221" max="6221" width="0.5703125" style="177" customWidth="1"/>
    <col min="6222" max="6222" width="2.140625" style="177" customWidth="1"/>
    <col min="6223" max="6223" width="0.5703125" style="177" customWidth="1"/>
    <col min="6224" max="6224" width="2.140625" style="177" customWidth="1"/>
    <col min="6225" max="6225" width="0.5703125" style="177" customWidth="1"/>
    <col min="6226" max="6226" width="2.140625" style="177" customWidth="1"/>
    <col min="6227" max="6227" width="0.5703125" style="177" customWidth="1"/>
    <col min="6228" max="6228" width="2.140625" style="177" customWidth="1"/>
    <col min="6229" max="6229" width="0.5703125" style="177" customWidth="1"/>
    <col min="6230" max="6231" width="2.5703125" style="177" customWidth="1"/>
    <col min="6232"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3" width="0.5703125" style="177" customWidth="1"/>
    <col min="6464" max="6464" width="2.140625" style="177" customWidth="1"/>
    <col min="6465" max="6465" width="0.5703125" style="177" customWidth="1"/>
    <col min="6466" max="6466" width="2.140625" style="177" customWidth="1"/>
    <col min="6467" max="6467" width="0.5703125" style="177" customWidth="1"/>
    <col min="6468" max="6468" width="2.140625" style="177" customWidth="1"/>
    <col min="6469" max="6469" width="0.5703125" style="177" customWidth="1"/>
    <col min="6470" max="6470" width="2.140625" style="177" customWidth="1"/>
    <col min="6471" max="6471" width="0.5703125" style="177" customWidth="1"/>
    <col min="6472" max="6472" width="2.140625" style="177" customWidth="1"/>
    <col min="6473" max="6473" width="0.5703125" style="177" customWidth="1"/>
    <col min="6474" max="6474" width="2.140625" style="177" customWidth="1"/>
    <col min="6475" max="6475" width="0.5703125" style="177" customWidth="1"/>
    <col min="6476" max="6476" width="2.140625" style="177" customWidth="1"/>
    <col min="6477" max="6477" width="0.5703125" style="177" customWidth="1"/>
    <col min="6478" max="6478" width="2.140625" style="177" customWidth="1"/>
    <col min="6479" max="6479" width="0.5703125" style="177" customWidth="1"/>
    <col min="6480" max="6480" width="2.140625" style="177" customWidth="1"/>
    <col min="6481" max="6481" width="0.5703125" style="177" customWidth="1"/>
    <col min="6482" max="6482" width="2.140625" style="177" customWidth="1"/>
    <col min="6483" max="6483" width="0.5703125" style="177" customWidth="1"/>
    <col min="6484" max="6484" width="2.140625" style="177" customWidth="1"/>
    <col min="6485" max="6485" width="0.5703125" style="177" customWidth="1"/>
    <col min="6486" max="6487" width="2.5703125" style="177" customWidth="1"/>
    <col min="6488"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19" width="0.5703125" style="177" customWidth="1"/>
    <col min="6720" max="6720" width="2.140625" style="177" customWidth="1"/>
    <col min="6721" max="6721" width="0.5703125" style="177" customWidth="1"/>
    <col min="6722" max="6722" width="2.140625" style="177" customWidth="1"/>
    <col min="6723" max="6723" width="0.5703125" style="177" customWidth="1"/>
    <col min="6724" max="6724" width="2.140625" style="177" customWidth="1"/>
    <col min="6725" max="6725" width="0.5703125" style="177" customWidth="1"/>
    <col min="6726" max="6726" width="2.140625" style="177" customWidth="1"/>
    <col min="6727" max="6727" width="0.5703125" style="177" customWidth="1"/>
    <col min="6728" max="6728" width="2.140625" style="177" customWidth="1"/>
    <col min="6729" max="6729" width="0.5703125" style="177" customWidth="1"/>
    <col min="6730" max="6730" width="2.140625" style="177" customWidth="1"/>
    <col min="6731" max="6731" width="0.5703125" style="177" customWidth="1"/>
    <col min="6732" max="6732" width="2.140625" style="177" customWidth="1"/>
    <col min="6733" max="6733" width="0.5703125" style="177" customWidth="1"/>
    <col min="6734" max="6734" width="2.140625" style="177" customWidth="1"/>
    <col min="6735" max="6735" width="0.5703125" style="177" customWidth="1"/>
    <col min="6736" max="6736" width="2.140625" style="177" customWidth="1"/>
    <col min="6737" max="6737" width="0.5703125" style="177" customWidth="1"/>
    <col min="6738" max="6738" width="2.140625" style="177" customWidth="1"/>
    <col min="6739" max="6739" width="0.5703125" style="177" customWidth="1"/>
    <col min="6740" max="6740" width="2.140625" style="177" customWidth="1"/>
    <col min="6741" max="6741" width="0.5703125" style="177" customWidth="1"/>
    <col min="6742" max="6743" width="2.5703125" style="177" customWidth="1"/>
    <col min="6744"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5" width="0.5703125" style="177" customWidth="1"/>
    <col min="6976" max="6976" width="2.140625" style="177" customWidth="1"/>
    <col min="6977" max="6977" width="0.5703125" style="177" customWidth="1"/>
    <col min="6978" max="6978" width="2.140625" style="177" customWidth="1"/>
    <col min="6979" max="6979" width="0.5703125" style="177" customWidth="1"/>
    <col min="6980" max="6980" width="2.140625" style="177" customWidth="1"/>
    <col min="6981" max="6981" width="0.5703125" style="177" customWidth="1"/>
    <col min="6982" max="6982" width="2.140625" style="177" customWidth="1"/>
    <col min="6983" max="6983" width="0.5703125" style="177" customWidth="1"/>
    <col min="6984" max="6984" width="2.140625" style="177" customWidth="1"/>
    <col min="6985" max="6985" width="0.5703125" style="177" customWidth="1"/>
    <col min="6986" max="6986" width="2.140625" style="177" customWidth="1"/>
    <col min="6987" max="6987" width="0.5703125" style="177" customWidth="1"/>
    <col min="6988" max="6988" width="2.140625" style="177" customWidth="1"/>
    <col min="6989" max="6989" width="0.5703125" style="177" customWidth="1"/>
    <col min="6990" max="6990" width="2.140625" style="177" customWidth="1"/>
    <col min="6991" max="6991" width="0.5703125" style="177" customWidth="1"/>
    <col min="6992" max="6992" width="2.140625" style="177" customWidth="1"/>
    <col min="6993" max="6993" width="0.5703125" style="177" customWidth="1"/>
    <col min="6994" max="6994" width="2.140625" style="177" customWidth="1"/>
    <col min="6995" max="6995" width="0.5703125" style="177" customWidth="1"/>
    <col min="6996" max="6996" width="2.140625" style="177" customWidth="1"/>
    <col min="6997" max="6997" width="0.5703125" style="177" customWidth="1"/>
    <col min="6998" max="6999" width="2.5703125" style="177" customWidth="1"/>
    <col min="7000"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1" width="0.5703125" style="177" customWidth="1"/>
    <col min="7232" max="7232" width="2.140625" style="177" customWidth="1"/>
    <col min="7233" max="7233" width="0.5703125" style="177" customWidth="1"/>
    <col min="7234" max="7234" width="2.140625" style="177" customWidth="1"/>
    <col min="7235" max="7235" width="0.5703125" style="177" customWidth="1"/>
    <col min="7236" max="7236" width="2.140625" style="177" customWidth="1"/>
    <col min="7237" max="7237" width="0.5703125" style="177" customWidth="1"/>
    <col min="7238" max="7238" width="2.140625" style="177" customWidth="1"/>
    <col min="7239" max="7239" width="0.5703125" style="177" customWidth="1"/>
    <col min="7240" max="7240" width="2.140625" style="177" customWidth="1"/>
    <col min="7241" max="7241" width="0.5703125" style="177" customWidth="1"/>
    <col min="7242" max="7242" width="2.140625" style="177" customWidth="1"/>
    <col min="7243" max="7243" width="0.5703125" style="177" customWidth="1"/>
    <col min="7244" max="7244" width="2.140625" style="177" customWidth="1"/>
    <col min="7245" max="7245" width="0.5703125" style="177" customWidth="1"/>
    <col min="7246" max="7246" width="2.140625" style="177" customWidth="1"/>
    <col min="7247" max="7247" width="0.5703125" style="177" customWidth="1"/>
    <col min="7248" max="7248" width="2.140625" style="177" customWidth="1"/>
    <col min="7249" max="7249" width="0.5703125" style="177" customWidth="1"/>
    <col min="7250" max="7250" width="2.140625" style="177" customWidth="1"/>
    <col min="7251" max="7251" width="0.5703125" style="177" customWidth="1"/>
    <col min="7252" max="7252" width="2.140625" style="177" customWidth="1"/>
    <col min="7253" max="7253" width="0.5703125" style="177" customWidth="1"/>
    <col min="7254" max="7255" width="2.5703125" style="177" customWidth="1"/>
    <col min="7256"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7" width="0.5703125" style="177" customWidth="1"/>
    <col min="7488" max="7488" width="2.140625" style="177" customWidth="1"/>
    <col min="7489" max="7489" width="0.5703125" style="177" customWidth="1"/>
    <col min="7490" max="7490" width="2.140625" style="177" customWidth="1"/>
    <col min="7491" max="7491" width="0.5703125" style="177" customWidth="1"/>
    <col min="7492" max="7492" width="2.140625" style="177" customWidth="1"/>
    <col min="7493" max="7493" width="0.5703125" style="177" customWidth="1"/>
    <col min="7494" max="7494" width="2.140625" style="177" customWidth="1"/>
    <col min="7495" max="7495" width="0.5703125" style="177" customWidth="1"/>
    <col min="7496" max="7496" width="2.140625" style="177" customWidth="1"/>
    <col min="7497" max="7497" width="0.5703125" style="177" customWidth="1"/>
    <col min="7498" max="7498" width="2.140625" style="177" customWidth="1"/>
    <col min="7499" max="7499" width="0.5703125" style="177" customWidth="1"/>
    <col min="7500" max="7500" width="2.140625" style="177" customWidth="1"/>
    <col min="7501" max="7501" width="0.5703125" style="177" customWidth="1"/>
    <col min="7502" max="7502" width="2.140625" style="177" customWidth="1"/>
    <col min="7503" max="7503" width="0.5703125" style="177" customWidth="1"/>
    <col min="7504" max="7504" width="2.140625" style="177" customWidth="1"/>
    <col min="7505" max="7505" width="0.5703125" style="177" customWidth="1"/>
    <col min="7506" max="7506" width="2.140625" style="177" customWidth="1"/>
    <col min="7507" max="7507" width="0.5703125" style="177" customWidth="1"/>
    <col min="7508" max="7508" width="2.140625" style="177" customWidth="1"/>
    <col min="7509" max="7509" width="0.5703125" style="177" customWidth="1"/>
    <col min="7510" max="7511" width="2.5703125" style="177" customWidth="1"/>
    <col min="7512"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3" width="0.5703125" style="177" customWidth="1"/>
    <col min="7744" max="7744" width="2.140625" style="177" customWidth="1"/>
    <col min="7745" max="7745" width="0.5703125" style="177" customWidth="1"/>
    <col min="7746" max="7746" width="2.140625" style="177" customWidth="1"/>
    <col min="7747" max="7747" width="0.5703125" style="177" customWidth="1"/>
    <col min="7748" max="7748" width="2.140625" style="177" customWidth="1"/>
    <col min="7749" max="7749" width="0.5703125" style="177" customWidth="1"/>
    <col min="7750" max="7750" width="2.140625" style="177" customWidth="1"/>
    <col min="7751" max="7751" width="0.5703125" style="177" customWidth="1"/>
    <col min="7752" max="7752" width="2.140625" style="177" customWidth="1"/>
    <col min="7753" max="7753" width="0.5703125" style="177" customWidth="1"/>
    <col min="7754" max="7754" width="2.140625" style="177" customWidth="1"/>
    <col min="7755" max="7755" width="0.5703125" style="177" customWidth="1"/>
    <col min="7756" max="7756" width="2.140625" style="177" customWidth="1"/>
    <col min="7757" max="7757" width="0.5703125" style="177" customWidth="1"/>
    <col min="7758" max="7758" width="2.140625" style="177" customWidth="1"/>
    <col min="7759" max="7759" width="0.5703125" style="177" customWidth="1"/>
    <col min="7760" max="7760" width="2.140625" style="177" customWidth="1"/>
    <col min="7761" max="7761" width="0.5703125" style="177" customWidth="1"/>
    <col min="7762" max="7762" width="2.140625" style="177" customWidth="1"/>
    <col min="7763" max="7763" width="0.5703125" style="177" customWidth="1"/>
    <col min="7764" max="7764" width="2.140625" style="177" customWidth="1"/>
    <col min="7765" max="7765" width="0.5703125" style="177" customWidth="1"/>
    <col min="7766" max="7767" width="2.5703125" style="177" customWidth="1"/>
    <col min="7768"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7999" width="0.5703125" style="177" customWidth="1"/>
    <col min="8000" max="8000" width="2.140625" style="177" customWidth="1"/>
    <col min="8001" max="8001" width="0.5703125" style="177" customWidth="1"/>
    <col min="8002" max="8002" width="2.140625" style="177" customWidth="1"/>
    <col min="8003" max="8003" width="0.5703125" style="177" customWidth="1"/>
    <col min="8004" max="8004" width="2.140625" style="177" customWidth="1"/>
    <col min="8005" max="8005" width="0.5703125" style="177" customWidth="1"/>
    <col min="8006" max="8006" width="2.140625" style="177" customWidth="1"/>
    <col min="8007" max="8007" width="0.5703125" style="177" customWidth="1"/>
    <col min="8008" max="8008" width="2.140625" style="177" customWidth="1"/>
    <col min="8009" max="8009" width="0.5703125" style="177" customWidth="1"/>
    <col min="8010" max="8010" width="2.140625" style="177" customWidth="1"/>
    <col min="8011" max="8011" width="0.5703125" style="177" customWidth="1"/>
    <col min="8012" max="8012" width="2.140625" style="177" customWidth="1"/>
    <col min="8013" max="8013" width="0.5703125" style="177" customWidth="1"/>
    <col min="8014" max="8014" width="2.140625" style="177" customWidth="1"/>
    <col min="8015" max="8015" width="0.5703125" style="177" customWidth="1"/>
    <col min="8016" max="8016" width="2.140625" style="177" customWidth="1"/>
    <col min="8017" max="8017" width="0.5703125" style="177" customWidth="1"/>
    <col min="8018" max="8018" width="2.140625" style="177" customWidth="1"/>
    <col min="8019" max="8019" width="0.5703125" style="177" customWidth="1"/>
    <col min="8020" max="8020" width="2.140625" style="177" customWidth="1"/>
    <col min="8021" max="8021" width="0.5703125" style="177" customWidth="1"/>
    <col min="8022" max="8023" width="2.5703125" style="177" customWidth="1"/>
    <col min="8024"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5" width="0.5703125" style="177" customWidth="1"/>
    <col min="8256" max="8256" width="2.140625" style="177" customWidth="1"/>
    <col min="8257" max="8257" width="0.5703125" style="177" customWidth="1"/>
    <col min="8258" max="8258" width="2.140625" style="177" customWidth="1"/>
    <col min="8259" max="8259" width="0.5703125" style="177" customWidth="1"/>
    <col min="8260" max="8260" width="2.140625" style="177" customWidth="1"/>
    <col min="8261" max="8261" width="0.5703125" style="177" customWidth="1"/>
    <col min="8262" max="8262" width="2.140625" style="177" customWidth="1"/>
    <col min="8263" max="8263" width="0.5703125" style="177" customWidth="1"/>
    <col min="8264" max="8264" width="2.140625" style="177" customWidth="1"/>
    <col min="8265" max="8265" width="0.5703125" style="177" customWidth="1"/>
    <col min="8266" max="8266" width="2.140625" style="177" customWidth="1"/>
    <col min="8267" max="8267" width="0.5703125" style="177" customWidth="1"/>
    <col min="8268" max="8268" width="2.140625" style="177" customWidth="1"/>
    <col min="8269" max="8269" width="0.5703125" style="177" customWidth="1"/>
    <col min="8270" max="8270" width="2.140625" style="177" customWidth="1"/>
    <col min="8271" max="8271" width="0.5703125" style="177" customWidth="1"/>
    <col min="8272" max="8272" width="2.140625" style="177" customWidth="1"/>
    <col min="8273" max="8273" width="0.5703125" style="177" customWidth="1"/>
    <col min="8274" max="8274" width="2.140625" style="177" customWidth="1"/>
    <col min="8275" max="8275" width="0.5703125" style="177" customWidth="1"/>
    <col min="8276" max="8276" width="2.140625" style="177" customWidth="1"/>
    <col min="8277" max="8277" width="0.5703125" style="177" customWidth="1"/>
    <col min="8278" max="8279" width="2.5703125" style="177" customWidth="1"/>
    <col min="8280"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1" width="0.5703125" style="177" customWidth="1"/>
    <col min="8512" max="8512" width="2.140625" style="177" customWidth="1"/>
    <col min="8513" max="8513" width="0.5703125" style="177" customWidth="1"/>
    <col min="8514" max="8514" width="2.140625" style="177" customWidth="1"/>
    <col min="8515" max="8515" width="0.5703125" style="177" customWidth="1"/>
    <col min="8516" max="8516" width="2.140625" style="177" customWidth="1"/>
    <col min="8517" max="8517" width="0.5703125" style="177" customWidth="1"/>
    <col min="8518" max="8518" width="2.140625" style="177" customWidth="1"/>
    <col min="8519" max="8519" width="0.5703125" style="177" customWidth="1"/>
    <col min="8520" max="8520" width="2.140625" style="177" customWidth="1"/>
    <col min="8521" max="8521" width="0.5703125" style="177" customWidth="1"/>
    <col min="8522" max="8522" width="2.140625" style="177" customWidth="1"/>
    <col min="8523" max="8523" width="0.5703125" style="177" customWidth="1"/>
    <col min="8524" max="8524" width="2.140625" style="177" customWidth="1"/>
    <col min="8525" max="8525" width="0.5703125" style="177" customWidth="1"/>
    <col min="8526" max="8526" width="2.140625" style="177" customWidth="1"/>
    <col min="8527" max="8527" width="0.5703125" style="177" customWidth="1"/>
    <col min="8528" max="8528" width="2.140625" style="177" customWidth="1"/>
    <col min="8529" max="8529" width="0.5703125" style="177" customWidth="1"/>
    <col min="8530" max="8530" width="2.140625" style="177" customWidth="1"/>
    <col min="8531" max="8531" width="0.5703125" style="177" customWidth="1"/>
    <col min="8532" max="8532" width="2.140625" style="177" customWidth="1"/>
    <col min="8533" max="8533" width="0.5703125" style="177" customWidth="1"/>
    <col min="8534" max="8535" width="2.5703125" style="177" customWidth="1"/>
    <col min="8536"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7" width="0.5703125" style="177" customWidth="1"/>
    <col min="8768" max="8768" width="2.140625" style="177" customWidth="1"/>
    <col min="8769" max="8769" width="0.5703125" style="177" customWidth="1"/>
    <col min="8770" max="8770" width="2.140625" style="177" customWidth="1"/>
    <col min="8771" max="8771" width="0.5703125" style="177" customWidth="1"/>
    <col min="8772" max="8772" width="2.140625" style="177" customWidth="1"/>
    <col min="8773" max="8773" width="0.5703125" style="177" customWidth="1"/>
    <col min="8774" max="8774" width="2.140625" style="177" customWidth="1"/>
    <col min="8775" max="8775" width="0.5703125" style="177" customWidth="1"/>
    <col min="8776" max="8776" width="2.140625" style="177" customWidth="1"/>
    <col min="8777" max="8777" width="0.5703125" style="177" customWidth="1"/>
    <col min="8778" max="8778" width="2.140625" style="177" customWidth="1"/>
    <col min="8779" max="8779" width="0.5703125" style="177" customWidth="1"/>
    <col min="8780" max="8780" width="2.140625" style="177" customWidth="1"/>
    <col min="8781" max="8781" width="0.5703125" style="177" customWidth="1"/>
    <col min="8782" max="8782" width="2.140625" style="177" customWidth="1"/>
    <col min="8783" max="8783" width="0.5703125" style="177" customWidth="1"/>
    <col min="8784" max="8784" width="2.140625" style="177" customWidth="1"/>
    <col min="8785" max="8785" width="0.5703125" style="177" customWidth="1"/>
    <col min="8786" max="8786" width="2.140625" style="177" customWidth="1"/>
    <col min="8787" max="8787" width="0.5703125" style="177" customWidth="1"/>
    <col min="8788" max="8788" width="2.140625" style="177" customWidth="1"/>
    <col min="8789" max="8789" width="0.5703125" style="177" customWidth="1"/>
    <col min="8790" max="8791" width="2.5703125" style="177" customWidth="1"/>
    <col min="8792"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3" width="0.5703125" style="177" customWidth="1"/>
    <col min="9024" max="9024" width="2.140625" style="177" customWidth="1"/>
    <col min="9025" max="9025" width="0.5703125" style="177" customWidth="1"/>
    <col min="9026" max="9026" width="2.140625" style="177" customWidth="1"/>
    <col min="9027" max="9027" width="0.5703125" style="177" customWidth="1"/>
    <col min="9028" max="9028" width="2.140625" style="177" customWidth="1"/>
    <col min="9029" max="9029" width="0.5703125" style="177" customWidth="1"/>
    <col min="9030" max="9030" width="2.140625" style="177" customWidth="1"/>
    <col min="9031" max="9031" width="0.5703125" style="177" customWidth="1"/>
    <col min="9032" max="9032" width="2.140625" style="177" customWidth="1"/>
    <col min="9033" max="9033" width="0.5703125" style="177" customWidth="1"/>
    <col min="9034" max="9034" width="2.140625" style="177" customWidth="1"/>
    <col min="9035" max="9035" width="0.5703125" style="177" customWidth="1"/>
    <col min="9036" max="9036" width="2.140625" style="177" customWidth="1"/>
    <col min="9037" max="9037" width="0.5703125" style="177" customWidth="1"/>
    <col min="9038" max="9038" width="2.140625" style="177" customWidth="1"/>
    <col min="9039" max="9039" width="0.5703125" style="177" customWidth="1"/>
    <col min="9040" max="9040" width="2.140625" style="177" customWidth="1"/>
    <col min="9041" max="9041" width="0.5703125" style="177" customWidth="1"/>
    <col min="9042" max="9042" width="2.140625" style="177" customWidth="1"/>
    <col min="9043" max="9043" width="0.5703125" style="177" customWidth="1"/>
    <col min="9044" max="9044" width="2.140625" style="177" customWidth="1"/>
    <col min="9045" max="9045" width="0.5703125" style="177" customWidth="1"/>
    <col min="9046" max="9047" width="2.5703125" style="177" customWidth="1"/>
    <col min="9048"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79" width="0.5703125" style="177" customWidth="1"/>
    <col min="9280" max="9280" width="2.140625" style="177" customWidth="1"/>
    <col min="9281" max="9281" width="0.5703125" style="177" customWidth="1"/>
    <col min="9282" max="9282" width="2.140625" style="177" customWidth="1"/>
    <col min="9283" max="9283" width="0.5703125" style="177" customWidth="1"/>
    <col min="9284" max="9284" width="2.140625" style="177" customWidth="1"/>
    <col min="9285" max="9285" width="0.5703125" style="177" customWidth="1"/>
    <col min="9286" max="9286" width="2.140625" style="177" customWidth="1"/>
    <col min="9287" max="9287" width="0.5703125" style="177" customWidth="1"/>
    <col min="9288" max="9288" width="2.140625" style="177" customWidth="1"/>
    <col min="9289" max="9289" width="0.5703125" style="177" customWidth="1"/>
    <col min="9290" max="9290" width="2.140625" style="177" customWidth="1"/>
    <col min="9291" max="9291" width="0.5703125" style="177" customWidth="1"/>
    <col min="9292" max="9292" width="2.140625" style="177" customWidth="1"/>
    <col min="9293" max="9293" width="0.5703125" style="177" customWidth="1"/>
    <col min="9294" max="9294" width="2.140625" style="177" customWidth="1"/>
    <col min="9295" max="9295" width="0.5703125" style="177" customWidth="1"/>
    <col min="9296" max="9296" width="2.140625" style="177" customWidth="1"/>
    <col min="9297" max="9297" width="0.5703125" style="177" customWidth="1"/>
    <col min="9298" max="9298" width="2.140625" style="177" customWidth="1"/>
    <col min="9299" max="9299" width="0.5703125" style="177" customWidth="1"/>
    <col min="9300" max="9300" width="2.140625" style="177" customWidth="1"/>
    <col min="9301" max="9301" width="0.5703125" style="177" customWidth="1"/>
    <col min="9302" max="9303" width="2.5703125" style="177" customWidth="1"/>
    <col min="9304"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5" width="0.5703125" style="177" customWidth="1"/>
    <col min="9536" max="9536" width="2.140625" style="177" customWidth="1"/>
    <col min="9537" max="9537" width="0.5703125" style="177" customWidth="1"/>
    <col min="9538" max="9538" width="2.140625" style="177" customWidth="1"/>
    <col min="9539" max="9539" width="0.5703125" style="177" customWidth="1"/>
    <col min="9540" max="9540" width="2.140625" style="177" customWidth="1"/>
    <col min="9541" max="9541" width="0.5703125" style="177" customWidth="1"/>
    <col min="9542" max="9542" width="2.140625" style="177" customWidth="1"/>
    <col min="9543" max="9543" width="0.5703125" style="177" customWidth="1"/>
    <col min="9544" max="9544" width="2.140625" style="177" customWidth="1"/>
    <col min="9545" max="9545" width="0.5703125" style="177" customWidth="1"/>
    <col min="9546" max="9546" width="2.140625" style="177" customWidth="1"/>
    <col min="9547" max="9547" width="0.5703125" style="177" customWidth="1"/>
    <col min="9548" max="9548" width="2.140625" style="177" customWidth="1"/>
    <col min="9549" max="9549" width="0.5703125" style="177" customWidth="1"/>
    <col min="9550" max="9550" width="2.140625" style="177" customWidth="1"/>
    <col min="9551" max="9551" width="0.5703125" style="177" customWidth="1"/>
    <col min="9552" max="9552" width="2.140625" style="177" customWidth="1"/>
    <col min="9553" max="9553" width="0.5703125" style="177" customWidth="1"/>
    <col min="9554" max="9554" width="2.140625" style="177" customWidth="1"/>
    <col min="9555" max="9555" width="0.5703125" style="177" customWidth="1"/>
    <col min="9556" max="9556" width="2.140625" style="177" customWidth="1"/>
    <col min="9557" max="9557" width="0.5703125" style="177" customWidth="1"/>
    <col min="9558" max="9559" width="2.5703125" style="177" customWidth="1"/>
    <col min="9560"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1" width="0.5703125" style="177" customWidth="1"/>
    <col min="9792" max="9792" width="2.140625" style="177" customWidth="1"/>
    <col min="9793" max="9793" width="0.5703125" style="177" customWidth="1"/>
    <col min="9794" max="9794" width="2.140625" style="177" customWidth="1"/>
    <col min="9795" max="9795" width="0.5703125" style="177" customWidth="1"/>
    <col min="9796" max="9796" width="2.140625" style="177" customWidth="1"/>
    <col min="9797" max="9797" width="0.5703125" style="177" customWidth="1"/>
    <col min="9798" max="9798" width="2.140625" style="177" customWidth="1"/>
    <col min="9799" max="9799" width="0.5703125" style="177" customWidth="1"/>
    <col min="9800" max="9800" width="2.140625" style="177" customWidth="1"/>
    <col min="9801" max="9801" width="0.5703125" style="177" customWidth="1"/>
    <col min="9802" max="9802" width="2.140625" style="177" customWidth="1"/>
    <col min="9803" max="9803" width="0.5703125" style="177" customWidth="1"/>
    <col min="9804" max="9804" width="2.140625" style="177" customWidth="1"/>
    <col min="9805" max="9805" width="0.5703125" style="177" customWidth="1"/>
    <col min="9806" max="9806" width="2.140625" style="177" customWidth="1"/>
    <col min="9807" max="9807" width="0.5703125" style="177" customWidth="1"/>
    <col min="9808" max="9808" width="2.140625" style="177" customWidth="1"/>
    <col min="9809" max="9809" width="0.5703125" style="177" customWidth="1"/>
    <col min="9810" max="9810" width="2.140625" style="177" customWidth="1"/>
    <col min="9811" max="9811" width="0.5703125" style="177" customWidth="1"/>
    <col min="9812" max="9812" width="2.140625" style="177" customWidth="1"/>
    <col min="9813" max="9813" width="0.5703125" style="177" customWidth="1"/>
    <col min="9814" max="9815" width="2.5703125" style="177" customWidth="1"/>
    <col min="9816"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7" width="0.5703125" style="177" customWidth="1"/>
    <col min="10048" max="10048" width="2.140625" style="177" customWidth="1"/>
    <col min="10049" max="10049" width="0.5703125" style="177" customWidth="1"/>
    <col min="10050" max="10050" width="2.140625" style="177" customWidth="1"/>
    <col min="10051" max="10051" width="0.5703125" style="177" customWidth="1"/>
    <col min="10052" max="10052" width="2.140625" style="177" customWidth="1"/>
    <col min="10053" max="10053" width="0.5703125" style="177" customWidth="1"/>
    <col min="10054" max="10054" width="2.140625" style="177" customWidth="1"/>
    <col min="10055" max="10055" width="0.5703125" style="177" customWidth="1"/>
    <col min="10056" max="10056" width="2.140625" style="177" customWidth="1"/>
    <col min="10057" max="10057" width="0.5703125" style="177" customWidth="1"/>
    <col min="10058" max="10058" width="2.140625" style="177" customWidth="1"/>
    <col min="10059" max="10059" width="0.5703125" style="177" customWidth="1"/>
    <col min="10060" max="10060" width="2.140625" style="177" customWidth="1"/>
    <col min="10061" max="10061" width="0.5703125" style="177" customWidth="1"/>
    <col min="10062" max="10062" width="2.140625" style="177" customWidth="1"/>
    <col min="10063" max="10063" width="0.5703125" style="177" customWidth="1"/>
    <col min="10064" max="10064" width="2.140625" style="177" customWidth="1"/>
    <col min="10065" max="10065" width="0.5703125" style="177" customWidth="1"/>
    <col min="10066" max="10066" width="2.140625" style="177" customWidth="1"/>
    <col min="10067" max="10067" width="0.5703125" style="177" customWidth="1"/>
    <col min="10068" max="10068" width="2.140625" style="177" customWidth="1"/>
    <col min="10069" max="10069" width="0.5703125" style="177" customWidth="1"/>
    <col min="10070" max="10071" width="2.5703125" style="177" customWidth="1"/>
    <col min="10072"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3" width="0.5703125" style="177" customWidth="1"/>
    <col min="10304" max="10304" width="2.140625" style="177" customWidth="1"/>
    <col min="10305" max="10305" width="0.5703125" style="177" customWidth="1"/>
    <col min="10306" max="10306" width="2.140625" style="177" customWidth="1"/>
    <col min="10307" max="10307" width="0.5703125" style="177" customWidth="1"/>
    <col min="10308" max="10308" width="2.140625" style="177" customWidth="1"/>
    <col min="10309" max="10309" width="0.5703125" style="177" customWidth="1"/>
    <col min="10310" max="10310" width="2.140625" style="177" customWidth="1"/>
    <col min="10311" max="10311" width="0.5703125" style="177" customWidth="1"/>
    <col min="10312" max="10312" width="2.140625" style="177" customWidth="1"/>
    <col min="10313" max="10313" width="0.5703125" style="177" customWidth="1"/>
    <col min="10314" max="10314" width="2.140625" style="177" customWidth="1"/>
    <col min="10315" max="10315" width="0.5703125" style="177" customWidth="1"/>
    <col min="10316" max="10316" width="2.140625" style="177" customWidth="1"/>
    <col min="10317" max="10317" width="0.5703125" style="177" customWidth="1"/>
    <col min="10318" max="10318" width="2.140625" style="177" customWidth="1"/>
    <col min="10319" max="10319" width="0.5703125" style="177" customWidth="1"/>
    <col min="10320" max="10320" width="2.140625" style="177" customWidth="1"/>
    <col min="10321" max="10321" width="0.5703125" style="177" customWidth="1"/>
    <col min="10322" max="10322" width="2.140625" style="177" customWidth="1"/>
    <col min="10323" max="10323" width="0.5703125" style="177" customWidth="1"/>
    <col min="10324" max="10324" width="2.140625" style="177" customWidth="1"/>
    <col min="10325" max="10325" width="0.5703125" style="177" customWidth="1"/>
    <col min="10326" max="10327" width="2.5703125" style="177" customWidth="1"/>
    <col min="10328"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59" width="0.5703125" style="177" customWidth="1"/>
    <col min="10560" max="10560" width="2.140625" style="177" customWidth="1"/>
    <col min="10561" max="10561" width="0.5703125" style="177" customWidth="1"/>
    <col min="10562" max="10562" width="2.140625" style="177" customWidth="1"/>
    <col min="10563" max="10563" width="0.5703125" style="177" customWidth="1"/>
    <col min="10564" max="10564" width="2.140625" style="177" customWidth="1"/>
    <col min="10565" max="10565" width="0.5703125" style="177" customWidth="1"/>
    <col min="10566" max="10566" width="2.140625" style="177" customWidth="1"/>
    <col min="10567" max="10567" width="0.5703125" style="177" customWidth="1"/>
    <col min="10568" max="10568" width="2.140625" style="177" customWidth="1"/>
    <col min="10569" max="10569" width="0.5703125" style="177" customWidth="1"/>
    <col min="10570" max="10570" width="2.140625" style="177" customWidth="1"/>
    <col min="10571" max="10571" width="0.5703125" style="177" customWidth="1"/>
    <col min="10572" max="10572" width="2.140625" style="177" customWidth="1"/>
    <col min="10573" max="10573" width="0.5703125" style="177" customWidth="1"/>
    <col min="10574" max="10574" width="2.140625" style="177" customWidth="1"/>
    <col min="10575" max="10575" width="0.5703125" style="177" customWidth="1"/>
    <col min="10576" max="10576" width="2.140625" style="177" customWidth="1"/>
    <col min="10577" max="10577" width="0.5703125" style="177" customWidth="1"/>
    <col min="10578" max="10578" width="2.140625" style="177" customWidth="1"/>
    <col min="10579" max="10579" width="0.5703125" style="177" customWidth="1"/>
    <col min="10580" max="10580" width="2.140625" style="177" customWidth="1"/>
    <col min="10581" max="10581" width="0.5703125" style="177" customWidth="1"/>
    <col min="10582" max="10583" width="2.5703125" style="177" customWidth="1"/>
    <col min="10584"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5" width="0.5703125" style="177" customWidth="1"/>
    <col min="10816" max="10816" width="2.140625" style="177" customWidth="1"/>
    <col min="10817" max="10817" width="0.5703125" style="177" customWidth="1"/>
    <col min="10818" max="10818" width="2.140625" style="177" customWidth="1"/>
    <col min="10819" max="10819" width="0.5703125" style="177" customWidth="1"/>
    <col min="10820" max="10820" width="2.140625" style="177" customWidth="1"/>
    <col min="10821" max="10821" width="0.5703125" style="177" customWidth="1"/>
    <col min="10822" max="10822" width="2.140625" style="177" customWidth="1"/>
    <col min="10823" max="10823" width="0.5703125" style="177" customWidth="1"/>
    <col min="10824" max="10824" width="2.140625" style="177" customWidth="1"/>
    <col min="10825" max="10825" width="0.5703125" style="177" customWidth="1"/>
    <col min="10826" max="10826" width="2.140625" style="177" customWidth="1"/>
    <col min="10827" max="10827" width="0.5703125" style="177" customWidth="1"/>
    <col min="10828" max="10828" width="2.140625" style="177" customWidth="1"/>
    <col min="10829" max="10829" width="0.5703125" style="177" customWidth="1"/>
    <col min="10830" max="10830" width="2.140625" style="177" customWidth="1"/>
    <col min="10831" max="10831" width="0.5703125" style="177" customWidth="1"/>
    <col min="10832" max="10832" width="2.140625" style="177" customWidth="1"/>
    <col min="10833" max="10833" width="0.5703125" style="177" customWidth="1"/>
    <col min="10834" max="10834" width="2.140625" style="177" customWidth="1"/>
    <col min="10835" max="10835" width="0.5703125" style="177" customWidth="1"/>
    <col min="10836" max="10836" width="2.140625" style="177" customWidth="1"/>
    <col min="10837" max="10837" width="0.5703125" style="177" customWidth="1"/>
    <col min="10838" max="10839" width="2.5703125" style="177" customWidth="1"/>
    <col min="10840"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1" width="0.5703125" style="177" customWidth="1"/>
    <col min="11072" max="11072" width="2.140625" style="177" customWidth="1"/>
    <col min="11073" max="11073" width="0.5703125" style="177" customWidth="1"/>
    <col min="11074" max="11074" width="2.140625" style="177" customWidth="1"/>
    <col min="11075" max="11075" width="0.5703125" style="177" customWidth="1"/>
    <col min="11076" max="11076" width="2.140625" style="177" customWidth="1"/>
    <col min="11077" max="11077" width="0.5703125" style="177" customWidth="1"/>
    <col min="11078" max="11078" width="2.140625" style="177" customWidth="1"/>
    <col min="11079" max="11079" width="0.5703125" style="177" customWidth="1"/>
    <col min="11080" max="11080" width="2.140625" style="177" customWidth="1"/>
    <col min="11081" max="11081" width="0.5703125" style="177" customWidth="1"/>
    <col min="11082" max="11082" width="2.140625" style="177" customWidth="1"/>
    <col min="11083" max="11083" width="0.5703125" style="177" customWidth="1"/>
    <col min="11084" max="11084" width="2.140625" style="177" customWidth="1"/>
    <col min="11085" max="11085" width="0.5703125" style="177" customWidth="1"/>
    <col min="11086" max="11086" width="2.140625" style="177" customWidth="1"/>
    <col min="11087" max="11087" width="0.5703125" style="177" customWidth="1"/>
    <col min="11088" max="11088" width="2.140625" style="177" customWidth="1"/>
    <col min="11089" max="11089" width="0.5703125" style="177" customWidth="1"/>
    <col min="11090" max="11090" width="2.140625" style="177" customWidth="1"/>
    <col min="11091" max="11091" width="0.5703125" style="177" customWidth="1"/>
    <col min="11092" max="11092" width="2.140625" style="177" customWidth="1"/>
    <col min="11093" max="11093" width="0.5703125" style="177" customWidth="1"/>
    <col min="11094" max="11095" width="2.5703125" style="177" customWidth="1"/>
    <col min="11096"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7" width="0.5703125" style="177" customWidth="1"/>
    <col min="11328" max="11328" width="2.140625" style="177" customWidth="1"/>
    <col min="11329" max="11329" width="0.5703125" style="177" customWidth="1"/>
    <col min="11330" max="11330" width="2.140625" style="177" customWidth="1"/>
    <col min="11331" max="11331" width="0.5703125" style="177" customWidth="1"/>
    <col min="11332" max="11332" width="2.140625" style="177" customWidth="1"/>
    <col min="11333" max="11333" width="0.5703125" style="177" customWidth="1"/>
    <col min="11334" max="11334" width="2.140625" style="177" customWidth="1"/>
    <col min="11335" max="11335" width="0.5703125" style="177" customWidth="1"/>
    <col min="11336" max="11336" width="2.140625" style="177" customWidth="1"/>
    <col min="11337" max="11337" width="0.5703125" style="177" customWidth="1"/>
    <col min="11338" max="11338" width="2.140625" style="177" customWidth="1"/>
    <col min="11339" max="11339" width="0.5703125" style="177" customWidth="1"/>
    <col min="11340" max="11340" width="2.140625" style="177" customWidth="1"/>
    <col min="11341" max="11341" width="0.5703125" style="177" customWidth="1"/>
    <col min="11342" max="11342" width="2.140625" style="177" customWidth="1"/>
    <col min="11343" max="11343" width="0.5703125" style="177" customWidth="1"/>
    <col min="11344" max="11344" width="2.140625" style="177" customWidth="1"/>
    <col min="11345" max="11345" width="0.5703125" style="177" customWidth="1"/>
    <col min="11346" max="11346" width="2.140625" style="177" customWidth="1"/>
    <col min="11347" max="11347" width="0.5703125" style="177" customWidth="1"/>
    <col min="11348" max="11348" width="2.140625" style="177" customWidth="1"/>
    <col min="11349" max="11349" width="0.5703125" style="177" customWidth="1"/>
    <col min="11350" max="11351" width="2.5703125" style="177" customWidth="1"/>
    <col min="11352"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3" width="0.5703125" style="177" customWidth="1"/>
    <col min="11584" max="11584" width="2.140625" style="177" customWidth="1"/>
    <col min="11585" max="11585" width="0.5703125" style="177" customWidth="1"/>
    <col min="11586" max="11586" width="2.140625" style="177" customWidth="1"/>
    <col min="11587" max="11587" width="0.5703125" style="177" customWidth="1"/>
    <col min="11588" max="11588" width="2.140625" style="177" customWidth="1"/>
    <col min="11589" max="11589" width="0.5703125" style="177" customWidth="1"/>
    <col min="11590" max="11590" width="2.140625" style="177" customWidth="1"/>
    <col min="11591" max="11591" width="0.5703125" style="177" customWidth="1"/>
    <col min="11592" max="11592" width="2.140625" style="177" customWidth="1"/>
    <col min="11593" max="11593" width="0.5703125" style="177" customWidth="1"/>
    <col min="11594" max="11594" width="2.140625" style="177" customWidth="1"/>
    <col min="11595" max="11595" width="0.5703125" style="177" customWidth="1"/>
    <col min="11596" max="11596" width="2.140625" style="177" customWidth="1"/>
    <col min="11597" max="11597" width="0.5703125" style="177" customWidth="1"/>
    <col min="11598" max="11598" width="2.140625" style="177" customWidth="1"/>
    <col min="11599" max="11599" width="0.5703125" style="177" customWidth="1"/>
    <col min="11600" max="11600" width="2.140625" style="177" customWidth="1"/>
    <col min="11601" max="11601" width="0.5703125" style="177" customWidth="1"/>
    <col min="11602" max="11602" width="2.140625" style="177" customWidth="1"/>
    <col min="11603" max="11603" width="0.5703125" style="177" customWidth="1"/>
    <col min="11604" max="11604" width="2.140625" style="177" customWidth="1"/>
    <col min="11605" max="11605" width="0.5703125" style="177" customWidth="1"/>
    <col min="11606" max="11607" width="2.5703125" style="177" customWidth="1"/>
    <col min="11608"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39" width="0.5703125" style="177" customWidth="1"/>
    <col min="11840" max="11840" width="2.140625" style="177" customWidth="1"/>
    <col min="11841" max="11841" width="0.5703125" style="177" customWidth="1"/>
    <col min="11842" max="11842" width="2.140625" style="177" customWidth="1"/>
    <col min="11843" max="11843" width="0.5703125" style="177" customWidth="1"/>
    <col min="11844" max="11844" width="2.140625" style="177" customWidth="1"/>
    <col min="11845" max="11845" width="0.5703125" style="177" customWidth="1"/>
    <col min="11846" max="11846" width="2.140625" style="177" customWidth="1"/>
    <col min="11847" max="11847" width="0.5703125" style="177" customWidth="1"/>
    <col min="11848" max="11848" width="2.140625" style="177" customWidth="1"/>
    <col min="11849" max="11849" width="0.5703125" style="177" customWidth="1"/>
    <col min="11850" max="11850" width="2.140625" style="177" customWidth="1"/>
    <col min="11851" max="11851" width="0.5703125" style="177" customWidth="1"/>
    <col min="11852" max="11852" width="2.140625" style="177" customWidth="1"/>
    <col min="11853" max="11853" width="0.5703125" style="177" customWidth="1"/>
    <col min="11854" max="11854" width="2.140625" style="177" customWidth="1"/>
    <col min="11855" max="11855" width="0.5703125" style="177" customWidth="1"/>
    <col min="11856" max="11856" width="2.140625" style="177" customWidth="1"/>
    <col min="11857" max="11857" width="0.5703125" style="177" customWidth="1"/>
    <col min="11858" max="11858" width="2.140625" style="177" customWidth="1"/>
    <col min="11859" max="11859" width="0.5703125" style="177" customWidth="1"/>
    <col min="11860" max="11860" width="2.140625" style="177" customWidth="1"/>
    <col min="11861" max="11861" width="0.5703125" style="177" customWidth="1"/>
    <col min="11862" max="11863" width="2.5703125" style="177" customWidth="1"/>
    <col min="11864"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5" width="0.5703125" style="177" customWidth="1"/>
    <col min="12096" max="12096" width="2.140625" style="177" customWidth="1"/>
    <col min="12097" max="12097" width="0.5703125" style="177" customWidth="1"/>
    <col min="12098" max="12098" width="2.140625" style="177" customWidth="1"/>
    <col min="12099" max="12099" width="0.5703125" style="177" customWidth="1"/>
    <col min="12100" max="12100" width="2.140625" style="177" customWidth="1"/>
    <col min="12101" max="12101" width="0.5703125" style="177" customWidth="1"/>
    <col min="12102" max="12102" width="2.140625" style="177" customWidth="1"/>
    <col min="12103" max="12103" width="0.5703125" style="177" customWidth="1"/>
    <col min="12104" max="12104" width="2.140625" style="177" customWidth="1"/>
    <col min="12105" max="12105" width="0.5703125" style="177" customWidth="1"/>
    <col min="12106" max="12106" width="2.140625" style="177" customWidth="1"/>
    <col min="12107" max="12107" width="0.5703125" style="177" customWidth="1"/>
    <col min="12108" max="12108" width="2.140625" style="177" customWidth="1"/>
    <col min="12109" max="12109" width="0.5703125" style="177" customWidth="1"/>
    <col min="12110" max="12110" width="2.140625" style="177" customWidth="1"/>
    <col min="12111" max="12111" width="0.5703125" style="177" customWidth="1"/>
    <col min="12112" max="12112" width="2.140625" style="177" customWidth="1"/>
    <col min="12113" max="12113" width="0.5703125" style="177" customWidth="1"/>
    <col min="12114" max="12114" width="2.140625" style="177" customWidth="1"/>
    <col min="12115" max="12115" width="0.5703125" style="177" customWidth="1"/>
    <col min="12116" max="12116" width="2.140625" style="177" customWidth="1"/>
    <col min="12117" max="12117" width="0.5703125" style="177" customWidth="1"/>
    <col min="12118" max="12119" width="2.5703125" style="177" customWidth="1"/>
    <col min="12120"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1" width="0.5703125" style="177" customWidth="1"/>
    <col min="12352" max="12352" width="2.140625" style="177" customWidth="1"/>
    <col min="12353" max="12353" width="0.5703125" style="177" customWidth="1"/>
    <col min="12354" max="12354" width="2.140625" style="177" customWidth="1"/>
    <col min="12355" max="12355" width="0.5703125" style="177" customWidth="1"/>
    <col min="12356" max="12356" width="2.140625" style="177" customWidth="1"/>
    <col min="12357" max="12357" width="0.5703125" style="177" customWidth="1"/>
    <col min="12358" max="12358" width="2.140625" style="177" customWidth="1"/>
    <col min="12359" max="12359" width="0.5703125" style="177" customWidth="1"/>
    <col min="12360" max="12360" width="2.140625" style="177" customWidth="1"/>
    <col min="12361" max="12361" width="0.5703125" style="177" customWidth="1"/>
    <col min="12362" max="12362" width="2.140625" style="177" customWidth="1"/>
    <col min="12363" max="12363" width="0.5703125" style="177" customWidth="1"/>
    <col min="12364" max="12364" width="2.140625" style="177" customWidth="1"/>
    <col min="12365" max="12365" width="0.5703125" style="177" customWidth="1"/>
    <col min="12366" max="12366" width="2.140625" style="177" customWidth="1"/>
    <col min="12367" max="12367" width="0.5703125" style="177" customWidth="1"/>
    <col min="12368" max="12368" width="2.140625" style="177" customWidth="1"/>
    <col min="12369" max="12369" width="0.5703125" style="177" customWidth="1"/>
    <col min="12370" max="12370" width="2.140625" style="177" customWidth="1"/>
    <col min="12371" max="12371" width="0.5703125" style="177" customWidth="1"/>
    <col min="12372" max="12372" width="2.140625" style="177" customWidth="1"/>
    <col min="12373" max="12373" width="0.5703125" style="177" customWidth="1"/>
    <col min="12374" max="12375" width="2.5703125" style="177" customWidth="1"/>
    <col min="12376"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7" width="0.5703125" style="177" customWidth="1"/>
    <col min="12608" max="12608" width="2.140625" style="177" customWidth="1"/>
    <col min="12609" max="12609" width="0.5703125" style="177" customWidth="1"/>
    <col min="12610" max="12610" width="2.140625" style="177" customWidth="1"/>
    <col min="12611" max="12611" width="0.5703125" style="177" customWidth="1"/>
    <col min="12612" max="12612" width="2.140625" style="177" customWidth="1"/>
    <col min="12613" max="12613" width="0.5703125" style="177" customWidth="1"/>
    <col min="12614" max="12614" width="2.140625" style="177" customWidth="1"/>
    <col min="12615" max="12615" width="0.5703125" style="177" customWidth="1"/>
    <col min="12616" max="12616" width="2.140625" style="177" customWidth="1"/>
    <col min="12617" max="12617" width="0.5703125" style="177" customWidth="1"/>
    <col min="12618" max="12618" width="2.140625" style="177" customWidth="1"/>
    <col min="12619" max="12619" width="0.5703125" style="177" customWidth="1"/>
    <col min="12620" max="12620" width="2.140625" style="177" customWidth="1"/>
    <col min="12621" max="12621" width="0.5703125" style="177" customWidth="1"/>
    <col min="12622" max="12622" width="2.140625" style="177" customWidth="1"/>
    <col min="12623" max="12623" width="0.5703125" style="177" customWidth="1"/>
    <col min="12624" max="12624" width="2.140625" style="177" customWidth="1"/>
    <col min="12625" max="12625" width="0.5703125" style="177" customWidth="1"/>
    <col min="12626" max="12626" width="2.140625" style="177" customWidth="1"/>
    <col min="12627" max="12627" width="0.5703125" style="177" customWidth="1"/>
    <col min="12628" max="12628" width="2.140625" style="177" customWidth="1"/>
    <col min="12629" max="12629" width="0.5703125" style="177" customWidth="1"/>
    <col min="12630" max="12631" width="2.5703125" style="177" customWidth="1"/>
    <col min="12632"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3" width="0.5703125" style="177" customWidth="1"/>
    <col min="12864" max="12864" width="2.140625" style="177" customWidth="1"/>
    <col min="12865" max="12865" width="0.5703125" style="177" customWidth="1"/>
    <col min="12866" max="12866" width="2.140625" style="177" customWidth="1"/>
    <col min="12867" max="12867" width="0.5703125" style="177" customWidth="1"/>
    <col min="12868" max="12868" width="2.140625" style="177" customWidth="1"/>
    <col min="12869" max="12869" width="0.5703125" style="177" customWidth="1"/>
    <col min="12870" max="12870" width="2.140625" style="177" customWidth="1"/>
    <col min="12871" max="12871" width="0.5703125" style="177" customWidth="1"/>
    <col min="12872" max="12872" width="2.140625" style="177" customWidth="1"/>
    <col min="12873" max="12873" width="0.5703125" style="177" customWidth="1"/>
    <col min="12874" max="12874" width="2.140625" style="177" customWidth="1"/>
    <col min="12875" max="12875" width="0.5703125" style="177" customWidth="1"/>
    <col min="12876" max="12876" width="2.140625" style="177" customWidth="1"/>
    <col min="12877" max="12877" width="0.5703125" style="177" customWidth="1"/>
    <col min="12878" max="12878" width="2.140625" style="177" customWidth="1"/>
    <col min="12879" max="12879" width="0.5703125" style="177" customWidth="1"/>
    <col min="12880" max="12880" width="2.140625" style="177" customWidth="1"/>
    <col min="12881" max="12881" width="0.5703125" style="177" customWidth="1"/>
    <col min="12882" max="12882" width="2.140625" style="177" customWidth="1"/>
    <col min="12883" max="12883" width="0.5703125" style="177" customWidth="1"/>
    <col min="12884" max="12884" width="2.140625" style="177" customWidth="1"/>
    <col min="12885" max="12885" width="0.5703125" style="177" customWidth="1"/>
    <col min="12886" max="12887" width="2.5703125" style="177" customWidth="1"/>
    <col min="12888"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19" width="0.5703125" style="177" customWidth="1"/>
    <col min="13120" max="13120" width="2.140625" style="177" customWidth="1"/>
    <col min="13121" max="13121" width="0.5703125" style="177" customWidth="1"/>
    <col min="13122" max="13122" width="2.140625" style="177" customWidth="1"/>
    <col min="13123" max="13123" width="0.5703125" style="177" customWidth="1"/>
    <col min="13124" max="13124" width="2.140625" style="177" customWidth="1"/>
    <col min="13125" max="13125" width="0.5703125" style="177" customWidth="1"/>
    <col min="13126" max="13126" width="2.140625" style="177" customWidth="1"/>
    <col min="13127" max="13127" width="0.5703125" style="177" customWidth="1"/>
    <col min="13128" max="13128" width="2.140625" style="177" customWidth="1"/>
    <col min="13129" max="13129" width="0.5703125" style="177" customWidth="1"/>
    <col min="13130" max="13130" width="2.140625" style="177" customWidth="1"/>
    <col min="13131" max="13131" width="0.5703125" style="177" customWidth="1"/>
    <col min="13132" max="13132" width="2.140625" style="177" customWidth="1"/>
    <col min="13133" max="13133" width="0.5703125" style="177" customWidth="1"/>
    <col min="13134" max="13134" width="2.140625" style="177" customWidth="1"/>
    <col min="13135" max="13135" width="0.5703125" style="177" customWidth="1"/>
    <col min="13136" max="13136" width="2.140625" style="177" customWidth="1"/>
    <col min="13137" max="13137" width="0.5703125" style="177" customWidth="1"/>
    <col min="13138" max="13138" width="2.140625" style="177" customWidth="1"/>
    <col min="13139" max="13139" width="0.5703125" style="177" customWidth="1"/>
    <col min="13140" max="13140" width="2.140625" style="177" customWidth="1"/>
    <col min="13141" max="13141" width="0.5703125" style="177" customWidth="1"/>
    <col min="13142" max="13143" width="2.5703125" style="177" customWidth="1"/>
    <col min="13144"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5" width="0.5703125" style="177" customWidth="1"/>
    <col min="13376" max="13376" width="2.140625" style="177" customWidth="1"/>
    <col min="13377" max="13377" width="0.5703125" style="177" customWidth="1"/>
    <col min="13378" max="13378" width="2.140625" style="177" customWidth="1"/>
    <col min="13379" max="13379" width="0.5703125" style="177" customWidth="1"/>
    <col min="13380" max="13380" width="2.140625" style="177" customWidth="1"/>
    <col min="13381" max="13381" width="0.5703125" style="177" customWidth="1"/>
    <col min="13382" max="13382" width="2.140625" style="177" customWidth="1"/>
    <col min="13383" max="13383" width="0.5703125" style="177" customWidth="1"/>
    <col min="13384" max="13384" width="2.140625" style="177" customWidth="1"/>
    <col min="13385" max="13385" width="0.5703125" style="177" customWidth="1"/>
    <col min="13386" max="13386" width="2.140625" style="177" customWidth="1"/>
    <col min="13387" max="13387" width="0.5703125" style="177" customWidth="1"/>
    <col min="13388" max="13388" width="2.140625" style="177" customWidth="1"/>
    <col min="13389" max="13389" width="0.5703125" style="177" customWidth="1"/>
    <col min="13390" max="13390" width="2.140625" style="177" customWidth="1"/>
    <col min="13391" max="13391" width="0.5703125" style="177" customWidth="1"/>
    <col min="13392" max="13392" width="2.140625" style="177" customWidth="1"/>
    <col min="13393" max="13393" width="0.5703125" style="177" customWidth="1"/>
    <col min="13394" max="13394" width="2.140625" style="177" customWidth="1"/>
    <col min="13395" max="13395" width="0.5703125" style="177" customWidth="1"/>
    <col min="13396" max="13396" width="2.140625" style="177" customWidth="1"/>
    <col min="13397" max="13397" width="0.5703125" style="177" customWidth="1"/>
    <col min="13398" max="13399" width="2.5703125" style="177" customWidth="1"/>
    <col min="13400"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1" width="0.5703125" style="177" customWidth="1"/>
    <col min="13632" max="13632" width="2.140625" style="177" customWidth="1"/>
    <col min="13633" max="13633" width="0.5703125" style="177" customWidth="1"/>
    <col min="13634" max="13634" width="2.140625" style="177" customWidth="1"/>
    <col min="13635" max="13635" width="0.5703125" style="177" customWidth="1"/>
    <col min="13636" max="13636" width="2.140625" style="177" customWidth="1"/>
    <col min="13637" max="13637" width="0.5703125" style="177" customWidth="1"/>
    <col min="13638" max="13638" width="2.140625" style="177" customWidth="1"/>
    <col min="13639" max="13639" width="0.5703125" style="177" customWidth="1"/>
    <col min="13640" max="13640" width="2.140625" style="177" customWidth="1"/>
    <col min="13641" max="13641" width="0.5703125" style="177" customWidth="1"/>
    <col min="13642" max="13642" width="2.140625" style="177" customWidth="1"/>
    <col min="13643" max="13643" width="0.5703125" style="177" customWidth="1"/>
    <col min="13644" max="13644" width="2.140625" style="177" customWidth="1"/>
    <col min="13645" max="13645" width="0.5703125" style="177" customWidth="1"/>
    <col min="13646" max="13646" width="2.140625" style="177" customWidth="1"/>
    <col min="13647" max="13647" width="0.5703125" style="177" customWidth="1"/>
    <col min="13648" max="13648" width="2.140625" style="177" customWidth="1"/>
    <col min="13649" max="13649" width="0.5703125" style="177" customWidth="1"/>
    <col min="13650" max="13650" width="2.140625" style="177" customWidth="1"/>
    <col min="13651" max="13651" width="0.5703125" style="177" customWidth="1"/>
    <col min="13652" max="13652" width="2.140625" style="177" customWidth="1"/>
    <col min="13653" max="13653" width="0.5703125" style="177" customWidth="1"/>
    <col min="13654" max="13655" width="2.5703125" style="177" customWidth="1"/>
    <col min="13656"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7" width="0.5703125" style="177" customWidth="1"/>
    <col min="13888" max="13888" width="2.140625" style="177" customWidth="1"/>
    <col min="13889" max="13889" width="0.5703125" style="177" customWidth="1"/>
    <col min="13890" max="13890" width="2.140625" style="177" customWidth="1"/>
    <col min="13891" max="13891" width="0.5703125" style="177" customWidth="1"/>
    <col min="13892" max="13892" width="2.140625" style="177" customWidth="1"/>
    <col min="13893" max="13893" width="0.5703125" style="177" customWidth="1"/>
    <col min="13894" max="13894" width="2.140625" style="177" customWidth="1"/>
    <col min="13895" max="13895" width="0.5703125" style="177" customWidth="1"/>
    <col min="13896" max="13896" width="2.140625" style="177" customWidth="1"/>
    <col min="13897" max="13897" width="0.5703125" style="177" customWidth="1"/>
    <col min="13898" max="13898" width="2.140625" style="177" customWidth="1"/>
    <col min="13899" max="13899" width="0.5703125" style="177" customWidth="1"/>
    <col min="13900" max="13900" width="2.140625" style="177" customWidth="1"/>
    <col min="13901" max="13901" width="0.5703125" style="177" customWidth="1"/>
    <col min="13902" max="13902" width="2.140625" style="177" customWidth="1"/>
    <col min="13903" max="13903" width="0.5703125" style="177" customWidth="1"/>
    <col min="13904" max="13904" width="2.140625" style="177" customWidth="1"/>
    <col min="13905" max="13905" width="0.5703125" style="177" customWidth="1"/>
    <col min="13906" max="13906" width="2.140625" style="177" customWidth="1"/>
    <col min="13907" max="13907" width="0.5703125" style="177" customWidth="1"/>
    <col min="13908" max="13908" width="2.140625" style="177" customWidth="1"/>
    <col min="13909" max="13909" width="0.5703125" style="177" customWidth="1"/>
    <col min="13910" max="13911" width="2.5703125" style="177" customWidth="1"/>
    <col min="13912"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3" width="0.5703125" style="177" customWidth="1"/>
    <col min="14144" max="14144" width="2.140625" style="177" customWidth="1"/>
    <col min="14145" max="14145" width="0.5703125" style="177" customWidth="1"/>
    <col min="14146" max="14146" width="2.140625" style="177" customWidth="1"/>
    <col min="14147" max="14147" width="0.5703125" style="177" customWidth="1"/>
    <col min="14148" max="14148" width="2.140625" style="177" customWidth="1"/>
    <col min="14149" max="14149" width="0.5703125" style="177" customWidth="1"/>
    <col min="14150" max="14150" width="2.140625" style="177" customWidth="1"/>
    <col min="14151" max="14151" width="0.5703125" style="177" customWidth="1"/>
    <col min="14152" max="14152" width="2.140625" style="177" customWidth="1"/>
    <col min="14153" max="14153" width="0.5703125" style="177" customWidth="1"/>
    <col min="14154" max="14154" width="2.140625" style="177" customWidth="1"/>
    <col min="14155" max="14155" width="0.5703125" style="177" customWidth="1"/>
    <col min="14156" max="14156" width="2.140625" style="177" customWidth="1"/>
    <col min="14157" max="14157" width="0.5703125" style="177" customWidth="1"/>
    <col min="14158" max="14158" width="2.140625" style="177" customWidth="1"/>
    <col min="14159" max="14159" width="0.5703125" style="177" customWidth="1"/>
    <col min="14160" max="14160" width="2.140625" style="177" customWidth="1"/>
    <col min="14161" max="14161" width="0.5703125" style="177" customWidth="1"/>
    <col min="14162" max="14162" width="2.140625" style="177" customWidth="1"/>
    <col min="14163" max="14163" width="0.5703125" style="177" customWidth="1"/>
    <col min="14164" max="14164" width="2.140625" style="177" customWidth="1"/>
    <col min="14165" max="14165" width="0.5703125" style="177" customWidth="1"/>
    <col min="14166" max="14167" width="2.5703125" style="177" customWidth="1"/>
    <col min="14168"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399" width="0.5703125" style="177" customWidth="1"/>
    <col min="14400" max="14400" width="2.140625" style="177" customWidth="1"/>
    <col min="14401" max="14401" width="0.5703125" style="177" customWidth="1"/>
    <col min="14402" max="14402" width="2.140625" style="177" customWidth="1"/>
    <col min="14403" max="14403" width="0.5703125" style="177" customWidth="1"/>
    <col min="14404" max="14404" width="2.140625" style="177" customWidth="1"/>
    <col min="14405" max="14405" width="0.5703125" style="177" customWidth="1"/>
    <col min="14406" max="14406" width="2.140625" style="177" customWidth="1"/>
    <col min="14407" max="14407" width="0.5703125" style="177" customWidth="1"/>
    <col min="14408" max="14408" width="2.140625" style="177" customWidth="1"/>
    <col min="14409" max="14409" width="0.5703125" style="177" customWidth="1"/>
    <col min="14410" max="14410" width="2.140625" style="177" customWidth="1"/>
    <col min="14411" max="14411" width="0.5703125" style="177" customWidth="1"/>
    <col min="14412" max="14412" width="2.140625" style="177" customWidth="1"/>
    <col min="14413" max="14413" width="0.5703125" style="177" customWidth="1"/>
    <col min="14414" max="14414" width="2.140625" style="177" customWidth="1"/>
    <col min="14415" max="14415" width="0.5703125" style="177" customWidth="1"/>
    <col min="14416" max="14416" width="2.140625" style="177" customWidth="1"/>
    <col min="14417" max="14417" width="0.5703125" style="177" customWidth="1"/>
    <col min="14418" max="14418" width="2.140625" style="177" customWidth="1"/>
    <col min="14419" max="14419" width="0.5703125" style="177" customWidth="1"/>
    <col min="14420" max="14420" width="2.140625" style="177" customWidth="1"/>
    <col min="14421" max="14421" width="0.5703125" style="177" customWidth="1"/>
    <col min="14422" max="14423" width="2.5703125" style="177" customWidth="1"/>
    <col min="14424"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5" width="0.5703125" style="177" customWidth="1"/>
    <col min="14656" max="14656" width="2.140625" style="177" customWidth="1"/>
    <col min="14657" max="14657" width="0.5703125" style="177" customWidth="1"/>
    <col min="14658" max="14658" width="2.140625" style="177" customWidth="1"/>
    <col min="14659" max="14659" width="0.5703125" style="177" customWidth="1"/>
    <col min="14660" max="14660" width="2.140625" style="177" customWidth="1"/>
    <col min="14661" max="14661" width="0.5703125" style="177" customWidth="1"/>
    <col min="14662" max="14662" width="2.140625" style="177" customWidth="1"/>
    <col min="14663" max="14663" width="0.5703125" style="177" customWidth="1"/>
    <col min="14664" max="14664" width="2.140625" style="177" customWidth="1"/>
    <col min="14665" max="14665" width="0.5703125" style="177" customWidth="1"/>
    <col min="14666" max="14666" width="2.140625" style="177" customWidth="1"/>
    <col min="14667" max="14667" width="0.5703125" style="177" customWidth="1"/>
    <col min="14668" max="14668" width="2.140625" style="177" customWidth="1"/>
    <col min="14669" max="14669" width="0.5703125" style="177" customWidth="1"/>
    <col min="14670" max="14670" width="2.140625" style="177" customWidth="1"/>
    <col min="14671" max="14671" width="0.5703125" style="177" customWidth="1"/>
    <col min="14672" max="14672" width="2.140625" style="177" customWidth="1"/>
    <col min="14673" max="14673" width="0.5703125" style="177" customWidth="1"/>
    <col min="14674" max="14674" width="2.140625" style="177" customWidth="1"/>
    <col min="14675" max="14675" width="0.5703125" style="177" customWidth="1"/>
    <col min="14676" max="14676" width="2.140625" style="177" customWidth="1"/>
    <col min="14677" max="14677" width="0.5703125" style="177" customWidth="1"/>
    <col min="14678" max="14679" width="2.5703125" style="177" customWidth="1"/>
    <col min="14680"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1" width="0.5703125" style="177" customWidth="1"/>
    <col min="14912" max="14912" width="2.140625" style="177" customWidth="1"/>
    <col min="14913" max="14913" width="0.5703125" style="177" customWidth="1"/>
    <col min="14914" max="14914" width="2.140625" style="177" customWidth="1"/>
    <col min="14915" max="14915" width="0.5703125" style="177" customWidth="1"/>
    <col min="14916" max="14916" width="2.140625" style="177" customWidth="1"/>
    <col min="14917" max="14917" width="0.5703125" style="177" customWidth="1"/>
    <col min="14918" max="14918" width="2.140625" style="177" customWidth="1"/>
    <col min="14919" max="14919" width="0.5703125" style="177" customWidth="1"/>
    <col min="14920" max="14920" width="2.140625" style="177" customWidth="1"/>
    <col min="14921" max="14921" width="0.5703125" style="177" customWidth="1"/>
    <col min="14922" max="14922" width="2.140625" style="177" customWidth="1"/>
    <col min="14923" max="14923" width="0.5703125" style="177" customWidth="1"/>
    <col min="14924" max="14924" width="2.140625" style="177" customWidth="1"/>
    <col min="14925" max="14925" width="0.5703125" style="177" customWidth="1"/>
    <col min="14926" max="14926" width="2.140625" style="177" customWidth="1"/>
    <col min="14927" max="14927" width="0.5703125" style="177" customWidth="1"/>
    <col min="14928" max="14928" width="2.140625" style="177" customWidth="1"/>
    <col min="14929" max="14929" width="0.5703125" style="177" customWidth="1"/>
    <col min="14930" max="14930" width="2.140625" style="177" customWidth="1"/>
    <col min="14931" max="14931" width="0.5703125" style="177" customWidth="1"/>
    <col min="14932" max="14932" width="2.140625" style="177" customWidth="1"/>
    <col min="14933" max="14933" width="0.5703125" style="177" customWidth="1"/>
    <col min="14934" max="14935" width="2.5703125" style="177" customWidth="1"/>
    <col min="14936"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7" width="0.5703125" style="177" customWidth="1"/>
    <col min="15168" max="15168" width="2.140625" style="177" customWidth="1"/>
    <col min="15169" max="15169" width="0.5703125" style="177" customWidth="1"/>
    <col min="15170" max="15170" width="2.140625" style="177" customWidth="1"/>
    <col min="15171" max="15171" width="0.5703125" style="177" customWidth="1"/>
    <col min="15172" max="15172" width="2.140625" style="177" customWidth="1"/>
    <col min="15173" max="15173" width="0.5703125" style="177" customWidth="1"/>
    <col min="15174" max="15174" width="2.140625" style="177" customWidth="1"/>
    <col min="15175" max="15175" width="0.5703125" style="177" customWidth="1"/>
    <col min="15176" max="15176" width="2.140625" style="177" customWidth="1"/>
    <col min="15177" max="15177" width="0.5703125" style="177" customWidth="1"/>
    <col min="15178" max="15178" width="2.140625" style="177" customWidth="1"/>
    <col min="15179" max="15179" width="0.5703125" style="177" customWidth="1"/>
    <col min="15180" max="15180" width="2.140625" style="177" customWidth="1"/>
    <col min="15181" max="15181" width="0.5703125" style="177" customWidth="1"/>
    <col min="15182" max="15182" width="2.140625" style="177" customWidth="1"/>
    <col min="15183" max="15183" width="0.5703125" style="177" customWidth="1"/>
    <col min="15184" max="15184" width="2.140625" style="177" customWidth="1"/>
    <col min="15185" max="15185" width="0.5703125" style="177" customWidth="1"/>
    <col min="15186" max="15186" width="2.140625" style="177" customWidth="1"/>
    <col min="15187" max="15187" width="0.5703125" style="177" customWidth="1"/>
    <col min="15188" max="15188" width="2.140625" style="177" customWidth="1"/>
    <col min="15189" max="15189" width="0.5703125" style="177" customWidth="1"/>
    <col min="15190" max="15191" width="2.5703125" style="177" customWidth="1"/>
    <col min="15192"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3" width="0.5703125" style="177" customWidth="1"/>
    <col min="15424" max="15424" width="2.140625" style="177" customWidth="1"/>
    <col min="15425" max="15425" width="0.5703125" style="177" customWidth="1"/>
    <col min="15426" max="15426" width="2.140625" style="177" customWidth="1"/>
    <col min="15427" max="15427" width="0.5703125" style="177" customWidth="1"/>
    <col min="15428" max="15428" width="2.140625" style="177" customWidth="1"/>
    <col min="15429" max="15429" width="0.5703125" style="177" customWidth="1"/>
    <col min="15430" max="15430" width="2.140625" style="177" customWidth="1"/>
    <col min="15431" max="15431" width="0.5703125" style="177" customWidth="1"/>
    <col min="15432" max="15432" width="2.140625" style="177" customWidth="1"/>
    <col min="15433" max="15433" width="0.5703125" style="177" customWidth="1"/>
    <col min="15434" max="15434" width="2.140625" style="177" customWidth="1"/>
    <col min="15435" max="15435" width="0.5703125" style="177" customWidth="1"/>
    <col min="15436" max="15436" width="2.140625" style="177" customWidth="1"/>
    <col min="15437" max="15437" width="0.5703125" style="177" customWidth="1"/>
    <col min="15438" max="15438" width="2.140625" style="177" customWidth="1"/>
    <col min="15439" max="15439" width="0.5703125" style="177" customWidth="1"/>
    <col min="15440" max="15440" width="2.140625" style="177" customWidth="1"/>
    <col min="15441" max="15441" width="0.5703125" style="177" customWidth="1"/>
    <col min="15442" max="15442" width="2.140625" style="177" customWidth="1"/>
    <col min="15443" max="15443" width="0.5703125" style="177" customWidth="1"/>
    <col min="15444" max="15444" width="2.140625" style="177" customWidth="1"/>
    <col min="15445" max="15445" width="0.5703125" style="177" customWidth="1"/>
    <col min="15446" max="15447" width="2.5703125" style="177" customWidth="1"/>
    <col min="15448"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79" width="0.5703125" style="177" customWidth="1"/>
    <col min="15680" max="15680" width="2.140625" style="177" customWidth="1"/>
    <col min="15681" max="15681" width="0.5703125" style="177" customWidth="1"/>
    <col min="15682" max="15682" width="2.140625" style="177" customWidth="1"/>
    <col min="15683" max="15683" width="0.5703125" style="177" customWidth="1"/>
    <col min="15684" max="15684" width="2.140625" style="177" customWidth="1"/>
    <col min="15685" max="15685" width="0.5703125" style="177" customWidth="1"/>
    <col min="15686" max="15686" width="2.140625" style="177" customWidth="1"/>
    <col min="15687" max="15687" width="0.5703125" style="177" customWidth="1"/>
    <col min="15688" max="15688" width="2.140625" style="177" customWidth="1"/>
    <col min="15689" max="15689" width="0.5703125" style="177" customWidth="1"/>
    <col min="15690" max="15690" width="2.140625" style="177" customWidth="1"/>
    <col min="15691" max="15691" width="0.5703125" style="177" customWidth="1"/>
    <col min="15692" max="15692" width="2.140625" style="177" customWidth="1"/>
    <col min="15693" max="15693" width="0.5703125" style="177" customWidth="1"/>
    <col min="15694" max="15694" width="2.140625" style="177" customWidth="1"/>
    <col min="15695" max="15695" width="0.5703125" style="177" customWidth="1"/>
    <col min="15696" max="15696" width="2.140625" style="177" customWidth="1"/>
    <col min="15697" max="15697" width="0.5703125" style="177" customWidth="1"/>
    <col min="15698" max="15698" width="2.140625" style="177" customWidth="1"/>
    <col min="15699" max="15699" width="0.5703125" style="177" customWidth="1"/>
    <col min="15700" max="15700" width="2.140625" style="177" customWidth="1"/>
    <col min="15701" max="15701" width="0.5703125" style="177" customWidth="1"/>
    <col min="15702" max="15703" width="2.5703125" style="177" customWidth="1"/>
    <col min="15704"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5" width="0.5703125" style="177" customWidth="1"/>
    <col min="15936" max="15936" width="2.140625" style="177" customWidth="1"/>
    <col min="15937" max="15937" width="0.5703125" style="177" customWidth="1"/>
    <col min="15938" max="15938" width="2.140625" style="177" customWidth="1"/>
    <col min="15939" max="15939" width="0.5703125" style="177" customWidth="1"/>
    <col min="15940" max="15940" width="2.140625" style="177" customWidth="1"/>
    <col min="15941" max="15941" width="0.5703125" style="177" customWidth="1"/>
    <col min="15942" max="15942" width="2.140625" style="177" customWidth="1"/>
    <col min="15943" max="15943" width="0.5703125" style="177" customWidth="1"/>
    <col min="15944" max="15944" width="2.140625" style="177" customWidth="1"/>
    <col min="15945" max="15945" width="0.5703125" style="177" customWidth="1"/>
    <col min="15946" max="15946" width="2.140625" style="177" customWidth="1"/>
    <col min="15947" max="15947" width="0.5703125" style="177" customWidth="1"/>
    <col min="15948" max="15948" width="2.140625" style="177" customWidth="1"/>
    <col min="15949" max="15949" width="0.5703125" style="177" customWidth="1"/>
    <col min="15950" max="15950" width="2.140625" style="177" customWidth="1"/>
    <col min="15951" max="15951" width="0.5703125" style="177" customWidth="1"/>
    <col min="15952" max="15952" width="2.140625" style="177" customWidth="1"/>
    <col min="15953" max="15953" width="0.5703125" style="177" customWidth="1"/>
    <col min="15954" max="15954" width="2.140625" style="177" customWidth="1"/>
    <col min="15955" max="15955" width="0.5703125" style="177" customWidth="1"/>
    <col min="15956" max="15956" width="2.140625" style="177" customWidth="1"/>
    <col min="15957" max="15957" width="0.5703125" style="177" customWidth="1"/>
    <col min="15958" max="15959" width="2.5703125" style="177" customWidth="1"/>
    <col min="15960"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1" width="0.5703125" style="177" customWidth="1"/>
    <col min="16192" max="16192" width="2.140625" style="177" customWidth="1"/>
    <col min="16193" max="16193" width="0.5703125" style="177" customWidth="1"/>
    <col min="16194" max="16194" width="2.140625" style="177" customWidth="1"/>
    <col min="16195" max="16195" width="0.5703125" style="177" customWidth="1"/>
    <col min="16196" max="16196" width="2.140625" style="177" customWidth="1"/>
    <col min="16197" max="16197" width="0.5703125" style="177" customWidth="1"/>
    <col min="16198" max="16198" width="2.140625" style="177" customWidth="1"/>
    <col min="16199" max="16199" width="0.5703125" style="177" customWidth="1"/>
    <col min="16200" max="16200" width="2.140625" style="177" customWidth="1"/>
    <col min="16201" max="16201" width="0.5703125" style="177" customWidth="1"/>
    <col min="16202" max="16202" width="2.140625" style="177" customWidth="1"/>
    <col min="16203" max="16203" width="0.5703125" style="177" customWidth="1"/>
    <col min="16204" max="16204" width="2.140625" style="177" customWidth="1"/>
    <col min="16205" max="16205" width="0.5703125" style="177" customWidth="1"/>
    <col min="16206" max="16206" width="2.140625" style="177" customWidth="1"/>
    <col min="16207" max="16207" width="0.5703125" style="177" customWidth="1"/>
    <col min="16208" max="16208" width="2.140625" style="177" customWidth="1"/>
    <col min="16209" max="16209" width="0.5703125" style="177" customWidth="1"/>
    <col min="16210" max="16210" width="2.140625" style="177" customWidth="1"/>
    <col min="16211" max="16211" width="0.5703125" style="177" customWidth="1"/>
    <col min="16212" max="16212" width="2.140625" style="177" customWidth="1"/>
    <col min="16213" max="16213" width="0.5703125" style="177" customWidth="1"/>
    <col min="16214" max="16215" width="2.5703125" style="177" customWidth="1"/>
    <col min="16216" max="16384" width="9.140625" style="177"/>
  </cols>
  <sheetData>
    <row r="1" spans="1:88" s="318" customFormat="1" ht="14.25" customHeight="1" thickBot="1">
      <c r="F1" s="51" t="s">
        <v>849</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CJ1" s="177"/>
    </row>
    <row r="2" spans="1:88"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20"/>
      <c r="BT2" s="721"/>
      <c r="BU2" s="721"/>
      <c r="BV2" s="721"/>
      <c r="BW2" s="721"/>
      <c r="BX2" s="721"/>
      <c r="BY2" s="721"/>
      <c r="BZ2" s="721"/>
      <c r="CA2" s="721"/>
      <c r="CB2" s="721"/>
      <c r="CC2" s="721"/>
      <c r="CD2" s="721"/>
      <c r="CE2" s="325"/>
      <c r="CF2" s="325"/>
      <c r="CG2" s="325"/>
      <c r="CH2" s="325"/>
      <c r="CI2" s="325"/>
    </row>
    <row r="3" spans="1:88"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181"/>
      <c r="BT3" s="721"/>
      <c r="BU3" s="721"/>
      <c r="BV3" s="721"/>
      <c r="BW3" s="721"/>
      <c r="BX3" s="721"/>
      <c r="BY3" s="721"/>
      <c r="BZ3" s="721"/>
      <c r="CA3" s="721"/>
      <c r="CB3" s="721"/>
      <c r="CC3" s="721"/>
      <c r="CD3" s="721"/>
      <c r="CE3" s="325"/>
      <c r="CF3" s="325"/>
      <c r="CG3" s="325"/>
      <c r="CH3" s="325"/>
      <c r="CI3" s="325"/>
    </row>
    <row r="4" spans="1:88"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92" t="str">
        <f>'Závierka titulka'!$K$27</f>
        <v>0</v>
      </c>
      <c r="BM4" s="185"/>
      <c r="BN4" s="92" t="str">
        <f>'Závierka titulka'!$M$27</f>
        <v>2</v>
      </c>
      <c r="BO4" s="316"/>
      <c r="BP4" s="92" t="str">
        <f>'Závierka titulka'!$O$27</f>
        <v>3</v>
      </c>
      <c r="BQ4" s="316"/>
      <c r="BR4" s="92" t="str">
        <f>'Závierka titulka'!$Q$27</f>
        <v>6</v>
      </c>
      <c r="BS4" s="184"/>
      <c r="BT4" s="721"/>
      <c r="BU4" s="721"/>
      <c r="BV4" s="721"/>
      <c r="BW4" s="721"/>
      <c r="BX4" s="721"/>
      <c r="BY4" s="721"/>
      <c r="BZ4" s="721"/>
      <c r="CA4" s="721"/>
      <c r="CB4" s="721"/>
      <c r="CC4" s="721"/>
      <c r="CD4" s="721"/>
      <c r="CE4" s="173"/>
      <c r="CF4" s="186"/>
      <c r="CG4" s="187"/>
      <c r="CH4" s="188"/>
      <c r="CI4" s="188"/>
    </row>
    <row r="5" spans="1:88"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89"/>
      <c r="BM5" s="192"/>
      <c r="BN5" s="189"/>
      <c r="BO5" s="189"/>
      <c r="BP5" s="189"/>
      <c r="BQ5" s="189"/>
      <c r="BR5" s="189"/>
      <c r="BS5" s="190"/>
      <c r="BT5" s="721"/>
      <c r="BU5" s="721"/>
      <c r="BV5" s="721"/>
      <c r="BW5" s="721"/>
      <c r="BX5" s="721"/>
      <c r="BY5" s="721"/>
      <c r="BZ5" s="721"/>
      <c r="CA5" s="721"/>
      <c r="CB5" s="721"/>
      <c r="CC5" s="721"/>
      <c r="CD5" s="721"/>
      <c r="CE5" s="173"/>
      <c r="CF5" s="325"/>
      <c r="CG5" s="193"/>
      <c r="CH5" s="188"/>
      <c r="CI5" s="188"/>
    </row>
    <row r="6" spans="1:88"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7"/>
      <c r="BX6" s="197"/>
      <c r="BY6" s="197"/>
      <c r="BZ6" s="197"/>
      <c r="CA6" s="197"/>
      <c r="CB6" s="197"/>
      <c r="CC6" s="197"/>
      <c r="CD6" s="197"/>
      <c r="CE6" s="197"/>
      <c r="CF6" s="197"/>
      <c r="CG6" s="197"/>
      <c r="CH6" s="325"/>
      <c r="CI6" s="325"/>
    </row>
    <row r="7" spans="1:88" ht="12.75" customHeight="1" thickBot="1">
      <c r="A7" s="173"/>
      <c r="B7" s="325"/>
      <c r="C7" s="178"/>
      <c r="D7" s="178"/>
      <c r="E7" s="734" t="str">
        <f>Index!C410</f>
        <v>Ozna-čenie</v>
      </c>
      <c r="F7" s="735"/>
      <c r="G7" s="328"/>
      <c r="H7" s="334"/>
      <c r="I7" s="334"/>
      <c r="J7" s="334"/>
      <c r="K7" s="334"/>
      <c r="L7" s="334"/>
      <c r="M7" s="334"/>
      <c r="N7" s="334"/>
      <c r="O7" s="334"/>
      <c r="P7" s="334"/>
      <c r="Q7" s="334"/>
      <c r="R7" s="334"/>
      <c r="S7" s="334"/>
      <c r="T7" s="334"/>
      <c r="U7" s="334"/>
      <c r="V7" s="334"/>
      <c r="W7" s="238"/>
      <c r="X7" s="238"/>
      <c r="Y7" s="238"/>
      <c r="Z7" s="239"/>
      <c r="AA7" s="238"/>
      <c r="AB7" s="238"/>
      <c r="AC7" s="239"/>
      <c r="AD7" s="737" t="str">
        <f>Index!C414</f>
        <v>Bežné účtovné obdobie</v>
      </c>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688" t="str">
        <f>Index!C415</f>
        <v>Bezprostredne predchádzajúce účtovné obdobie</v>
      </c>
      <c r="BS7" s="688"/>
      <c r="BT7" s="688"/>
      <c r="BU7" s="688"/>
      <c r="BV7" s="688"/>
      <c r="BW7" s="688"/>
      <c r="BX7" s="688"/>
      <c r="BY7" s="688"/>
      <c r="BZ7" s="688"/>
      <c r="CA7" s="688"/>
      <c r="CB7" s="688"/>
      <c r="CC7" s="688"/>
      <c r="CD7" s="688"/>
      <c r="CE7" s="688"/>
      <c r="CF7" s="688"/>
      <c r="CG7" s="688"/>
      <c r="CH7" s="325"/>
      <c r="CI7" s="188"/>
    </row>
    <row r="8" spans="1:88" ht="5.0999999999999996" customHeight="1" thickBot="1">
      <c r="A8" s="173"/>
      <c r="B8" s="690"/>
      <c r="C8" s="690"/>
      <c r="D8" s="690"/>
      <c r="E8" s="736"/>
      <c r="F8" s="677"/>
      <c r="G8" s="691" t="str">
        <f>Index!C411</f>
        <v>STRANA AKTÍV</v>
      </c>
      <c r="H8" s="691"/>
      <c r="I8" s="691"/>
      <c r="J8" s="691"/>
      <c r="K8" s="691"/>
      <c r="L8" s="691"/>
      <c r="M8" s="691"/>
      <c r="N8" s="691"/>
      <c r="O8" s="691"/>
      <c r="P8" s="691"/>
      <c r="Q8" s="691"/>
      <c r="R8" s="691"/>
      <c r="S8" s="691"/>
      <c r="T8" s="691"/>
      <c r="U8" s="691"/>
      <c r="V8" s="691"/>
      <c r="W8" s="691"/>
      <c r="X8" s="691"/>
      <c r="Y8" s="691"/>
      <c r="Z8" s="691"/>
      <c r="AA8" s="317"/>
      <c r="AB8" s="317"/>
      <c r="AC8" s="240"/>
      <c r="AD8" s="737"/>
      <c r="AE8" s="737"/>
      <c r="AF8" s="737"/>
      <c r="AG8" s="737"/>
      <c r="AH8" s="737"/>
      <c r="AI8" s="737"/>
      <c r="AJ8" s="737"/>
      <c r="AK8" s="737"/>
      <c r="AL8" s="737"/>
      <c r="AM8" s="737"/>
      <c r="AN8" s="737"/>
      <c r="AO8" s="737"/>
      <c r="AP8" s="737"/>
      <c r="AQ8" s="737"/>
      <c r="AR8" s="737"/>
      <c r="AS8" s="737"/>
      <c r="AT8" s="737"/>
      <c r="AU8" s="737"/>
      <c r="AV8" s="737"/>
      <c r="AW8" s="737"/>
      <c r="AX8" s="737"/>
      <c r="AY8" s="737"/>
      <c r="AZ8" s="737"/>
      <c r="BA8" s="737"/>
      <c r="BB8" s="737"/>
      <c r="BC8" s="737"/>
      <c r="BD8" s="737"/>
      <c r="BE8" s="737"/>
      <c r="BF8" s="737"/>
      <c r="BG8" s="737"/>
      <c r="BH8" s="737"/>
      <c r="BI8" s="737"/>
      <c r="BJ8" s="737"/>
      <c r="BK8" s="737"/>
      <c r="BL8" s="737"/>
      <c r="BM8" s="737"/>
      <c r="BN8" s="737"/>
      <c r="BO8" s="737"/>
      <c r="BP8" s="737"/>
      <c r="BQ8" s="737"/>
      <c r="BR8" s="688"/>
      <c r="BS8" s="688"/>
      <c r="BT8" s="688"/>
      <c r="BU8" s="688"/>
      <c r="BV8" s="688"/>
      <c r="BW8" s="688"/>
      <c r="BX8" s="688"/>
      <c r="BY8" s="688"/>
      <c r="BZ8" s="688"/>
      <c r="CA8" s="688"/>
      <c r="CB8" s="688"/>
      <c r="CC8" s="688"/>
      <c r="CD8" s="688"/>
      <c r="CE8" s="688"/>
      <c r="CF8" s="688"/>
      <c r="CG8" s="688"/>
      <c r="CH8" s="188"/>
      <c r="CI8" s="188"/>
    </row>
    <row r="9" spans="1:88" s="203" customFormat="1" ht="6.95" customHeight="1" thickBot="1">
      <c r="A9" s="173"/>
      <c r="B9" s="693"/>
      <c r="C9" s="693"/>
      <c r="D9" s="690"/>
      <c r="E9" s="736"/>
      <c r="F9" s="677"/>
      <c r="G9" s="691"/>
      <c r="H9" s="691"/>
      <c r="I9" s="691"/>
      <c r="J9" s="691"/>
      <c r="K9" s="691"/>
      <c r="L9" s="691"/>
      <c r="M9" s="691"/>
      <c r="N9" s="691"/>
      <c r="O9" s="691"/>
      <c r="P9" s="691"/>
      <c r="Q9" s="691"/>
      <c r="R9" s="691"/>
      <c r="S9" s="691"/>
      <c r="T9" s="691"/>
      <c r="U9" s="691"/>
      <c r="V9" s="691"/>
      <c r="W9" s="691"/>
      <c r="X9" s="691"/>
      <c r="Y9" s="691"/>
      <c r="Z9" s="691"/>
      <c r="AA9" s="738" t="str">
        <f>Index!C412</f>
        <v>Číslo</v>
      </c>
      <c r="AB9" s="738"/>
      <c r="AC9" s="738"/>
      <c r="AD9" s="696" t="s">
        <v>769</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88"/>
      <c r="BS9" s="688"/>
      <c r="BT9" s="688"/>
      <c r="BU9" s="688"/>
      <c r="BV9" s="688"/>
      <c r="BW9" s="688"/>
      <c r="BX9" s="688"/>
      <c r="BY9" s="688"/>
      <c r="BZ9" s="688"/>
      <c r="CA9" s="688"/>
      <c r="CB9" s="688"/>
      <c r="CC9" s="688"/>
      <c r="CD9" s="688"/>
      <c r="CE9" s="688"/>
      <c r="CF9" s="688"/>
      <c r="CG9" s="688"/>
      <c r="CH9" s="690"/>
      <c r="CI9" s="173"/>
    </row>
    <row r="10" spans="1:88" s="203" customFormat="1" ht="6.95" customHeight="1">
      <c r="A10" s="173"/>
      <c r="B10" s="693"/>
      <c r="C10" s="693"/>
      <c r="D10" s="690"/>
      <c r="E10" s="736"/>
      <c r="F10" s="677"/>
      <c r="G10" s="204"/>
      <c r="H10" s="183"/>
      <c r="I10" s="183"/>
      <c r="J10" s="183"/>
      <c r="K10" s="183"/>
      <c r="L10" s="183"/>
      <c r="M10" s="183"/>
      <c r="N10" s="183"/>
      <c r="O10" s="183"/>
      <c r="P10" s="183"/>
      <c r="Q10" s="183"/>
      <c r="R10" s="183"/>
      <c r="S10" s="183"/>
      <c r="T10" s="183"/>
      <c r="U10" s="183"/>
      <c r="V10" s="183"/>
      <c r="W10" s="183"/>
      <c r="X10" s="183"/>
      <c r="Y10" s="183"/>
      <c r="Z10" s="205"/>
      <c r="AA10" s="733" t="str">
        <f>Index!C413</f>
        <v xml:space="preserve"> riadku</v>
      </c>
      <c r="AB10" s="733"/>
      <c r="AC10" s="733"/>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88"/>
      <c r="BS10" s="688"/>
      <c r="BT10" s="688"/>
      <c r="BU10" s="688"/>
      <c r="BV10" s="688"/>
      <c r="BW10" s="688"/>
      <c r="BX10" s="688"/>
      <c r="BY10" s="688"/>
      <c r="BZ10" s="688"/>
      <c r="CA10" s="688"/>
      <c r="CB10" s="688"/>
      <c r="CC10" s="688"/>
      <c r="CD10" s="688"/>
      <c r="CE10" s="688"/>
      <c r="CF10" s="688"/>
      <c r="CG10" s="688"/>
      <c r="CH10" s="690"/>
      <c r="CI10" s="173"/>
    </row>
    <row r="11" spans="1:88" s="206" customFormat="1" ht="15" customHeight="1">
      <c r="A11" s="173"/>
      <c r="B11" s="693"/>
      <c r="C11" s="693"/>
      <c r="D11" s="690"/>
      <c r="E11" s="701" t="s">
        <v>8</v>
      </c>
      <c r="F11" s="701"/>
      <c r="G11" s="702" t="s">
        <v>9</v>
      </c>
      <c r="H11" s="702"/>
      <c r="I11" s="702"/>
      <c r="J11" s="702"/>
      <c r="K11" s="702"/>
      <c r="L11" s="702"/>
      <c r="M11" s="702"/>
      <c r="N11" s="702"/>
      <c r="O11" s="702"/>
      <c r="P11" s="702"/>
      <c r="Q11" s="702"/>
      <c r="R11" s="702"/>
      <c r="S11" s="702"/>
      <c r="T11" s="702"/>
      <c r="U11" s="702"/>
      <c r="V11" s="702"/>
      <c r="W11" s="702"/>
      <c r="X11" s="702"/>
      <c r="Y11" s="702"/>
      <c r="Z11" s="702"/>
      <c r="AA11" s="637" t="s">
        <v>10</v>
      </c>
      <c r="AB11" s="637"/>
      <c r="AC11" s="637"/>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3" t="str">
        <f>Index!C419</f>
        <v>Netto   3</v>
      </c>
      <c r="BS11" s="703"/>
      <c r="BT11" s="703"/>
      <c r="BU11" s="703"/>
      <c r="BV11" s="703"/>
      <c r="BW11" s="703"/>
      <c r="BX11" s="703"/>
      <c r="BY11" s="703"/>
      <c r="BZ11" s="703"/>
      <c r="CA11" s="703"/>
      <c r="CB11" s="703"/>
      <c r="CC11" s="703"/>
      <c r="CD11" s="703"/>
      <c r="CE11" s="703"/>
      <c r="CF11" s="703"/>
      <c r="CG11" s="703"/>
      <c r="CH11" s="690"/>
      <c r="CI11" s="245"/>
    </row>
    <row r="12" spans="1:88" s="206" customFormat="1" ht="3" customHeight="1">
      <c r="A12" s="173"/>
      <c r="B12" s="693"/>
      <c r="C12" s="693"/>
      <c r="D12" s="690"/>
      <c r="E12" s="753" t="s">
        <v>833</v>
      </c>
      <c r="F12" s="753"/>
      <c r="G12" s="654"/>
      <c r="H12" s="656" t="str">
        <f>Index!C108</f>
        <v>Ostatné pohľadávky z obchodného styku (311A, 312A, 313A, 314A, 315A, 31XA) - /391A/</v>
      </c>
      <c r="I12" s="656"/>
      <c r="J12" s="656"/>
      <c r="K12" s="656"/>
      <c r="L12" s="656"/>
      <c r="M12" s="656"/>
      <c r="N12" s="656"/>
      <c r="O12" s="656"/>
      <c r="P12" s="656"/>
      <c r="Q12" s="656"/>
      <c r="R12" s="656"/>
      <c r="S12" s="656"/>
      <c r="T12" s="656"/>
      <c r="U12" s="656"/>
      <c r="V12" s="656"/>
      <c r="W12" s="656"/>
      <c r="X12" s="656"/>
      <c r="Y12" s="656"/>
      <c r="Z12" s="656"/>
      <c r="AA12" s="658" t="s">
        <v>850</v>
      </c>
      <c r="AB12" s="658"/>
      <c r="AC12" s="658"/>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6"/>
      <c r="BB12" s="636"/>
      <c r="BC12" s="636"/>
      <c r="BD12" s="636"/>
      <c r="BE12" s="636"/>
      <c r="BF12" s="636"/>
      <c r="BG12" s="636"/>
      <c r="BH12" s="636"/>
      <c r="BI12" s="636"/>
      <c r="BJ12" s="636"/>
      <c r="BK12" s="636"/>
      <c r="BL12" s="636"/>
      <c r="BM12" s="636"/>
      <c r="BN12" s="636"/>
      <c r="BO12" s="636"/>
      <c r="BP12" s="636"/>
      <c r="BQ12" s="636"/>
      <c r="BR12" s="207"/>
      <c r="BS12" s="207"/>
      <c r="BT12" s="207"/>
      <c r="BU12" s="207"/>
      <c r="BV12" s="207"/>
      <c r="BW12" s="208"/>
      <c r="BX12" s="207"/>
      <c r="BY12" s="207"/>
      <c r="BZ12" s="207"/>
      <c r="CA12" s="207"/>
      <c r="CB12" s="207"/>
      <c r="CC12" s="207"/>
      <c r="CD12" s="207"/>
      <c r="CE12" s="207"/>
      <c r="CF12" s="207"/>
      <c r="CG12" s="241"/>
      <c r="CH12" s="690"/>
      <c r="CI12" s="245"/>
    </row>
    <row r="13" spans="1:88" s="206" customFormat="1" ht="3" customHeight="1">
      <c r="A13" s="173"/>
      <c r="B13" s="693"/>
      <c r="C13" s="693"/>
      <c r="D13" s="690"/>
      <c r="E13" s="753"/>
      <c r="F13" s="753"/>
      <c r="G13" s="654"/>
      <c r="H13" s="656"/>
      <c r="I13" s="656"/>
      <c r="J13" s="656"/>
      <c r="K13" s="656"/>
      <c r="L13" s="656"/>
      <c r="M13" s="656"/>
      <c r="N13" s="656"/>
      <c r="O13" s="656"/>
      <c r="P13" s="656"/>
      <c r="Q13" s="656"/>
      <c r="R13" s="656"/>
      <c r="S13" s="656"/>
      <c r="T13" s="656"/>
      <c r="U13" s="656"/>
      <c r="V13" s="656"/>
      <c r="W13" s="656"/>
      <c r="X13" s="656"/>
      <c r="Y13" s="656"/>
      <c r="Z13" s="656"/>
      <c r="AA13" s="658"/>
      <c r="AB13" s="658"/>
      <c r="AC13" s="658"/>
      <c r="AD13" s="618"/>
      <c r="AE13" s="612"/>
      <c r="AF13" s="612"/>
      <c r="AG13" s="612"/>
      <c r="AH13" s="412"/>
      <c r="AI13" s="613"/>
      <c r="AJ13" s="613"/>
      <c r="AK13" s="613"/>
      <c r="AL13" s="613"/>
      <c r="AM13" s="613"/>
      <c r="AN13" s="610"/>
      <c r="AO13" s="614"/>
      <c r="AP13" s="614"/>
      <c r="AQ13" s="614"/>
      <c r="AR13" s="614"/>
      <c r="AS13" s="614"/>
      <c r="AT13" s="610"/>
      <c r="AU13" s="614"/>
      <c r="AV13" s="614"/>
      <c r="AW13" s="614"/>
      <c r="AX13" s="614"/>
      <c r="AY13" s="614"/>
      <c r="AZ13" s="619"/>
      <c r="BA13" s="618"/>
      <c r="BB13" s="612"/>
      <c r="BC13" s="612"/>
      <c r="BD13" s="612"/>
      <c r="BE13" s="412"/>
      <c r="BF13" s="613"/>
      <c r="BG13" s="613"/>
      <c r="BH13" s="613"/>
      <c r="BI13" s="613"/>
      <c r="BJ13" s="613"/>
      <c r="BK13" s="610"/>
      <c r="BL13" s="614"/>
      <c r="BM13" s="614"/>
      <c r="BN13" s="614"/>
      <c r="BO13" s="614"/>
      <c r="BP13" s="614"/>
      <c r="BQ13" s="611"/>
      <c r="BR13" s="614"/>
      <c r="BS13" s="614"/>
      <c r="BT13" s="614"/>
      <c r="BU13" s="614"/>
      <c r="BV13" s="614"/>
      <c r="BW13" s="416"/>
      <c r="BX13" s="417"/>
      <c r="BY13" s="417"/>
      <c r="BZ13" s="417"/>
      <c r="CA13" s="417"/>
      <c r="CB13" s="417"/>
      <c r="CC13" s="417"/>
      <c r="CD13" s="417"/>
      <c r="CE13" s="417"/>
      <c r="CF13" s="417"/>
      <c r="CG13" s="242"/>
      <c r="CH13" s="690"/>
      <c r="CI13" s="245"/>
    </row>
    <row r="14" spans="1:88" ht="15" customHeight="1">
      <c r="A14" s="173"/>
      <c r="B14" s="693"/>
      <c r="C14" s="693"/>
      <c r="D14" s="690"/>
      <c r="E14" s="753"/>
      <c r="F14" s="753"/>
      <c r="G14" s="654"/>
      <c r="H14" s="656"/>
      <c r="I14" s="656"/>
      <c r="J14" s="656"/>
      <c r="K14" s="656"/>
      <c r="L14" s="656"/>
      <c r="M14" s="656"/>
      <c r="N14" s="656"/>
      <c r="O14" s="656"/>
      <c r="P14" s="656"/>
      <c r="Q14" s="656"/>
      <c r="R14" s="656"/>
      <c r="S14" s="656"/>
      <c r="T14" s="656"/>
      <c r="U14" s="656"/>
      <c r="V14" s="656"/>
      <c r="W14" s="656"/>
      <c r="X14" s="656"/>
      <c r="Y14" s="656"/>
      <c r="Z14" s="656"/>
      <c r="AA14" s="658"/>
      <c r="AB14" s="658"/>
      <c r="AC14" s="658"/>
      <c r="AD14" s="618"/>
      <c r="AE14" s="409" t="str">
        <f>IF(LEN(VLOOKUP(AA12,suvaha!$D$8:$H$158,2,FALSE))&lt;11,"",LEFT(RIGHT(VLOOKUP(AA12,suvaha!$D$8:$H$158,2,FALSE),11),1))</f>
        <v/>
      </c>
      <c r="AF14" s="211"/>
      <c r="AG14" s="409" t="str">
        <f>IF(LEN(VLOOKUP(AA12,suvaha!$D$8:$H$158,2,FALSE))&lt;10,"",LEFT(RIGHT(VLOOKUP(AA12,suvaha!$D$8:$H$158,2,FALSE),10),1))</f>
        <v/>
      </c>
      <c r="AH14" s="411"/>
      <c r="AI14" s="409" t="str">
        <f>IF(LEN(VLOOKUP(AA12,suvaha!$D$8:$H$158,2,FALSE))&lt;9,"",LEFT(RIGHT(VLOOKUP(AA12,suvaha!$D$8:$H$158,2,FALSE),9),1))</f>
        <v/>
      </c>
      <c r="AJ14" s="211"/>
      <c r="AK14" s="409" t="str">
        <f>IF(LEN(VLOOKUP(AA12,suvaha!$D$8:$H$158,2,FALSE))&lt;8,"",LEFT(RIGHT(VLOOKUP(AA12,suvaha!$D$8:$H$158,2,FALSE),8),1))</f>
        <v/>
      </c>
      <c r="AL14" s="411"/>
      <c r="AM14" s="409" t="str">
        <f>IF(LEN(VLOOKUP(AA12,suvaha!$D$8:$H$158,2,FALSE))&lt;7,"",LEFT(RIGHT(VLOOKUP(AA12,suvaha!$D$8:$H$158,2,FALSE),7),1))</f>
        <v>4</v>
      </c>
      <c r="AN14" s="610"/>
      <c r="AO14" s="409" t="str">
        <f>IF(LEN(VLOOKUP(AA12,suvaha!$D$8:$H$158,2,FALSE))&lt;6,"",LEFT(RIGHT(VLOOKUP(AA12,suvaha!$D$8:$H$158,2,FALSE),6),1))</f>
        <v>7</v>
      </c>
      <c r="AP14" s="411"/>
      <c r="AQ14" s="409" t="str">
        <f>IF(LEN(VLOOKUP(AA12,suvaha!$D$8:$H$158,2,FALSE))&lt;5,"",LEFT(RIGHT(VLOOKUP(AA12,suvaha!$D$8:$H$158,2,FALSE),5),1))</f>
        <v>2</v>
      </c>
      <c r="AR14" s="411"/>
      <c r="AS14" s="409" t="str">
        <f>IF(LEN(VLOOKUP(AA12,suvaha!$D$8:$H$158,2,FALSE))&lt;4,"",LEFT(RIGHT(VLOOKUP(AA12,suvaha!$D$8:$H$158,2,FALSE),4),1))</f>
        <v>6</v>
      </c>
      <c r="AT14" s="610"/>
      <c r="AU14" s="409" t="str">
        <f>IF(LEN(VLOOKUP(AA12,suvaha!$D$8:$H$158,2,FALSE))&lt;3,"",LEFT(RIGHT(VLOOKUP(AA12,suvaha!$D$8:$H$158,2,FALSE),3),1))</f>
        <v>1</v>
      </c>
      <c r="AV14" s="411"/>
      <c r="AW14" s="409" t="str">
        <f>IF(LEN(VLOOKUP(AA12,suvaha!$D$8:$H$158,2,FALSE))&lt;2,"",LEFT(RIGHT(VLOOKUP(AA12,suvaha!$D$8:$H$158,2,FALSE),2),1))</f>
        <v>1</v>
      </c>
      <c r="AX14" s="411"/>
      <c r="AY14" s="409" t="str">
        <f>IF(VLOOKUP(AA12,suvaha!$D$8:$H$85,2,FALSE)=0,"",IF(LEN(VLOOKUP(AA12,suvaha!$D$8:$H$158,2,FALSE))&lt;1,"",LEFT(RIGHT(VLOOKUP(AA12,suvaha!$D$8:$H$158,2,FALSE),1),1)))</f>
        <v>3</v>
      </c>
      <c r="AZ14" s="619"/>
      <c r="BA14" s="618"/>
      <c r="BB14" s="409" t="str">
        <f>IF(LEN(VLOOKUP(AA12,suvaha!$D$8:$H$158,4,FALSE))&lt;11,"",LEFT(RIGHT(VLOOKUP(AA12,suvaha!$D$8:$H$158,4,FALSE),11),1))</f>
        <v/>
      </c>
      <c r="BC14" s="211"/>
      <c r="BD14" s="409" t="str">
        <f>IF(LEN(VLOOKUP(AA12,suvaha!$D$8:$H$158,4,FALSE))&lt;10,"",LEFT(RIGHT(VLOOKUP(AA12,suvaha!$D$8:$H$158,4,FALSE),10),1))</f>
        <v/>
      </c>
      <c r="BE14" s="411"/>
      <c r="BF14" s="409" t="str">
        <f>IF(LEN(VLOOKUP(AA12,suvaha!$D$8:$H$158,4,FALSE))&lt;9,"",LEFT(RIGHT(VLOOKUP(AA12,suvaha!$D$8:$H$158,4,FALSE),9),1))</f>
        <v/>
      </c>
      <c r="BG14" s="211"/>
      <c r="BH14" s="409" t="str">
        <f>IF(LEN(VLOOKUP(AA12,suvaha!$D$8:$H$158,4,FALSE))&lt;8,"",LEFT(RIGHT(VLOOKUP(AA12,suvaha!$D$8:$H$158,4,FALSE),8),1))</f>
        <v/>
      </c>
      <c r="BI14" s="411"/>
      <c r="BJ14" s="409" t="str">
        <f>IF(LEN(VLOOKUP(AA12,suvaha!$D$8:$H$158,4,FALSE))&lt;7,"",LEFT(RIGHT(VLOOKUP(AA12,suvaha!$D$8:$H$158,4,FALSE),7),1))</f>
        <v>4</v>
      </c>
      <c r="BK14" s="610"/>
      <c r="BL14" s="409" t="str">
        <f>IF(LEN(VLOOKUP(AA12,suvaha!$D$8:$H$158,4,FALSE))&lt;6,"",LEFT(RIGHT(VLOOKUP(AA12,suvaha!$D$8:$H$158,4,FALSE),6),1))</f>
        <v>7</v>
      </c>
      <c r="BM14" s="411"/>
      <c r="BN14" s="409" t="str">
        <f>IF(LEN(VLOOKUP(AA12,suvaha!$D$8:$H$158,4,FALSE))&lt;5,"",LEFT(RIGHT(VLOOKUP(AA12,suvaha!$D$8:$H$158,4,FALSE),5),1))</f>
        <v>1</v>
      </c>
      <c r="BO14" s="411"/>
      <c r="BP14" s="409" t="str">
        <f>IF(LEN(VLOOKUP(AA12,suvaha!$D$8:$H$158,4,FALSE))&lt;4,"",LEFT(RIGHT(VLOOKUP(AA12,suvaha!$D$8:$H$158,4,FALSE),4),1))</f>
        <v>2</v>
      </c>
      <c r="BQ14" s="611"/>
      <c r="BR14" s="409" t="str">
        <f>IF(LEN(VLOOKUP(AA12,suvaha!$D$8:$H$158,4,FALSE))&lt;3,"",LEFT(RIGHT(VLOOKUP(AA12,suvaha!$D$8:$H$158,4,FALSE),3),1))</f>
        <v>2</v>
      </c>
      <c r="BS14" s="411"/>
      <c r="BT14" s="409" t="str">
        <f>IF(LEN(VLOOKUP(AA12,suvaha!$D$8:$H$158,4,FALSE))&lt;2,"",LEFT(RIGHT(VLOOKUP(AA12,suvaha!$D$8:$H$158,4,FALSE),2),1))</f>
        <v>8</v>
      </c>
      <c r="BU14" s="411"/>
      <c r="BV14" s="409" t="str">
        <f>IF(VLOOKUP(AA12,suvaha!$D$8:$H$85,4,FALSE)=0,"",IF(LEN(VLOOKUP(AA12,suvaha!$D$8:$H$158,4,FALSE))&lt;1,"",LEFT(RIGHT(VLOOKUP(AA12,suvaha!$D$8:$H$158,4,FALSE),1),1)))</f>
        <v>1</v>
      </c>
      <c r="BW14" s="416"/>
      <c r="BX14" s="417"/>
      <c r="BY14" s="417"/>
      <c r="BZ14" s="417"/>
      <c r="CA14" s="417"/>
      <c r="CB14" s="417"/>
      <c r="CC14" s="417"/>
      <c r="CD14" s="417"/>
      <c r="CE14" s="417"/>
      <c r="CF14" s="417"/>
      <c r="CG14" s="242"/>
      <c r="CH14" s="690"/>
      <c r="CI14" s="188"/>
    </row>
    <row r="15" spans="1:88" ht="3" customHeight="1">
      <c r="A15" s="173"/>
      <c r="B15" s="693"/>
      <c r="C15" s="693"/>
      <c r="D15" s="690"/>
      <c r="E15" s="753"/>
      <c r="F15" s="753"/>
      <c r="G15" s="654"/>
      <c r="H15" s="656"/>
      <c r="I15" s="656"/>
      <c r="J15" s="656"/>
      <c r="K15" s="656"/>
      <c r="L15" s="656"/>
      <c r="M15" s="656"/>
      <c r="N15" s="656"/>
      <c r="O15" s="656"/>
      <c r="P15" s="656"/>
      <c r="Q15" s="656"/>
      <c r="R15" s="656"/>
      <c r="S15" s="656"/>
      <c r="T15" s="656"/>
      <c r="U15" s="656"/>
      <c r="V15" s="656"/>
      <c r="W15" s="656"/>
      <c r="X15" s="656"/>
      <c r="Y15" s="656"/>
      <c r="Z15" s="656"/>
      <c r="AA15" s="658"/>
      <c r="AB15" s="658"/>
      <c r="AC15" s="658"/>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8"/>
      <c r="BB15" s="638"/>
      <c r="BC15" s="638"/>
      <c r="BD15" s="638"/>
      <c r="BE15" s="638"/>
      <c r="BF15" s="638"/>
      <c r="BG15" s="638"/>
      <c r="BH15" s="638"/>
      <c r="BI15" s="638"/>
      <c r="BJ15" s="638"/>
      <c r="BK15" s="638"/>
      <c r="BL15" s="638"/>
      <c r="BM15" s="638"/>
      <c r="BN15" s="638"/>
      <c r="BO15" s="638"/>
      <c r="BP15" s="638"/>
      <c r="BQ15" s="638"/>
      <c r="BR15" s="270"/>
      <c r="BS15" s="270"/>
      <c r="BT15" s="270"/>
      <c r="BU15" s="270"/>
      <c r="BV15" s="270"/>
      <c r="BW15" s="418"/>
      <c r="BX15" s="270"/>
      <c r="BY15" s="270"/>
      <c r="BZ15" s="270"/>
      <c r="CA15" s="270"/>
      <c r="CB15" s="270"/>
      <c r="CC15" s="270"/>
      <c r="CD15" s="270"/>
      <c r="CE15" s="270"/>
      <c r="CF15" s="270"/>
      <c r="CG15" s="243"/>
      <c r="CH15" s="690"/>
      <c r="CI15" s="188"/>
    </row>
    <row r="16" spans="1:88" ht="3" customHeight="1">
      <c r="A16" s="173"/>
      <c r="B16" s="693"/>
      <c r="C16" s="693"/>
      <c r="D16" s="690"/>
      <c r="E16" s="753"/>
      <c r="F16" s="753"/>
      <c r="G16" s="654"/>
      <c r="H16" s="656"/>
      <c r="I16" s="656"/>
      <c r="J16" s="656"/>
      <c r="K16" s="656"/>
      <c r="L16" s="656"/>
      <c r="M16" s="656"/>
      <c r="N16" s="656"/>
      <c r="O16" s="656"/>
      <c r="P16" s="656"/>
      <c r="Q16" s="656"/>
      <c r="R16" s="656"/>
      <c r="S16" s="656"/>
      <c r="T16" s="656"/>
      <c r="U16" s="656"/>
      <c r="V16" s="656"/>
      <c r="W16" s="656"/>
      <c r="X16" s="656"/>
      <c r="Y16" s="656"/>
      <c r="Z16" s="656"/>
      <c r="AA16" s="658"/>
      <c r="AB16" s="658"/>
      <c r="AC16" s="658"/>
      <c r="AD16" s="617"/>
      <c r="AE16" s="617"/>
      <c r="AF16" s="617"/>
      <c r="AG16" s="617"/>
      <c r="AH16" s="617"/>
      <c r="AI16" s="617"/>
      <c r="AJ16" s="617"/>
      <c r="AK16" s="617"/>
      <c r="AL16" s="617"/>
      <c r="AM16" s="617"/>
      <c r="AN16" s="617"/>
      <c r="AO16" s="617"/>
      <c r="AP16" s="617"/>
      <c r="AQ16" s="617"/>
      <c r="AR16" s="617"/>
      <c r="AS16" s="617"/>
      <c r="AT16" s="617"/>
      <c r="AU16" s="617"/>
      <c r="AV16" s="617"/>
      <c r="AW16" s="617"/>
      <c r="AX16" s="617"/>
      <c r="AY16" s="617"/>
      <c r="AZ16" s="617"/>
      <c r="BA16" s="667"/>
      <c r="BB16" s="667"/>
      <c r="BC16" s="667"/>
      <c r="BD16" s="667"/>
      <c r="BE16" s="667"/>
      <c r="BF16" s="667"/>
      <c r="BG16" s="667"/>
      <c r="BH16" s="667"/>
      <c r="BI16" s="667"/>
      <c r="BJ16" s="667"/>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41"/>
      <c r="CH16" s="690"/>
      <c r="CI16" s="188"/>
    </row>
    <row r="17" spans="1:87" ht="3" customHeight="1">
      <c r="A17" s="173"/>
      <c r="B17" s="693"/>
      <c r="C17" s="693"/>
      <c r="D17" s="690"/>
      <c r="E17" s="753"/>
      <c r="F17" s="753"/>
      <c r="G17" s="654"/>
      <c r="H17" s="656"/>
      <c r="I17" s="656"/>
      <c r="J17" s="656"/>
      <c r="K17" s="656"/>
      <c r="L17" s="656"/>
      <c r="M17" s="656"/>
      <c r="N17" s="656"/>
      <c r="O17" s="656"/>
      <c r="P17" s="656"/>
      <c r="Q17" s="656"/>
      <c r="R17" s="656"/>
      <c r="S17" s="656"/>
      <c r="T17" s="656"/>
      <c r="U17" s="656"/>
      <c r="V17" s="656"/>
      <c r="W17" s="656"/>
      <c r="X17" s="656"/>
      <c r="Y17" s="656"/>
      <c r="Z17" s="656"/>
      <c r="AA17" s="658"/>
      <c r="AB17" s="658"/>
      <c r="AC17" s="658"/>
      <c r="AD17" s="618"/>
      <c r="AE17" s="612"/>
      <c r="AF17" s="612"/>
      <c r="AG17" s="612"/>
      <c r="AH17" s="412"/>
      <c r="AI17" s="613"/>
      <c r="AJ17" s="613"/>
      <c r="AK17" s="613"/>
      <c r="AL17" s="613"/>
      <c r="AM17" s="613"/>
      <c r="AN17" s="610" t="s">
        <v>371</v>
      </c>
      <c r="AO17" s="614"/>
      <c r="AP17" s="614"/>
      <c r="AQ17" s="614"/>
      <c r="AR17" s="614"/>
      <c r="AS17" s="614"/>
      <c r="AT17" s="610" t="s">
        <v>371</v>
      </c>
      <c r="AU17" s="614"/>
      <c r="AV17" s="614"/>
      <c r="AW17" s="614"/>
      <c r="AX17" s="614"/>
      <c r="AY17" s="614"/>
      <c r="AZ17" s="619"/>
      <c r="BA17" s="667"/>
      <c r="BB17" s="667"/>
      <c r="BC17" s="667"/>
      <c r="BD17" s="667"/>
      <c r="BE17" s="667"/>
      <c r="BF17" s="667"/>
      <c r="BG17" s="667"/>
      <c r="BH17" s="667"/>
      <c r="BI17" s="667"/>
      <c r="BJ17" s="667"/>
      <c r="BK17" s="417"/>
      <c r="BL17" s="612"/>
      <c r="BM17" s="612"/>
      <c r="BN17" s="612"/>
      <c r="BO17" s="417"/>
      <c r="BP17" s="419"/>
      <c r="BQ17" s="419"/>
      <c r="BR17" s="419"/>
      <c r="BS17" s="419"/>
      <c r="BT17" s="419"/>
      <c r="BU17" s="417"/>
      <c r="BV17" s="419"/>
      <c r="BW17" s="419"/>
      <c r="BX17" s="419"/>
      <c r="BY17" s="419"/>
      <c r="BZ17" s="419"/>
      <c r="CA17" s="420"/>
      <c r="CB17" s="419"/>
      <c r="CC17" s="419"/>
      <c r="CD17" s="419"/>
      <c r="CE17" s="419"/>
      <c r="CF17" s="419"/>
      <c r="CG17" s="244"/>
      <c r="CH17" s="690"/>
      <c r="CI17" s="188"/>
    </row>
    <row r="18" spans="1:87" ht="15" customHeight="1">
      <c r="A18" s="173"/>
      <c r="B18" s="693"/>
      <c r="C18" s="693"/>
      <c r="D18" s="690"/>
      <c r="E18" s="753"/>
      <c r="F18" s="753"/>
      <c r="G18" s="654"/>
      <c r="H18" s="656"/>
      <c r="I18" s="656"/>
      <c r="J18" s="656"/>
      <c r="K18" s="656"/>
      <c r="L18" s="656"/>
      <c r="M18" s="656"/>
      <c r="N18" s="656"/>
      <c r="O18" s="656"/>
      <c r="P18" s="656"/>
      <c r="Q18" s="656"/>
      <c r="R18" s="656"/>
      <c r="S18" s="656"/>
      <c r="T18" s="656"/>
      <c r="U18" s="656"/>
      <c r="V18" s="656"/>
      <c r="W18" s="656"/>
      <c r="X18" s="656"/>
      <c r="Y18" s="656"/>
      <c r="Z18" s="656"/>
      <c r="AA18" s="658"/>
      <c r="AB18" s="658"/>
      <c r="AC18" s="658"/>
      <c r="AD18" s="618"/>
      <c r="AE18" s="409" t="str">
        <f>IF(LEN(VLOOKUP(AA12,suvaha!$D$8:$H$158,3,FALSE))&lt;11,"",LEFT(RIGHT(VLOOKUP(AA12,suvaha!$D$8:$H$158,3,FALSE),11),1))</f>
        <v/>
      </c>
      <c r="AF18" s="211" t="s">
        <v>371</v>
      </c>
      <c r="AG18" s="409" t="str">
        <f>IF(LEN(VLOOKUP(AA12,suvaha!$D$8:$H$158,3,FALSE))&lt;10,"",LEFT(RIGHT(VLOOKUP(AA12,suvaha!$D$8:$H$158,3,FALSE),10),1))</f>
        <v/>
      </c>
      <c r="AH18" s="411" t="s">
        <v>371</v>
      </c>
      <c r="AI18" s="409" t="str">
        <f>IF(LEN(VLOOKUP(AA12,suvaha!$D$8:$H$158,3,FALSE))&lt;9,"",LEFT(RIGHT(VLOOKUP(AA12,suvaha!$D$8:$H$158,3,FALSE),9),1))</f>
        <v/>
      </c>
      <c r="AJ18" s="211" t="s">
        <v>371</v>
      </c>
      <c r="AK18" s="409" t="str">
        <f>IF(LEN(VLOOKUP(AA12,suvaha!$D$8:$H$158,3,FALSE))&lt;8,"",LEFT(RIGHT(VLOOKUP(AA12,suvaha!$D$8:$H$158,3,FALSE),8),1))</f>
        <v/>
      </c>
      <c r="AL18" s="411" t="s">
        <v>371</v>
      </c>
      <c r="AM18" s="409" t="str">
        <f>IF(LEN(VLOOKUP(AA12,suvaha!$D$8:$H$158,3,FALSE))&lt;7,"",LEFT(RIGHT(VLOOKUP(AA12,suvaha!$D$8:$H$158,3,FALSE),7),1))</f>
        <v/>
      </c>
      <c r="AN18" s="610"/>
      <c r="AO18" s="409" t="str">
        <f>IF(LEN(VLOOKUP(AA12,suvaha!$D$8:$H$158,3,FALSE))&lt;6,"",LEFT(RIGHT(VLOOKUP(AA12,suvaha!$D$8:$H$158,3,FALSE),6),1))</f>
        <v/>
      </c>
      <c r="AP18" s="411" t="s">
        <v>371</v>
      </c>
      <c r="AQ18" s="409" t="str">
        <f>IF(LEN(VLOOKUP(AA12,suvaha!$D$8:$H$158,3,FALSE))&lt;5,"",LEFT(RIGHT(VLOOKUP(AA12,suvaha!$D$8:$H$158,3,FALSE),5),1))</f>
        <v>1</v>
      </c>
      <c r="AR18" s="411" t="s">
        <v>371</v>
      </c>
      <c r="AS18" s="409" t="str">
        <f>IF(LEN(VLOOKUP(AA12,suvaha!$D$8:$H$158,3,FALSE))&lt;4,"",LEFT(RIGHT(VLOOKUP(AA12,suvaha!$D$8:$H$158,3,FALSE),4),1))</f>
        <v>3</v>
      </c>
      <c r="AT18" s="610"/>
      <c r="AU18" s="409" t="str">
        <f>IF(LEN(VLOOKUP(AA12,suvaha!$D$8:$H$158,3,FALSE))&lt;3,"",LEFT(RIGHT(VLOOKUP(AA12,suvaha!$D$8:$H$158,3,FALSE),3),1))</f>
        <v>8</v>
      </c>
      <c r="AV18" s="411" t="s">
        <v>371</v>
      </c>
      <c r="AW18" s="409" t="str">
        <f>IF(LEN(VLOOKUP(AA12,suvaha!$D$8:$H$158,3,FALSE))&lt;2,"",LEFT(RIGHT(VLOOKUP(AA12,suvaha!$D$8:$H$158,3,FALSE),2),1))</f>
        <v>3</v>
      </c>
      <c r="AX18" s="411" t="s">
        <v>371</v>
      </c>
      <c r="AY18" s="409" t="str">
        <f>IF(VLOOKUP(AA12,suvaha!$D$8:$H$85,3,FALSE)=0,"",IF(LEN(VLOOKUP(AA12,suvaha!$D$8:$H$158,3,FALSE))&lt;1,"",LEFT(RIGHT(VLOOKUP(AA12,suvaha!$D$8:$H$158,3,FALSE),1),1)))</f>
        <v>2</v>
      </c>
      <c r="AZ18" s="619"/>
      <c r="BA18" s="667"/>
      <c r="BB18" s="667"/>
      <c r="BC18" s="667"/>
      <c r="BD18" s="667"/>
      <c r="BE18" s="667"/>
      <c r="BF18" s="667"/>
      <c r="BG18" s="667"/>
      <c r="BH18" s="667"/>
      <c r="BI18" s="667"/>
      <c r="BJ18" s="667"/>
      <c r="BK18" s="417"/>
      <c r="BL18" s="409" t="str">
        <f>IF(LEN(VLOOKUP(AA12,suvaha!$D$8:$H$158,5,FALSE))&lt;11,"",LEFT(RIGHT(VLOOKUP(AA12,suvaha!$D$8:$H$158,5,FALSE),11),1))</f>
        <v/>
      </c>
      <c r="BM18" s="211" t="s">
        <v>371</v>
      </c>
      <c r="BN18" s="409" t="str">
        <f>IF(LEN(VLOOKUP(AA12,suvaha!$D$8:$H$158,5,FALSE))&lt;10,"",LEFT(RIGHT(VLOOKUP(AA12,suvaha!$D$8:$H$158,5,FALSE),10),1))</f>
        <v/>
      </c>
      <c r="BO18" s="417" t="s">
        <v>371</v>
      </c>
      <c r="BP18" s="409" t="str">
        <f>IF(LEN(VLOOKUP(AA12,suvaha!$D$8:$H$158,5,FALSE))&lt;9,"",LEFT(RIGHT(VLOOKUP(AA12,suvaha!$D$8:$H$158,5,FALSE),9),1))</f>
        <v/>
      </c>
      <c r="BQ18" s="411" t="s">
        <v>371</v>
      </c>
      <c r="BR18" s="409" t="str">
        <f>IF(LEN(VLOOKUP(AA12,suvaha!$D$8:$H$158,5,FALSE))&lt;8,"",LEFT(RIGHT(VLOOKUP(AA12,suvaha!$D$8:$H$158,5,FALSE),8),1))</f>
        <v/>
      </c>
      <c r="BS18" s="411" t="s">
        <v>371</v>
      </c>
      <c r="BT18" s="409" t="str">
        <f>IF(LEN(VLOOKUP(AA12,suvaha!$D$8:$H$158,5,FALSE))&lt;7,"",LEFT(RIGHT(VLOOKUP(AA12,suvaha!$D$8:$H$158,5,FALSE),7),1))</f>
        <v>3</v>
      </c>
      <c r="BU18" s="417" t="s">
        <v>371</v>
      </c>
      <c r="BV18" s="409" t="str">
        <f>IF(LEN(VLOOKUP(AA12,suvaha!$D$8:$H$158,5,FALSE))&lt;6,"",LEFT(RIGHT(VLOOKUP(AA12,suvaha!$D$8:$H$158,5,FALSE),6),1))</f>
        <v>2</v>
      </c>
      <c r="BW18" s="411" t="s">
        <v>371</v>
      </c>
      <c r="BX18" s="409" t="str">
        <f>IF(LEN(VLOOKUP(AA12,suvaha!$D$8:$H$158,5,FALSE))&lt;5,"",LEFT(RIGHT(VLOOKUP(AA12,suvaha!$D$8:$H$158,5,FALSE),5),1))</f>
        <v>0</v>
      </c>
      <c r="BY18" s="411" t="s">
        <v>371</v>
      </c>
      <c r="BZ18" s="409" t="str">
        <f>IF(LEN(VLOOKUP(AA12,suvaha!$D$8:$H$158,5,FALSE))&lt;4,"",LEFT(RIGHT(VLOOKUP(AA12,suvaha!$D$8:$H$158,5,FALSE),4),1))</f>
        <v>7</v>
      </c>
      <c r="CA18" s="420" t="s">
        <v>371</v>
      </c>
      <c r="CB18" s="409" t="str">
        <f>IF(LEN(VLOOKUP(AA12,suvaha!$D$8:$H$158,5,FALSE))&lt;3,"",LEFT(RIGHT(VLOOKUP(AA12,suvaha!$D$8:$H$158,5,FALSE),3),1))</f>
        <v>6</v>
      </c>
      <c r="CC18" s="411" t="s">
        <v>371</v>
      </c>
      <c r="CD18" s="409" t="str">
        <f>IF(LEN(VLOOKUP(AA12,suvaha!$D$8:$H$158,5,FALSE))&lt;2,"",LEFT(RIGHT(VLOOKUP(AA12,suvaha!$D$8:$H$158,5,FALSE),2),1))</f>
        <v>5</v>
      </c>
      <c r="CE18" s="411" t="s">
        <v>773</v>
      </c>
      <c r="CF18" s="409" t="str">
        <f>IF(VLOOKUP(AA12,suvaha!$D$8:$H$85,5,FALSE)=0,"",IF(LEN(VLOOKUP(AA12,suvaha!$D$8:$H$158,5,FALSE))&lt;1,"",LEFT(RIGHT(VLOOKUP(AA12,suvaha!$D$8:$H$158,5,FALSE),1),1)))</f>
        <v>3</v>
      </c>
      <c r="CG18" s="244"/>
      <c r="CH18" s="690"/>
      <c r="CI18" s="188"/>
    </row>
    <row r="19" spans="1:87" s="206" customFormat="1" ht="3" customHeight="1">
      <c r="A19" s="173"/>
      <c r="B19" s="693"/>
      <c r="C19" s="693"/>
      <c r="D19" s="690"/>
      <c r="E19" s="753"/>
      <c r="F19" s="753"/>
      <c r="G19" s="654"/>
      <c r="H19" s="656"/>
      <c r="I19" s="656"/>
      <c r="J19" s="656"/>
      <c r="K19" s="656"/>
      <c r="L19" s="656"/>
      <c r="M19" s="656"/>
      <c r="N19" s="656"/>
      <c r="O19" s="656"/>
      <c r="P19" s="656"/>
      <c r="Q19" s="656"/>
      <c r="R19" s="656"/>
      <c r="S19" s="656"/>
      <c r="T19" s="656"/>
      <c r="U19" s="656"/>
      <c r="V19" s="656"/>
      <c r="W19" s="656"/>
      <c r="X19" s="656"/>
      <c r="Y19" s="656"/>
      <c r="Z19" s="656"/>
      <c r="AA19" s="658"/>
      <c r="AB19" s="658"/>
      <c r="AC19" s="658"/>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67"/>
      <c r="BB19" s="667"/>
      <c r="BC19" s="667"/>
      <c r="BD19" s="667"/>
      <c r="BE19" s="667"/>
      <c r="BF19" s="667"/>
      <c r="BG19" s="667"/>
      <c r="BH19" s="667"/>
      <c r="BI19" s="667"/>
      <c r="BJ19" s="667"/>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43"/>
      <c r="CH19" s="690"/>
      <c r="CI19" s="245"/>
    </row>
    <row r="20" spans="1:87" s="206" customFormat="1" ht="3" customHeight="1">
      <c r="A20" s="173"/>
      <c r="B20" s="693"/>
      <c r="C20" s="693"/>
      <c r="D20" s="690"/>
      <c r="E20" s="753" t="s">
        <v>775</v>
      </c>
      <c r="F20" s="753"/>
      <c r="G20" s="654"/>
      <c r="H20" s="656" t="str">
        <f>Index!C109</f>
        <v>Čistá hodnota zákazky (316A)</v>
      </c>
      <c r="I20" s="656"/>
      <c r="J20" s="656"/>
      <c r="K20" s="656"/>
      <c r="L20" s="656"/>
      <c r="M20" s="656"/>
      <c r="N20" s="656"/>
      <c r="O20" s="656"/>
      <c r="P20" s="656"/>
      <c r="Q20" s="656"/>
      <c r="R20" s="656"/>
      <c r="S20" s="656"/>
      <c r="T20" s="656"/>
      <c r="U20" s="656"/>
      <c r="V20" s="656"/>
      <c r="W20" s="656"/>
      <c r="X20" s="656"/>
      <c r="Y20" s="656"/>
      <c r="Z20" s="656"/>
      <c r="AA20" s="658" t="s">
        <v>851</v>
      </c>
      <c r="AB20" s="658"/>
      <c r="AC20" s="658"/>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59"/>
      <c r="BB20" s="659"/>
      <c r="BC20" s="659"/>
      <c r="BD20" s="659"/>
      <c r="BE20" s="659"/>
      <c r="BF20" s="659"/>
      <c r="BG20" s="659"/>
      <c r="BH20" s="659"/>
      <c r="BI20" s="659"/>
      <c r="BJ20" s="659"/>
      <c r="BK20" s="659"/>
      <c r="BL20" s="659"/>
      <c r="BM20" s="659"/>
      <c r="BN20" s="659"/>
      <c r="BO20" s="659"/>
      <c r="BP20" s="659"/>
      <c r="BQ20" s="659"/>
      <c r="BR20" s="264"/>
      <c r="BS20" s="264"/>
      <c r="BT20" s="264"/>
      <c r="BU20" s="264"/>
      <c r="BV20" s="264"/>
      <c r="BW20" s="421"/>
      <c r="BX20" s="264"/>
      <c r="BY20" s="264"/>
      <c r="BZ20" s="264"/>
      <c r="CA20" s="264"/>
      <c r="CB20" s="264"/>
      <c r="CC20" s="264"/>
      <c r="CD20" s="264"/>
      <c r="CE20" s="264"/>
      <c r="CF20" s="264"/>
      <c r="CG20" s="241"/>
      <c r="CH20" s="690"/>
      <c r="CI20" s="245"/>
    </row>
    <row r="21" spans="1:87" s="206" customFormat="1" ht="3" customHeight="1">
      <c r="A21" s="173"/>
      <c r="B21" s="693"/>
      <c r="C21" s="693"/>
      <c r="D21" s="690"/>
      <c r="E21" s="753"/>
      <c r="F21" s="753"/>
      <c r="G21" s="654"/>
      <c r="H21" s="656"/>
      <c r="I21" s="656"/>
      <c r="J21" s="656"/>
      <c r="K21" s="656"/>
      <c r="L21" s="656"/>
      <c r="M21" s="656"/>
      <c r="N21" s="656"/>
      <c r="O21" s="656"/>
      <c r="P21" s="656"/>
      <c r="Q21" s="656"/>
      <c r="R21" s="656"/>
      <c r="S21" s="656"/>
      <c r="T21" s="656"/>
      <c r="U21" s="656"/>
      <c r="V21" s="656"/>
      <c r="W21" s="656"/>
      <c r="X21" s="656"/>
      <c r="Y21" s="656"/>
      <c r="Z21" s="656"/>
      <c r="AA21" s="658"/>
      <c r="AB21" s="658"/>
      <c r="AC21" s="658"/>
      <c r="AD21" s="618"/>
      <c r="AE21" s="612"/>
      <c r="AF21" s="612"/>
      <c r="AG21" s="612"/>
      <c r="AH21" s="412"/>
      <c r="AI21" s="613"/>
      <c r="AJ21" s="613"/>
      <c r="AK21" s="613"/>
      <c r="AL21" s="613"/>
      <c r="AM21" s="613"/>
      <c r="AN21" s="610"/>
      <c r="AO21" s="614"/>
      <c r="AP21" s="614"/>
      <c r="AQ21" s="614"/>
      <c r="AR21" s="614"/>
      <c r="AS21" s="614"/>
      <c r="AT21" s="610"/>
      <c r="AU21" s="614"/>
      <c r="AV21" s="614"/>
      <c r="AW21" s="614"/>
      <c r="AX21" s="614"/>
      <c r="AY21" s="614"/>
      <c r="AZ21" s="619"/>
      <c r="BA21" s="618"/>
      <c r="BB21" s="612"/>
      <c r="BC21" s="612"/>
      <c r="BD21" s="612"/>
      <c r="BE21" s="412"/>
      <c r="BF21" s="613"/>
      <c r="BG21" s="613"/>
      <c r="BH21" s="613"/>
      <c r="BI21" s="613"/>
      <c r="BJ21" s="613"/>
      <c r="BK21" s="610"/>
      <c r="BL21" s="614"/>
      <c r="BM21" s="614"/>
      <c r="BN21" s="614"/>
      <c r="BO21" s="614"/>
      <c r="BP21" s="614"/>
      <c r="BQ21" s="611"/>
      <c r="BR21" s="614"/>
      <c r="BS21" s="614"/>
      <c r="BT21" s="614"/>
      <c r="BU21" s="614"/>
      <c r="BV21" s="614"/>
      <c r="BW21" s="416"/>
      <c r="BX21" s="417"/>
      <c r="BY21" s="417"/>
      <c r="BZ21" s="417"/>
      <c r="CA21" s="417"/>
      <c r="CB21" s="417"/>
      <c r="CC21" s="417"/>
      <c r="CD21" s="417"/>
      <c r="CE21" s="417"/>
      <c r="CF21" s="417"/>
      <c r="CG21" s="242"/>
      <c r="CH21" s="690"/>
      <c r="CI21" s="245"/>
    </row>
    <row r="22" spans="1:87" ht="15" customHeight="1">
      <c r="A22" s="173"/>
      <c r="B22" s="693"/>
      <c r="C22" s="693"/>
      <c r="D22" s="690"/>
      <c r="E22" s="753"/>
      <c r="F22" s="753"/>
      <c r="G22" s="654"/>
      <c r="H22" s="656"/>
      <c r="I22" s="656"/>
      <c r="J22" s="656"/>
      <c r="K22" s="656"/>
      <c r="L22" s="656"/>
      <c r="M22" s="656"/>
      <c r="N22" s="656"/>
      <c r="O22" s="656"/>
      <c r="P22" s="656"/>
      <c r="Q22" s="656"/>
      <c r="R22" s="656"/>
      <c r="S22" s="656"/>
      <c r="T22" s="656"/>
      <c r="U22" s="656"/>
      <c r="V22" s="656"/>
      <c r="W22" s="656"/>
      <c r="X22" s="656"/>
      <c r="Y22" s="656"/>
      <c r="Z22" s="656"/>
      <c r="AA22" s="658"/>
      <c r="AB22" s="658"/>
      <c r="AC22" s="658"/>
      <c r="AD22" s="618"/>
      <c r="AE22" s="409" t="str">
        <f>IF(LEN(VLOOKUP(AA20,suvaha!$D$8:$H$158,2,FALSE))&lt;11,"",LEFT(RIGHT(VLOOKUP(AA20,suvaha!$D$8:$H$158,2,FALSE),11),1))</f>
        <v/>
      </c>
      <c r="AF22" s="211"/>
      <c r="AG22" s="409" t="str">
        <f>IF(LEN(VLOOKUP(AA20,suvaha!$D$8:$H$158,2,FALSE))&lt;10,"",LEFT(RIGHT(VLOOKUP(AA20,suvaha!$D$8:$H$158,2,FALSE),10),1))</f>
        <v/>
      </c>
      <c r="AH22" s="411"/>
      <c r="AI22" s="409" t="str">
        <f>IF(LEN(VLOOKUP(AA20,suvaha!$D$8:$H$158,2,FALSE))&lt;9,"",LEFT(RIGHT(VLOOKUP(AA20,suvaha!$D$8:$H$158,2,FALSE),9),1))</f>
        <v/>
      </c>
      <c r="AJ22" s="211"/>
      <c r="AK22" s="409" t="str">
        <f>IF(LEN(VLOOKUP(AA20,suvaha!$D$8:$H$158,2,FALSE))&lt;8,"",LEFT(RIGHT(VLOOKUP(AA20,suvaha!$D$8:$H$158,2,FALSE),8),1))</f>
        <v/>
      </c>
      <c r="AL22" s="411"/>
      <c r="AM22" s="409" t="str">
        <f>IF(LEN(VLOOKUP(AA20,suvaha!$D$8:$H$158,2,FALSE))&lt;7,"",LEFT(RIGHT(VLOOKUP(AA20,suvaha!$D$8:$H$158,2,FALSE),7),1))</f>
        <v/>
      </c>
      <c r="AN22" s="610"/>
      <c r="AO22" s="409" t="str">
        <f>IF(LEN(VLOOKUP(AA20,suvaha!$D$8:$H$158,2,FALSE))&lt;6,"",LEFT(RIGHT(VLOOKUP(AA20,suvaha!$D$8:$H$158,2,FALSE),6),1))</f>
        <v/>
      </c>
      <c r="AP22" s="411"/>
      <c r="AQ22" s="409" t="str">
        <f>IF(LEN(VLOOKUP(AA20,suvaha!$D$8:$H$158,2,FALSE))&lt;5,"",LEFT(RIGHT(VLOOKUP(AA20,suvaha!$D$8:$H$158,2,FALSE),5),1))</f>
        <v/>
      </c>
      <c r="AR22" s="411"/>
      <c r="AS22" s="409" t="str">
        <f>IF(LEN(VLOOKUP(AA20,suvaha!$D$8:$H$158,2,FALSE))&lt;4,"",LEFT(RIGHT(VLOOKUP(AA20,suvaha!$D$8:$H$158,2,FALSE),4),1))</f>
        <v/>
      </c>
      <c r="AT22" s="610"/>
      <c r="AU22" s="409" t="str">
        <f>IF(LEN(VLOOKUP(AA20,suvaha!$D$8:$H$158,2,FALSE))&lt;3,"",LEFT(RIGHT(VLOOKUP(AA20,suvaha!$D$8:$H$158,2,FALSE),3),1))</f>
        <v/>
      </c>
      <c r="AV22" s="411"/>
      <c r="AW22" s="409" t="str">
        <f>IF(LEN(VLOOKUP(AA20,suvaha!$D$8:$H$158,2,FALSE))&lt;2,"",LEFT(RIGHT(VLOOKUP(AA20,suvaha!$D$8:$H$158,2,FALSE),2),1))</f>
        <v/>
      </c>
      <c r="AX22" s="411"/>
      <c r="AY22" s="409" t="str">
        <f>IF(VLOOKUP(AA20,suvaha!$D$8:$H$85,2,FALSE)=0,"",IF(LEN(VLOOKUP(AA20,suvaha!$D$8:$H$158,2,FALSE))&lt;1,"",LEFT(RIGHT(VLOOKUP(AA20,suvaha!$D$8:$H$158,2,FALSE),1),1)))</f>
        <v/>
      </c>
      <c r="AZ22" s="619"/>
      <c r="BA22" s="618"/>
      <c r="BB22" s="409" t="str">
        <f>IF(LEN(VLOOKUP(AA20,suvaha!$D$8:$H$158,4,FALSE))&lt;11,"",LEFT(RIGHT(VLOOKUP(AA20,suvaha!$D$8:$H$158,4,FALSE),11),1))</f>
        <v/>
      </c>
      <c r="BC22" s="211"/>
      <c r="BD22" s="409" t="str">
        <f>IF(LEN(VLOOKUP(AA20,suvaha!$D$8:$H$158,4,FALSE))&lt;10,"",LEFT(RIGHT(VLOOKUP(AA20,suvaha!$D$8:$H$158,4,FALSE),10),1))</f>
        <v/>
      </c>
      <c r="BE22" s="411"/>
      <c r="BF22" s="409" t="str">
        <f>IF(LEN(VLOOKUP(AA20,suvaha!$D$8:$H$158,4,FALSE))&lt;9,"",LEFT(RIGHT(VLOOKUP(AA20,suvaha!$D$8:$H$158,4,FALSE),9),1))</f>
        <v/>
      </c>
      <c r="BG22" s="211"/>
      <c r="BH22" s="409" t="str">
        <f>IF(LEN(VLOOKUP(AA20,suvaha!$D$8:$H$158,4,FALSE))&lt;8,"",LEFT(RIGHT(VLOOKUP(AA20,suvaha!$D$8:$H$158,4,FALSE),8),1))</f>
        <v/>
      </c>
      <c r="BI22" s="411"/>
      <c r="BJ22" s="409" t="str">
        <f>IF(LEN(VLOOKUP(AA20,suvaha!$D$8:$H$158,4,FALSE))&lt;7,"",LEFT(RIGHT(VLOOKUP(AA20,suvaha!$D$8:$H$158,4,FALSE),7),1))</f>
        <v/>
      </c>
      <c r="BK22" s="610"/>
      <c r="BL22" s="409" t="str">
        <f>IF(LEN(VLOOKUP(AA20,suvaha!$D$8:$H$158,4,FALSE))&lt;6,"",LEFT(RIGHT(VLOOKUP(AA20,suvaha!$D$8:$H$158,4,FALSE),6),1))</f>
        <v/>
      </c>
      <c r="BM22" s="411"/>
      <c r="BN22" s="409" t="str">
        <f>IF(LEN(VLOOKUP(AA20,suvaha!$D$8:$H$158,4,FALSE))&lt;5,"",LEFT(RIGHT(VLOOKUP(AA20,suvaha!$D$8:$H$158,4,FALSE),5),1))</f>
        <v/>
      </c>
      <c r="BO22" s="411"/>
      <c r="BP22" s="409" t="str">
        <f>IF(LEN(VLOOKUP(AA20,suvaha!$D$8:$H$158,4,FALSE))&lt;4,"",LEFT(RIGHT(VLOOKUP(AA20,suvaha!$D$8:$H$158,4,FALSE),4),1))</f>
        <v/>
      </c>
      <c r="BQ22" s="611"/>
      <c r="BR22" s="409" t="str">
        <f>IF(LEN(VLOOKUP(AA20,suvaha!$D$8:$H$158,4,FALSE))&lt;3,"",LEFT(RIGHT(VLOOKUP(AA20,suvaha!$D$8:$H$158,4,FALSE),3),1))</f>
        <v/>
      </c>
      <c r="BS22" s="411"/>
      <c r="BT22" s="409" t="str">
        <f>IF(LEN(VLOOKUP(AA20,suvaha!$D$8:$H$158,4,FALSE))&lt;2,"",LEFT(RIGHT(VLOOKUP(AA20,suvaha!$D$8:$H$158,4,FALSE),2),1))</f>
        <v/>
      </c>
      <c r="BU22" s="411"/>
      <c r="BV22" s="409" t="str">
        <f>IF(VLOOKUP(AA20,suvaha!$D$8:$H$85,4,FALSE)=0,"",IF(LEN(VLOOKUP(AA20,suvaha!$D$8:$H$158,4,FALSE))&lt;1,"",LEFT(RIGHT(VLOOKUP(AA20,suvaha!$D$8:$H$158,4,FALSE),1),1)))</f>
        <v/>
      </c>
      <c r="BW22" s="416"/>
      <c r="BX22" s="417"/>
      <c r="BY22" s="417"/>
      <c r="BZ22" s="417"/>
      <c r="CA22" s="417"/>
      <c r="CB22" s="417"/>
      <c r="CC22" s="417"/>
      <c r="CD22" s="417"/>
      <c r="CE22" s="417"/>
      <c r="CF22" s="417"/>
      <c r="CG22" s="242"/>
      <c r="CH22" s="690"/>
      <c r="CI22" s="188"/>
    </row>
    <row r="23" spans="1:87" ht="3" customHeight="1">
      <c r="A23" s="173"/>
      <c r="B23" s="693"/>
      <c r="C23" s="693"/>
      <c r="D23" s="690"/>
      <c r="E23" s="753"/>
      <c r="F23" s="753"/>
      <c r="G23" s="654"/>
      <c r="H23" s="656"/>
      <c r="I23" s="656"/>
      <c r="J23" s="656"/>
      <c r="K23" s="656"/>
      <c r="L23" s="656"/>
      <c r="M23" s="656"/>
      <c r="N23" s="656"/>
      <c r="O23" s="656"/>
      <c r="P23" s="656"/>
      <c r="Q23" s="656"/>
      <c r="R23" s="656"/>
      <c r="S23" s="656"/>
      <c r="T23" s="656"/>
      <c r="U23" s="656"/>
      <c r="V23" s="656"/>
      <c r="W23" s="656"/>
      <c r="X23" s="656"/>
      <c r="Y23" s="656"/>
      <c r="Z23" s="656"/>
      <c r="AA23" s="658"/>
      <c r="AB23" s="658"/>
      <c r="AC23" s="658"/>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8"/>
      <c r="BB23" s="638"/>
      <c r="BC23" s="638"/>
      <c r="BD23" s="638"/>
      <c r="BE23" s="638"/>
      <c r="BF23" s="638"/>
      <c r="BG23" s="638"/>
      <c r="BH23" s="638"/>
      <c r="BI23" s="638"/>
      <c r="BJ23" s="638"/>
      <c r="BK23" s="638"/>
      <c r="BL23" s="638"/>
      <c r="BM23" s="638"/>
      <c r="BN23" s="638"/>
      <c r="BO23" s="638"/>
      <c r="BP23" s="638"/>
      <c r="BQ23" s="638"/>
      <c r="BR23" s="270"/>
      <c r="BS23" s="270"/>
      <c r="BT23" s="270"/>
      <c r="BU23" s="270"/>
      <c r="BV23" s="270"/>
      <c r="BW23" s="418"/>
      <c r="BX23" s="270"/>
      <c r="BY23" s="270"/>
      <c r="BZ23" s="270"/>
      <c r="CA23" s="270"/>
      <c r="CB23" s="270"/>
      <c r="CC23" s="270"/>
      <c r="CD23" s="270"/>
      <c r="CE23" s="270"/>
      <c r="CF23" s="270"/>
      <c r="CG23" s="243"/>
      <c r="CH23" s="690"/>
      <c r="CI23" s="188"/>
    </row>
    <row r="24" spans="1:87" ht="3" customHeight="1">
      <c r="A24" s="173"/>
      <c r="B24" s="693"/>
      <c r="C24" s="693"/>
      <c r="D24" s="690"/>
      <c r="E24" s="753"/>
      <c r="F24" s="753"/>
      <c r="G24" s="654"/>
      <c r="H24" s="656"/>
      <c r="I24" s="656"/>
      <c r="J24" s="656"/>
      <c r="K24" s="656"/>
      <c r="L24" s="656"/>
      <c r="M24" s="656"/>
      <c r="N24" s="656"/>
      <c r="O24" s="656"/>
      <c r="P24" s="656"/>
      <c r="Q24" s="656"/>
      <c r="R24" s="656"/>
      <c r="S24" s="656"/>
      <c r="T24" s="656"/>
      <c r="U24" s="656"/>
      <c r="V24" s="656"/>
      <c r="W24" s="656"/>
      <c r="X24" s="656"/>
      <c r="Y24" s="656"/>
      <c r="Z24" s="656"/>
      <c r="AA24" s="658"/>
      <c r="AB24" s="658"/>
      <c r="AC24" s="658"/>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667"/>
      <c r="BB24" s="667"/>
      <c r="BC24" s="667"/>
      <c r="BD24" s="667"/>
      <c r="BE24" s="667"/>
      <c r="BF24" s="667"/>
      <c r="BG24" s="667"/>
      <c r="BH24" s="667"/>
      <c r="BI24" s="667"/>
      <c r="BJ24" s="667"/>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41"/>
      <c r="CH24" s="690"/>
      <c r="CI24" s="188"/>
    </row>
    <row r="25" spans="1:87" ht="3" customHeight="1">
      <c r="A25" s="173"/>
      <c r="B25" s="693"/>
      <c r="C25" s="693"/>
      <c r="D25" s="690"/>
      <c r="E25" s="753"/>
      <c r="F25" s="753"/>
      <c r="G25" s="654"/>
      <c r="H25" s="656"/>
      <c r="I25" s="656"/>
      <c r="J25" s="656"/>
      <c r="K25" s="656"/>
      <c r="L25" s="656"/>
      <c r="M25" s="656"/>
      <c r="N25" s="656"/>
      <c r="O25" s="656"/>
      <c r="P25" s="656"/>
      <c r="Q25" s="656"/>
      <c r="R25" s="656"/>
      <c r="S25" s="656"/>
      <c r="T25" s="656"/>
      <c r="U25" s="656"/>
      <c r="V25" s="656"/>
      <c r="W25" s="656"/>
      <c r="X25" s="656"/>
      <c r="Y25" s="656"/>
      <c r="Z25" s="656"/>
      <c r="AA25" s="658"/>
      <c r="AB25" s="658"/>
      <c r="AC25" s="658"/>
      <c r="AD25" s="618"/>
      <c r="AE25" s="612"/>
      <c r="AF25" s="612"/>
      <c r="AG25" s="612"/>
      <c r="AH25" s="412"/>
      <c r="AI25" s="613"/>
      <c r="AJ25" s="613"/>
      <c r="AK25" s="613"/>
      <c r="AL25" s="613"/>
      <c r="AM25" s="613"/>
      <c r="AN25" s="610" t="s">
        <v>371</v>
      </c>
      <c r="AO25" s="614"/>
      <c r="AP25" s="614"/>
      <c r="AQ25" s="614"/>
      <c r="AR25" s="614"/>
      <c r="AS25" s="614"/>
      <c r="AT25" s="610" t="s">
        <v>371</v>
      </c>
      <c r="AU25" s="614"/>
      <c r="AV25" s="614"/>
      <c r="AW25" s="614"/>
      <c r="AX25" s="614"/>
      <c r="AY25" s="614"/>
      <c r="AZ25" s="619"/>
      <c r="BA25" s="667"/>
      <c r="BB25" s="667"/>
      <c r="BC25" s="667"/>
      <c r="BD25" s="667"/>
      <c r="BE25" s="667"/>
      <c r="BF25" s="667"/>
      <c r="BG25" s="667"/>
      <c r="BH25" s="667"/>
      <c r="BI25" s="667"/>
      <c r="BJ25" s="667"/>
      <c r="BK25" s="417"/>
      <c r="BL25" s="612"/>
      <c r="BM25" s="612"/>
      <c r="BN25" s="612"/>
      <c r="BO25" s="417"/>
      <c r="BP25" s="419"/>
      <c r="BQ25" s="419"/>
      <c r="BR25" s="419"/>
      <c r="BS25" s="419"/>
      <c r="BT25" s="419"/>
      <c r="BU25" s="417"/>
      <c r="BV25" s="419"/>
      <c r="BW25" s="419"/>
      <c r="BX25" s="419"/>
      <c r="BY25" s="419"/>
      <c r="BZ25" s="419"/>
      <c r="CA25" s="420"/>
      <c r="CB25" s="419"/>
      <c r="CC25" s="419"/>
      <c r="CD25" s="419"/>
      <c r="CE25" s="419"/>
      <c r="CF25" s="419"/>
      <c r="CG25" s="244"/>
      <c r="CH25" s="690"/>
      <c r="CI25" s="188"/>
    </row>
    <row r="26" spans="1:87" ht="15" customHeight="1">
      <c r="A26" s="173"/>
      <c r="B26" s="693"/>
      <c r="C26" s="693"/>
      <c r="D26" s="690"/>
      <c r="E26" s="753"/>
      <c r="F26" s="753"/>
      <c r="G26" s="654"/>
      <c r="H26" s="656"/>
      <c r="I26" s="656"/>
      <c r="J26" s="656"/>
      <c r="K26" s="656"/>
      <c r="L26" s="656"/>
      <c r="M26" s="656"/>
      <c r="N26" s="656"/>
      <c r="O26" s="656"/>
      <c r="P26" s="656"/>
      <c r="Q26" s="656"/>
      <c r="R26" s="656"/>
      <c r="S26" s="656"/>
      <c r="T26" s="656"/>
      <c r="U26" s="656"/>
      <c r="V26" s="656"/>
      <c r="W26" s="656"/>
      <c r="X26" s="656"/>
      <c r="Y26" s="656"/>
      <c r="Z26" s="656"/>
      <c r="AA26" s="658"/>
      <c r="AB26" s="658"/>
      <c r="AC26" s="658"/>
      <c r="AD26" s="618"/>
      <c r="AE26" s="409" t="str">
        <f>IF(LEN(VLOOKUP(AA20,suvaha!$D$8:$H$158,3,FALSE))&lt;11,"",LEFT(RIGHT(VLOOKUP(AA20,suvaha!$D$8:$H$158,3,FALSE),11),1))</f>
        <v/>
      </c>
      <c r="AF26" s="211" t="s">
        <v>371</v>
      </c>
      <c r="AG26" s="409" t="str">
        <f>IF(LEN(VLOOKUP(AA20,suvaha!$D$8:$H$158,3,FALSE))&lt;10,"",LEFT(RIGHT(VLOOKUP(AA20,suvaha!$D$8:$H$158,3,FALSE),10),1))</f>
        <v/>
      </c>
      <c r="AH26" s="411" t="s">
        <v>371</v>
      </c>
      <c r="AI26" s="409" t="str">
        <f>IF(LEN(VLOOKUP(AA20,suvaha!$D$8:$H$158,3,FALSE))&lt;9,"",LEFT(RIGHT(VLOOKUP(AA20,suvaha!$D$8:$H$158,3,FALSE),9),1))</f>
        <v/>
      </c>
      <c r="AJ26" s="211" t="s">
        <v>371</v>
      </c>
      <c r="AK26" s="409" t="str">
        <f>IF(LEN(VLOOKUP(AA20,suvaha!$D$8:$H$158,3,FALSE))&lt;8,"",LEFT(RIGHT(VLOOKUP(AA20,suvaha!$D$8:$H$158,3,FALSE),8),1))</f>
        <v/>
      </c>
      <c r="AL26" s="411" t="s">
        <v>371</v>
      </c>
      <c r="AM26" s="409" t="str">
        <f>IF(LEN(VLOOKUP(AA20,suvaha!$D$8:$H$158,3,FALSE))&lt;7,"",LEFT(RIGHT(VLOOKUP(AA20,suvaha!$D$8:$H$158,3,FALSE),7),1))</f>
        <v/>
      </c>
      <c r="AN26" s="610"/>
      <c r="AO26" s="409" t="str">
        <f>IF(LEN(VLOOKUP(AA20,suvaha!$D$8:$H$158,3,FALSE))&lt;6,"",LEFT(RIGHT(VLOOKUP(AA20,suvaha!$D$8:$H$158,3,FALSE),6),1))</f>
        <v/>
      </c>
      <c r="AP26" s="411" t="s">
        <v>371</v>
      </c>
      <c r="AQ26" s="409" t="str">
        <f>IF(LEN(VLOOKUP(AA20,suvaha!$D$8:$H$158,3,FALSE))&lt;5,"",LEFT(RIGHT(VLOOKUP(AA20,suvaha!$D$8:$H$158,3,FALSE),5),1))</f>
        <v/>
      </c>
      <c r="AR26" s="411" t="s">
        <v>371</v>
      </c>
      <c r="AS26" s="409" t="str">
        <f>IF(LEN(VLOOKUP(AA20,suvaha!$D$8:$H$158,3,FALSE))&lt;4,"",LEFT(RIGHT(VLOOKUP(AA20,suvaha!$D$8:$H$158,3,FALSE),4),1))</f>
        <v/>
      </c>
      <c r="AT26" s="610"/>
      <c r="AU26" s="409" t="str">
        <f>IF(LEN(VLOOKUP(AA20,suvaha!$D$8:$H$158,3,FALSE))&lt;3,"",LEFT(RIGHT(VLOOKUP(AA20,suvaha!$D$8:$H$158,3,FALSE),3),1))</f>
        <v/>
      </c>
      <c r="AV26" s="411" t="s">
        <v>371</v>
      </c>
      <c r="AW26" s="409" t="str">
        <f>IF(LEN(VLOOKUP(AA20,suvaha!$D$8:$H$158,3,FALSE))&lt;2,"",LEFT(RIGHT(VLOOKUP(AA20,suvaha!$D$8:$H$158,3,FALSE),2),1))</f>
        <v/>
      </c>
      <c r="AX26" s="411" t="s">
        <v>371</v>
      </c>
      <c r="AY26" s="409" t="str">
        <f>IF(VLOOKUP(AA20,suvaha!$D$8:$H$85,3,FALSE)=0,"",IF(LEN(VLOOKUP(AA20,suvaha!$D$8:$H$158,3,FALSE))&lt;1,"",LEFT(RIGHT(VLOOKUP(AA20,suvaha!$D$8:$H$158,3,FALSE),1),1)))</f>
        <v/>
      </c>
      <c r="AZ26" s="619"/>
      <c r="BA26" s="667"/>
      <c r="BB26" s="667"/>
      <c r="BC26" s="667"/>
      <c r="BD26" s="667"/>
      <c r="BE26" s="667"/>
      <c r="BF26" s="667"/>
      <c r="BG26" s="667"/>
      <c r="BH26" s="667"/>
      <c r="BI26" s="667"/>
      <c r="BJ26" s="667"/>
      <c r="BK26" s="417"/>
      <c r="BL26" s="409" t="str">
        <f>IF(LEN(VLOOKUP(AA20,suvaha!$D$8:$H$158,5,FALSE))&lt;11,"",LEFT(RIGHT(VLOOKUP(AA20,suvaha!$D$8:$H$158,5,FALSE),11),1))</f>
        <v/>
      </c>
      <c r="BM26" s="211" t="s">
        <v>371</v>
      </c>
      <c r="BN26" s="409" t="str">
        <f>IF(LEN(VLOOKUP(AA20,suvaha!$D$8:$H$158,5,FALSE))&lt;10,"",LEFT(RIGHT(VLOOKUP(AA20,suvaha!$D$8:$H$158,5,FALSE),10),1))</f>
        <v/>
      </c>
      <c r="BO26" s="417" t="s">
        <v>371</v>
      </c>
      <c r="BP26" s="409" t="str">
        <f>IF(LEN(VLOOKUP(AA20,suvaha!$D$8:$H$158,5,FALSE))&lt;9,"",LEFT(RIGHT(VLOOKUP(AA20,suvaha!$D$8:$H$158,5,FALSE),9),1))</f>
        <v/>
      </c>
      <c r="BQ26" s="411" t="s">
        <v>371</v>
      </c>
      <c r="BR26" s="409" t="str">
        <f>IF(LEN(VLOOKUP(AA20,suvaha!$D$8:$H$158,5,FALSE))&lt;8,"",LEFT(RIGHT(VLOOKUP(AA20,suvaha!$D$8:$H$158,5,FALSE),8),1))</f>
        <v/>
      </c>
      <c r="BS26" s="411" t="s">
        <v>371</v>
      </c>
      <c r="BT26" s="409" t="str">
        <f>IF(LEN(VLOOKUP(AA20,suvaha!$D$8:$H$158,5,FALSE))&lt;7,"",LEFT(RIGHT(VLOOKUP(AA20,suvaha!$D$8:$H$158,5,FALSE),7),1))</f>
        <v/>
      </c>
      <c r="BU26" s="417" t="s">
        <v>371</v>
      </c>
      <c r="BV26" s="409" t="str">
        <f>IF(LEN(VLOOKUP(AA20,suvaha!$D$8:$H$158,5,FALSE))&lt;6,"",LEFT(RIGHT(VLOOKUP(AA20,suvaha!$D$8:$H$158,5,FALSE),6),1))</f>
        <v/>
      </c>
      <c r="BW26" s="411" t="s">
        <v>371</v>
      </c>
      <c r="BX26" s="409" t="str">
        <f>IF(LEN(VLOOKUP(AA20,suvaha!$D$8:$H$158,5,FALSE))&lt;5,"",LEFT(RIGHT(VLOOKUP(AA20,suvaha!$D$8:$H$158,5,FALSE),5),1))</f>
        <v/>
      </c>
      <c r="BY26" s="411" t="s">
        <v>371</v>
      </c>
      <c r="BZ26" s="409" t="str">
        <f>IF(LEN(VLOOKUP(AA20,suvaha!$D$8:$H$158,5,FALSE))&lt;4,"",LEFT(RIGHT(VLOOKUP(AA20,suvaha!$D$8:$H$158,5,FALSE),4),1))</f>
        <v/>
      </c>
      <c r="CA26" s="420" t="s">
        <v>371</v>
      </c>
      <c r="CB26" s="409" t="str">
        <f>IF(LEN(VLOOKUP(AA20,suvaha!$D$8:$H$158,5,FALSE))&lt;3,"",LEFT(RIGHT(VLOOKUP(AA20,suvaha!$D$8:$H$158,5,FALSE),3),1))</f>
        <v/>
      </c>
      <c r="CC26" s="411" t="s">
        <v>371</v>
      </c>
      <c r="CD26" s="409" t="str">
        <f>IF(LEN(VLOOKUP(AA20,suvaha!$D$8:$H$158,5,FALSE))&lt;2,"",LEFT(RIGHT(VLOOKUP(AA20,suvaha!$D$8:$H$158,5,FALSE),2),1))</f>
        <v/>
      </c>
      <c r="CE26" s="411" t="s">
        <v>773</v>
      </c>
      <c r="CF26" s="409" t="str">
        <f>IF(VLOOKUP(AA20,suvaha!$D$8:$H$85,5,FALSE)=0,"",IF(LEN(VLOOKUP(AA20,suvaha!$D$8:$H$158,5,FALSE))&lt;1,"",LEFT(RIGHT(VLOOKUP(AA20,suvaha!$D$8:$H$158,5,FALSE),1),1)))</f>
        <v/>
      </c>
      <c r="CG26" s="244"/>
      <c r="CH26" s="690"/>
      <c r="CI26" s="188"/>
    </row>
    <row r="27" spans="1:87" s="206" customFormat="1" ht="3" customHeight="1">
      <c r="A27" s="173"/>
      <c r="B27" s="693"/>
      <c r="C27" s="693"/>
      <c r="D27" s="690"/>
      <c r="E27" s="753"/>
      <c r="F27" s="753"/>
      <c r="G27" s="654"/>
      <c r="H27" s="656"/>
      <c r="I27" s="656"/>
      <c r="J27" s="656"/>
      <c r="K27" s="656"/>
      <c r="L27" s="656"/>
      <c r="M27" s="656"/>
      <c r="N27" s="656"/>
      <c r="O27" s="656"/>
      <c r="P27" s="656"/>
      <c r="Q27" s="656"/>
      <c r="R27" s="656"/>
      <c r="S27" s="656"/>
      <c r="T27" s="656"/>
      <c r="U27" s="656"/>
      <c r="V27" s="656"/>
      <c r="W27" s="656"/>
      <c r="X27" s="656"/>
      <c r="Y27" s="656"/>
      <c r="Z27" s="656"/>
      <c r="AA27" s="658"/>
      <c r="AB27" s="658"/>
      <c r="AC27" s="658"/>
      <c r="AD27" s="637"/>
      <c r="AE27" s="637"/>
      <c r="AF27" s="637"/>
      <c r="AG27" s="637"/>
      <c r="AH27" s="637"/>
      <c r="AI27" s="637"/>
      <c r="AJ27" s="637"/>
      <c r="AK27" s="637"/>
      <c r="AL27" s="637"/>
      <c r="AM27" s="637"/>
      <c r="AN27" s="637"/>
      <c r="AO27" s="637"/>
      <c r="AP27" s="637"/>
      <c r="AQ27" s="637"/>
      <c r="AR27" s="637"/>
      <c r="AS27" s="637"/>
      <c r="AT27" s="637"/>
      <c r="AU27" s="637"/>
      <c r="AV27" s="637"/>
      <c r="AW27" s="637"/>
      <c r="AX27" s="637"/>
      <c r="AY27" s="637"/>
      <c r="AZ27" s="637"/>
      <c r="BA27" s="667"/>
      <c r="BB27" s="667"/>
      <c r="BC27" s="667"/>
      <c r="BD27" s="667"/>
      <c r="BE27" s="667"/>
      <c r="BF27" s="667"/>
      <c r="BG27" s="667"/>
      <c r="BH27" s="667"/>
      <c r="BI27" s="667"/>
      <c r="BJ27" s="667"/>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43"/>
      <c r="CH27" s="690"/>
      <c r="CI27" s="245"/>
    </row>
    <row r="28" spans="1:87" s="206" customFormat="1" ht="3" customHeight="1">
      <c r="A28" s="173"/>
      <c r="B28" s="693"/>
      <c r="C28" s="693"/>
      <c r="D28" s="690"/>
      <c r="E28" s="669" t="s">
        <v>776</v>
      </c>
      <c r="F28" s="669"/>
      <c r="G28" s="654"/>
      <c r="H28" s="656" t="str">
        <f>Index!C110</f>
        <v>Ostatné pohľadávky voči prepojeným účtovným jednotkám (351A) - /391A/</v>
      </c>
      <c r="I28" s="656"/>
      <c r="J28" s="656"/>
      <c r="K28" s="656"/>
      <c r="L28" s="656"/>
      <c r="M28" s="656"/>
      <c r="N28" s="656"/>
      <c r="O28" s="656"/>
      <c r="P28" s="656"/>
      <c r="Q28" s="656"/>
      <c r="R28" s="656"/>
      <c r="S28" s="656"/>
      <c r="T28" s="656"/>
      <c r="U28" s="656"/>
      <c r="V28" s="656"/>
      <c r="W28" s="656"/>
      <c r="X28" s="656"/>
      <c r="Y28" s="656"/>
      <c r="Z28" s="656"/>
      <c r="AA28" s="658" t="s">
        <v>852</v>
      </c>
      <c r="AB28" s="658"/>
      <c r="AC28" s="658"/>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59"/>
      <c r="BB28" s="659"/>
      <c r="BC28" s="659"/>
      <c r="BD28" s="659"/>
      <c r="BE28" s="659"/>
      <c r="BF28" s="659"/>
      <c r="BG28" s="659"/>
      <c r="BH28" s="659"/>
      <c r="BI28" s="659"/>
      <c r="BJ28" s="659"/>
      <c r="BK28" s="659"/>
      <c r="BL28" s="659"/>
      <c r="BM28" s="659"/>
      <c r="BN28" s="659"/>
      <c r="BO28" s="659"/>
      <c r="BP28" s="659"/>
      <c r="BQ28" s="659"/>
      <c r="BR28" s="264"/>
      <c r="BS28" s="264"/>
      <c r="BT28" s="264"/>
      <c r="BU28" s="264"/>
      <c r="BV28" s="264"/>
      <c r="BW28" s="421"/>
      <c r="BX28" s="264"/>
      <c r="BY28" s="264"/>
      <c r="BZ28" s="264"/>
      <c r="CA28" s="264"/>
      <c r="CB28" s="264"/>
      <c r="CC28" s="264"/>
      <c r="CD28" s="264"/>
      <c r="CE28" s="264"/>
      <c r="CF28" s="264"/>
      <c r="CG28" s="241"/>
      <c r="CH28" s="690"/>
      <c r="CI28" s="245"/>
    </row>
    <row r="29" spans="1:87" s="206" customFormat="1" ht="3" customHeight="1">
      <c r="A29" s="173"/>
      <c r="B29" s="693"/>
      <c r="C29" s="693"/>
      <c r="D29" s="690"/>
      <c r="E29" s="669"/>
      <c r="F29" s="669"/>
      <c r="G29" s="654"/>
      <c r="H29" s="656"/>
      <c r="I29" s="656"/>
      <c r="J29" s="656"/>
      <c r="K29" s="656"/>
      <c r="L29" s="656"/>
      <c r="M29" s="656"/>
      <c r="N29" s="656"/>
      <c r="O29" s="656"/>
      <c r="P29" s="656"/>
      <c r="Q29" s="656"/>
      <c r="R29" s="656"/>
      <c r="S29" s="656"/>
      <c r="T29" s="656"/>
      <c r="U29" s="656"/>
      <c r="V29" s="656"/>
      <c r="W29" s="656"/>
      <c r="X29" s="656"/>
      <c r="Y29" s="656"/>
      <c r="Z29" s="656"/>
      <c r="AA29" s="658"/>
      <c r="AB29" s="658"/>
      <c r="AC29" s="658"/>
      <c r="AD29" s="618"/>
      <c r="AE29" s="612"/>
      <c r="AF29" s="612"/>
      <c r="AG29" s="612"/>
      <c r="AH29" s="412"/>
      <c r="AI29" s="613"/>
      <c r="AJ29" s="613"/>
      <c r="AK29" s="613"/>
      <c r="AL29" s="613"/>
      <c r="AM29" s="613"/>
      <c r="AN29" s="610"/>
      <c r="AO29" s="614"/>
      <c r="AP29" s="614"/>
      <c r="AQ29" s="614"/>
      <c r="AR29" s="614"/>
      <c r="AS29" s="614"/>
      <c r="AT29" s="610"/>
      <c r="AU29" s="614"/>
      <c r="AV29" s="614"/>
      <c r="AW29" s="614"/>
      <c r="AX29" s="614"/>
      <c r="AY29" s="614"/>
      <c r="AZ29" s="619"/>
      <c r="BA29" s="618"/>
      <c r="BB29" s="612"/>
      <c r="BC29" s="612"/>
      <c r="BD29" s="612"/>
      <c r="BE29" s="412"/>
      <c r="BF29" s="613"/>
      <c r="BG29" s="613"/>
      <c r="BH29" s="613"/>
      <c r="BI29" s="613"/>
      <c r="BJ29" s="613"/>
      <c r="BK29" s="610"/>
      <c r="BL29" s="614"/>
      <c r="BM29" s="614"/>
      <c r="BN29" s="614"/>
      <c r="BO29" s="614"/>
      <c r="BP29" s="614"/>
      <c r="BQ29" s="611"/>
      <c r="BR29" s="614"/>
      <c r="BS29" s="614"/>
      <c r="BT29" s="614"/>
      <c r="BU29" s="614"/>
      <c r="BV29" s="614"/>
      <c r="BW29" s="416"/>
      <c r="BX29" s="417"/>
      <c r="BY29" s="417"/>
      <c r="BZ29" s="417"/>
      <c r="CA29" s="417"/>
      <c r="CB29" s="417"/>
      <c r="CC29" s="417"/>
      <c r="CD29" s="417"/>
      <c r="CE29" s="417"/>
      <c r="CF29" s="417"/>
      <c r="CG29" s="242"/>
      <c r="CH29" s="690"/>
      <c r="CI29" s="245"/>
    </row>
    <row r="30" spans="1:87" ht="15" customHeight="1">
      <c r="A30" s="173"/>
      <c r="B30" s="693"/>
      <c r="C30" s="693"/>
      <c r="D30" s="690"/>
      <c r="E30" s="669"/>
      <c r="F30" s="669"/>
      <c r="G30" s="654"/>
      <c r="H30" s="656"/>
      <c r="I30" s="656"/>
      <c r="J30" s="656"/>
      <c r="K30" s="656"/>
      <c r="L30" s="656"/>
      <c r="M30" s="656"/>
      <c r="N30" s="656"/>
      <c r="O30" s="656"/>
      <c r="P30" s="656"/>
      <c r="Q30" s="656"/>
      <c r="R30" s="656"/>
      <c r="S30" s="656"/>
      <c r="T30" s="656"/>
      <c r="U30" s="656"/>
      <c r="V30" s="656"/>
      <c r="W30" s="656"/>
      <c r="X30" s="656"/>
      <c r="Y30" s="656"/>
      <c r="Z30" s="656"/>
      <c r="AA30" s="658"/>
      <c r="AB30" s="658"/>
      <c r="AC30" s="658"/>
      <c r="AD30" s="618"/>
      <c r="AE30" s="409" t="str">
        <f>IF(LEN(VLOOKUP(AA28,suvaha!$D$8:$H$158,2,FALSE))&lt;11,"",LEFT(RIGHT(VLOOKUP(AA28,suvaha!$D$8:$H$158,2,FALSE),11),1))</f>
        <v/>
      </c>
      <c r="AF30" s="211"/>
      <c r="AG30" s="409" t="str">
        <f>IF(LEN(VLOOKUP(AA28,suvaha!$D$8:$H$158,2,FALSE))&lt;10,"",LEFT(RIGHT(VLOOKUP(AA28,suvaha!$D$8:$H$158,2,FALSE),10),1))</f>
        <v/>
      </c>
      <c r="AH30" s="411"/>
      <c r="AI30" s="409" t="str">
        <f>IF(LEN(VLOOKUP(AA28,suvaha!$D$8:$H$158,2,FALSE))&lt;9,"",LEFT(RIGHT(VLOOKUP(AA28,suvaha!$D$8:$H$158,2,FALSE),9),1))</f>
        <v/>
      </c>
      <c r="AJ30" s="211"/>
      <c r="AK30" s="409" t="str">
        <f>IF(LEN(VLOOKUP(AA28,suvaha!$D$8:$H$158,2,FALSE))&lt;8,"",LEFT(RIGHT(VLOOKUP(AA28,suvaha!$D$8:$H$158,2,FALSE),8),1))</f>
        <v/>
      </c>
      <c r="AL30" s="411"/>
      <c r="AM30" s="409" t="str">
        <f>IF(LEN(VLOOKUP(AA28,suvaha!$D$8:$H$158,2,FALSE))&lt;7,"",LEFT(RIGHT(VLOOKUP(AA28,suvaha!$D$8:$H$158,2,FALSE),7),1))</f>
        <v/>
      </c>
      <c r="AN30" s="610"/>
      <c r="AO30" s="409" t="str">
        <f>IF(LEN(VLOOKUP(AA28,suvaha!$D$8:$H$158,2,FALSE))&lt;6,"",LEFT(RIGHT(VLOOKUP(AA28,suvaha!$D$8:$H$158,2,FALSE),6),1))</f>
        <v/>
      </c>
      <c r="AP30" s="411"/>
      <c r="AQ30" s="409" t="str">
        <f>IF(LEN(VLOOKUP(AA28,suvaha!$D$8:$H$158,2,FALSE))&lt;5,"",LEFT(RIGHT(VLOOKUP(AA28,suvaha!$D$8:$H$158,2,FALSE),5),1))</f>
        <v/>
      </c>
      <c r="AR30" s="411"/>
      <c r="AS30" s="409" t="str">
        <f>IF(LEN(VLOOKUP(AA28,suvaha!$D$8:$H$158,2,FALSE))&lt;4,"",LEFT(RIGHT(VLOOKUP(AA28,suvaha!$D$8:$H$158,2,FALSE),4),1))</f>
        <v/>
      </c>
      <c r="AT30" s="610"/>
      <c r="AU30" s="409" t="str">
        <f>IF(LEN(VLOOKUP(AA28,suvaha!$D$8:$H$158,2,FALSE))&lt;3,"",LEFT(RIGHT(VLOOKUP(AA28,suvaha!$D$8:$H$158,2,FALSE),3),1))</f>
        <v/>
      </c>
      <c r="AV30" s="411"/>
      <c r="AW30" s="409" t="str">
        <f>IF(LEN(VLOOKUP(AA28,suvaha!$D$8:$H$158,2,FALSE))&lt;2,"",LEFT(RIGHT(VLOOKUP(AA28,suvaha!$D$8:$H$158,2,FALSE),2),1))</f>
        <v/>
      </c>
      <c r="AX30" s="411"/>
      <c r="AY30" s="409" t="str">
        <f>IF(VLOOKUP(AA28,suvaha!$D$8:$H$85,2,FALSE)=0,"",IF(LEN(VLOOKUP(AA28,suvaha!$D$8:$H$158,2,FALSE))&lt;1,"",LEFT(RIGHT(VLOOKUP(AA28,suvaha!$D$8:$H$158,2,FALSE),1),1)))</f>
        <v/>
      </c>
      <c r="AZ30" s="619"/>
      <c r="BA30" s="618"/>
      <c r="BB30" s="409" t="str">
        <f>IF(LEN(VLOOKUP(AA28,suvaha!$D$8:$H$158,4,FALSE))&lt;11,"",LEFT(RIGHT(VLOOKUP(AA28,suvaha!$D$8:$H$158,4,FALSE),11),1))</f>
        <v/>
      </c>
      <c r="BC30" s="211"/>
      <c r="BD30" s="409" t="str">
        <f>IF(LEN(VLOOKUP(AA28,suvaha!$D$8:$H$158,4,FALSE))&lt;10,"",LEFT(RIGHT(VLOOKUP(AA28,suvaha!$D$8:$H$158,4,FALSE),10),1))</f>
        <v/>
      </c>
      <c r="BE30" s="411"/>
      <c r="BF30" s="409" t="str">
        <f>IF(LEN(VLOOKUP(AA28,suvaha!$D$8:$H$158,4,FALSE))&lt;9,"",LEFT(RIGHT(VLOOKUP(AA28,suvaha!$D$8:$H$158,4,FALSE),9),1))</f>
        <v/>
      </c>
      <c r="BG30" s="211"/>
      <c r="BH30" s="409" t="str">
        <f>IF(LEN(VLOOKUP(AA28,suvaha!$D$8:$H$158,4,FALSE))&lt;8,"",LEFT(RIGHT(VLOOKUP(AA28,suvaha!$D$8:$H$158,4,FALSE),8),1))</f>
        <v/>
      </c>
      <c r="BI30" s="411"/>
      <c r="BJ30" s="409" t="str">
        <f>IF(LEN(VLOOKUP(AA28,suvaha!$D$8:$H$158,4,FALSE))&lt;7,"",LEFT(RIGHT(VLOOKUP(AA28,suvaha!$D$8:$H$158,4,FALSE),7),1))</f>
        <v/>
      </c>
      <c r="BK30" s="610"/>
      <c r="BL30" s="409" t="str">
        <f>IF(LEN(VLOOKUP(AA28,suvaha!$D$8:$H$158,4,FALSE))&lt;6,"",LEFT(RIGHT(VLOOKUP(AA28,suvaha!$D$8:$H$158,4,FALSE),6),1))</f>
        <v/>
      </c>
      <c r="BM30" s="411"/>
      <c r="BN30" s="409" t="str">
        <f>IF(LEN(VLOOKUP(AA28,suvaha!$D$8:$H$158,4,FALSE))&lt;5,"",LEFT(RIGHT(VLOOKUP(AA28,suvaha!$D$8:$H$158,4,FALSE),5),1))</f>
        <v/>
      </c>
      <c r="BO30" s="411"/>
      <c r="BP30" s="409" t="str">
        <f>IF(LEN(VLOOKUP(AA28,suvaha!$D$8:$H$158,4,FALSE))&lt;4,"",LEFT(RIGHT(VLOOKUP(AA28,suvaha!$D$8:$H$158,4,FALSE),4),1))</f>
        <v/>
      </c>
      <c r="BQ30" s="611"/>
      <c r="BR30" s="409" t="str">
        <f>IF(LEN(VLOOKUP(AA28,suvaha!$D$8:$H$158,4,FALSE))&lt;3,"",LEFT(RIGHT(VLOOKUP(AA28,suvaha!$D$8:$H$158,4,FALSE),3),1))</f>
        <v/>
      </c>
      <c r="BS30" s="411"/>
      <c r="BT30" s="409" t="str">
        <f>IF(LEN(VLOOKUP(AA28,suvaha!$D$8:$H$158,4,FALSE))&lt;2,"",LEFT(RIGHT(VLOOKUP(AA28,suvaha!$D$8:$H$158,4,FALSE),2),1))</f>
        <v/>
      </c>
      <c r="BU30" s="411"/>
      <c r="BV30" s="409" t="str">
        <f>IF(VLOOKUP(AA28,suvaha!$D$8:$H$85,4,FALSE)=0,"",IF(LEN(VLOOKUP(AA28,suvaha!$D$8:$H$158,4,FALSE))&lt;1,"",LEFT(RIGHT(VLOOKUP(AA28,suvaha!$D$8:$H$158,4,FALSE),1),1)))</f>
        <v/>
      </c>
      <c r="BW30" s="416"/>
      <c r="BX30" s="417"/>
      <c r="BY30" s="417"/>
      <c r="BZ30" s="417"/>
      <c r="CA30" s="417"/>
      <c r="CB30" s="417"/>
      <c r="CC30" s="417"/>
      <c r="CD30" s="417"/>
      <c r="CE30" s="417"/>
      <c r="CF30" s="417"/>
      <c r="CG30" s="242"/>
      <c r="CH30" s="690"/>
      <c r="CI30" s="188"/>
    </row>
    <row r="31" spans="1:87" ht="3" customHeight="1">
      <c r="A31" s="173"/>
      <c r="B31" s="693"/>
      <c r="C31" s="693"/>
      <c r="D31" s="690"/>
      <c r="E31" s="669"/>
      <c r="F31" s="669"/>
      <c r="G31" s="654"/>
      <c r="H31" s="656"/>
      <c r="I31" s="656"/>
      <c r="J31" s="656"/>
      <c r="K31" s="656"/>
      <c r="L31" s="656"/>
      <c r="M31" s="656"/>
      <c r="N31" s="656"/>
      <c r="O31" s="656"/>
      <c r="P31" s="656"/>
      <c r="Q31" s="656"/>
      <c r="R31" s="656"/>
      <c r="S31" s="656"/>
      <c r="T31" s="656"/>
      <c r="U31" s="656"/>
      <c r="V31" s="656"/>
      <c r="W31" s="656"/>
      <c r="X31" s="656"/>
      <c r="Y31" s="656"/>
      <c r="Z31" s="656"/>
      <c r="AA31" s="658"/>
      <c r="AB31" s="658"/>
      <c r="AC31" s="658"/>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8"/>
      <c r="BB31" s="638"/>
      <c r="BC31" s="638"/>
      <c r="BD31" s="638"/>
      <c r="BE31" s="638"/>
      <c r="BF31" s="638"/>
      <c r="BG31" s="638"/>
      <c r="BH31" s="638"/>
      <c r="BI31" s="638"/>
      <c r="BJ31" s="638"/>
      <c r="BK31" s="638"/>
      <c r="BL31" s="638"/>
      <c r="BM31" s="638"/>
      <c r="BN31" s="638"/>
      <c r="BO31" s="638"/>
      <c r="BP31" s="638"/>
      <c r="BQ31" s="638"/>
      <c r="BR31" s="270"/>
      <c r="BS31" s="270"/>
      <c r="BT31" s="270"/>
      <c r="BU31" s="270"/>
      <c r="BV31" s="270"/>
      <c r="BW31" s="418"/>
      <c r="BX31" s="270"/>
      <c r="BY31" s="270"/>
      <c r="BZ31" s="270"/>
      <c r="CA31" s="270"/>
      <c r="CB31" s="270"/>
      <c r="CC31" s="270"/>
      <c r="CD31" s="270"/>
      <c r="CE31" s="270"/>
      <c r="CF31" s="270"/>
      <c r="CG31" s="243"/>
      <c r="CH31" s="690"/>
      <c r="CI31" s="188"/>
    </row>
    <row r="32" spans="1:87" ht="3" customHeight="1">
      <c r="A32" s="173"/>
      <c r="B32" s="693"/>
      <c r="C32" s="693"/>
      <c r="D32" s="690"/>
      <c r="E32" s="669"/>
      <c r="F32" s="669"/>
      <c r="G32" s="654"/>
      <c r="H32" s="656"/>
      <c r="I32" s="656"/>
      <c r="J32" s="656"/>
      <c r="K32" s="656"/>
      <c r="L32" s="656"/>
      <c r="M32" s="656"/>
      <c r="N32" s="656"/>
      <c r="O32" s="656"/>
      <c r="P32" s="656"/>
      <c r="Q32" s="656"/>
      <c r="R32" s="656"/>
      <c r="S32" s="656"/>
      <c r="T32" s="656"/>
      <c r="U32" s="656"/>
      <c r="V32" s="656"/>
      <c r="W32" s="656"/>
      <c r="X32" s="656"/>
      <c r="Y32" s="656"/>
      <c r="Z32" s="656"/>
      <c r="AA32" s="658"/>
      <c r="AB32" s="658"/>
      <c r="AC32" s="658"/>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667"/>
      <c r="BB32" s="667"/>
      <c r="BC32" s="667"/>
      <c r="BD32" s="667"/>
      <c r="BE32" s="667"/>
      <c r="BF32" s="667"/>
      <c r="BG32" s="667"/>
      <c r="BH32" s="667"/>
      <c r="BI32" s="667"/>
      <c r="BJ32" s="667"/>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41"/>
      <c r="CH32" s="690"/>
      <c r="CI32" s="188"/>
    </row>
    <row r="33" spans="1:87" ht="3" customHeight="1">
      <c r="A33" s="173"/>
      <c r="B33" s="693"/>
      <c r="C33" s="693"/>
      <c r="D33" s="690"/>
      <c r="E33" s="669"/>
      <c r="F33" s="669"/>
      <c r="G33" s="654"/>
      <c r="H33" s="656"/>
      <c r="I33" s="656"/>
      <c r="J33" s="656"/>
      <c r="K33" s="656"/>
      <c r="L33" s="656"/>
      <c r="M33" s="656"/>
      <c r="N33" s="656"/>
      <c r="O33" s="656"/>
      <c r="P33" s="656"/>
      <c r="Q33" s="656"/>
      <c r="R33" s="656"/>
      <c r="S33" s="656"/>
      <c r="T33" s="656"/>
      <c r="U33" s="656"/>
      <c r="V33" s="656"/>
      <c r="W33" s="656"/>
      <c r="X33" s="656"/>
      <c r="Y33" s="656"/>
      <c r="Z33" s="656"/>
      <c r="AA33" s="658"/>
      <c r="AB33" s="658"/>
      <c r="AC33" s="658"/>
      <c r="AD33" s="618"/>
      <c r="AE33" s="612"/>
      <c r="AF33" s="612"/>
      <c r="AG33" s="612"/>
      <c r="AH33" s="412"/>
      <c r="AI33" s="613"/>
      <c r="AJ33" s="613"/>
      <c r="AK33" s="613"/>
      <c r="AL33" s="613"/>
      <c r="AM33" s="613"/>
      <c r="AN33" s="610" t="s">
        <v>371</v>
      </c>
      <c r="AO33" s="614"/>
      <c r="AP33" s="614"/>
      <c r="AQ33" s="614"/>
      <c r="AR33" s="614"/>
      <c r="AS33" s="614"/>
      <c r="AT33" s="610" t="s">
        <v>371</v>
      </c>
      <c r="AU33" s="614"/>
      <c r="AV33" s="614"/>
      <c r="AW33" s="614"/>
      <c r="AX33" s="614"/>
      <c r="AY33" s="614"/>
      <c r="AZ33" s="619"/>
      <c r="BA33" s="667"/>
      <c r="BB33" s="667"/>
      <c r="BC33" s="667"/>
      <c r="BD33" s="667"/>
      <c r="BE33" s="667"/>
      <c r="BF33" s="667"/>
      <c r="BG33" s="667"/>
      <c r="BH33" s="667"/>
      <c r="BI33" s="667"/>
      <c r="BJ33" s="667"/>
      <c r="BK33" s="417"/>
      <c r="BL33" s="612"/>
      <c r="BM33" s="612"/>
      <c r="BN33" s="612"/>
      <c r="BO33" s="417"/>
      <c r="BP33" s="419"/>
      <c r="BQ33" s="419"/>
      <c r="BR33" s="419"/>
      <c r="BS33" s="419"/>
      <c r="BT33" s="419"/>
      <c r="BU33" s="417"/>
      <c r="BV33" s="419"/>
      <c r="BW33" s="419"/>
      <c r="BX33" s="419"/>
      <c r="BY33" s="419"/>
      <c r="BZ33" s="419"/>
      <c r="CA33" s="420"/>
      <c r="CB33" s="419"/>
      <c r="CC33" s="419"/>
      <c r="CD33" s="419"/>
      <c r="CE33" s="419"/>
      <c r="CF33" s="419"/>
      <c r="CG33" s="244"/>
      <c r="CH33" s="690"/>
      <c r="CI33" s="188"/>
    </row>
    <row r="34" spans="1:87" ht="15" customHeight="1">
      <c r="A34" s="173"/>
      <c r="B34" s="693"/>
      <c r="C34" s="693"/>
      <c r="D34" s="690"/>
      <c r="E34" s="669"/>
      <c r="F34" s="669"/>
      <c r="G34" s="654"/>
      <c r="H34" s="656"/>
      <c r="I34" s="656"/>
      <c r="J34" s="656"/>
      <c r="K34" s="656"/>
      <c r="L34" s="656"/>
      <c r="M34" s="656"/>
      <c r="N34" s="656"/>
      <c r="O34" s="656"/>
      <c r="P34" s="656"/>
      <c r="Q34" s="656"/>
      <c r="R34" s="656"/>
      <c r="S34" s="656"/>
      <c r="T34" s="656"/>
      <c r="U34" s="656"/>
      <c r="V34" s="656"/>
      <c r="W34" s="656"/>
      <c r="X34" s="656"/>
      <c r="Y34" s="656"/>
      <c r="Z34" s="656"/>
      <c r="AA34" s="658"/>
      <c r="AB34" s="658"/>
      <c r="AC34" s="658"/>
      <c r="AD34" s="618"/>
      <c r="AE34" s="409" t="str">
        <f>IF(LEN(VLOOKUP(AA28,suvaha!$D$8:$H$158,3,FALSE))&lt;11,"",LEFT(RIGHT(VLOOKUP(AA28,suvaha!$D$8:$H$158,3,FALSE),11),1))</f>
        <v/>
      </c>
      <c r="AF34" s="211" t="s">
        <v>371</v>
      </c>
      <c r="AG34" s="409" t="str">
        <f>IF(LEN(VLOOKUP(AA28,suvaha!$D$8:$H$158,3,FALSE))&lt;10,"",LEFT(RIGHT(VLOOKUP(AA28,suvaha!$D$8:$H$158,3,FALSE),10),1))</f>
        <v/>
      </c>
      <c r="AH34" s="411" t="s">
        <v>371</v>
      </c>
      <c r="AI34" s="409" t="str">
        <f>IF(LEN(VLOOKUP(AA28,suvaha!$D$8:$H$158,3,FALSE))&lt;9,"",LEFT(RIGHT(VLOOKUP(AA28,suvaha!$D$8:$H$158,3,FALSE),9),1))</f>
        <v/>
      </c>
      <c r="AJ34" s="211" t="s">
        <v>371</v>
      </c>
      <c r="AK34" s="409" t="str">
        <f>IF(LEN(VLOOKUP(AA28,suvaha!$D$8:$H$158,3,FALSE))&lt;8,"",LEFT(RIGHT(VLOOKUP(AA28,suvaha!$D$8:$H$158,3,FALSE),8),1))</f>
        <v/>
      </c>
      <c r="AL34" s="411" t="s">
        <v>371</v>
      </c>
      <c r="AM34" s="409" t="str">
        <f>IF(LEN(VLOOKUP(AA28,suvaha!$D$8:$H$158,3,FALSE))&lt;7,"",LEFT(RIGHT(VLOOKUP(AA28,suvaha!$D$8:$H$158,3,FALSE),7),1))</f>
        <v/>
      </c>
      <c r="AN34" s="610"/>
      <c r="AO34" s="409" t="str">
        <f>IF(LEN(VLOOKUP(AA28,suvaha!$D$8:$H$158,3,FALSE))&lt;6,"",LEFT(RIGHT(VLOOKUP(AA28,suvaha!$D$8:$H$158,3,FALSE),6),1))</f>
        <v/>
      </c>
      <c r="AP34" s="411" t="s">
        <v>371</v>
      </c>
      <c r="AQ34" s="409" t="str">
        <f>IF(LEN(VLOOKUP(AA28,suvaha!$D$8:$H$158,3,FALSE))&lt;5,"",LEFT(RIGHT(VLOOKUP(AA28,suvaha!$D$8:$H$158,3,FALSE),5),1))</f>
        <v/>
      </c>
      <c r="AR34" s="411" t="s">
        <v>371</v>
      </c>
      <c r="AS34" s="409" t="str">
        <f>IF(LEN(VLOOKUP(AA28,suvaha!$D$8:$H$158,3,FALSE))&lt;4,"",LEFT(RIGHT(VLOOKUP(AA28,suvaha!$D$8:$H$158,3,FALSE),4),1))</f>
        <v/>
      </c>
      <c r="AT34" s="610"/>
      <c r="AU34" s="409" t="str">
        <f>IF(LEN(VLOOKUP(AA28,suvaha!$D$8:$H$158,3,FALSE))&lt;3,"",LEFT(RIGHT(VLOOKUP(AA28,suvaha!$D$8:$H$158,3,FALSE),3),1))</f>
        <v/>
      </c>
      <c r="AV34" s="411" t="s">
        <v>371</v>
      </c>
      <c r="AW34" s="409" t="str">
        <f>IF(LEN(VLOOKUP(AA28,suvaha!$D$8:$H$158,3,FALSE))&lt;2,"",LEFT(RIGHT(VLOOKUP(AA28,suvaha!$D$8:$H$158,3,FALSE),2),1))</f>
        <v/>
      </c>
      <c r="AX34" s="411" t="s">
        <v>371</v>
      </c>
      <c r="AY34" s="409" t="str">
        <f>IF(VLOOKUP(AA28,suvaha!$D$8:$H$85,3,FALSE)=0,"",IF(LEN(VLOOKUP(AA28,suvaha!$D$8:$H$158,3,FALSE))&lt;1,"",LEFT(RIGHT(VLOOKUP(AA28,suvaha!$D$8:$H$158,3,FALSE),1),1)))</f>
        <v/>
      </c>
      <c r="AZ34" s="619"/>
      <c r="BA34" s="667"/>
      <c r="BB34" s="667"/>
      <c r="BC34" s="667"/>
      <c r="BD34" s="667"/>
      <c r="BE34" s="667"/>
      <c r="BF34" s="667"/>
      <c r="BG34" s="667"/>
      <c r="BH34" s="667"/>
      <c r="BI34" s="667"/>
      <c r="BJ34" s="667"/>
      <c r="BK34" s="417"/>
      <c r="BL34" s="409" t="str">
        <f>IF(LEN(VLOOKUP(AA28,suvaha!$D$8:$H$158,5,FALSE))&lt;11,"",LEFT(RIGHT(VLOOKUP(AA28,suvaha!$D$8:$H$158,5,FALSE),11),1))</f>
        <v/>
      </c>
      <c r="BM34" s="211" t="s">
        <v>371</v>
      </c>
      <c r="BN34" s="409" t="str">
        <f>IF(LEN(VLOOKUP(AA28,suvaha!$D$8:$H$158,5,FALSE))&lt;10,"",LEFT(RIGHT(VLOOKUP(AA28,suvaha!$D$8:$H$158,5,FALSE),10),1))</f>
        <v/>
      </c>
      <c r="BO34" s="417" t="s">
        <v>371</v>
      </c>
      <c r="BP34" s="409" t="str">
        <f>IF(LEN(VLOOKUP(AA28,suvaha!$D$8:$H$158,5,FALSE))&lt;9,"",LEFT(RIGHT(VLOOKUP(AA28,suvaha!$D$8:$H$158,5,FALSE),9),1))</f>
        <v/>
      </c>
      <c r="BQ34" s="411" t="s">
        <v>371</v>
      </c>
      <c r="BR34" s="409" t="str">
        <f>IF(LEN(VLOOKUP(AA28,suvaha!$D$8:$H$158,5,FALSE))&lt;8,"",LEFT(RIGHT(VLOOKUP(AA28,suvaha!$D$8:$H$158,5,FALSE),8),1))</f>
        <v/>
      </c>
      <c r="BS34" s="411" t="s">
        <v>371</v>
      </c>
      <c r="BT34" s="409" t="str">
        <f>IF(LEN(VLOOKUP(AA28,suvaha!$D$8:$H$158,5,FALSE))&lt;7,"",LEFT(RIGHT(VLOOKUP(AA28,suvaha!$D$8:$H$158,5,FALSE),7),1))</f>
        <v>3</v>
      </c>
      <c r="BU34" s="417" t="s">
        <v>371</v>
      </c>
      <c r="BV34" s="409" t="str">
        <f>IF(LEN(VLOOKUP(AA28,suvaha!$D$8:$H$158,5,FALSE))&lt;6,"",LEFT(RIGHT(VLOOKUP(AA28,suvaha!$D$8:$H$158,5,FALSE),6),1))</f>
        <v>5</v>
      </c>
      <c r="BW34" s="411" t="s">
        <v>371</v>
      </c>
      <c r="BX34" s="409" t="str">
        <f>IF(LEN(VLOOKUP(AA28,suvaha!$D$8:$H$158,5,FALSE))&lt;5,"",LEFT(RIGHT(VLOOKUP(AA28,suvaha!$D$8:$H$158,5,FALSE),5),1))</f>
        <v>0</v>
      </c>
      <c r="BY34" s="411" t="s">
        <v>371</v>
      </c>
      <c r="BZ34" s="409" t="str">
        <f>IF(LEN(VLOOKUP(AA28,suvaha!$D$8:$H$158,5,FALSE))&lt;4,"",LEFT(RIGHT(VLOOKUP(AA28,suvaha!$D$8:$H$158,5,FALSE),4),1))</f>
        <v>0</v>
      </c>
      <c r="CA34" s="420" t="s">
        <v>371</v>
      </c>
      <c r="CB34" s="409" t="str">
        <f>IF(LEN(VLOOKUP(AA28,suvaha!$D$8:$H$158,5,FALSE))&lt;3,"",LEFT(RIGHT(VLOOKUP(AA28,suvaha!$D$8:$H$158,5,FALSE),3),1))</f>
        <v>0</v>
      </c>
      <c r="CC34" s="411" t="s">
        <v>371</v>
      </c>
      <c r="CD34" s="409" t="str">
        <f>IF(LEN(VLOOKUP(AA28,suvaha!$D$8:$H$158,5,FALSE))&lt;2,"",LEFT(RIGHT(VLOOKUP(AA28,suvaha!$D$8:$H$158,5,FALSE),2),1))</f>
        <v>0</v>
      </c>
      <c r="CE34" s="411" t="s">
        <v>773</v>
      </c>
      <c r="CF34" s="409" t="str">
        <f>IF(VLOOKUP(AA28,suvaha!$D$8:$H$85,5,FALSE)=0,"",IF(LEN(VLOOKUP(AA28,suvaha!$D$8:$H$158,5,FALSE))&lt;1,"",LEFT(RIGHT(VLOOKUP(AA28,suvaha!$D$8:$H$158,5,FALSE),1),1)))</f>
        <v>0</v>
      </c>
      <c r="CG34" s="244"/>
      <c r="CH34" s="690"/>
      <c r="CI34" s="188"/>
    </row>
    <row r="35" spans="1:87" ht="3" customHeight="1">
      <c r="A35" s="173"/>
      <c r="B35" s="693"/>
      <c r="C35" s="693"/>
      <c r="D35" s="690"/>
      <c r="E35" s="669"/>
      <c r="F35" s="669"/>
      <c r="G35" s="654"/>
      <c r="H35" s="656"/>
      <c r="I35" s="656"/>
      <c r="J35" s="656"/>
      <c r="K35" s="656"/>
      <c r="L35" s="656"/>
      <c r="M35" s="656"/>
      <c r="N35" s="656"/>
      <c r="O35" s="656"/>
      <c r="P35" s="656"/>
      <c r="Q35" s="656"/>
      <c r="R35" s="656"/>
      <c r="S35" s="656"/>
      <c r="T35" s="656"/>
      <c r="U35" s="656"/>
      <c r="V35" s="656"/>
      <c r="W35" s="656"/>
      <c r="X35" s="656"/>
      <c r="Y35" s="656"/>
      <c r="Z35" s="656"/>
      <c r="AA35" s="658"/>
      <c r="AB35" s="658"/>
      <c r="AC35" s="658"/>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667"/>
      <c r="BB35" s="667"/>
      <c r="BC35" s="667"/>
      <c r="BD35" s="667"/>
      <c r="BE35" s="667"/>
      <c r="BF35" s="667"/>
      <c r="BG35" s="667"/>
      <c r="BH35" s="667"/>
      <c r="BI35" s="667"/>
      <c r="BJ35" s="667"/>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43"/>
      <c r="CH35" s="690"/>
      <c r="CI35" s="188"/>
    </row>
    <row r="36" spans="1:87" s="206" customFormat="1" ht="3" customHeight="1">
      <c r="A36" s="173"/>
      <c r="B36" s="693"/>
      <c r="C36" s="693"/>
      <c r="D36" s="690"/>
      <c r="E36" s="669" t="s">
        <v>777</v>
      </c>
      <c r="F36" s="669"/>
      <c r="G36" s="654"/>
      <c r="H36" s="731" t="str">
        <f>Index!C111</f>
        <v>Ostatné pohľadávky v rámci podielovej účasti okrem pohľadávok voči prepojeným účtovným jednotkám (351A) - /391A/</v>
      </c>
      <c r="I36" s="731"/>
      <c r="J36" s="731"/>
      <c r="K36" s="731"/>
      <c r="L36" s="731"/>
      <c r="M36" s="731"/>
      <c r="N36" s="731"/>
      <c r="O36" s="731"/>
      <c r="P36" s="731"/>
      <c r="Q36" s="731"/>
      <c r="R36" s="731"/>
      <c r="S36" s="731"/>
      <c r="T36" s="731"/>
      <c r="U36" s="731"/>
      <c r="V36" s="731"/>
      <c r="W36" s="731"/>
      <c r="X36" s="731"/>
      <c r="Y36" s="731"/>
      <c r="Z36" s="731"/>
      <c r="AA36" s="658" t="s">
        <v>853</v>
      </c>
      <c r="AB36" s="658"/>
      <c r="AC36" s="658"/>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59"/>
      <c r="BB36" s="659"/>
      <c r="BC36" s="659"/>
      <c r="BD36" s="659"/>
      <c r="BE36" s="659"/>
      <c r="BF36" s="659"/>
      <c r="BG36" s="659"/>
      <c r="BH36" s="659"/>
      <c r="BI36" s="659"/>
      <c r="BJ36" s="659"/>
      <c r="BK36" s="659"/>
      <c r="BL36" s="659"/>
      <c r="BM36" s="659"/>
      <c r="BN36" s="659"/>
      <c r="BO36" s="659"/>
      <c r="BP36" s="659"/>
      <c r="BQ36" s="659"/>
      <c r="BR36" s="264"/>
      <c r="BS36" s="264"/>
      <c r="BT36" s="264"/>
      <c r="BU36" s="264"/>
      <c r="BV36" s="264"/>
      <c r="BW36" s="421"/>
      <c r="BX36" s="264"/>
      <c r="BY36" s="264"/>
      <c r="BZ36" s="264"/>
      <c r="CA36" s="264"/>
      <c r="CB36" s="264"/>
      <c r="CC36" s="264"/>
      <c r="CD36" s="264"/>
      <c r="CE36" s="264"/>
      <c r="CF36" s="264"/>
      <c r="CG36" s="241"/>
      <c r="CH36" s="690"/>
      <c r="CI36" s="245"/>
    </row>
    <row r="37" spans="1:87" s="206" customFormat="1" ht="3" customHeight="1">
      <c r="A37" s="173"/>
      <c r="B37" s="693"/>
      <c r="C37" s="693"/>
      <c r="D37" s="690"/>
      <c r="E37" s="669"/>
      <c r="F37" s="669"/>
      <c r="G37" s="654"/>
      <c r="H37" s="731"/>
      <c r="I37" s="731"/>
      <c r="J37" s="731"/>
      <c r="K37" s="731"/>
      <c r="L37" s="731"/>
      <c r="M37" s="731"/>
      <c r="N37" s="731"/>
      <c r="O37" s="731"/>
      <c r="P37" s="731"/>
      <c r="Q37" s="731"/>
      <c r="R37" s="731"/>
      <c r="S37" s="731"/>
      <c r="T37" s="731"/>
      <c r="U37" s="731"/>
      <c r="V37" s="731"/>
      <c r="W37" s="731"/>
      <c r="X37" s="731"/>
      <c r="Y37" s="731"/>
      <c r="Z37" s="731"/>
      <c r="AA37" s="658"/>
      <c r="AB37" s="658"/>
      <c r="AC37" s="658"/>
      <c r="AD37" s="618"/>
      <c r="AE37" s="612"/>
      <c r="AF37" s="612"/>
      <c r="AG37" s="612"/>
      <c r="AH37" s="412"/>
      <c r="AI37" s="613"/>
      <c r="AJ37" s="613"/>
      <c r="AK37" s="613"/>
      <c r="AL37" s="613"/>
      <c r="AM37" s="613"/>
      <c r="AN37" s="610"/>
      <c r="AO37" s="614"/>
      <c r="AP37" s="614"/>
      <c r="AQ37" s="614"/>
      <c r="AR37" s="614"/>
      <c r="AS37" s="614"/>
      <c r="AT37" s="610"/>
      <c r="AU37" s="614"/>
      <c r="AV37" s="614"/>
      <c r="AW37" s="614"/>
      <c r="AX37" s="614"/>
      <c r="AY37" s="614"/>
      <c r="AZ37" s="619"/>
      <c r="BA37" s="618"/>
      <c r="BB37" s="612"/>
      <c r="BC37" s="612"/>
      <c r="BD37" s="612"/>
      <c r="BE37" s="412"/>
      <c r="BF37" s="613"/>
      <c r="BG37" s="613"/>
      <c r="BH37" s="613"/>
      <c r="BI37" s="613"/>
      <c r="BJ37" s="613"/>
      <c r="BK37" s="610"/>
      <c r="BL37" s="614"/>
      <c r="BM37" s="614"/>
      <c r="BN37" s="614"/>
      <c r="BO37" s="614"/>
      <c r="BP37" s="614"/>
      <c r="BQ37" s="611"/>
      <c r="BR37" s="614"/>
      <c r="BS37" s="614"/>
      <c r="BT37" s="614"/>
      <c r="BU37" s="614"/>
      <c r="BV37" s="614"/>
      <c r="BW37" s="416"/>
      <c r="BX37" s="417"/>
      <c r="BY37" s="417"/>
      <c r="BZ37" s="417"/>
      <c r="CA37" s="417"/>
      <c r="CB37" s="417"/>
      <c r="CC37" s="417"/>
      <c r="CD37" s="417"/>
      <c r="CE37" s="417"/>
      <c r="CF37" s="417"/>
      <c r="CG37" s="242"/>
      <c r="CH37" s="690"/>
      <c r="CI37" s="245"/>
    </row>
    <row r="38" spans="1:87" ht="15" customHeight="1">
      <c r="A38" s="173"/>
      <c r="B38" s="671"/>
      <c r="C38" s="671"/>
      <c r="D38" s="671"/>
      <c r="E38" s="669"/>
      <c r="F38" s="669"/>
      <c r="G38" s="654"/>
      <c r="H38" s="731"/>
      <c r="I38" s="731"/>
      <c r="J38" s="731"/>
      <c r="K38" s="731"/>
      <c r="L38" s="731"/>
      <c r="M38" s="731"/>
      <c r="N38" s="731"/>
      <c r="O38" s="731"/>
      <c r="P38" s="731"/>
      <c r="Q38" s="731"/>
      <c r="R38" s="731"/>
      <c r="S38" s="731"/>
      <c r="T38" s="731"/>
      <c r="U38" s="731"/>
      <c r="V38" s="731"/>
      <c r="W38" s="731"/>
      <c r="X38" s="731"/>
      <c r="Y38" s="731"/>
      <c r="Z38" s="731"/>
      <c r="AA38" s="658"/>
      <c r="AB38" s="658"/>
      <c r="AC38" s="658"/>
      <c r="AD38" s="618"/>
      <c r="AE38" s="409" t="str">
        <f>IF(LEN(VLOOKUP(AA36,suvaha!$D$8:$H$158,2,FALSE))&lt;11,"",LEFT(RIGHT(VLOOKUP(AA36,suvaha!$D$8:$H$158,2,FALSE),11),1))</f>
        <v/>
      </c>
      <c r="AF38" s="211"/>
      <c r="AG38" s="409" t="str">
        <f>IF(LEN(VLOOKUP(AA36,suvaha!$D$8:$H$158,2,FALSE))&lt;10,"",LEFT(RIGHT(VLOOKUP(AA36,suvaha!$D$8:$H$158,2,FALSE),10),1))</f>
        <v/>
      </c>
      <c r="AH38" s="411"/>
      <c r="AI38" s="409" t="str">
        <f>IF(LEN(VLOOKUP(AA36,suvaha!$D$8:$H$158,2,FALSE))&lt;9,"",LEFT(RIGHT(VLOOKUP(AA36,suvaha!$D$8:$H$158,2,FALSE),9),1))</f>
        <v/>
      </c>
      <c r="AJ38" s="211"/>
      <c r="AK38" s="409" t="str">
        <f>IF(LEN(VLOOKUP(AA36,suvaha!$D$8:$H$158,2,FALSE))&lt;8,"",LEFT(RIGHT(VLOOKUP(AA36,suvaha!$D$8:$H$158,2,FALSE),8),1))</f>
        <v/>
      </c>
      <c r="AL38" s="411"/>
      <c r="AM38" s="409" t="str">
        <f>IF(LEN(VLOOKUP(AA36,suvaha!$D$8:$H$158,2,FALSE))&lt;7,"",LEFT(RIGHT(VLOOKUP(AA36,suvaha!$D$8:$H$158,2,FALSE),7),1))</f>
        <v/>
      </c>
      <c r="AN38" s="610"/>
      <c r="AO38" s="409" t="str">
        <f>IF(LEN(VLOOKUP(AA36,suvaha!$D$8:$H$158,2,FALSE))&lt;6,"",LEFT(RIGHT(VLOOKUP(AA36,suvaha!$D$8:$H$158,2,FALSE),6),1))</f>
        <v/>
      </c>
      <c r="AP38" s="411"/>
      <c r="AQ38" s="409" t="str">
        <f>IF(LEN(VLOOKUP(AA36,suvaha!$D$8:$H$158,2,FALSE))&lt;5,"",LEFT(RIGHT(VLOOKUP(AA36,suvaha!$D$8:$H$158,2,FALSE),5),1))</f>
        <v/>
      </c>
      <c r="AR38" s="411"/>
      <c r="AS38" s="409" t="str">
        <f>IF(LEN(VLOOKUP(AA36,suvaha!$D$8:$H$158,2,FALSE))&lt;4,"",LEFT(RIGHT(VLOOKUP(AA36,suvaha!$D$8:$H$158,2,FALSE),4),1))</f>
        <v/>
      </c>
      <c r="AT38" s="610"/>
      <c r="AU38" s="409" t="str">
        <f>IF(LEN(VLOOKUP(AA36,suvaha!$D$8:$H$158,2,FALSE))&lt;3,"",LEFT(RIGHT(VLOOKUP(AA36,suvaha!$D$8:$H$158,2,FALSE),3),1))</f>
        <v/>
      </c>
      <c r="AV38" s="411"/>
      <c r="AW38" s="409" t="str">
        <f>IF(LEN(VLOOKUP(AA36,suvaha!$D$8:$H$158,2,FALSE))&lt;2,"",LEFT(RIGHT(VLOOKUP(AA36,suvaha!$D$8:$H$158,2,FALSE),2),1))</f>
        <v/>
      </c>
      <c r="AX38" s="411"/>
      <c r="AY38" s="409" t="str">
        <f>IF(VLOOKUP(AA36,suvaha!$D$8:$H$85,2,FALSE)=0,"",IF(LEN(VLOOKUP(AA36,suvaha!$D$8:$H$158,2,FALSE))&lt;1,"",LEFT(RIGHT(VLOOKUP(AA36,suvaha!$D$8:$H$158,2,FALSE),1),1)))</f>
        <v/>
      </c>
      <c r="AZ38" s="619"/>
      <c r="BA38" s="618"/>
      <c r="BB38" s="409" t="str">
        <f>IF(LEN(VLOOKUP(AA36,suvaha!$D$8:$H$158,4,FALSE))&lt;11,"",LEFT(RIGHT(VLOOKUP(AA36,suvaha!$D$8:$H$158,4,FALSE),11),1))</f>
        <v/>
      </c>
      <c r="BC38" s="211"/>
      <c r="BD38" s="409" t="str">
        <f>IF(LEN(VLOOKUP(AA36,suvaha!$D$8:$H$158,4,FALSE))&lt;10,"",LEFT(RIGHT(VLOOKUP(AA36,suvaha!$D$8:$H$158,4,FALSE),10),1))</f>
        <v/>
      </c>
      <c r="BE38" s="411"/>
      <c r="BF38" s="409" t="str">
        <f>IF(LEN(VLOOKUP(AA36,suvaha!$D$8:$H$158,4,FALSE))&lt;9,"",LEFT(RIGHT(VLOOKUP(AA36,suvaha!$D$8:$H$158,4,FALSE),9),1))</f>
        <v/>
      </c>
      <c r="BG38" s="211"/>
      <c r="BH38" s="409" t="str">
        <f>IF(LEN(VLOOKUP(AA36,suvaha!$D$8:$H$158,4,FALSE))&lt;8,"",LEFT(RIGHT(VLOOKUP(AA36,suvaha!$D$8:$H$158,4,FALSE),8),1))</f>
        <v/>
      </c>
      <c r="BI38" s="411"/>
      <c r="BJ38" s="409" t="str">
        <f>IF(LEN(VLOOKUP(AA36,suvaha!$D$8:$H$158,4,FALSE))&lt;7,"",LEFT(RIGHT(VLOOKUP(AA36,suvaha!$D$8:$H$158,4,FALSE),7),1))</f>
        <v/>
      </c>
      <c r="BK38" s="610"/>
      <c r="BL38" s="409" t="str">
        <f>IF(LEN(VLOOKUP(AA36,suvaha!$D$8:$H$158,4,FALSE))&lt;6,"",LEFT(RIGHT(VLOOKUP(AA36,suvaha!$D$8:$H$158,4,FALSE),6),1))</f>
        <v/>
      </c>
      <c r="BM38" s="411"/>
      <c r="BN38" s="409" t="str">
        <f>IF(LEN(VLOOKUP(AA36,suvaha!$D$8:$H$158,4,FALSE))&lt;5,"",LEFT(RIGHT(VLOOKUP(AA36,suvaha!$D$8:$H$158,4,FALSE),5),1))</f>
        <v/>
      </c>
      <c r="BO38" s="411"/>
      <c r="BP38" s="409" t="str">
        <f>IF(LEN(VLOOKUP(AA36,suvaha!$D$8:$H$158,4,FALSE))&lt;4,"",LEFT(RIGHT(VLOOKUP(AA36,suvaha!$D$8:$H$158,4,FALSE),4),1))</f>
        <v/>
      </c>
      <c r="BQ38" s="611"/>
      <c r="BR38" s="409" t="str">
        <f>IF(LEN(VLOOKUP(AA36,suvaha!$D$8:$H$158,4,FALSE))&lt;3,"",LEFT(RIGHT(VLOOKUP(AA36,suvaha!$D$8:$H$158,4,FALSE),3),1))</f>
        <v/>
      </c>
      <c r="BS38" s="411"/>
      <c r="BT38" s="409" t="str">
        <f>IF(LEN(VLOOKUP(AA36,suvaha!$D$8:$H$158,4,FALSE))&lt;2,"",LEFT(RIGHT(VLOOKUP(AA36,suvaha!$D$8:$H$158,4,FALSE),2),1))</f>
        <v/>
      </c>
      <c r="BU38" s="411"/>
      <c r="BV38" s="409" t="str">
        <f>IF(VLOOKUP(AA36,suvaha!$D$8:$H$85,4,FALSE)=0,"",IF(LEN(VLOOKUP(AA36,suvaha!$D$8:$H$158,4,FALSE))&lt;1,"",LEFT(RIGHT(VLOOKUP(AA36,suvaha!$D$8:$H$158,4,FALSE),1),1)))</f>
        <v/>
      </c>
      <c r="BW38" s="416"/>
      <c r="BX38" s="417"/>
      <c r="BY38" s="417"/>
      <c r="BZ38" s="417"/>
      <c r="CA38" s="417"/>
      <c r="CB38" s="417"/>
      <c r="CC38" s="417"/>
      <c r="CD38" s="417"/>
      <c r="CE38" s="417"/>
      <c r="CF38" s="417"/>
      <c r="CG38" s="242"/>
      <c r="CH38" s="690"/>
      <c r="CI38" s="188"/>
    </row>
    <row r="39" spans="1:87" ht="3" customHeight="1">
      <c r="A39" s="173"/>
      <c r="B39" s="671"/>
      <c r="C39" s="671"/>
      <c r="D39" s="671"/>
      <c r="E39" s="669"/>
      <c r="F39" s="669"/>
      <c r="G39" s="654"/>
      <c r="H39" s="731"/>
      <c r="I39" s="731"/>
      <c r="J39" s="731"/>
      <c r="K39" s="731"/>
      <c r="L39" s="731"/>
      <c r="M39" s="731"/>
      <c r="N39" s="731"/>
      <c r="O39" s="731"/>
      <c r="P39" s="731"/>
      <c r="Q39" s="731"/>
      <c r="R39" s="731"/>
      <c r="S39" s="731"/>
      <c r="T39" s="731"/>
      <c r="U39" s="731"/>
      <c r="V39" s="731"/>
      <c r="W39" s="731"/>
      <c r="X39" s="731"/>
      <c r="Y39" s="731"/>
      <c r="Z39" s="731"/>
      <c r="AA39" s="658"/>
      <c r="AB39" s="658"/>
      <c r="AC39" s="658"/>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8"/>
      <c r="BB39" s="638"/>
      <c r="BC39" s="638"/>
      <c r="BD39" s="638"/>
      <c r="BE39" s="638"/>
      <c r="BF39" s="638"/>
      <c r="BG39" s="638"/>
      <c r="BH39" s="638"/>
      <c r="BI39" s="638"/>
      <c r="BJ39" s="638"/>
      <c r="BK39" s="638"/>
      <c r="BL39" s="638"/>
      <c r="BM39" s="638"/>
      <c r="BN39" s="638"/>
      <c r="BO39" s="638"/>
      <c r="BP39" s="638"/>
      <c r="BQ39" s="638"/>
      <c r="BR39" s="270"/>
      <c r="BS39" s="270"/>
      <c r="BT39" s="270"/>
      <c r="BU39" s="270"/>
      <c r="BV39" s="270"/>
      <c r="BW39" s="418"/>
      <c r="BX39" s="270"/>
      <c r="BY39" s="270"/>
      <c r="BZ39" s="270"/>
      <c r="CA39" s="270"/>
      <c r="CB39" s="270"/>
      <c r="CC39" s="270"/>
      <c r="CD39" s="270"/>
      <c r="CE39" s="270"/>
      <c r="CF39" s="270"/>
      <c r="CG39" s="243"/>
      <c r="CH39" s="690"/>
      <c r="CI39" s="188"/>
    </row>
    <row r="40" spans="1:87" ht="3" customHeight="1">
      <c r="A40" s="173"/>
      <c r="B40" s="671"/>
      <c r="C40" s="671"/>
      <c r="D40" s="671"/>
      <c r="E40" s="669"/>
      <c r="F40" s="669"/>
      <c r="G40" s="654"/>
      <c r="H40" s="731"/>
      <c r="I40" s="731"/>
      <c r="J40" s="731"/>
      <c r="K40" s="731"/>
      <c r="L40" s="731"/>
      <c r="M40" s="731"/>
      <c r="N40" s="731"/>
      <c r="O40" s="731"/>
      <c r="P40" s="731"/>
      <c r="Q40" s="731"/>
      <c r="R40" s="731"/>
      <c r="S40" s="731"/>
      <c r="T40" s="731"/>
      <c r="U40" s="731"/>
      <c r="V40" s="731"/>
      <c r="W40" s="731"/>
      <c r="X40" s="731"/>
      <c r="Y40" s="731"/>
      <c r="Z40" s="731"/>
      <c r="AA40" s="658"/>
      <c r="AB40" s="658"/>
      <c r="AC40" s="658"/>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667"/>
      <c r="BB40" s="667"/>
      <c r="BC40" s="667"/>
      <c r="BD40" s="667"/>
      <c r="BE40" s="667"/>
      <c r="BF40" s="667"/>
      <c r="BG40" s="667"/>
      <c r="BH40" s="667"/>
      <c r="BI40" s="667"/>
      <c r="BJ40" s="667"/>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41"/>
      <c r="CH40" s="690"/>
      <c r="CI40" s="188"/>
    </row>
    <row r="41" spans="1:87" ht="3" customHeight="1">
      <c r="A41" s="173"/>
      <c r="B41" s="671"/>
      <c r="C41" s="671"/>
      <c r="D41" s="671"/>
      <c r="E41" s="669"/>
      <c r="F41" s="669"/>
      <c r="G41" s="654"/>
      <c r="H41" s="731"/>
      <c r="I41" s="731"/>
      <c r="J41" s="731"/>
      <c r="K41" s="731"/>
      <c r="L41" s="731"/>
      <c r="M41" s="731"/>
      <c r="N41" s="731"/>
      <c r="O41" s="731"/>
      <c r="P41" s="731"/>
      <c r="Q41" s="731"/>
      <c r="R41" s="731"/>
      <c r="S41" s="731"/>
      <c r="T41" s="731"/>
      <c r="U41" s="731"/>
      <c r="V41" s="731"/>
      <c r="W41" s="731"/>
      <c r="X41" s="731"/>
      <c r="Y41" s="731"/>
      <c r="Z41" s="731"/>
      <c r="AA41" s="658"/>
      <c r="AB41" s="658"/>
      <c r="AC41" s="658"/>
      <c r="AD41" s="618"/>
      <c r="AE41" s="612"/>
      <c r="AF41" s="612"/>
      <c r="AG41" s="612"/>
      <c r="AH41" s="412"/>
      <c r="AI41" s="613"/>
      <c r="AJ41" s="613"/>
      <c r="AK41" s="613"/>
      <c r="AL41" s="613"/>
      <c r="AM41" s="613"/>
      <c r="AN41" s="610" t="s">
        <v>371</v>
      </c>
      <c r="AO41" s="614"/>
      <c r="AP41" s="614"/>
      <c r="AQ41" s="614"/>
      <c r="AR41" s="614"/>
      <c r="AS41" s="614"/>
      <c r="AT41" s="610" t="s">
        <v>371</v>
      </c>
      <c r="AU41" s="614"/>
      <c r="AV41" s="614"/>
      <c r="AW41" s="614"/>
      <c r="AX41" s="614"/>
      <c r="AY41" s="614"/>
      <c r="AZ41" s="619"/>
      <c r="BA41" s="667"/>
      <c r="BB41" s="667"/>
      <c r="BC41" s="667"/>
      <c r="BD41" s="667"/>
      <c r="BE41" s="667"/>
      <c r="BF41" s="667"/>
      <c r="BG41" s="667"/>
      <c r="BH41" s="667"/>
      <c r="BI41" s="667"/>
      <c r="BJ41" s="667"/>
      <c r="BK41" s="417"/>
      <c r="BL41" s="612"/>
      <c r="BM41" s="612"/>
      <c r="BN41" s="612"/>
      <c r="BO41" s="417"/>
      <c r="BP41" s="419"/>
      <c r="BQ41" s="419"/>
      <c r="BR41" s="419"/>
      <c r="BS41" s="419"/>
      <c r="BT41" s="419"/>
      <c r="BU41" s="417"/>
      <c r="BV41" s="419"/>
      <c r="BW41" s="419"/>
      <c r="BX41" s="419"/>
      <c r="BY41" s="419"/>
      <c r="BZ41" s="419"/>
      <c r="CA41" s="420"/>
      <c r="CB41" s="419"/>
      <c r="CC41" s="419"/>
      <c r="CD41" s="419"/>
      <c r="CE41" s="419"/>
      <c r="CF41" s="419"/>
      <c r="CG41" s="244"/>
      <c r="CH41" s="690"/>
      <c r="CI41" s="188"/>
    </row>
    <row r="42" spans="1:87" ht="15" customHeight="1">
      <c r="A42" s="173"/>
      <c r="B42" s="671"/>
      <c r="C42" s="671"/>
      <c r="D42" s="671"/>
      <c r="E42" s="669"/>
      <c r="F42" s="669"/>
      <c r="G42" s="654"/>
      <c r="H42" s="731"/>
      <c r="I42" s="731"/>
      <c r="J42" s="731"/>
      <c r="K42" s="731"/>
      <c r="L42" s="731"/>
      <c r="M42" s="731"/>
      <c r="N42" s="731"/>
      <c r="O42" s="731"/>
      <c r="P42" s="731"/>
      <c r="Q42" s="731"/>
      <c r="R42" s="731"/>
      <c r="S42" s="731"/>
      <c r="T42" s="731"/>
      <c r="U42" s="731"/>
      <c r="V42" s="731"/>
      <c r="W42" s="731"/>
      <c r="X42" s="731"/>
      <c r="Y42" s="731"/>
      <c r="Z42" s="731"/>
      <c r="AA42" s="658"/>
      <c r="AB42" s="658"/>
      <c r="AC42" s="658"/>
      <c r="AD42" s="618"/>
      <c r="AE42" s="409" t="str">
        <f>IF(LEN(VLOOKUP(AA36,suvaha!$D$8:$H$158,3,FALSE))&lt;11,"",LEFT(RIGHT(VLOOKUP(AA36,suvaha!$D$8:$H$158,3,FALSE),11),1))</f>
        <v/>
      </c>
      <c r="AF42" s="211" t="s">
        <v>371</v>
      </c>
      <c r="AG42" s="409" t="str">
        <f>IF(LEN(VLOOKUP(AA36,suvaha!$D$8:$H$158,3,FALSE))&lt;10,"",LEFT(RIGHT(VLOOKUP(AA36,suvaha!$D$8:$H$158,3,FALSE),10),1))</f>
        <v/>
      </c>
      <c r="AH42" s="411" t="s">
        <v>371</v>
      </c>
      <c r="AI42" s="409" t="str">
        <f>IF(LEN(VLOOKUP(AA36,suvaha!$D$8:$H$158,3,FALSE))&lt;9,"",LEFT(RIGHT(VLOOKUP(AA36,suvaha!$D$8:$H$158,3,FALSE),9),1))</f>
        <v/>
      </c>
      <c r="AJ42" s="211" t="s">
        <v>371</v>
      </c>
      <c r="AK42" s="409" t="str">
        <f>IF(LEN(VLOOKUP(AA36,suvaha!$D$8:$H$158,3,FALSE))&lt;8,"",LEFT(RIGHT(VLOOKUP(AA36,suvaha!$D$8:$H$158,3,FALSE),8),1))</f>
        <v/>
      </c>
      <c r="AL42" s="411" t="s">
        <v>371</v>
      </c>
      <c r="AM42" s="409" t="str">
        <f>IF(LEN(VLOOKUP(AA36,suvaha!$D$8:$H$158,3,FALSE))&lt;7,"",LEFT(RIGHT(VLOOKUP(AA36,suvaha!$D$8:$H$158,3,FALSE),7),1))</f>
        <v/>
      </c>
      <c r="AN42" s="610"/>
      <c r="AO42" s="409" t="str">
        <f>IF(LEN(VLOOKUP(AA36,suvaha!$D$8:$H$158,3,FALSE))&lt;6,"",LEFT(RIGHT(VLOOKUP(AA36,suvaha!$D$8:$H$158,3,FALSE),6),1))</f>
        <v/>
      </c>
      <c r="AP42" s="411" t="s">
        <v>371</v>
      </c>
      <c r="AQ42" s="409" t="str">
        <f>IF(LEN(VLOOKUP(AA36,suvaha!$D$8:$H$158,3,FALSE))&lt;5,"",LEFT(RIGHT(VLOOKUP(AA36,suvaha!$D$8:$H$158,3,FALSE),5),1))</f>
        <v/>
      </c>
      <c r="AR42" s="411" t="s">
        <v>371</v>
      </c>
      <c r="AS42" s="409" t="str">
        <f>IF(LEN(VLOOKUP(AA36,suvaha!$D$8:$H$158,3,FALSE))&lt;4,"",LEFT(RIGHT(VLOOKUP(AA36,suvaha!$D$8:$H$158,3,FALSE),4),1))</f>
        <v/>
      </c>
      <c r="AT42" s="610"/>
      <c r="AU42" s="409" t="str">
        <f>IF(LEN(VLOOKUP(AA36,suvaha!$D$8:$H$158,3,FALSE))&lt;3,"",LEFT(RIGHT(VLOOKUP(AA36,suvaha!$D$8:$H$158,3,FALSE),3),1))</f>
        <v/>
      </c>
      <c r="AV42" s="411" t="s">
        <v>371</v>
      </c>
      <c r="AW42" s="409" t="str">
        <f>IF(LEN(VLOOKUP(AA36,suvaha!$D$8:$H$158,3,FALSE))&lt;2,"",LEFT(RIGHT(VLOOKUP(AA36,suvaha!$D$8:$H$158,3,FALSE),2),1))</f>
        <v/>
      </c>
      <c r="AX42" s="411" t="s">
        <v>371</v>
      </c>
      <c r="AY42" s="409" t="str">
        <f>IF(VLOOKUP(AA36,suvaha!$D$8:$H$85,3,FALSE)=0,"",IF(LEN(VLOOKUP(AA36,suvaha!$D$8:$H$158,3,FALSE))&lt;1,"",LEFT(RIGHT(VLOOKUP(AA36,suvaha!$D$8:$H$158,3,FALSE),1),1)))</f>
        <v/>
      </c>
      <c r="AZ42" s="619"/>
      <c r="BA42" s="667"/>
      <c r="BB42" s="667"/>
      <c r="BC42" s="667"/>
      <c r="BD42" s="667"/>
      <c r="BE42" s="667"/>
      <c r="BF42" s="667"/>
      <c r="BG42" s="667"/>
      <c r="BH42" s="667"/>
      <c r="BI42" s="667"/>
      <c r="BJ42" s="667"/>
      <c r="BK42" s="417"/>
      <c r="BL42" s="409" t="str">
        <f>IF(LEN(VLOOKUP(AA36,suvaha!$D$8:$H$158,5,FALSE))&lt;11,"",LEFT(RIGHT(VLOOKUP(AA36,suvaha!$D$8:$H$158,5,FALSE),11),1))</f>
        <v/>
      </c>
      <c r="BM42" s="211" t="s">
        <v>371</v>
      </c>
      <c r="BN42" s="409" t="str">
        <f>IF(LEN(VLOOKUP(AA36,suvaha!$D$8:$H$158,5,FALSE))&lt;10,"",LEFT(RIGHT(VLOOKUP(AA36,suvaha!$D$8:$H$158,5,FALSE),10),1))</f>
        <v/>
      </c>
      <c r="BO42" s="417" t="s">
        <v>371</v>
      </c>
      <c r="BP42" s="409" t="str">
        <f>IF(LEN(VLOOKUP(AA36,suvaha!$D$8:$H$158,5,FALSE))&lt;9,"",LEFT(RIGHT(VLOOKUP(AA36,suvaha!$D$8:$H$158,5,FALSE),9),1))</f>
        <v/>
      </c>
      <c r="BQ42" s="411" t="s">
        <v>371</v>
      </c>
      <c r="BR42" s="409" t="str">
        <f>IF(LEN(VLOOKUP(AA36,suvaha!$D$8:$H$158,5,FALSE))&lt;8,"",LEFT(RIGHT(VLOOKUP(AA36,suvaha!$D$8:$H$158,5,FALSE),8),1))</f>
        <v/>
      </c>
      <c r="BS42" s="411" t="s">
        <v>371</v>
      </c>
      <c r="BT42" s="409" t="str">
        <f>IF(LEN(VLOOKUP(AA36,suvaha!$D$8:$H$158,5,FALSE))&lt;7,"",LEFT(RIGHT(VLOOKUP(AA36,suvaha!$D$8:$H$158,5,FALSE),7),1))</f>
        <v/>
      </c>
      <c r="BU42" s="417" t="s">
        <v>371</v>
      </c>
      <c r="BV42" s="409" t="str">
        <f>IF(LEN(VLOOKUP(AA36,suvaha!$D$8:$H$158,5,FALSE))&lt;6,"",LEFT(RIGHT(VLOOKUP(AA36,suvaha!$D$8:$H$158,5,FALSE),6),1))</f>
        <v/>
      </c>
      <c r="BW42" s="411" t="s">
        <v>371</v>
      </c>
      <c r="BX42" s="409" t="str">
        <f>IF(LEN(VLOOKUP(AA36,suvaha!$D$8:$H$158,5,FALSE))&lt;5,"",LEFT(RIGHT(VLOOKUP(AA36,suvaha!$D$8:$H$158,5,FALSE),5),1))</f>
        <v/>
      </c>
      <c r="BY42" s="411" t="s">
        <v>371</v>
      </c>
      <c r="BZ42" s="409" t="str">
        <f>IF(LEN(VLOOKUP(AA36,suvaha!$D$8:$H$158,5,FALSE))&lt;4,"",LEFT(RIGHT(VLOOKUP(AA36,suvaha!$D$8:$H$158,5,FALSE),4),1))</f>
        <v/>
      </c>
      <c r="CA42" s="420" t="s">
        <v>371</v>
      </c>
      <c r="CB42" s="409" t="str">
        <f>IF(LEN(VLOOKUP(AA36,suvaha!$D$8:$H$158,5,FALSE))&lt;3,"",LEFT(RIGHT(VLOOKUP(AA36,suvaha!$D$8:$H$158,5,FALSE),3),1))</f>
        <v/>
      </c>
      <c r="CC42" s="411" t="s">
        <v>371</v>
      </c>
      <c r="CD42" s="409" t="str">
        <f>IF(LEN(VLOOKUP(AA36,suvaha!$D$8:$H$158,5,FALSE))&lt;2,"",LEFT(RIGHT(VLOOKUP(AA36,suvaha!$D$8:$H$158,5,FALSE),2),1))</f>
        <v/>
      </c>
      <c r="CE42" s="411" t="s">
        <v>773</v>
      </c>
      <c r="CF42" s="409" t="str">
        <f>IF(VLOOKUP(AA36,suvaha!$D$8:$H$85,5,FALSE)=0,"",IF(LEN(VLOOKUP(AA36,suvaha!$D$8:$H$158,5,FALSE))&lt;1,"",LEFT(RIGHT(VLOOKUP(AA36,suvaha!$D$8:$H$158,5,FALSE),1),1)))</f>
        <v/>
      </c>
      <c r="CG42" s="244"/>
      <c r="CH42" s="690"/>
      <c r="CI42" s="188"/>
    </row>
    <row r="43" spans="1:87" ht="3" customHeight="1">
      <c r="A43" s="173"/>
      <c r="B43" s="671"/>
      <c r="C43" s="671"/>
      <c r="D43" s="671"/>
      <c r="E43" s="669"/>
      <c r="F43" s="669"/>
      <c r="G43" s="654"/>
      <c r="H43" s="731"/>
      <c r="I43" s="731"/>
      <c r="J43" s="731"/>
      <c r="K43" s="731"/>
      <c r="L43" s="731"/>
      <c r="M43" s="731"/>
      <c r="N43" s="731"/>
      <c r="O43" s="731"/>
      <c r="P43" s="731"/>
      <c r="Q43" s="731"/>
      <c r="R43" s="731"/>
      <c r="S43" s="731"/>
      <c r="T43" s="731"/>
      <c r="U43" s="731"/>
      <c r="V43" s="731"/>
      <c r="W43" s="731"/>
      <c r="X43" s="731"/>
      <c r="Y43" s="731"/>
      <c r="Z43" s="731"/>
      <c r="AA43" s="658"/>
      <c r="AB43" s="658"/>
      <c r="AC43" s="658"/>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667"/>
      <c r="BB43" s="667"/>
      <c r="BC43" s="667"/>
      <c r="BD43" s="667"/>
      <c r="BE43" s="667"/>
      <c r="BF43" s="667"/>
      <c r="BG43" s="667"/>
      <c r="BH43" s="667"/>
      <c r="BI43" s="667"/>
      <c r="BJ43" s="667"/>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43"/>
      <c r="CH43" s="690"/>
      <c r="CI43" s="188"/>
    </row>
    <row r="44" spans="1:87" s="206" customFormat="1" ht="3" customHeight="1">
      <c r="A44" s="173"/>
      <c r="B44" s="671"/>
      <c r="C44" s="671"/>
      <c r="D44" s="671"/>
      <c r="E44" s="669" t="s">
        <v>778</v>
      </c>
      <c r="F44" s="669"/>
      <c r="G44" s="654"/>
      <c r="H44" s="656" t="str">
        <f>Index!C112</f>
        <v>Pohľadávky voči spoločníkom, členom a združeniu (354A, 355A, 358A, 35XA, 398A) - /391A/</v>
      </c>
      <c r="I44" s="656"/>
      <c r="J44" s="656"/>
      <c r="K44" s="656"/>
      <c r="L44" s="656"/>
      <c r="M44" s="656"/>
      <c r="N44" s="656"/>
      <c r="O44" s="656"/>
      <c r="P44" s="656"/>
      <c r="Q44" s="656"/>
      <c r="R44" s="656"/>
      <c r="S44" s="656"/>
      <c r="T44" s="656"/>
      <c r="U44" s="656"/>
      <c r="V44" s="656"/>
      <c r="W44" s="656"/>
      <c r="X44" s="656"/>
      <c r="Y44" s="656"/>
      <c r="Z44" s="656"/>
      <c r="AA44" s="658" t="s">
        <v>854</v>
      </c>
      <c r="AB44" s="658"/>
      <c r="AC44" s="658"/>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59"/>
      <c r="BB44" s="659"/>
      <c r="BC44" s="659"/>
      <c r="BD44" s="659"/>
      <c r="BE44" s="659"/>
      <c r="BF44" s="659"/>
      <c r="BG44" s="659"/>
      <c r="BH44" s="659"/>
      <c r="BI44" s="659"/>
      <c r="BJ44" s="659"/>
      <c r="BK44" s="659"/>
      <c r="BL44" s="659"/>
      <c r="BM44" s="659"/>
      <c r="BN44" s="659"/>
      <c r="BO44" s="659"/>
      <c r="BP44" s="659"/>
      <c r="BQ44" s="659"/>
      <c r="BR44" s="264"/>
      <c r="BS44" s="264"/>
      <c r="BT44" s="264"/>
      <c r="BU44" s="264"/>
      <c r="BV44" s="264"/>
      <c r="BW44" s="421"/>
      <c r="BX44" s="264"/>
      <c r="BY44" s="264"/>
      <c r="BZ44" s="264"/>
      <c r="CA44" s="264"/>
      <c r="CB44" s="264"/>
      <c r="CC44" s="264"/>
      <c r="CD44" s="264"/>
      <c r="CE44" s="264"/>
      <c r="CF44" s="264"/>
      <c r="CG44" s="241"/>
      <c r="CH44" s="690"/>
      <c r="CI44" s="245"/>
    </row>
    <row r="45" spans="1:87" s="206" customFormat="1" ht="3" customHeight="1">
      <c r="A45" s="173"/>
      <c r="B45" s="671"/>
      <c r="C45" s="671"/>
      <c r="D45" s="671"/>
      <c r="E45" s="669"/>
      <c r="F45" s="669"/>
      <c r="G45" s="654"/>
      <c r="H45" s="656"/>
      <c r="I45" s="656"/>
      <c r="J45" s="656"/>
      <c r="K45" s="656"/>
      <c r="L45" s="656"/>
      <c r="M45" s="656"/>
      <c r="N45" s="656"/>
      <c r="O45" s="656"/>
      <c r="P45" s="656"/>
      <c r="Q45" s="656"/>
      <c r="R45" s="656"/>
      <c r="S45" s="656"/>
      <c r="T45" s="656"/>
      <c r="U45" s="656"/>
      <c r="V45" s="656"/>
      <c r="W45" s="656"/>
      <c r="X45" s="656"/>
      <c r="Y45" s="656"/>
      <c r="Z45" s="656"/>
      <c r="AA45" s="658"/>
      <c r="AB45" s="658"/>
      <c r="AC45" s="658"/>
      <c r="AD45" s="618"/>
      <c r="AE45" s="612"/>
      <c r="AF45" s="612"/>
      <c r="AG45" s="612"/>
      <c r="AH45" s="412"/>
      <c r="AI45" s="613"/>
      <c r="AJ45" s="613"/>
      <c r="AK45" s="613"/>
      <c r="AL45" s="613"/>
      <c r="AM45" s="613"/>
      <c r="AN45" s="610"/>
      <c r="AO45" s="614"/>
      <c r="AP45" s="614"/>
      <c r="AQ45" s="614"/>
      <c r="AR45" s="614"/>
      <c r="AS45" s="614"/>
      <c r="AT45" s="610"/>
      <c r="AU45" s="614"/>
      <c r="AV45" s="614"/>
      <c r="AW45" s="614"/>
      <c r="AX45" s="614"/>
      <c r="AY45" s="614"/>
      <c r="AZ45" s="619"/>
      <c r="BA45" s="618"/>
      <c r="BB45" s="612"/>
      <c r="BC45" s="612"/>
      <c r="BD45" s="612"/>
      <c r="BE45" s="412"/>
      <c r="BF45" s="613"/>
      <c r="BG45" s="613"/>
      <c r="BH45" s="613"/>
      <c r="BI45" s="613"/>
      <c r="BJ45" s="613"/>
      <c r="BK45" s="610"/>
      <c r="BL45" s="614"/>
      <c r="BM45" s="614"/>
      <c r="BN45" s="614"/>
      <c r="BO45" s="614"/>
      <c r="BP45" s="614"/>
      <c r="BQ45" s="611"/>
      <c r="BR45" s="614"/>
      <c r="BS45" s="614"/>
      <c r="BT45" s="614"/>
      <c r="BU45" s="614"/>
      <c r="BV45" s="614"/>
      <c r="BW45" s="416"/>
      <c r="BX45" s="417"/>
      <c r="BY45" s="417"/>
      <c r="BZ45" s="417"/>
      <c r="CA45" s="417"/>
      <c r="CB45" s="417"/>
      <c r="CC45" s="417"/>
      <c r="CD45" s="417"/>
      <c r="CE45" s="417"/>
      <c r="CF45" s="417"/>
      <c r="CG45" s="242"/>
      <c r="CH45" s="690"/>
      <c r="CI45" s="245"/>
    </row>
    <row r="46" spans="1:87" ht="15" customHeight="1">
      <c r="A46" s="173"/>
      <c r="B46" s="671"/>
      <c r="C46" s="671"/>
      <c r="D46" s="671"/>
      <c r="E46" s="669"/>
      <c r="F46" s="669"/>
      <c r="G46" s="654"/>
      <c r="H46" s="656"/>
      <c r="I46" s="656"/>
      <c r="J46" s="656"/>
      <c r="K46" s="656"/>
      <c r="L46" s="656"/>
      <c r="M46" s="656"/>
      <c r="N46" s="656"/>
      <c r="O46" s="656"/>
      <c r="P46" s="656"/>
      <c r="Q46" s="656"/>
      <c r="R46" s="656"/>
      <c r="S46" s="656"/>
      <c r="T46" s="656"/>
      <c r="U46" s="656"/>
      <c r="V46" s="656"/>
      <c r="W46" s="656"/>
      <c r="X46" s="656"/>
      <c r="Y46" s="656"/>
      <c r="Z46" s="656"/>
      <c r="AA46" s="658"/>
      <c r="AB46" s="658"/>
      <c r="AC46" s="658"/>
      <c r="AD46" s="618"/>
      <c r="AE46" s="409" t="str">
        <f>IF(LEN(VLOOKUP(AA44,suvaha!$D$8:$H$158,2,FALSE))&lt;11,"",LEFT(RIGHT(VLOOKUP(AA44,suvaha!$D$8:$H$158,2,FALSE),11),1))</f>
        <v/>
      </c>
      <c r="AF46" s="211"/>
      <c r="AG46" s="409" t="str">
        <f>IF(LEN(VLOOKUP(AA44,suvaha!$D$8:$H$158,2,FALSE))&lt;10,"",LEFT(RIGHT(VLOOKUP(AA44,suvaha!$D$8:$H$158,2,FALSE),10),1))</f>
        <v/>
      </c>
      <c r="AH46" s="411"/>
      <c r="AI46" s="409" t="str">
        <f>IF(LEN(VLOOKUP(AA44,suvaha!$D$8:$H$158,2,FALSE))&lt;9,"",LEFT(RIGHT(VLOOKUP(AA44,suvaha!$D$8:$H$158,2,FALSE),9),1))</f>
        <v/>
      </c>
      <c r="AJ46" s="211"/>
      <c r="AK46" s="409" t="str">
        <f>IF(LEN(VLOOKUP(AA44,suvaha!$D$8:$H$158,2,FALSE))&lt;8,"",LEFT(RIGHT(VLOOKUP(AA44,suvaha!$D$8:$H$158,2,FALSE),8),1))</f>
        <v/>
      </c>
      <c r="AL46" s="411"/>
      <c r="AM46" s="409" t="str">
        <f>IF(LEN(VLOOKUP(AA44,suvaha!$D$8:$H$158,2,FALSE))&lt;7,"",LEFT(RIGHT(VLOOKUP(AA44,suvaha!$D$8:$H$158,2,FALSE),7),1))</f>
        <v/>
      </c>
      <c r="AN46" s="610"/>
      <c r="AO46" s="409" t="str">
        <f>IF(LEN(VLOOKUP(AA44,suvaha!$D$8:$H$158,2,FALSE))&lt;6,"",LEFT(RIGHT(VLOOKUP(AA44,suvaha!$D$8:$H$158,2,FALSE),6),1))</f>
        <v/>
      </c>
      <c r="AP46" s="411"/>
      <c r="AQ46" s="409" t="str">
        <f>IF(LEN(VLOOKUP(AA44,suvaha!$D$8:$H$158,2,FALSE))&lt;5,"",LEFT(RIGHT(VLOOKUP(AA44,suvaha!$D$8:$H$158,2,FALSE),5),1))</f>
        <v/>
      </c>
      <c r="AR46" s="411"/>
      <c r="AS46" s="409" t="str">
        <f>IF(LEN(VLOOKUP(AA44,suvaha!$D$8:$H$158,2,FALSE))&lt;4,"",LEFT(RIGHT(VLOOKUP(AA44,suvaha!$D$8:$H$158,2,FALSE),4),1))</f>
        <v/>
      </c>
      <c r="AT46" s="610"/>
      <c r="AU46" s="409" t="str">
        <f>IF(LEN(VLOOKUP(AA44,suvaha!$D$8:$H$158,2,FALSE))&lt;3,"",LEFT(RIGHT(VLOOKUP(AA44,suvaha!$D$8:$H$158,2,FALSE),3),1))</f>
        <v/>
      </c>
      <c r="AV46" s="411"/>
      <c r="AW46" s="409" t="str">
        <f>IF(LEN(VLOOKUP(AA44,suvaha!$D$8:$H$158,2,FALSE))&lt;2,"",LEFT(RIGHT(VLOOKUP(AA44,suvaha!$D$8:$H$158,2,FALSE),2),1))</f>
        <v/>
      </c>
      <c r="AX46" s="411"/>
      <c r="AY46" s="409" t="str">
        <f>IF(VLOOKUP(AA44,suvaha!$D$8:$H$85,2,FALSE)=0,"",IF(LEN(VLOOKUP(AA44,suvaha!$D$8:$H$158,2,FALSE))&lt;1,"",LEFT(RIGHT(VLOOKUP(AA44,suvaha!$D$8:$H$158,2,FALSE),1),1)))</f>
        <v/>
      </c>
      <c r="AZ46" s="619"/>
      <c r="BA46" s="618"/>
      <c r="BB46" s="409" t="str">
        <f>IF(LEN(VLOOKUP(AA44,suvaha!$D$8:$H$158,4,FALSE))&lt;11,"",LEFT(RIGHT(VLOOKUP(AA44,suvaha!$D$8:$H$158,4,FALSE),11),1))</f>
        <v/>
      </c>
      <c r="BC46" s="211"/>
      <c r="BD46" s="409" t="str">
        <f>IF(LEN(VLOOKUP(AA44,suvaha!$D$8:$H$158,4,FALSE))&lt;10,"",LEFT(RIGHT(VLOOKUP(AA44,suvaha!$D$8:$H$158,4,FALSE),10),1))</f>
        <v/>
      </c>
      <c r="BE46" s="411"/>
      <c r="BF46" s="409" t="str">
        <f>IF(LEN(VLOOKUP(AA44,suvaha!$D$8:$H$158,4,FALSE))&lt;9,"",LEFT(RIGHT(VLOOKUP(AA44,suvaha!$D$8:$H$158,4,FALSE),9),1))</f>
        <v/>
      </c>
      <c r="BG46" s="211"/>
      <c r="BH46" s="409" t="str">
        <f>IF(LEN(VLOOKUP(AA44,suvaha!$D$8:$H$158,4,FALSE))&lt;8,"",LEFT(RIGHT(VLOOKUP(AA44,suvaha!$D$8:$H$158,4,FALSE),8),1))</f>
        <v/>
      </c>
      <c r="BI46" s="411"/>
      <c r="BJ46" s="409" t="str">
        <f>IF(LEN(VLOOKUP(AA44,suvaha!$D$8:$H$158,4,FALSE))&lt;7,"",LEFT(RIGHT(VLOOKUP(AA44,suvaha!$D$8:$H$158,4,FALSE),7),1))</f>
        <v/>
      </c>
      <c r="BK46" s="610"/>
      <c r="BL46" s="409" t="str">
        <f>IF(LEN(VLOOKUP(AA44,suvaha!$D$8:$H$158,4,FALSE))&lt;6,"",LEFT(RIGHT(VLOOKUP(AA44,suvaha!$D$8:$H$158,4,FALSE),6),1))</f>
        <v/>
      </c>
      <c r="BM46" s="411"/>
      <c r="BN46" s="409" t="str">
        <f>IF(LEN(VLOOKUP(AA44,suvaha!$D$8:$H$158,4,FALSE))&lt;5,"",LEFT(RIGHT(VLOOKUP(AA44,suvaha!$D$8:$H$158,4,FALSE),5),1))</f>
        <v/>
      </c>
      <c r="BO46" s="411"/>
      <c r="BP46" s="409" t="str">
        <f>IF(LEN(VLOOKUP(AA44,suvaha!$D$8:$H$158,4,FALSE))&lt;4,"",LEFT(RIGHT(VLOOKUP(AA44,suvaha!$D$8:$H$158,4,FALSE),4),1))</f>
        <v/>
      </c>
      <c r="BQ46" s="611"/>
      <c r="BR46" s="409" t="str">
        <f>IF(LEN(VLOOKUP(AA44,suvaha!$D$8:$H$158,4,FALSE))&lt;3,"",LEFT(RIGHT(VLOOKUP(AA44,suvaha!$D$8:$H$158,4,FALSE),3),1))</f>
        <v/>
      </c>
      <c r="BS46" s="411"/>
      <c r="BT46" s="409" t="str">
        <f>IF(LEN(VLOOKUP(AA44,suvaha!$D$8:$H$158,4,FALSE))&lt;2,"",LEFT(RIGHT(VLOOKUP(AA44,suvaha!$D$8:$H$158,4,FALSE),2),1))</f>
        <v/>
      </c>
      <c r="BU46" s="411"/>
      <c r="BV46" s="409" t="str">
        <f>IF(VLOOKUP(AA44,suvaha!$D$8:$H$85,4,FALSE)=0,"",IF(LEN(VLOOKUP(AA44,suvaha!$D$8:$H$158,4,FALSE))&lt;1,"",LEFT(RIGHT(VLOOKUP(AA44,suvaha!$D$8:$H$158,4,FALSE),1),1)))</f>
        <v/>
      </c>
      <c r="BW46" s="416"/>
      <c r="BX46" s="417"/>
      <c r="BY46" s="417"/>
      <c r="BZ46" s="417"/>
      <c r="CA46" s="417"/>
      <c r="CB46" s="417"/>
      <c r="CC46" s="417"/>
      <c r="CD46" s="417"/>
      <c r="CE46" s="417"/>
      <c r="CF46" s="417"/>
      <c r="CG46" s="242"/>
      <c r="CH46" s="690"/>
      <c r="CI46" s="188"/>
    </row>
    <row r="47" spans="1:87" ht="3" customHeight="1">
      <c r="A47" s="173"/>
      <c r="B47" s="671"/>
      <c r="C47" s="671"/>
      <c r="D47" s="671"/>
      <c r="E47" s="669"/>
      <c r="F47" s="669"/>
      <c r="G47" s="654"/>
      <c r="H47" s="656"/>
      <c r="I47" s="656"/>
      <c r="J47" s="656"/>
      <c r="K47" s="656"/>
      <c r="L47" s="656"/>
      <c r="M47" s="656"/>
      <c r="N47" s="656"/>
      <c r="O47" s="656"/>
      <c r="P47" s="656"/>
      <c r="Q47" s="656"/>
      <c r="R47" s="656"/>
      <c r="S47" s="656"/>
      <c r="T47" s="656"/>
      <c r="U47" s="656"/>
      <c r="V47" s="656"/>
      <c r="W47" s="656"/>
      <c r="X47" s="656"/>
      <c r="Y47" s="656"/>
      <c r="Z47" s="656"/>
      <c r="AA47" s="658"/>
      <c r="AB47" s="658"/>
      <c r="AC47" s="658"/>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8"/>
      <c r="BB47" s="638"/>
      <c r="BC47" s="638"/>
      <c r="BD47" s="638"/>
      <c r="BE47" s="638"/>
      <c r="BF47" s="638"/>
      <c r="BG47" s="638"/>
      <c r="BH47" s="638"/>
      <c r="BI47" s="638"/>
      <c r="BJ47" s="638"/>
      <c r="BK47" s="638"/>
      <c r="BL47" s="638"/>
      <c r="BM47" s="638"/>
      <c r="BN47" s="638"/>
      <c r="BO47" s="638"/>
      <c r="BP47" s="638"/>
      <c r="BQ47" s="638"/>
      <c r="BR47" s="270"/>
      <c r="BS47" s="270"/>
      <c r="BT47" s="270"/>
      <c r="BU47" s="270"/>
      <c r="BV47" s="270"/>
      <c r="BW47" s="418"/>
      <c r="BX47" s="270"/>
      <c r="BY47" s="270"/>
      <c r="BZ47" s="270"/>
      <c r="CA47" s="270"/>
      <c r="CB47" s="270"/>
      <c r="CC47" s="270"/>
      <c r="CD47" s="270"/>
      <c r="CE47" s="270"/>
      <c r="CF47" s="270"/>
      <c r="CG47" s="243"/>
      <c r="CH47" s="690"/>
      <c r="CI47" s="188"/>
    </row>
    <row r="48" spans="1:87" ht="3" customHeight="1">
      <c r="A48" s="173"/>
      <c r="B48" s="671"/>
      <c r="C48" s="671"/>
      <c r="D48" s="671"/>
      <c r="E48" s="669"/>
      <c r="F48" s="669"/>
      <c r="G48" s="654"/>
      <c r="H48" s="656"/>
      <c r="I48" s="656"/>
      <c r="J48" s="656"/>
      <c r="K48" s="656"/>
      <c r="L48" s="656"/>
      <c r="M48" s="656"/>
      <c r="N48" s="656"/>
      <c r="O48" s="656"/>
      <c r="P48" s="656"/>
      <c r="Q48" s="656"/>
      <c r="R48" s="656"/>
      <c r="S48" s="656"/>
      <c r="T48" s="656"/>
      <c r="U48" s="656"/>
      <c r="V48" s="656"/>
      <c r="W48" s="656"/>
      <c r="X48" s="656"/>
      <c r="Y48" s="656"/>
      <c r="Z48" s="656"/>
      <c r="AA48" s="658"/>
      <c r="AB48" s="658"/>
      <c r="AC48" s="658"/>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667"/>
      <c r="BB48" s="667"/>
      <c r="BC48" s="667"/>
      <c r="BD48" s="667"/>
      <c r="BE48" s="667"/>
      <c r="BF48" s="667"/>
      <c r="BG48" s="667"/>
      <c r="BH48" s="667"/>
      <c r="BI48" s="667"/>
      <c r="BJ48" s="667"/>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41"/>
      <c r="CH48" s="690"/>
      <c r="CI48" s="188"/>
    </row>
    <row r="49" spans="1:87" ht="3" customHeight="1">
      <c r="A49" s="173"/>
      <c r="B49" s="671"/>
      <c r="C49" s="671"/>
      <c r="D49" s="671"/>
      <c r="E49" s="669"/>
      <c r="F49" s="669"/>
      <c r="G49" s="654"/>
      <c r="H49" s="656"/>
      <c r="I49" s="656"/>
      <c r="J49" s="656"/>
      <c r="K49" s="656"/>
      <c r="L49" s="656"/>
      <c r="M49" s="656"/>
      <c r="N49" s="656"/>
      <c r="O49" s="656"/>
      <c r="P49" s="656"/>
      <c r="Q49" s="656"/>
      <c r="R49" s="656"/>
      <c r="S49" s="656"/>
      <c r="T49" s="656"/>
      <c r="U49" s="656"/>
      <c r="V49" s="656"/>
      <c r="W49" s="656"/>
      <c r="X49" s="656"/>
      <c r="Y49" s="656"/>
      <c r="Z49" s="656"/>
      <c r="AA49" s="658"/>
      <c r="AB49" s="658"/>
      <c r="AC49" s="658"/>
      <c r="AD49" s="618"/>
      <c r="AE49" s="612"/>
      <c r="AF49" s="612"/>
      <c r="AG49" s="612"/>
      <c r="AH49" s="412"/>
      <c r="AI49" s="613"/>
      <c r="AJ49" s="613"/>
      <c r="AK49" s="613"/>
      <c r="AL49" s="613"/>
      <c r="AM49" s="613"/>
      <c r="AN49" s="610" t="s">
        <v>371</v>
      </c>
      <c r="AO49" s="614"/>
      <c r="AP49" s="614"/>
      <c r="AQ49" s="614"/>
      <c r="AR49" s="614"/>
      <c r="AS49" s="614"/>
      <c r="AT49" s="610" t="s">
        <v>371</v>
      </c>
      <c r="AU49" s="614"/>
      <c r="AV49" s="614"/>
      <c r="AW49" s="614"/>
      <c r="AX49" s="614"/>
      <c r="AY49" s="614"/>
      <c r="AZ49" s="619"/>
      <c r="BA49" s="667"/>
      <c r="BB49" s="667"/>
      <c r="BC49" s="667"/>
      <c r="BD49" s="667"/>
      <c r="BE49" s="667"/>
      <c r="BF49" s="667"/>
      <c r="BG49" s="667"/>
      <c r="BH49" s="667"/>
      <c r="BI49" s="667"/>
      <c r="BJ49" s="667"/>
      <c r="BK49" s="417"/>
      <c r="BL49" s="612"/>
      <c r="BM49" s="612"/>
      <c r="BN49" s="612"/>
      <c r="BO49" s="417"/>
      <c r="BP49" s="419"/>
      <c r="BQ49" s="419"/>
      <c r="BR49" s="419"/>
      <c r="BS49" s="419"/>
      <c r="BT49" s="419"/>
      <c r="BU49" s="417"/>
      <c r="BV49" s="419"/>
      <c r="BW49" s="419"/>
      <c r="BX49" s="419"/>
      <c r="BY49" s="419"/>
      <c r="BZ49" s="419"/>
      <c r="CA49" s="420"/>
      <c r="CB49" s="419"/>
      <c r="CC49" s="419"/>
      <c r="CD49" s="419"/>
      <c r="CE49" s="419"/>
      <c r="CF49" s="419"/>
      <c r="CG49" s="244"/>
      <c r="CH49" s="690"/>
      <c r="CI49" s="188"/>
    </row>
    <row r="50" spans="1:87" ht="15" customHeight="1">
      <c r="A50" s="173"/>
      <c r="B50" s="671"/>
      <c r="C50" s="671"/>
      <c r="D50" s="671"/>
      <c r="E50" s="669"/>
      <c r="F50" s="669"/>
      <c r="G50" s="654"/>
      <c r="H50" s="656"/>
      <c r="I50" s="656"/>
      <c r="J50" s="656"/>
      <c r="K50" s="656"/>
      <c r="L50" s="656"/>
      <c r="M50" s="656"/>
      <c r="N50" s="656"/>
      <c r="O50" s="656"/>
      <c r="P50" s="656"/>
      <c r="Q50" s="656"/>
      <c r="R50" s="656"/>
      <c r="S50" s="656"/>
      <c r="T50" s="656"/>
      <c r="U50" s="656"/>
      <c r="V50" s="656"/>
      <c r="W50" s="656"/>
      <c r="X50" s="656"/>
      <c r="Y50" s="656"/>
      <c r="Z50" s="656"/>
      <c r="AA50" s="658"/>
      <c r="AB50" s="658"/>
      <c r="AC50" s="658"/>
      <c r="AD50" s="618"/>
      <c r="AE50" s="409" t="str">
        <f>IF(LEN(VLOOKUP(AA44,suvaha!$D$8:$H$158,3,FALSE))&lt;11,"",LEFT(RIGHT(VLOOKUP(AA44,suvaha!$D$8:$H$158,3,FALSE),11),1))</f>
        <v/>
      </c>
      <c r="AF50" s="211" t="s">
        <v>371</v>
      </c>
      <c r="AG50" s="409" t="str">
        <f>IF(LEN(VLOOKUP(AA44,suvaha!$D$8:$H$158,3,FALSE))&lt;10,"",LEFT(RIGHT(VLOOKUP(AA44,suvaha!$D$8:$H$158,3,FALSE),10),1))</f>
        <v/>
      </c>
      <c r="AH50" s="411" t="s">
        <v>371</v>
      </c>
      <c r="AI50" s="409" t="str">
        <f>IF(LEN(VLOOKUP(AA44,suvaha!$D$8:$H$158,3,FALSE))&lt;9,"",LEFT(RIGHT(VLOOKUP(AA44,suvaha!$D$8:$H$158,3,FALSE),9),1))</f>
        <v/>
      </c>
      <c r="AJ50" s="211" t="s">
        <v>371</v>
      </c>
      <c r="AK50" s="409" t="str">
        <f>IF(LEN(VLOOKUP(AA44,suvaha!$D$8:$H$158,3,FALSE))&lt;8,"",LEFT(RIGHT(VLOOKUP(AA44,suvaha!$D$8:$H$158,3,FALSE),8),1))</f>
        <v/>
      </c>
      <c r="AL50" s="411" t="s">
        <v>371</v>
      </c>
      <c r="AM50" s="409" t="str">
        <f>IF(LEN(VLOOKUP(AA44,suvaha!$D$8:$H$158,3,FALSE))&lt;7,"",LEFT(RIGHT(VLOOKUP(AA44,suvaha!$D$8:$H$158,3,FALSE),7),1))</f>
        <v/>
      </c>
      <c r="AN50" s="610"/>
      <c r="AO50" s="409" t="str">
        <f>IF(LEN(VLOOKUP(AA44,suvaha!$D$8:$H$158,3,FALSE))&lt;6,"",LEFT(RIGHT(VLOOKUP(AA44,suvaha!$D$8:$H$158,3,FALSE),6),1))</f>
        <v/>
      </c>
      <c r="AP50" s="411" t="s">
        <v>371</v>
      </c>
      <c r="AQ50" s="409" t="str">
        <f>IF(LEN(VLOOKUP(AA44,suvaha!$D$8:$H$158,3,FALSE))&lt;5,"",LEFT(RIGHT(VLOOKUP(AA44,suvaha!$D$8:$H$158,3,FALSE),5),1))</f>
        <v/>
      </c>
      <c r="AR50" s="411" t="s">
        <v>371</v>
      </c>
      <c r="AS50" s="409" t="str">
        <f>IF(LEN(VLOOKUP(AA44,suvaha!$D$8:$H$158,3,FALSE))&lt;4,"",LEFT(RIGHT(VLOOKUP(AA44,suvaha!$D$8:$H$158,3,FALSE),4),1))</f>
        <v/>
      </c>
      <c r="AT50" s="610"/>
      <c r="AU50" s="409" t="str">
        <f>IF(LEN(VLOOKUP(AA44,suvaha!$D$8:$H$158,3,FALSE))&lt;3,"",LEFT(RIGHT(VLOOKUP(AA44,suvaha!$D$8:$H$158,3,FALSE),3),1))</f>
        <v/>
      </c>
      <c r="AV50" s="411" t="s">
        <v>371</v>
      </c>
      <c r="AW50" s="409" t="str">
        <f>IF(LEN(VLOOKUP(AA44,suvaha!$D$8:$H$158,3,FALSE))&lt;2,"",LEFT(RIGHT(VLOOKUP(AA44,suvaha!$D$8:$H$158,3,FALSE),2),1))</f>
        <v/>
      </c>
      <c r="AX50" s="411" t="s">
        <v>371</v>
      </c>
      <c r="AY50" s="409" t="str">
        <f>IF(VLOOKUP(AA44,suvaha!$D$8:$H$85,3,FALSE)=0,"",IF(LEN(VLOOKUP(AA44,suvaha!$D$8:$H$158,3,FALSE))&lt;1,"",LEFT(RIGHT(VLOOKUP(AA44,suvaha!$D$8:$H$158,3,FALSE),1),1)))</f>
        <v/>
      </c>
      <c r="AZ50" s="619"/>
      <c r="BA50" s="667"/>
      <c r="BB50" s="667"/>
      <c r="BC50" s="667"/>
      <c r="BD50" s="667"/>
      <c r="BE50" s="667"/>
      <c r="BF50" s="667"/>
      <c r="BG50" s="667"/>
      <c r="BH50" s="667"/>
      <c r="BI50" s="667"/>
      <c r="BJ50" s="667"/>
      <c r="BK50" s="417"/>
      <c r="BL50" s="409" t="str">
        <f>IF(LEN(VLOOKUP(AA44,suvaha!$D$8:$H$158,5,FALSE))&lt;11,"",LEFT(RIGHT(VLOOKUP(AA44,suvaha!$D$8:$H$158,5,FALSE),11),1))</f>
        <v/>
      </c>
      <c r="BM50" s="211" t="s">
        <v>371</v>
      </c>
      <c r="BN50" s="409" t="str">
        <f>IF(LEN(VLOOKUP(AA44,suvaha!$D$8:$H$158,5,FALSE))&lt;10,"",LEFT(RIGHT(VLOOKUP(AA44,suvaha!$D$8:$H$158,5,FALSE),10),1))</f>
        <v/>
      </c>
      <c r="BO50" s="417" t="s">
        <v>371</v>
      </c>
      <c r="BP50" s="409" t="str">
        <f>IF(LEN(VLOOKUP(AA44,suvaha!$D$8:$H$158,5,FALSE))&lt;9,"",LEFT(RIGHT(VLOOKUP(AA44,suvaha!$D$8:$H$158,5,FALSE),9),1))</f>
        <v/>
      </c>
      <c r="BQ50" s="411" t="s">
        <v>371</v>
      </c>
      <c r="BR50" s="409" t="str">
        <f>IF(LEN(VLOOKUP(AA44,suvaha!$D$8:$H$158,5,FALSE))&lt;8,"",LEFT(RIGHT(VLOOKUP(AA44,suvaha!$D$8:$H$158,5,FALSE),8),1))</f>
        <v/>
      </c>
      <c r="BS50" s="411" t="s">
        <v>371</v>
      </c>
      <c r="BT50" s="409" t="str">
        <f>IF(LEN(VLOOKUP(AA44,suvaha!$D$8:$H$158,5,FALSE))&lt;7,"",LEFT(RIGHT(VLOOKUP(AA44,suvaha!$D$8:$H$158,5,FALSE),7),1))</f>
        <v/>
      </c>
      <c r="BU50" s="417" t="s">
        <v>371</v>
      </c>
      <c r="BV50" s="409" t="str">
        <f>IF(LEN(VLOOKUP(AA44,suvaha!$D$8:$H$158,5,FALSE))&lt;6,"",LEFT(RIGHT(VLOOKUP(AA44,suvaha!$D$8:$H$158,5,FALSE),6),1))</f>
        <v/>
      </c>
      <c r="BW50" s="411" t="s">
        <v>371</v>
      </c>
      <c r="BX50" s="409" t="str">
        <f>IF(LEN(VLOOKUP(AA44,suvaha!$D$8:$H$158,5,FALSE))&lt;5,"",LEFT(RIGHT(VLOOKUP(AA44,suvaha!$D$8:$H$158,5,FALSE),5),1))</f>
        <v/>
      </c>
      <c r="BY50" s="411" t="s">
        <v>371</v>
      </c>
      <c r="BZ50" s="409" t="str">
        <f>IF(LEN(VLOOKUP(AA44,suvaha!$D$8:$H$158,5,FALSE))&lt;4,"",LEFT(RIGHT(VLOOKUP(AA44,suvaha!$D$8:$H$158,5,FALSE),4),1))</f>
        <v/>
      </c>
      <c r="CA50" s="420" t="s">
        <v>371</v>
      </c>
      <c r="CB50" s="409" t="str">
        <f>IF(LEN(VLOOKUP(AA44,suvaha!$D$8:$H$158,5,FALSE))&lt;3,"",LEFT(RIGHT(VLOOKUP(AA44,suvaha!$D$8:$H$158,5,FALSE),3),1))</f>
        <v/>
      </c>
      <c r="CC50" s="411" t="s">
        <v>371</v>
      </c>
      <c r="CD50" s="409" t="str">
        <f>IF(LEN(VLOOKUP(AA44,suvaha!$D$8:$H$158,5,FALSE))&lt;2,"",LEFT(RIGHT(VLOOKUP(AA44,suvaha!$D$8:$H$158,5,FALSE),2),1))</f>
        <v/>
      </c>
      <c r="CE50" s="411" t="s">
        <v>773</v>
      </c>
      <c r="CF50" s="409" t="str">
        <f>IF(VLOOKUP(AA44,suvaha!$D$8:$H$85,5,FALSE)=0,"",IF(LEN(VLOOKUP(AA44,suvaha!$D$8:$H$158,5,FALSE))&lt;1,"",LEFT(RIGHT(VLOOKUP(AA44,suvaha!$D$8:$H$158,5,FALSE),1),1)))</f>
        <v/>
      </c>
      <c r="CG50" s="244"/>
      <c r="CH50" s="690"/>
      <c r="CI50" s="188"/>
    </row>
    <row r="51" spans="1:87" ht="3" customHeight="1">
      <c r="A51" s="173"/>
      <c r="B51" s="671"/>
      <c r="C51" s="671"/>
      <c r="D51" s="671"/>
      <c r="E51" s="669"/>
      <c r="F51" s="669"/>
      <c r="G51" s="654"/>
      <c r="H51" s="656"/>
      <c r="I51" s="656"/>
      <c r="J51" s="656"/>
      <c r="K51" s="656"/>
      <c r="L51" s="656"/>
      <c r="M51" s="656"/>
      <c r="N51" s="656"/>
      <c r="O51" s="656"/>
      <c r="P51" s="656"/>
      <c r="Q51" s="656"/>
      <c r="R51" s="656"/>
      <c r="S51" s="656"/>
      <c r="T51" s="656"/>
      <c r="U51" s="656"/>
      <c r="V51" s="656"/>
      <c r="W51" s="656"/>
      <c r="X51" s="656"/>
      <c r="Y51" s="656"/>
      <c r="Z51" s="656"/>
      <c r="AA51" s="658"/>
      <c r="AB51" s="658"/>
      <c r="AC51" s="658"/>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667"/>
      <c r="BB51" s="667"/>
      <c r="BC51" s="667"/>
      <c r="BD51" s="667"/>
      <c r="BE51" s="667"/>
      <c r="BF51" s="667"/>
      <c r="BG51" s="667"/>
      <c r="BH51" s="667"/>
      <c r="BI51" s="667"/>
      <c r="BJ51" s="667"/>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43"/>
      <c r="CH51" s="690"/>
      <c r="CI51" s="188"/>
    </row>
    <row r="52" spans="1:87" s="206" customFormat="1" ht="3" customHeight="1">
      <c r="A52" s="173"/>
      <c r="B52" s="671"/>
      <c r="C52" s="671"/>
      <c r="D52" s="671"/>
      <c r="E52" s="669" t="s">
        <v>779</v>
      </c>
      <c r="F52" s="669"/>
      <c r="G52" s="654"/>
      <c r="H52" s="656" t="str">
        <f>Index!C113</f>
        <v>Sociálne poistenie (336) - /391A/</v>
      </c>
      <c r="I52" s="656"/>
      <c r="J52" s="656"/>
      <c r="K52" s="656"/>
      <c r="L52" s="656"/>
      <c r="M52" s="656"/>
      <c r="N52" s="656"/>
      <c r="O52" s="656"/>
      <c r="P52" s="656"/>
      <c r="Q52" s="656"/>
      <c r="R52" s="656"/>
      <c r="S52" s="656"/>
      <c r="T52" s="656"/>
      <c r="U52" s="656"/>
      <c r="V52" s="656"/>
      <c r="W52" s="656"/>
      <c r="X52" s="656"/>
      <c r="Y52" s="656"/>
      <c r="Z52" s="656"/>
      <c r="AA52" s="658" t="s">
        <v>855</v>
      </c>
      <c r="AB52" s="658"/>
      <c r="AC52" s="658"/>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59"/>
      <c r="BB52" s="659"/>
      <c r="BC52" s="659"/>
      <c r="BD52" s="659"/>
      <c r="BE52" s="659"/>
      <c r="BF52" s="659"/>
      <c r="BG52" s="659"/>
      <c r="BH52" s="659"/>
      <c r="BI52" s="659"/>
      <c r="BJ52" s="659"/>
      <c r="BK52" s="659"/>
      <c r="BL52" s="659"/>
      <c r="BM52" s="659"/>
      <c r="BN52" s="659"/>
      <c r="BO52" s="659"/>
      <c r="BP52" s="659"/>
      <c r="BQ52" s="659"/>
      <c r="BR52" s="264"/>
      <c r="BS52" s="264"/>
      <c r="BT52" s="264"/>
      <c r="BU52" s="264"/>
      <c r="BV52" s="264"/>
      <c r="BW52" s="421"/>
      <c r="BX52" s="264"/>
      <c r="BY52" s="264"/>
      <c r="BZ52" s="264"/>
      <c r="CA52" s="264"/>
      <c r="CB52" s="264"/>
      <c r="CC52" s="264"/>
      <c r="CD52" s="264"/>
      <c r="CE52" s="264"/>
      <c r="CF52" s="264"/>
      <c r="CG52" s="241"/>
      <c r="CH52" s="690"/>
      <c r="CI52" s="245"/>
    </row>
    <row r="53" spans="1:87" s="206" customFormat="1" ht="3" customHeight="1">
      <c r="A53" s="173"/>
      <c r="B53" s="671"/>
      <c r="C53" s="671"/>
      <c r="D53" s="671"/>
      <c r="E53" s="669"/>
      <c r="F53" s="669"/>
      <c r="G53" s="654"/>
      <c r="H53" s="656"/>
      <c r="I53" s="656"/>
      <c r="J53" s="656"/>
      <c r="K53" s="656"/>
      <c r="L53" s="656"/>
      <c r="M53" s="656"/>
      <c r="N53" s="656"/>
      <c r="O53" s="656"/>
      <c r="P53" s="656"/>
      <c r="Q53" s="656"/>
      <c r="R53" s="656"/>
      <c r="S53" s="656"/>
      <c r="T53" s="656"/>
      <c r="U53" s="656"/>
      <c r="V53" s="656"/>
      <c r="W53" s="656"/>
      <c r="X53" s="656"/>
      <c r="Y53" s="656"/>
      <c r="Z53" s="656"/>
      <c r="AA53" s="658"/>
      <c r="AB53" s="658"/>
      <c r="AC53" s="658"/>
      <c r="AD53" s="618"/>
      <c r="AE53" s="612"/>
      <c r="AF53" s="612"/>
      <c r="AG53" s="612"/>
      <c r="AH53" s="412"/>
      <c r="AI53" s="613"/>
      <c r="AJ53" s="613"/>
      <c r="AK53" s="613"/>
      <c r="AL53" s="613"/>
      <c r="AM53" s="613"/>
      <c r="AN53" s="610"/>
      <c r="AO53" s="614"/>
      <c r="AP53" s="614"/>
      <c r="AQ53" s="614"/>
      <c r="AR53" s="614"/>
      <c r="AS53" s="614"/>
      <c r="AT53" s="610"/>
      <c r="AU53" s="614"/>
      <c r="AV53" s="614"/>
      <c r="AW53" s="614"/>
      <c r="AX53" s="614"/>
      <c r="AY53" s="614"/>
      <c r="AZ53" s="619"/>
      <c r="BA53" s="618"/>
      <c r="BB53" s="612"/>
      <c r="BC53" s="612"/>
      <c r="BD53" s="612"/>
      <c r="BE53" s="412"/>
      <c r="BF53" s="613"/>
      <c r="BG53" s="613"/>
      <c r="BH53" s="613"/>
      <c r="BI53" s="613"/>
      <c r="BJ53" s="613"/>
      <c r="BK53" s="610"/>
      <c r="BL53" s="614"/>
      <c r="BM53" s="614"/>
      <c r="BN53" s="614"/>
      <c r="BO53" s="614"/>
      <c r="BP53" s="614"/>
      <c r="BQ53" s="611"/>
      <c r="BR53" s="614"/>
      <c r="BS53" s="614"/>
      <c r="BT53" s="614"/>
      <c r="BU53" s="614"/>
      <c r="BV53" s="614"/>
      <c r="BW53" s="416"/>
      <c r="BX53" s="417"/>
      <c r="BY53" s="417"/>
      <c r="BZ53" s="417"/>
      <c r="CA53" s="417"/>
      <c r="CB53" s="417"/>
      <c r="CC53" s="417"/>
      <c r="CD53" s="417"/>
      <c r="CE53" s="417"/>
      <c r="CF53" s="417"/>
      <c r="CG53" s="242"/>
      <c r="CH53" s="690"/>
      <c r="CI53" s="245"/>
    </row>
    <row r="54" spans="1:87" ht="15" customHeight="1">
      <c r="A54" s="173"/>
      <c r="B54" s="671"/>
      <c r="C54" s="671"/>
      <c r="D54" s="671"/>
      <c r="E54" s="669"/>
      <c r="F54" s="669"/>
      <c r="G54" s="654"/>
      <c r="H54" s="656"/>
      <c r="I54" s="656"/>
      <c r="J54" s="656"/>
      <c r="K54" s="656"/>
      <c r="L54" s="656"/>
      <c r="M54" s="656"/>
      <c r="N54" s="656"/>
      <c r="O54" s="656"/>
      <c r="P54" s="656"/>
      <c r="Q54" s="656"/>
      <c r="R54" s="656"/>
      <c r="S54" s="656"/>
      <c r="T54" s="656"/>
      <c r="U54" s="656"/>
      <c r="V54" s="656"/>
      <c r="W54" s="656"/>
      <c r="X54" s="656"/>
      <c r="Y54" s="656"/>
      <c r="Z54" s="656"/>
      <c r="AA54" s="658"/>
      <c r="AB54" s="658"/>
      <c r="AC54" s="658"/>
      <c r="AD54" s="618"/>
      <c r="AE54" s="409" t="str">
        <f>IF(LEN(VLOOKUP(AA52,suvaha!$D$8:$H$158,2,FALSE))&lt;11,"",LEFT(RIGHT(VLOOKUP(AA52,suvaha!$D$8:$H$158,2,FALSE),11),1))</f>
        <v/>
      </c>
      <c r="AF54" s="211"/>
      <c r="AG54" s="409" t="str">
        <f>IF(LEN(VLOOKUP(AA52,suvaha!$D$8:$H$158,2,FALSE))&lt;10,"",LEFT(RIGHT(VLOOKUP(AA52,suvaha!$D$8:$H$158,2,FALSE),10),1))</f>
        <v/>
      </c>
      <c r="AH54" s="411"/>
      <c r="AI54" s="409" t="str">
        <f>IF(LEN(VLOOKUP(AA52,suvaha!$D$8:$H$158,2,FALSE))&lt;9,"",LEFT(RIGHT(VLOOKUP(AA52,suvaha!$D$8:$H$158,2,FALSE),9),1))</f>
        <v/>
      </c>
      <c r="AJ54" s="211"/>
      <c r="AK54" s="409" t="str">
        <f>IF(LEN(VLOOKUP(AA52,suvaha!$D$8:$H$158,2,FALSE))&lt;8,"",LEFT(RIGHT(VLOOKUP(AA52,suvaha!$D$8:$H$158,2,FALSE),8),1))</f>
        <v/>
      </c>
      <c r="AL54" s="411"/>
      <c r="AM54" s="409" t="str">
        <f>IF(LEN(VLOOKUP(AA52,suvaha!$D$8:$H$158,2,FALSE))&lt;7,"",LEFT(RIGHT(VLOOKUP(AA52,suvaha!$D$8:$H$158,2,FALSE),7),1))</f>
        <v/>
      </c>
      <c r="AN54" s="610"/>
      <c r="AO54" s="409" t="str">
        <f>IF(LEN(VLOOKUP(AA52,suvaha!$D$8:$H$158,2,FALSE))&lt;6,"",LEFT(RIGHT(VLOOKUP(AA52,suvaha!$D$8:$H$158,2,FALSE),6),1))</f>
        <v/>
      </c>
      <c r="AP54" s="411"/>
      <c r="AQ54" s="409" t="str">
        <f>IF(LEN(VLOOKUP(AA52,suvaha!$D$8:$H$158,2,FALSE))&lt;5,"",LEFT(RIGHT(VLOOKUP(AA52,suvaha!$D$8:$H$158,2,FALSE),5),1))</f>
        <v/>
      </c>
      <c r="AR54" s="411"/>
      <c r="AS54" s="409" t="str">
        <f>IF(LEN(VLOOKUP(AA52,suvaha!$D$8:$H$158,2,FALSE))&lt;4,"",LEFT(RIGHT(VLOOKUP(AA52,suvaha!$D$8:$H$158,2,FALSE),4),1))</f>
        <v/>
      </c>
      <c r="AT54" s="610"/>
      <c r="AU54" s="409" t="str">
        <f>IF(LEN(VLOOKUP(AA52,suvaha!$D$8:$H$158,2,FALSE))&lt;3,"",LEFT(RIGHT(VLOOKUP(AA52,suvaha!$D$8:$H$158,2,FALSE),3),1))</f>
        <v/>
      </c>
      <c r="AV54" s="411"/>
      <c r="AW54" s="409" t="str">
        <f>IF(LEN(VLOOKUP(AA52,suvaha!$D$8:$H$158,2,FALSE))&lt;2,"",LEFT(RIGHT(VLOOKUP(AA52,suvaha!$D$8:$H$158,2,FALSE),2),1))</f>
        <v/>
      </c>
      <c r="AX54" s="411"/>
      <c r="AY54" s="409" t="str">
        <f>IF(VLOOKUP(AA52,suvaha!$D$8:$H$85,2,FALSE)=0,"",IF(LEN(VLOOKUP(AA52,suvaha!$D$8:$H$158,2,FALSE))&lt;1,"",LEFT(RIGHT(VLOOKUP(AA52,suvaha!$D$8:$H$158,2,FALSE),1),1)))</f>
        <v/>
      </c>
      <c r="AZ54" s="619"/>
      <c r="BA54" s="618"/>
      <c r="BB54" s="409" t="str">
        <f>IF(LEN(VLOOKUP(AA52,suvaha!$D$8:$H$158,4,FALSE))&lt;11,"",LEFT(RIGHT(VLOOKUP(AA52,suvaha!$D$8:$H$158,4,FALSE),11),1))</f>
        <v/>
      </c>
      <c r="BC54" s="211"/>
      <c r="BD54" s="409" t="str">
        <f>IF(LEN(VLOOKUP(AA52,suvaha!$D$8:$H$158,4,FALSE))&lt;10,"",LEFT(RIGHT(VLOOKUP(AA52,suvaha!$D$8:$H$158,4,FALSE),10),1))</f>
        <v/>
      </c>
      <c r="BE54" s="411"/>
      <c r="BF54" s="409" t="str">
        <f>IF(LEN(VLOOKUP(AA52,suvaha!$D$8:$H$158,4,FALSE))&lt;9,"",LEFT(RIGHT(VLOOKUP(AA52,suvaha!$D$8:$H$158,4,FALSE),9),1))</f>
        <v/>
      </c>
      <c r="BG54" s="211"/>
      <c r="BH54" s="409" t="str">
        <f>IF(LEN(VLOOKUP(AA52,suvaha!$D$8:$H$158,4,FALSE))&lt;8,"",LEFT(RIGHT(VLOOKUP(AA52,suvaha!$D$8:$H$158,4,FALSE),8),1))</f>
        <v/>
      </c>
      <c r="BI54" s="411"/>
      <c r="BJ54" s="409" t="str">
        <f>IF(LEN(VLOOKUP(AA52,suvaha!$D$8:$H$158,4,FALSE))&lt;7,"",LEFT(RIGHT(VLOOKUP(AA52,suvaha!$D$8:$H$158,4,FALSE),7),1))</f>
        <v/>
      </c>
      <c r="BK54" s="610"/>
      <c r="BL54" s="409" t="str">
        <f>IF(LEN(VLOOKUP(AA52,suvaha!$D$8:$H$158,4,FALSE))&lt;6,"",LEFT(RIGHT(VLOOKUP(AA52,suvaha!$D$8:$H$158,4,FALSE),6),1))</f>
        <v/>
      </c>
      <c r="BM54" s="411"/>
      <c r="BN54" s="409" t="str">
        <f>IF(LEN(VLOOKUP(AA52,suvaha!$D$8:$H$158,4,FALSE))&lt;5,"",LEFT(RIGHT(VLOOKUP(AA52,suvaha!$D$8:$H$158,4,FALSE),5),1))</f>
        <v/>
      </c>
      <c r="BO54" s="411"/>
      <c r="BP54" s="409" t="str">
        <f>IF(LEN(VLOOKUP(AA52,suvaha!$D$8:$H$158,4,FALSE))&lt;4,"",LEFT(RIGHT(VLOOKUP(AA52,suvaha!$D$8:$H$158,4,FALSE),4),1))</f>
        <v/>
      </c>
      <c r="BQ54" s="611"/>
      <c r="BR54" s="409" t="str">
        <f>IF(LEN(VLOOKUP(AA52,suvaha!$D$8:$H$158,4,FALSE))&lt;3,"",LEFT(RIGHT(VLOOKUP(AA52,suvaha!$D$8:$H$158,4,FALSE),3),1))</f>
        <v/>
      </c>
      <c r="BS54" s="411"/>
      <c r="BT54" s="409" t="str">
        <f>IF(LEN(VLOOKUP(AA52,suvaha!$D$8:$H$158,4,FALSE))&lt;2,"",LEFT(RIGHT(VLOOKUP(AA52,suvaha!$D$8:$H$158,4,FALSE),2),1))</f>
        <v/>
      </c>
      <c r="BU54" s="411"/>
      <c r="BV54" s="409" t="str">
        <f>IF(VLOOKUP(AA52,suvaha!$D$8:$H$85,4,FALSE)=0,"",IF(LEN(VLOOKUP(AA52,suvaha!$D$8:$H$158,4,FALSE))&lt;1,"",LEFT(RIGHT(VLOOKUP(AA52,suvaha!$D$8:$H$158,4,FALSE),1),1)))</f>
        <v/>
      </c>
      <c r="BW54" s="416"/>
      <c r="BX54" s="417"/>
      <c r="BY54" s="417"/>
      <c r="BZ54" s="417"/>
      <c r="CA54" s="417"/>
      <c r="CB54" s="417"/>
      <c r="CC54" s="417"/>
      <c r="CD54" s="417"/>
      <c r="CE54" s="417"/>
      <c r="CF54" s="417"/>
      <c r="CG54" s="242"/>
      <c r="CH54" s="690"/>
      <c r="CI54" s="188"/>
    </row>
    <row r="55" spans="1:87" ht="3" customHeight="1">
      <c r="A55" s="173"/>
      <c r="B55" s="671"/>
      <c r="C55" s="671"/>
      <c r="D55" s="671"/>
      <c r="E55" s="669"/>
      <c r="F55" s="669"/>
      <c r="G55" s="654"/>
      <c r="H55" s="656"/>
      <c r="I55" s="656"/>
      <c r="J55" s="656"/>
      <c r="K55" s="656"/>
      <c r="L55" s="656"/>
      <c r="M55" s="656"/>
      <c r="N55" s="656"/>
      <c r="O55" s="656"/>
      <c r="P55" s="656"/>
      <c r="Q55" s="656"/>
      <c r="R55" s="656"/>
      <c r="S55" s="656"/>
      <c r="T55" s="656"/>
      <c r="U55" s="656"/>
      <c r="V55" s="656"/>
      <c r="W55" s="656"/>
      <c r="X55" s="656"/>
      <c r="Y55" s="656"/>
      <c r="Z55" s="656"/>
      <c r="AA55" s="658"/>
      <c r="AB55" s="658"/>
      <c r="AC55" s="658"/>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8"/>
      <c r="BB55" s="638"/>
      <c r="BC55" s="638"/>
      <c r="BD55" s="638"/>
      <c r="BE55" s="638"/>
      <c r="BF55" s="638"/>
      <c r="BG55" s="638"/>
      <c r="BH55" s="638"/>
      <c r="BI55" s="638"/>
      <c r="BJ55" s="638"/>
      <c r="BK55" s="638"/>
      <c r="BL55" s="638"/>
      <c r="BM55" s="638"/>
      <c r="BN55" s="638"/>
      <c r="BO55" s="638"/>
      <c r="BP55" s="638"/>
      <c r="BQ55" s="638"/>
      <c r="BR55" s="270"/>
      <c r="BS55" s="270"/>
      <c r="BT55" s="270"/>
      <c r="BU55" s="270"/>
      <c r="BV55" s="270"/>
      <c r="BW55" s="418"/>
      <c r="BX55" s="270"/>
      <c r="BY55" s="270"/>
      <c r="BZ55" s="270"/>
      <c r="CA55" s="270"/>
      <c r="CB55" s="270"/>
      <c r="CC55" s="270"/>
      <c r="CD55" s="270"/>
      <c r="CE55" s="270"/>
      <c r="CF55" s="270"/>
      <c r="CG55" s="243"/>
      <c r="CH55" s="690"/>
      <c r="CI55" s="188"/>
    </row>
    <row r="56" spans="1:87" ht="3" customHeight="1">
      <c r="A56" s="173"/>
      <c r="B56" s="671"/>
      <c r="C56" s="671"/>
      <c r="D56" s="671"/>
      <c r="E56" s="669"/>
      <c r="F56" s="669"/>
      <c r="G56" s="654"/>
      <c r="H56" s="656"/>
      <c r="I56" s="656"/>
      <c r="J56" s="656"/>
      <c r="K56" s="656"/>
      <c r="L56" s="656"/>
      <c r="M56" s="656"/>
      <c r="N56" s="656"/>
      <c r="O56" s="656"/>
      <c r="P56" s="656"/>
      <c r="Q56" s="656"/>
      <c r="R56" s="656"/>
      <c r="S56" s="656"/>
      <c r="T56" s="656"/>
      <c r="U56" s="656"/>
      <c r="V56" s="656"/>
      <c r="W56" s="656"/>
      <c r="X56" s="656"/>
      <c r="Y56" s="656"/>
      <c r="Z56" s="656"/>
      <c r="AA56" s="658"/>
      <c r="AB56" s="658"/>
      <c r="AC56" s="658"/>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667"/>
      <c r="BB56" s="667"/>
      <c r="BC56" s="667"/>
      <c r="BD56" s="667"/>
      <c r="BE56" s="667"/>
      <c r="BF56" s="667"/>
      <c r="BG56" s="667"/>
      <c r="BH56" s="667"/>
      <c r="BI56" s="667"/>
      <c r="BJ56" s="667"/>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41"/>
      <c r="CH56" s="690"/>
      <c r="CI56" s="188"/>
    </row>
    <row r="57" spans="1:87" ht="3" customHeight="1">
      <c r="A57" s="173"/>
      <c r="B57" s="671"/>
      <c r="C57" s="671"/>
      <c r="D57" s="671"/>
      <c r="E57" s="669"/>
      <c r="F57" s="669"/>
      <c r="G57" s="654"/>
      <c r="H57" s="656"/>
      <c r="I57" s="656"/>
      <c r="J57" s="656"/>
      <c r="K57" s="656"/>
      <c r="L57" s="656"/>
      <c r="M57" s="656"/>
      <c r="N57" s="656"/>
      <c r="O57" s="656"/>
      <c r="P57" s="656"/>
      <c r="Q57" s="656"/>
      <c r="R57" s="656"/>
      <c r="S57" s="656"/>
      <c r="T57" s="656"/>
      <c r="U57" s="656"/>
      <c r="V57" s="656"/>
      <c r="W57" s="656"/>
      <c r="X57" s="656"/>
      <c r="Y57" s="656"/>
      <c r="Z57" s="656"/>
      <c r="AA57" s="658"/>
      <c r="AB57" s="658"/>
      <c r="AC57" s="658"/>
      <c r="AD57" s="618"/>
      <c r="AE57" s="612"/>
      <c r="AF57" s="612"/>
      <c r="AG57" s="612"/>
      <c r="AH57" s="412"/>
      <c r="AI57" s="613"/>
      <c r="AJ57" s="613"/>
      <c r="AK57" s="613"/>
      <c r="AL57" s="613"/>
      <c r="AM57" s="613"/>
      <c r="AN57" s="610" t="s">
        <v>371</v>
      </c>
      <c r="AO57" s="614"/>
      <c r="AP57" s="614"/>
      <c r="AQ57" s="614"/>
      <c r="AR57" s="614"/>
      <c r="AS57" s="614"/>
      <c r="AT57" s="610" t="s">
        <v>371</v>
      </c>
      <c r="AU57" s="614"/>
      <c r="AV57" s="614"/>
      <c r="AW57" s="614"/>
      <c r="AX57" s="614"/>
      <c r="AY57" s="614"/>
      <c r="AZ57" s="619"/>
      <c r="BA57" s="667"/>
      <c r="BB57" s="667"/>
      <c r="BC57" s="667"/>
      <c r="BD57" s="667"/>
      <c r="BE57" s="667"/>
      <c r="BF57" s="667"/>
      <c r="BG57" s="667"/>
      <c r="BH57" s="667"/>
      <c r="BI57" s="667"/>
      <c r="BJ57" s="667"/>
      <c r="BK57" s="417"/>
      <c r="BL57" s="612"/>
      <c r="BM57" s="612"/>
      <c r="BN57" s="612"/>
      <c r="BO57" s="417"/>
      <c r="BP57" s="419"/>
      <c r="BQ57" s="419"/>
      <c r="BR57" s="419"/>
      <c r="BS57" s="419"/>
      <c r="BT57" s="419"/>
      <c r="BU57" s="417"/>
      <c r="BV57" s="419"/>
      <c r="BW57" s="419"/>
      <c r="BX57" s="419"/>
      <c r="BY57" s="419"/>
      <c r="BZ57" s="419"/>
      <c r="CA57" s="420"/>
      <c r="CB57" s="419"/>
      <c r="CC57" s="419"/>
      <c r="CD57" s="419"/>
      <c r="CE57" s="419"/>
      <c r="CF57" s="419"/>
      <c r="CG57" s="244"/>
      <c r="CH57" s="690"/>
      <c r="CI57" s="188"/>
    </row>
    <row r="58" spans="1:87" ht="15" customHeight="1">
      <c r="A58" s="173"/>
      <c r="B58" s="671"/>
      <c r="C58" s="671"/>
      <c r="D58" s="671"/>
      <c r="E58" s="669"/>
      <c r="F58" s="669"/>
      <c r="G58" s="654"/>
      <c r="H58" s="656"/>
      <c r="I58" s="656"/>
      <c r="J58" s="656"/>
      <c r="K58" s="656"/>
      <c r="L58" s="656"/>
      <c r="M58" s="656"/>
      <c r="N58" s="656"/>
      <c r="O58" s="656"/>
      <c r="P58" s="656"/>
      <c r="Q58" s="656"/>
      <c r="R58" s="656"/>
      <c r="S58" s="656"/>
      <c r="T58" s="656"/>
      <c r="U58" s="656"/>
      <c r="V58" s="656"/>
      <c r="W58" s="656"/>
      <c r="X58" s="656"/>
      <c r="Y58" s="656"/>
      <c r="Z58" s="656"/>
      <c r="AA58" s="658"/>
      <c r="AB58" s="658"/>
      <c r="AC58" s="658"/>
      <c r="AD58" s="618"/>
      <c r="AE58" s="409" t="str">
        <f>IF(LEN(VLOOKUP(AA52,suvaha!$D$8:$H$158,3,FALSE))&lt;11,"",LEFT(RIGHT(VLOOKUP(AA52,suvaha!$D$8:$H$158,3,FALSE),11),1))</f>
        <v/>
      </c>
      <c r="AF58" s="211" t="s">
        <v>371</v>
      </c>
      <c r="AG58" s="409" t="str">
        <f>IF(LEN(VLOOKUP(AA52,suvaha!$D$8:$H$158,3,FALSE))&lt;10,"",LEFT(RIGHT(VLOOKUP(AA52,suvaha!$D$8:$H$158,3,FALSE),10),1))</f>
        <v/>
      </c>
      <c r="AH58" s="411" t="s">
        <v>371</v>
      </c>
      <c r="AI58" s="409" t="str">
        <f>IF(LEN(VLOOKUP(AA52,suvaha!$D$8:$H$158,3,FALSE))&lt;9,"",LEFT(RIGHT(VLOOKUP(AA52,suvaha!$D$8:$H$158,3,FALSE),9),1))</f>
        <v/>
      </c>
      <c r="AJ58" s="211" t="s">
        <v>371</v>
      </c>
      <c r="AK58" s="409" t="str">
        <f>IF(LEN(VLOOKUP(AA52,suvaha!$D$8:$H$158,3,FALSE))&lt;8,"",LEFT(RIGHT(VLOOKUP(AA52,suvaha!$D$8:$H$158,3,FALSE),8),1))</f>
        <v/>
      </c>
      <c r="AL58" s="411" t="s">
        <v>371</v>
      </c>
      <c r="AM58" s="409" t="str">
        <f>IF(LEN(VLOOKUP(AA52,suvaha!$D$8:$H$158,3,FALSE))&lt;7,"",LEFT(RIGHT(VLOOKUP(AA52,suvaha!$D$8:$H$158,3,FALSE),7),1))</f>
        <v/>
      </c>
      <c r="AN58" s="610"/>
      <c r="AO58" s="409" t="str">
        <f>IF(LEN(VLOOKUP(AA52,suvaha!$D$8:$H$158,3,FALSE))&lt;6,"",LEFT(RIGHT(VLOOKUP(AA52,suvaha!$D$8:$H$158,3,FALSE),6),1))</f>
        <v/>
      </c>
      <c r="AP58" s="411" t="s">
        <v>371</v>
      </c>
      <c r="AQ58" s="409" t="str">
        <f>IF(LEN(VLOOKUP(AA52,suvaha!$D$8:$H$158,3,FALSE))&lt;5,"",LEFT(RIGHT(VLOOKUP(AA52,suvaha!$D$8:$H$158,3,FALSE),5),1))</f>
        <v/>
      </c>
      <c r="AR58" s="411" t="s">
        <v>371</v>
      </c>
      <c r="AS58" s="409" t="str">
        <f>IF(LEN(VLOOKUP(AA52,suvaha!$D$8:$H$158,3,FALSE))&lt;4,"",LEFT(RIGHT(VLOOKUP(AA52,suvaha!$D$8:$H$158,3,FALSE),4),1))</f>
        <v/>
      </c>
      <c r="AT58" s="610"/>
      <c r="AU58" s="409" t="str">
        <f>IF(LEN(VLOOKUP(AA52,suvaha!$D$8:$H$158,3,FALSE))&lt;3,"",LEFT(RIGHT(VLOOKUP(AA52,suvaha!$D$8:$H$158,3,FALSE),3),1))</f>
        <v/>
      </c>
      <c r="AV58" s="411" t="s">
        <v>371</v>
      </c>
      <c r="AW58" s="409" t="str">
        <f>IF(LEN(VLOOKUP(AA52,suvaha!$D$8:$H$158,3,FALSE))&lt;2,"",LEFT(RIGHT(VLOOKUP(AA52,suvaha!$D$8:$H$158,3,FALSE),2),1))</f>
        <v/>
      </c>
      <c r="AX58" s="411" t="s">
        <v>371</v>
      </c>
      <c r="AY58" s="409" t="str">
        <f>IF(VLOOKUP(AA52,suvaha!$D$8:$H$85,3,FALSE)=0,"",IF(LEN(VLOOKUP(AA52,suvaha!$D$8:$H$158,3,FALSE))&lt;1,"",LEFT(RIGHT(VLOOKUP(AA52,suvaha!$D$8:$H$158,3,FALSE),1),1)))</f>
        <v/>
      </c>
      <c r="AZ58" s="619"/>
      <c r="BA58" s="667"/>
      <c r="BB58" s="667"/>
      <c r="BC58" s="667"/>
      <c r="BD58" s="667"/>
      <c r="BE58" s="667"/>
      <c r="BF58" s="667"/>
      <c r="BG58" s="667"/>
      <c r="BH58" s="667"/>
      <c r="BI58" s="667"/>
      <c r="BJ58" s="667"/>
      <c r="BK58" s="417"/>
      <c r="BL58" s="409" t="str">
        <f>IF(LEN(VLOOKUP(AA52,suvaha!$D$8:$H$158,5,FALSE))&lt;11,"",LEFT(RIGHT(VLOOKUP(AA52,suvaha!$D$8:$H$158,5,FALSE),11),1))</f>
        <v/>
      </c>
      <c r="BM58" s="211" t="s">
        <v>371</v>
      </c>
      <c r="BN58" s="409" t="str">
        <f>IF(LEN(VLOOKUP(AA52,suvaha!$D$8:$H$158,5,FALSE))&lt;10,"",LEFT(RIGHT(VLOOKUP(AA52,suvaha!$D$8:$H$158,5,FALSE),10),1))</f>
        <v/>
      </c>
      <c r="BO58" s="417" t="s">
        <v>371</v>
      </c>
      <c r="BP58" s="409" t="str">
        <f>IF(LEN(VLOOKUP(AA52,suvaha!$D$8:$H$158,5,FALSE))&lt;9,"",LEFT(RIGHT(VLOOKUP(AA52,suvaha!$D$8:$H$158,5,FALSE),9),1))</f>
        <v/>
      </c>
      <c r="BQ58" s="411" t="s">
        <v>371</v>
      </c>
      <c r="BR58" s="409" t="str">
        <f>IF(LEN(VLOOKUP(AA52,suvaha!$D$8:$H$158,5,FALSE))&lt;8,"",LEFT(RIGHT(VLOOKUP(AA52,suvaha!$D$8:$H$158,5,FALSE),8),1))</f>
        <v/>
      </c>
      <c r="BS58" s="411" t="s">
        <v>371</v>
      </c>
      <c r="BT58" s="409" t="str">
        <f>IF(LEN(VLOOKUP(AA52,suvaha!$D$8:$H$158,5,FALSE))&lt;7,"",LEFT(RIGHT(VLOOKUP(AA52,suvaha!$D$8:$H$158,5,FALSE),7),1))</f>
        <v/>
      </c>
      <c r="BU58" s="417" t="s">
        <v>371</v>
      </c>
      <c r="BV58" s="409" t="str">
        <f>IF(LEN(VLOOKUP(AA52,suvaha!$D$8:$H$158,5,FALSE))&lt;6,"",LEFT(RIGHT(VLOOKUP(AA52,suvaha!$D$8:$H$158,5,FALSE),6),1))</f>
        <v/>
      </c>
      <c r="BW58" s="411" t="s">
        <v>371</v>
      </c>
      <c r="BX58" s="409" t="str">
        <f>IF(LEN(VLOOKUP(AA52,suvaha!$D$8:$H$158,5,FALSE))&lt;5,"",LEFT(RIGHT(VLOOKUP(AA52,suvaha!$D$8:$H$158,5,FALSE),5),1))</f>
        <v/>
      </c>
      <c r="BY58" s="411" t="s">
        <v>371</v>
      </c>
      <c r="BZ58" s="409" t="str">
        <f>IF(LEN(VLOOKUP(AA52,suvaha!$D$8:$H$158,5,FALSE))&lt;4,"",LEFT(RIGHT(VLOOKUP(AA52,suvaha!$D$8:$H$158,5,FALSE),4),1))</f>
        <v/>
      </c>
      <c r="CA58" s="420" t="s">
        <v>371</v>
      </c>
      <c r="CB58" s="409" t="str">
        <f>IF(LEN(VLOOKUP(AA52,suvaha!$D$8:$H$158,5,FALSE))&lt;3,"",LEFT(RIGHT(VLOOKUP(AA52,suvaha!$D$8:$H$158,5,FALSE),3),1))</f>
        <v/>
      </c>
      <c r="CC58" s="411" t="s">
        <v>371</v>
      </c>
      <c r="CD58" s="409" t="str">
        <f>IF(LEN(VLOOKUP(AA52,suvaha!$D$8:$H$158,5,FALSE))&lt;2,"",LEFT(RIGHT(VLOOKUP(AA52,suvaha!$D$8:$H$158,5,FALSE),2),1))</f>
        <v/>
      </c>
      <c r="CE58" s="411" t="s">
        <v>773</v>
      </c>
      <c r="CF58" s="409" t="str">
        <f>IF(VLOOKUP(AA52,suvaha!$D$8:$H$85,5,FALSE)=0,"",IF(LEN(VLOOKUP(AA52,suvaha!$D$8:$H$158,5,FALSE))&lt;1,"",LEFT(RIGHT(VLOOKUP(AA52,suvaha!$D$8:$H$158,5,FALSE),1),1)))</f>
        <v/>
      </c>
      <c r="CG58" s="244"/>
      <c r="CH58" s="690"/>
      <c r="CI58" s="188"/>
    </row>
    <row r="59" spans="1:87" ht="3" customHeight="1">
      <c r="A59" s="173"/>
      <c r="B59" s="671"/>
      <c r="C59" s="671"/>
      <c r="D59" s="671"/>
      <c r="E59" s="669"/>
      <c r="F59" s="669"/>
      <c r="G59" s="654"/>
      <c r="H59" s="656"/>
      <c r="I59" s="656"/>
      <c r="J59" s="656"/>
      <c r="K59" s="656"/>
      <c r="L59" s="656"/>
      <c r="M59" s="656"/>
      <c r="N59" s="656"/>
      <c r="O59" s="656"/>
      <c r="P59" s="656"/>
      <c r="Q59" s="656"/>
      <c r="R59" s="656"/>
      <c r="S59" s="656"/>
      <c r="T59" s="656"/>
      <c r="U59" s="656"/>
      <c r="V59" s="656"/>
      <c r="W59" s="656"/>
      <c r="X59" s="656"/>
      <c r="Y59" s="656"/>
      <c r="Z59" s="656"/>
      <c r="AA59" s="658"/>
      <c r="AB59" s="658"/>
      <c r="AC59" s="658"/>
      <c r="AD59" s="637"/>
      <c r="AE59" s="637"/>
      <c r="AF59" s="637"/>
      <c r="AG59" s="637"/>
      <c r="AH59" s="637"/>
      <c r="AI59" s="637"/>
      <c r="AJ59" s="637"/>
      <c r="AK59" s="637"/>
      <c r="AL59" s="637"/>
      <c r="AM59" s="637"/>
      <c r="AN59" s="637"/>
      <c r="AO59" s="637"/>
      <c r="AP59" s="637"/>
      <c r="AQ59" s="637"/>
      <c r="AR59" s="637"/>
      <c r="AS59" s="637"/>
      <c r="AT59" s="637"/>
      <c r="AU59" s="637"/>
      <c r="AV59" s="637"/>
      <c r="AW59" s="637"/>
      <c r="AX59" s="637"/>
      <c r="AY59" s="637"/>
      <c r="AZ59" s="637"/>
      <c r="BA59" s="667"/>
      <c r="BB59" s="667"/>
      <c r="BC59" s="667"/>
      <c r="BD59" s="667"/>
      <c r="BE59" s="667"/>
      <c r="BF59" s="667"/>
      <c r="BG59" s="667"/>
      <c r="BH59" s="667"/>
      <c r="BI59" s="667"/>
      <c r="BJ59" s="667"/>
      <c r="BK59" s="270"/>
      <c r="BL59" s="270"/>
      <c r="BM59" s="270"/>
      <c r="BN59" s="270"/>
      <c r="BO59" s="270"/>
      <c r="BP59" s="270"/>
      <c r="BQ59" s="270"/>
      <c r="BR59" s="270"/>
      <c r="BS59" s="270"/>
      <c r="BT59" s="270"/>
      <c r="BU59" s="270"/>
      <c r="BV59" s="270"/>
      <c r="BW59" s="270"/>
      <c r="BX59" s="270"/>
      <c r="BY59" s="270"/>
      <c r="BZ59" s="270"/>
      <c r="CA59" s="270"/>
      <c r="CB59" s="270"/>
      <c r="CC59" s="270"/>
      <c r="CD59" s="270"/>
      <c r="CE59" s="270"/>
      <c r="CF59" s="270"/>
      <c r="CG59" s="243"/>
      <c r="CH59" s="690"/>
      <c r="CI59" s="188"/>
    </row>
    <row r="60" spans="1:87" s="206" customFormat="1" ht="3" customHeight="1">
      <c r="A60" s="173"/>
      <c r="B60" s="671"/>
      <c r="C60" s="671"/>
      <c r="D60" s="671"/>
      <c r="E60" s="669" t="s">
        <v>780</v>
      </c>
      <c r="F60" s="669"/>
      <c r="G60" s="654"/>
      <c r="H60" s="656" t="str">
        <f>Index!C114</f>
        <v>Daňové pohľadávky a dotácie (341, 342, 343, 345 346, 347) - /391A/</v>
      </c>
      <c r="I60" s="656"/>
      <c r="J60" s="656"/>
      <c r="K60" s="656"/>
      <c r="L60" s="656"/>
      <c r="M60" s="656"/>
      <c r="N60" s="656"/>
      <c r="O60" s="656"/>
      <c r="P60" s="656"/>
      <c r="Q60" s="656"/>
      <c r="R60" s="656"/>
      <c r="S60" s="656"/>
      <c r="T60" s="656"/>
      <c r="U60" s="656"/>
      <c r="V60" s="656"/>
      <c r="W60" s="656"/>
      <c r="X60" s="656"/>
      <c r="Y60" s="656"/>
      <c r="Z60" s="656"/>
      <c r="AA60" s="658" t="s">
        <v>856</v>
      </c>
      <c r="AB60" s="658"/>
      <c r="AC60" s="658"/>
      <c r="AD60" s="617"/>
      <c r="AE60" s="617"/>
      <c r="AF60" s="617"/>
      <c r="AG60" s="617"/>
      <c r="AH60" s="617"/>
      <c r="AI60" s="617"/>
      <c r="AJ60" s="617"/>
      <c r="AK60" s="617"/>
      <c r="AL60" s="617"/>
      <c r="AM60" s="617"/>
      <c r="AN60" s="617"/>
      <c r="AO60" s="617"/>
      <c r="AP60" s="617"/>
      <c r="AQ60" s="617"/>
      <c r="AR60" s="617"/>
      <c r="AS60" s="617"/>
      <c r="AT60" s="617"/>
      <c r="AU60" s="617"/>
      <c r="AV60" s="617"/>
      <c r="AW60" s="617"/>
      <c r="AX60" s="617"/>
      <c r="AY60" s="617"/>
      <c r="AZ60" s="617"/>
      <c r="BA60" s="659"/>
      <c r="BB60" s="659"/>
      <c r="BC60" s="659"/>
      <c r="BD60" s="659"/>
      <c r="BE60" s="659"/>
      <c r="BF60" s="659"/>
      <c r="BG60" s="659"/>
      <c r="BH60" s="659"/>
      <c r="BI60" s="659"/>
      <c r="BJ60" s="659"/>
      <c r="BK60" s="659"/>
      <c r="BL60" s="659"/>
      <c r="BM60" s="659"/>
      <c r="BN60" s="659"/>
      <c r="BO60" s="659"/>
      <c r="BP60" s="659"/>
      <c r="BQ60" s="659"/>
      <c r="BR60" s="264"/>
      <c r="BS60" s="264"/>
      <c r="BT60" s="264"/>
      <c r="BU60" s="264"/>
      <c r="BV60" s="264"/>
      <c r="BW60" s="421"/>
      <c r="BX60" s="264"/>
      <c r="BY60" s="264"/>
      <c r="BZ60" s="264"/>
      <c r="CA60" s="264"/>
      <c r="CB60" s="264"/>
      <c r="CC60" s="264"/>
      <c r="CD60" s="264"/>
      <c r="CE60" s="264"/>
      <c r="CF60" s="264"/>
      <c r="CG60" s="241"/>
      <c r="CH60" s="690"/>
      <c r="CI60" s="245"/>
    </row>
    <row r="61" spans="1:87" s="206" customFormat="1" ht="3" customHeight="1">
      <c r="A61" s="173"/>
      <c r="B61" s="671"/>
      <c r="C61" s="671"/>
      <c r="D61" s="671"/>
      <c r="E61" s="669"/>
      <c r="F61" s="669"/>
      <c r="G61" s="654"/>
      <c r="H61" s="656"/>
      <c r="I61" s="656"/>
      <c r="J61" s="656"/>
      <c r="K61" s="656"/>
      <c r="L61" s="656"/>
      <c r="M61" s="656"/>
      <c r="N61" s="656"/>
      <c r="O61" s="656"/>
      <c r="P61" s="656"/>
      <c r="Q61" s="656"/>
      <c r="R61" s="656"/>
      <c r="S61" s="656"/>
      <c r="T61" s="656"/>
      <c r="U61" s="656"/>
      <c r="V61" s="656"/>
      <c r="W61" s="656"/>
      <c r="X61" s="656"/>
      <c r="Y61" s="656"/>
      <c r="Z61" s="656"/>
      <c r="AA61" s="658"/>
      <c r="AB61" s="658"/>
      <c r="AC61" s="658"/>
      <c r="AD61" s="618"/>
      <c r="AE61" s="612"/>
      <c r="AF61" s="612"/>
      <c r="AG61" s="612"/>
      <c r="AH61" s="412"/>
      <c r="AI61" s="613"/>
      <c r="AJ61" s="613"/>
      <c r="AK61" s="613"/>
      <c r="AL61" s="613"/>
      <c r="AM61" s="613"/>
      <c r="AN61" s="610"/>
      <c r="AO61" s="614"/>
      <c r="AP61" s="614"/>
      <c r="AQ61" s="614"/>
      <c r="AR61" s="614"/>
      <c r="AS61" s="614"/>
      <c r="AT61" s="610"/>
      <c r="AU61" s="614"/>
      <c r="AV61" s="614"/>
      <c r="AW61" s="614"/>
      <c r="AX61" s="614"/>
      <c r="AY61" s="614"/>
      <c r="AZ61" s="619"/>
      <c r="BA61" s="618"/>
      <c r="BB61" s="612"/>
      <c r="BC61" s="612"/>
      <c r="BD61" s="612"/>
      <c r="BE61" s="412"/>
      <c r="BF61" s="613"/>
      <c r="BG61" s="613"/>
      <c r="BH61" s="613"/>
      <c r="BI61" s="613"/>
      <c r="BJ61" s="613"/>
      <c r="BK61" s="610"/>
      <c r="BL61" s="614"/>
      <c r="BM61" s="614"/>
      <c r="BN61" s="614"/>
      <c r="BO61" s="614"/>
      <c r="BP61" s="614"/>
      <c r="BQ61" s="611"/>
      <c r="BR61" s="614"/>
      <c r="BS61" s="614"/>
      <c r="BT61" s="614"/>
      <c r="BU61" s="614"/>
      <c r="BV61" s="614"/>
      <c r="BW61" s="416"/>
      <c r="BX61" s="417"/>
      <c r="BY61" s="417"/>
      <c r="BZ61" s="417"/>
      <c r="CA61" s="417"/>
      <c r="CB61" s="417"/>
      <c r="CC61" s="417"/>
      <c r="CD61" s="417"/>
      <c r="CE61" s="417"/>
      <c r="CF61" s="417"/>
      <c r="CG61" s="242"/>
      <c r="CH61" s="690"/>
      <c r="CI61" s="245"/>
    </row>
    <row r="62" spans="1:87" ht="15" customHeight="1">
      <c r="A62" s="173"/>
      <c r="B62" s="671"/>
      <c r="C62" s="671"/>
      <c r="D62" s="671"/>
      <c r="E62" s="669"/>
      <c r="F62" s="669"/>
      <c r="G62" s="654"/>
      <c r="H62" s="656"/>
      <c r="I62" s="656"/>
      <c r="J62" s="656"/>
      <c r="K62" s="656"/>
      <c r="L62" s="656"/>
      <c r="M62" s="656"/>
      <c r="N62" s="656"/>
      <c r="O62" s="656"/>
      <c r="P62" s="656"/>
      <c r="Q62" s="656"/>
      <c r="R62" s="656"/>
      <c r="S62" s="656"/>
      <c r="T62" s="656"/>
      <c r="U62" s="656"/>
      <c r="V62" s="656"/>
      <c r="W62" s="656"/>
      <c r="X62" s="656"/>
      <c r="Y62" s="656"/>
      <c r="Z62" s="656"/>
      <c r="AA62" s="658"/>
      <c r="AB62" s="658"/>
      <c r="AC62" s="658"/>
      <c r="AD62" s="618"/>
      <c r="AE62" s="409" t="str">
        <f>IF(LEN(VLOOKUP(AA60,suvaha!$D$8:$H$158,2,FALSE))&lt;11,"",LEFT(RIGHT(VLOOKUP(AA60,suvaha!$D$8:$H$158,2,FALSE),11),1))</f>
        <v/>
      </c>
      <c r="AF62" s="211"/>
      <c r="AG62" s="409" t="str">
        <f>IF(LEN(VLOOKUP(AA60,suvaha!$D$8:$H$158,2,FALSE))&lt;10,"",LEFT(RIGHT(VLOOKUP(AA60,suvaha!$D$8:$H$158,2,FALSE),10),1))</f>
        <v/>
      </c>
      <c r="AH62" s="411"/>
      <c r="AI62" s="409" t="str">
        <f>IF(LEN(VLOOKUP(AA60,suvaha!$D$8:$H$158,2,FALSE))&lt;9,"",LEFT(RIGHT(VLOOKUP(AA60,suvaha!$D$8:$H$158,2,FALSE),9),1))</f>
        <v/>
      </c>
      <c r="AJ62" s="211"/>
      <c r="AK62" s="409" t="str">
        <f>IF(LEN(VLOOKUP(AA60,suvaha!$D$8:$H$158,2,FALSE))&lt;8,"",LEFT(RIGHT(VLOOKUP(AA60,suvaha!$D$8:$H$158,2,FALSE),8),1))</f>
        <v/>
      </c>
      <c r="AL62" s="411"/>
      <c r="AM62" s="409" t="str">
        <f>IF(LEN(VLOOKUP(AA60,suvaha!$D$8:$H$158,2,FALSE))&lt;7,"",LEFT(RIGHT(VLOOKUP(AA60,suvaha!$D$8:$H$158,2,FALSE),7),1))</f>
        <v>1</v>
      </c>
      <c r="AN62" s="610"/>
      <c r="AO62" s="409" t="str">
        <f>IF(LEN(VLOOKUP(AA60,suvaha!$D$8:$H$158,2,FALSE))&lt;6,"",LEFT(RIGHT(VLOOKUP(AA60,suvaha!$D$8:$H$158,2,FALSE),6),1))</f>
        <v>1</v>
      </c>
      <c r="AP62" s="411"/>
      <c r="AQ62" s="409" t="str">
        <f>IF(LEN(VLOOKUP(AA60,suvaha!$D$8:$H$158,2,FALSE))&lt;5,"",LEFT(RIGHT(VLOOKUP(AA60,suvaha!$D$8:$H$158,2,FALSE),5),1))</f>
        <v>1</v>
      </c>
      <c r="AR62" s="411"/>
      <c r="AS62" s="409" t="str">
        <f>IF(LEN(VLOOKUP(AA60,suvaha!$D$8:$H$158,2,FALSE))&lt;4,"",LEFT(RIGHT(VLOOKUP(AA60,suvaha!$D$8:$H$158,2,FALSE),4),1))</f>
        <v>6</v>
      </c>
      <c r="AT62" s="610"/>
      <c r="AU62" s="409" t="str">
        <f>IF(LEN(VLOOKUP(AA60,suvaha!$D$8:$H$158,2,FALSE))&lt;3,"",LEFT(RIGHT(VLOOKUP(AA60,suvaha!$D$8:$H$158,2,FALSE),3),1))</f>
        <v>3</v>
      </c>
      <c r="AV62" s="411"/>
      <c r="AW62" s="409" t="str">
        <f>IF(LEN(VLOOKUP(AA60,suvaha!$D$8:$H$158,2,FALSE))&lt;2,"",LEFT(RIGHT(VLOOKUP(AA60,suvaha!$D$8:$H$158,2,FALSE),2),1))</f>
        <v>4</v>
      </c>
      <c r="AX62" s="411"/>
      <c r="AY62" s="409" t="str">
        <f>IF(VLOOKUP(AA60,suvaha!$D$8:$H$85,2,FALSE)=0,"",IF(LEN(VLOOKUP(AA60,suvaha!$D$8:$H$158,2,FALSE))&lt;1,"",LEFT(RIGHT(VLOOKUP(AA60,suvaha!$D$8:$H$158,2,FALSE),1),1)))</f>
        <v>1</v>
      </c>
      <c r="AZ62" s="619"/>
      <c r="BA62" s="618"/>
      <c r="BB62" s="409" t="str">
        <f>IF(LEN(VLOOKUP(AA60,suvaha!$D$8:$H$158,4,FALSE))&lt;11,"",LEFT(RIGHT(VLOOKUP(AA60,suvaha!$D$8:$H$158,4,FALSE),11),1))</f>
        <v/>
      </c>
      <c r="BC62" s="211"/>
      <c r="BD62" s="409" t="str">
        <f>IF(LEN(VLOOKUP(AA60,suvaha!$D$8:$H$158,4,FALSE))&lt;10,"",LEFT(RIGHT(VLOOKUP(AA60,suvaha!$D$8:$H$158,4,FALSE),10),1))</f>
        <v/>
      </c>
      <c r="BE62" s="411"/>
      <c r="BF62" s="409" t="str">
        <f>IF(LEN(VLOOKUP(AA60,suvaha!$D$8:$H$158,4,FALSE))&lt;9,"",LEFT(RIGHT(VLOOKUP(AA60,suvaha!$D$8:$H$158,4,FALSE),9),1))</f>
        <v/>
      </c>
      <c r="BG62" s="211"/>
      <c r="BH62" s="409" t="str">
        <f>IF(LEN(VLOOKUP(AA60,suvaha!$D$8:$H$158,4,FALSE))&lt;8,"",LEFT(RIGHT(VLOOKUP(AA60,suvaha!$D$8:$H$158,4,FALSE),8),1))</f>
        <v/>
      </c>
      <c r="BI62" s="411"/>
      <c r="BJ62" s="409" t="str">
        <f>IF(LEN(VLOOKUP(AA60,suvaha!$D$8:$H$158,4,FALSE))&lt;7,"",LEFT(RIGHT(VLOOKUP(AA60,suvaha!$D$8:$H$158,4,FALSE),7),1))</f>
        <v>1</v>
      </c>
      <c r="BK62" s="610"/>
      <c r="BL62" s="409" t="str">
        <f>IF(LEN(VLOOKUP(AA60,suvaha!$D$8:$H$158,4,FALSE))&lt;6,"",LEFT(RIGHT(VLOOKUP(AA60,suvaha!$D$8:$H$158,4,FALSE),6),1))</f>
        <v>1</v>
      </c>
      <c r="BM62" s="411"/>
      <c r="BN62" s="409" t="str">
        <f>IF(LEN(VLOOKUP(AA60,suvaha!$D$8:$H$158,4,FALSE))&lt;5,"",LEFT(RIGHT(VLOOKUP(AA60,suvaha!$D$8:$H$158,4,FALSE),5),1))</f>
        <v>1</v>
      </c>
      <c r="BO62" s="411"/>
      <c r="BP62" s="409" t="str">
        <f>IF(LEN(VLOOKUP(AA60,suvaha!$D$8:$H$158,4,FALSE))&lt;4,"",LEFT(RIGHT(VLOOKUP(AA60,suvaha!$D$8:$H$158,4,FALSE),4),1))</f>
        <v>6</v>
      </c>
      <c r="BQ62" s="611"/>
      <c r="BR62" s="409" t="str">
        <f>IF(LEN(VLOOKUP(AA60,suvaha!$D$8:$H$158,4,FALSE))&lt;3,"",LEFT(RIGHT(VLOOKUP(AA60,suvaha!$D$8:$H$158,4,FALSE),3),1))</f>
        <v>3</v>
      </c>
      <c r="BS62" s="411"/>
      <c r="BT62" s="409" t="str">
        <f>IF(LEN(VLOOKUP(AA60,suvaha!$D$8:$H$158,4,FALSE))&lt;2,"",LEFT(RIGHT(VLOOKUP(AA60,suvaha!$D$8:$H$158,4,FALSE),2),1))</f>
        <v>4</v>
      </c>
      <c r="BU62" s="411"/>
      <c r="BV62" s="409" t="str">
        <f>IF(VLOOKUP(AA60,suvaha!$D$8:$H$85,4,FALSE)=0,"",IF(LEN(VLOOKUP(AA60,suvaha!$D$8:$H$158,4,FALSE))&lt;1,"",LEFT(RIGHT(VLOOKUP(AA60,suvaha!$D$8:$H$158,4,FALSE),1),1)))</f>
        <v>1</v>
      </c>
      <c r="BW62" s="416"/>
      <c r="BX62" s="417"/>
      <c r="BY62" s="417"/>
      <c r="BZ62" s="417"/>
      <c r="CA62" s="417"/>
      <c r="CB62" s="417"/>
      <c r="CC62" s="417"/>
      <c r="CD62" s="417"/>
      <c r="CE62" s="417"/>
      <c r="CF62" s="417"/>
      <c r="CG62" s="242"/>
      <c r="CH62" s="690"/>
      <c r="CI62" s="188"/>
    </row>
    <row r="63" spans="1:87" ht="3" customHeight="1">
      <c r="A63" s="173"/>
      <c r="B63" s="671"/>
      <c r="C63" s="671"/>
      <c r="D63" s="671"/>
      <c r="E63" s="669"/>
      <c r="F63" s="669"/>
      <c r="G63" s="654"/>
      <c r="H63" s="656"/>
      <c r="I63" s="656"/>
      <c r="J63" s="656"/>
      <c r="K63" s="656"/>
      <c r="L63" s="656"/>
      <c r="M63" s="656"/>
      <c r="N63" s="656"/>
      <c r="O63" s="656"/>
      <c r="P63" s="656"/>
      <c r="Q63" s="656"/>
      <c r="R63" s="656"/>
      <c r="S63" s="656"/>
      <c r="T63" s="656"/>
      <c r="U63" s="656"/>
      <c r="V63" s="656"/>
      <c r="W63" s="656"/>
      <c r="X63" s="656"/>
      <c r="Y63" s="656"/>
      <c r="Z63" s="656"/>
      <c r="AA63" s="658"/>
      <c r="AB63" s="658"/>
      <c r="AC63" s="658"/>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8"/>
      <c r="BB63" s="638"/>
      <c r="BC63" s="638"/>
      <c r="BD63" s="638"/>
      <c r="BE63" s="638"/>
      <c r="BF63" s="638"/>
      <c r="BG63" s="638"/>
      <c r="BH63" s="638"/>
      <c r="BI63" s="638"/>
      <c r="BJ63" s="638"/>
      <c r="BK63" s="638"/>
      <c r="BL63" s="638"/>
      <c r="BM63" s="638"/>
      <c r="BN63" s="638"/>
      <c r="BO63" s="638"/>
      <c r="BP63" s="638"/>
      <c r="BQ63" s="638"/>
      <c r="BR63" s="270"/>
      <c r="BS63" s="270"/>
      <c r="BT63" s="270"/>
      <c r="BU63" s="270"/>
      <c r="BV63" s="270"/>
      <c r="BW63" s="418"/>
      <c r="BX63" s="270"/>
      <c r="BY63" s="270"/>
      <c r="BZ63" s="270"/>
      <c r="CA63" s="270"/>
      <c r="CB63" s="270"/>
      <c r="CC63" s="270"/>
      <c r="CD63" s="270"/>
      <c r="CE63" s="270"/>
      <c r="CF63" s="270"/>
      <c r="CG63" s="243"/>
      <c r="CH63" s="690"/>
      <c r="CI63" s="188"/>
    </row>
    <row r="64" spans="1:87" ht="3" customHeight="1">
      <c r="A64" s="173"/>
      <c r="B64" s="671"/>
      <c r="C64" s="671"/>
      <c r="D64" s="671"/>
      <c r="E64" s="669"/>
      <c r="F64" s="669"/>
      <c r="G64" s="654"/>
      <c r="H64" s="656"/>
      <c r="I64" s="656"/>
      <c r="J64" s="656"/>
      <c r="K64" s="656"/>
      <c r="L64" s="656"/>
      <c r="M64" s="656"/>
      <c r="N64" s="656"/>
      <c r="O64" s="656"/>
      <c r="P64" s="656"/>
      <c r="Q64" s="656"/>
      <c r="R64" s="656"/>
      <c r="S64" s="656"/>
      <c r="T64" s="656"/>
      <c r="U64" s="656"/>
      <c r="V64" s="656"/>
      <c r="W64" s="656"/>
      <c r="X64" s="656"/>
      <c r="Y64" s="656"/>
      <c r="Z64" s="656"/>
      <c r="AA64" s="658"/>
      <c r="AB64" s="658"/>
      <c r="AC64" s="658"/>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667"/>
      <c r="BB64" s="667"/>
      <c r="BC64" s="667"/>
      <c r="BD64" s="667"/>
      <c r="BE64" s="667"/>
      <c r="BF64" s="667"/>
      <c r="BG64" s="667"/>
      <c r="BH64" s="667"/>
      <c r="BI64" s="667"/>
      <c r="BJ64" s="667"/>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41"/>
      <c r="CH64" s="690"/>
      <c r="CI64" s="188"/>
    </row>
    <row r="65" spans="1:87" ht="3" customHeight="1">
      <c r="A65" s="173"/>
      <c r="B65" s="671"/>
      <c r="C65" s="671"/>
      <c r="D65" s="671"/>
      <c r="E65" s="669"/>
      <c r="F65" s="669"/>
      <c r="G65" s="654"/>
      <c r="H65" s="656"/>
      <c r="I65" s="656"/>
      <c r="J65" s="656"/>
      <c r="K65" s="656"/>
      <c r="L65" s="656"/>
      <c r="M65" s="656"/>
      <c r="N65" s="656"/>
      <c r="O65" s="656"/>
      <c r="P65" s="656"/>
      <c r="Q65" s="656"/>
      <c r="R65" s="656"/>
      <c r="S65" s="656"/>
      <c r="T65" s="656"/>
      <c r="U65" s="656"/>
      <c r="V65" s="656"/>
      <c r="W65" s="656"/>
      <c r="X65" s="656"/>
      <c r="Y65" s="656"/>
      <c r="Z65" s="656"/>
      <c r="AA65" s="658"/>
      <c r="AB65" s="658"/>
      <c r="AC65" s="658"/>
      <c r="AD65" s="618"/>
      <c r="AE65" s="612"/>
      <c r="AF65" s="612"/>
      <c r="AG65" s="612"/>
      <c r="AH65" s="412"/>
      <c r="AI65" s="613"/>
      <c r="AJ65" s="613"/>
      <c r="AK65" s="613"/>
      <c r="AL65" s="613"/>
      <c r="AM65" s="613"/>
      <c r="AN65" s="610" t="s">
        <v>371</v>
      </c>
      <c r="AO65" s="614"/>
      <c r="AP65" s="614"/>
      <c r="AQ65" s="614"/>
      <c r="AR65" s="614"/>
      <c r="AS65" s="614"/>
      <c r="AT65" s="610" t="s">
        <v>371</v>
      </c>
      <c r="AU65" s="614"/>
      <c r="AV65" s="614"/>
      <c r="AW65" s="614"/>
      <c r="AX65" s="614"/>
      <c r="AY65" s="614"/>
      <c r="AZ65" s="619"/>
      <c r="BA65" s="667"/>
      <c r="BB65" s="667"/>
      <c r="BC65" s="667"/>
      <c r="BD65" s="667"/>
      <c r="BE65" s="667"/>
      <c r="BF65" s="667"/>
      <c r="BG65" s="667"/>
      <c r="BH65" s="667"/>
      <c r="BI65" s="667"/>
      <c r="BJ65" s="667"/>
      <c r="BK65" s="417"/>
      <c r="BL65" s="612"/>
      <c r="BM65" s="612"/>
      <c r="BN65" s="612"/>
      <c r="BO65" s="417"/>
      <c r="BP65" s="419"/>
      <c r="BQ65" s="419"/>
      <c r="BR65" s="419"/>
      <c r="BS65" s="419"/>
      <c r="BT65" s="419"/>
      <c r="BU65" s="417"/>
      <c r="BV65" s="419"/>
      <c r="BW65" s="419"/>
      <c r="BX65" s="419"/>
      <c r="BY65" s="419"/>
      <c r="BZ65" s="419"/>
      <c r="CA65" s="420"/>
      <c r="CB65" s="419"/>
      <c r="CC65" s="419"/>
      <c r="CD65" s="419"/>
      <c r="CE65" s="419"/>
      <c r="CF65" s="419"/>
      <c r="CG65" s="244"/>
      <c r="CH65" s="690"/>
      <c r="CI65" s="188"/>
    </row>
    <row r="66" spans="1:87" ht="15" customHeight="1">
      <c r="A66" s="173"/>
      <c r="B66" s="671"/>
      <c r="C66" s="671"/>
      <c r="D66" s="671"/>
      <c r="E66" s="669"/>
      <c r="F66" s="669"/>
      <c r="G66" s="654"/>
      <c r="H66" s="656"/>
      <c r="I66" s="656"/>
      <c r="J66" s="656"/>
      <c r="K66" s="656"/>
      <c r="L66" s="656"/>
      <c r="M66" s="656"/>
      <c r="N66" s="656"/>
      <c r="O66" s="656"/>
      <c r="P66" s="656"/>
      <c r="Q66" s="656"/>
      <c r="R66" s="656"/>
      <c r="S66" s="656"/>
      <c r="T66" s="656"/>
      <c r="U66" s="656"/>
      <c r="V66" s="656"/>
      <c r="W66" s="656"/>
      <c r="X66" s="656"/>
      <c r="Y66" s="656"/>
      <c r="Z66" s="656"/>
      <c r="AA66" s="658"/>
      <c r="AB66" s="658"/>
      <c r="AC66" s="658"/>
      <c r="AD66" s="618"/>
      <c r="AE66" s="409" t="str">
        <f>IF(LEN(VLOOKUP(AA60,suvaha!$D$8:$H$158,3,FALSE))&lt;11,"",LEFT(RIGHT(VLOOKUP(AA60,suvaha!$D$8:$H$158,3,FALSE),11),1))</f>
        <v/>
      </c>
      <c r="AF66" s="211" t="s">
        <v>371</v>
      </c>
      <c r="AG66" s="409" t="str">
        <f>IF(LEN(VLOOKUP(AA60,suvaha!$D$8:$H$158,3,FALSE))&lt;10,"",LEFT(RIGHT(VLOOKUP(AA60,suvaha!$D$8:$H$158,3,FALSE),10),1))</f>
        <v/>
      </c>
      <c r="AH66" s="411" t="s">
        <v>371</v>
      </c>
      <c r="AI66" s="409" t="str">
        <f>IF(LEN(VLOOKUP(AA60,suvaha!$D$8:$H$158,3,FALSE))&lt;9,"",LEFT(RIGHT(VLOOKUP(AA60,suvaha!$D$8:$H$158,3,FALSE),9),1))</f>
        <v/>
      </c>
      <c r="AJ66" s="211" t="s">
        <v>371</v>
      </c>
      <c r="AK66" s="409" t="str">
        <f>IF(LEN(VLOOKUP(AA60,suvaha!$D$8:$H$158,3,FALSE))&lt;8,"",LEFT(RIGHT(VLOOKUP(AA60,suvaha!$D$8:$H$158,3,FALSE),8),1))</f>
        <v/>
      </c>
      <c r="AL66" s="411" t="s">
        <v>371</v>
      </c>
      <c r="AM66" s="409" t="str">
        <f>IF(LEN(VLOOKUP(AA60,suvaha!$D$8:$H$158,3,FALSE))&lt;7,"",LEFT(RIGHT(VLOOKUP(AA60,suvaha!$D$8:$H$158,3,FALSE),7),1))</f>
        <v/>
      </c>
      <c r="AN66" s="610"/>
      <c r="AO66" s="409" t="str">
        <f>IF(LEN(VLOOKUP(AA60,suvaha!$D$8:$H$158,3,FALSE))&lt;6,"",LEFT(RIGHT(VLOOKUP(AA60,suvaha!$D$8:$H$158,3,FALSE),6),1))</f>
        <v/>
      </c>
      <c r="AP66" s="411" t="s">
        <v>371</v>
      </c>
      <c r="AQ66" s="409" t="str">
        <f>IF(LEN(VLOOKUP(AA60,suvaha!$D$8:$H$158,3,FALSE))&lt;5,"",LEFT(RIGHT(VLOOKUP(AA60,suvaha!$D$8:$H$158,3,FALSE),5),1))</f>
        <v/>
      </c>
      <c r="AR66" s="411" t="s">
        <v>371</v>
      </c>
      <c r="AS66" s="409" t="str">
        <f>IF(LEN(VLOOKUP(AA60,suvaha!$D$8:$H$158,3,FALSE))&lt;4,"",LEFT(RIGHT(VLOOKUP(AA60,suvaha!$D$8:$H$158,3,FALSE),4),1))</f>
        <v/>
      </c>
      <c r="AT66" s="610"/>
      <c r="AU66" s="409" t="str">
        <f>IF(LEN(VLOOKUP(AA60,suvaha!$D$8:$H$158,3,FALSE))&lt;3,"",LEFT(RIGHT(VLOOKUP(AA60,suvaha!$D$8:$H$158,3,FALSE),3),1))</f>
        <v/>
      </c>
      <c r="AV66" s="411" t="s">
        <v>371</v>
      </c>
      <c r="AW66" s="409" t="str">
        <f>IF(LEN(VLOOKUP(AA60,suvaha!$D$8:$H$158,3,FALSE))&lt;2,"",LEFT(RIGHT(VLOOKUP(AA60,suvaha!$D$8:$H$158,3,FALSE),2),1))</f>
        <v/>
      </c>
      <c r="AX66" s="411" t="s">
        <v>371</v>
      </c>
      <c r="AY66" s="409" t="str">
        <f>IF(VLOOKUP(AA60,suvaha!$D$8:$H$85,3,FALSE)=0,"",IF(LEN(VLOOKUP(AA60,suvaha!$D$8:$H$158,3,FALSE))&lt;1,"",LEFT(RIGHT(VLOOKUP(AA60,suvaha!$D$8:$H$158,3,FALSE),1),1)))</f>
        <v/>
      </c>
      <c r="AZ66" s="619"/>
      <c r="BA66" s="667"/>
      <c r="BB66" s="667"/>
      <c r="BC66" s="667"/>
      <c r="BD66" s="667"/>
      <c r="BE66" s="667"/>
      <c r="BF66" s="667"/>
      <c r="BG66" s="667"/>
      <c r="BH66" s="667"/>
      <c r="BI66" s="667"/>
      <c r="BJ66" s="667"/>
      <c r="BK66" s="417"/>
      <c r="BL66" s="409" t="str">
        <f>IF(LEN(VLOOKUP(AA60,suvaha!$D$8:$H$158,5,FALSE))&lt;11,"",LEFT(RIGHT(VLOOKUP(AA60,suvaha!$D$8:$H$158,5,FALSE),11),1))</f>
        <v/>
      </c>
      <c r="BM66" s="211" t="s">
        <v>371</v>
      </c>
      <c r="BN66" s="409" t="str">
        <f>IF(LEN(VLOOKUP(AA60,suvaha!$D$8:$H$158,5,FALSE))&lt;10,"",LEFT(RIGHT(VLOOKUP(AA60,suvaha!$D$8:$H$158,5,FALSE),10),1))</f>
        <v/>
      </c>
      <c r="BO66" s="417" t="s">
        <v>371</v>
      </c>
      <c r="BP66" s="409" t="str">
        <f>IF(LEN(VLOOKUP(AA60,suvaha!$D$8:$H$158,5,FALSE))&lt;9,"",LEFT(RIGHT(VLOOKUP(AA60,suvaha!$D$8:$H$158,5,FALSE),9),1))</f>
        <v/>
      </c>
      <c r="BQ66" s="411" t="s">
        <v>371</v>
      </c>
      <c r="BR66" s="409" t="str">
        <f>IF(LEN(VLOOKUP(AA60,suvaha!$D$8:$H$158,5,FALSE))&lt;8,"",LEFT(RIGHT(VLOOKUP(AA60,suvaha!$D$8:$H$158,5,FALSE),8),1))</f>
        <v/>
      </c>
      <c r="BS66" s="411" t="s">
        <v>371</v>
      </c>
      <c r="BT66" s="409" t="str">
        <f>IF(LEN(VLOOKUP(AA60,suvaha!$D$8:$H$158,5,FALSE))&lt;7,"",LEFT(RIGHT(VLOOKUP(AA60,suvaha!$D$8:$H$158,5,FALSE),7),1))</f>
        <v/>
      </c>
      <c r="BU66" s="417" t="s">
        <v>371</v>
      </c>
      <c r="BV66" s="409" t="str">
        <f>IF(LEN(VLOOKUP(AA60,suvaha!$D$8:$H$158,5,FALSE))&lt;6,"",LEFT(RIGHT(VLOOKUP(AA60,suvaha!$D$8:$H$158,5,FALSE),6),1))</f>
        <v>9</v>
      </c>
      <c r="BW66" s="411" t="s">
        <v>371</v>
      </c>
      <c r="BX66" s="409" t="str">
        <f>IF(LEN(VLOOKUP(AA60,suvaha!$D$8:$H$158,5,FALSE))&lt;5,"",LEFT(RIGHT(VLOOKUP(AA60,suvaha!$D$8:$H$158,5,FALSE),5),1))</f>
        <v>1</v>
      </c>
      <c r="BY66" s="411" t="s">
        <v>371</v>
      </c>
      <c r="BZ66" s="409" t="str">
        <f>IF(LEN(VLOOKUP(AA60,suvaha!$D$8:$H$158,5,FALSE))&lt;4,"",LEFT(RIGHT(VLOOKUP(AA60,suvaha!$D$8:$H$158,5,FALSE),4),1))</f>
        <v>5</v>
      </c>
      <c r="CA66" s="420" t="s">
        <v>371</v>
      </c>
      <c r="CB66" s="409" t="str">
        <f>IF(LEN(VLOOKUP(AA60,suvaha!$D$8:$H$158,5,FALSE))&lt;3,"",LEFT(RIGHT(VLOOKUP(AA60,suvaha!$D$8:$H$158,5,FALSE),3),1))</f>
        <v>8</v>
      </c>
      <c r="CC66" s="411" t="s">
        <v>371</v>
      </c>
      <c r="CD66" s="409" t="str">
        <f>IF(LEN(VLOOKUP(AA60,suvaha!$D$8:$H$158,5,FALSE))&lt;2,"",LEFT(RIGHT(VLOOKUP(AA60,suvaha!$D$8:$H$158,5,FALSE),2),1))</f>
        <v>9</v>
      </c>
      <c r="CE66" s="411" t="s">
        <v>773</v>
      </c>
      <c r="CF66" s="409" t="str">
        <f>IF(VLOOKUP(AA60,suvaha!$D$8:$H$85,5,FALSE)=0,"",IF(LEN(VLOOKUP(AA60,suvaha!$D$8:$H$158,5,FALSE))&lt;1,"",LEFT(RIGHT(VLOOKUP(AA60,suvaha!$D$8:$H$158,5,FALSE),1),1)))</f>
        <v>5</v>
      </c>
      <c r="CG66" s="244"/>
      <c r="CH66" s="690"/>
      <c r="CI66" s="188"/>
    </row>
    <row r="67" spans="1:87" ht="3" customHeight="1">
      <c r="A67" s="173"/>
      <c r="B67" s="671"/>
      <c r="C67" s="671"/>
      <c r="D67" s="671"/>
      <c r="E67" s="669"/>
      <c r="F67" s="669"/>
      <c r="G67" s="654"/>
      <c r="H67" s="656"/>
      <c r="I67" s="656"/>
      <c r="J67" s="656"/>
      <c r="K67" s="656"/>
      <c r="L67" s="656"/>
      <c r="M67" s="656"/>
      <c r="N67" s="656"/>
      <c r="O67" s="656"/>
      <c r="P67" s="656"/>
      <c r="Q67" s="656"/>
      <c r="R67" s="656"/>
      <c r="S67" s="656"/>
      <c r="T67" s="656"/>
      <c r="U67" s="656"/>
      <c r="V67" s="656"/>
      <c r="W67" s="656"/>
      <c r="X67" s="656"/>
      <c r="Y67" s="656"/>
      <c r="Z67" s="656"/>
      <c r="AA67" s="658"/>
      <c r="AB67" s="658"/>
      <c r="AC67" s="658"/>
      <c r="AD67" s="637"/>
      <c r="AE67" s="637"/>
      <c r="AF67" s="637"/>
      <c r="AG67" s="637"/>
      <c r="AH67" s="637"/>
      <c r="AI67" s="637"/>
      <c r="AJ67" s="637"/>
      <c r="AK67" s="637"/>
      <c r="AL67" s="637"/>
      <c r="AM67" s="637"/>
      <c r="AN67" s="637"/>
      <c r="AO67" s="637"/>
      <c r="AP67" s="637"/>
      <c r="AQ67" s="637"/>
      <c r="AR67" s="637"/>
      <c r="AS67" s="637"/>
      <c r="AT67" s="637"/>
      <c r="AU67" s="637"/>
      <c r="AV67" s="637"/>
      <c r="AW67" s="637"/>
      <c r="AX67" s="637"/>
      <c r="AY67" s="637"/>
      <c r="AZ67" s="637"/>
      <c r="BA67" s="667"/>
      <c r="BB67" s="667"/>
      <c r="BC67" s="667"/>
      <c r="BD67" s="667"/>
      <c r="BE67" s="667"/>
      <c r="BF67" s="667"/>
      <c r="BG67" s="667"/>
      <c r="BH67" s="667"/>
      <c r="BI67" s="667"/>
      <c r="BJ67" s="667"/>
      <c r="BK67" s="270"/>
      <c r="BL67" s="270"/>
      <c r="BM67" s="270"/>
      <c r="BN67" s="270"/>
      <c r="BO67" s="270"/>
      <c r="BP67" s="270"/>
      <c r="BQ67" s="270"/>
      <c r="BR67" s="270"/>
      <c r="BS67" s="270"/>
      <c r="BT67" s="270"/>
      <c r="BU67" s="270"/>
      <c r="BV67" s="270"/>
      <c r="BW67" s="270"/>
      <c r="BX67" s="270"/>
      <c r="BY67" s="270"/>
      <c r="BZ67" s="270"/>
      <c r="CA67" s="270"/>
      <c r="CB67" s="270"/>
      <c r="CC67" s="270"/>
      <c r="CD67" s="270"/>
      <c r="CE67" s="270"/>
      <c r="CF67" s="270"/>
      <c r="CG67" s="243"/>
      <c r="CH67" s="690"/>
      <c r="CI67" s="188"/>
    </row>
    <row r="68" spans="1:87" s="206" customFormat="1" ht="3" customHeight="1">
      <c r="A68" s="173"/>
      <c r="B68" s="671"/>
      <c r="C68" s="671"/>
      <c r="D68" s="671"/>
      <c r="E68" s="669" t="s">
        <v>792</v>
      </c>
      <c r="F68" s="669"/>
      <c r="G68" s="654"/>
      <c r="H68" s="656" t="str">
        <f>Index!C115</f>
        <v>Pohľadávky z derivátových operácií (373A, 376A)</v>
      </c>
      <c r="I68" s="656"/>
      <c r="J68" s="656"/>
      <c r="K68" s="656"/>
      <c r="L68" s="656"/>
      <c r="M68" s="656"/>
      <c r="N68" s="656"/>
      <c r="O68" s="656"/>
      <c r="P68" s="656"/>
      <c r="Q68" s="656"/>
      <c r="R68" s="656"/>
      <c r="S68" s="656"/>
      <c r="T68" s="656"/>
      <c r="U68" s="656"/>
      <c r="V68" s="656"/>
      <c r="W68" s="656"/>
      <c r="X68" s="656"/>
      <c r="Y68" s="656"/>
      <c r="Z68" s="656"/>
      <c r="AA68" s="658" t="s">
        <v>857</v>
      </c>
      <c r="AB68" s="658"/>
      <c r="AC68" s="658"/>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59"/>
      <c r="BB68" s="659"/>
      <c r="BC68" s="659"/>
      <c r="BD68" s="659"/>
      <c r="BE68" s="659"/>
      <c r="BF68" s="659"/>
      <c r="BG68" s="659"/>
      <c r="BH68" s="659"/>
      <c r="BI68" s="659"/>
      <c r="BJ68" s="659"/>
      <c r="BK68" s="659"/>
      <c r="BL68" s="659"/>
      <c r="BM68" s="659"/>
      <c r="BN68" s="659"/>
      <c r="BO68" s="659"/>
      <c r="BP68" s="659"/>
      <c r="BQ68" s="659"/>
      <c r="BR68" s="264"/>
      <c r="BS68" s="264"/>
      <c r="BT68" s="264"/>
      <c r="BU68" s="264"/>
      <c r="BV68" s="264"/>
      <c r="BW68" s="421"/>
      <c r="BX68" s="264"/>
      <c r="BY68" s="264"/>
      <c r="BZ68" s="264"/>
      <c r="CA68" s="264"/>
      <c r="CB68" s="264"/>
      <c r="CC68" s="264"/>
      <c r="CD68" s="264"/>
      <c r="CE68" s="264"/>
      <c r="CF68" s="264"/>
      <c r="CG68" s="241"/>
      <c r="CH68" s="690"/>
      <c r="CI68" s="245"/>
    </row>
    <row r="69" spans="1:87" s="206" customFormat="1" ht="3" customHeight="1">
      <c r="A69" s="173"/>
      <c r="B69" s="671"/>
      <c r="C69" s="671"/>
      <c r="D69" s="671"/>
      <c r="E69" s="669"/>
      <c r="F69" s="669"/>
      <c r="G69" s="654"/>
      <c r="H69" s="656"/>
      <c r="I69" s="656"/>
      <c r="J69" s="656"/>
      <c r="K69" s="656"/>
      <c r="L69" s="656"/>
      <c r="M69" s="656"/>
      <c r="N69" s="656"/>
      <c r="O69" s="656"/>
      <c r="P69" s="656"/>
      <c r="Q69" s="656"/>
      <c r="R69" s="656"/>
      <c r="S69" s="656"/>
      <c r="T69" s="656"/>
      <c r="U69" s="656"/>
      <c r="V69" s="656"/>
      <c r="W69" s="656"/>
      <c r="X69" s="656"/>
      <c r="Y69" s="656"/>
      <c r="Z69" s="656"/>
      <c r="AA69" s="658"/>
      <c r="AB69" s="658"/>
      <c r="AC69" s="658"/>
      <c r="AD69" s="618"/>
      <c r="AE69" s="612"/>
      <c r="AF69" s="612"/>
      <c r="AG69" s="612"/>
      <c r="AH69" s="412"/>
      <c r="AI69" s="613"/>
      <c r="AJ69" s="613"/>
      <c r="AK69" s="613"/>
      <c r="AL69" s="613"/>
      <c r="AM69" s="613"/>
      <c r="AN69" s="610"/>
      <c r="AO69" s="614"/>
      <c r="AP69" s="614"/>
      <c r="AQ69" s="614"/>
      <c r="AR69" s="614"/>
      <c r="AS69" s="614"/>
      <c r="AT69" s="610"/>
      <c r="AU69" s="614"/>
      <c r="AV69" s="614"/>
      <c r="AW69" s="614"/>
      <c r="AX69" s="614"/>
      <c r="AY69" s="614"/>
      <c r="AZ69" s="619"/>
      <c r="BA69" s="618"/>
      <c r="BB69" s="612"/>
      <c r="BC69" s="612"/>
      <c r="BD69" s="612"/>
      <c r="BE69" s="412"/>
      <c r="BF69" s="613"/>
      <c r="BG69" s="613"/>
      <c r="BH69" s="613"/>
      <c r="BI69" s="613"/>
      <c r="BJ69" s="613"/>
      <c r="BK69" s="610"/>
      <c r="BL69" s="614"/>
      <c r="BM69" s="614"/>
      <c r="BN69" s="614"/>
      <c r="BO69" s="614"/>
      <c r="BP69" s="614"/>
      <c r="BQ69" s="611"/>
      <c r="BR69" s="614"/>
      <c r="BS69" s="614"/>
      <c r="BT69" s="614"/>
      <c r="BU69" s="614"/>
      <c r="BV69" s="614"/>
      <c r="BW69" s="416"/>
      <c r="BX69" s="417"/>
      <c r="BY69" s="417"/>
      <c r="BZ69" s="417"/>
      <c r="CA69" s="417"/>
      <c r="CB69" s="417"/>
      <c r="CC69" s="417"/>
      <c r="CD69" s="417"/>
      <c r="CE69" s="417"/>
      <c r="CF69" s="417"/>
      <c r="CG69" s="242"/>
      <c r="CH69" s="690"/>
      <c r="CI69" s="245"/>
    </row>
    <row r="70" spans="1:87" ht="15" customHeight="1">
      <c r="A70" s="173"/>
      <c r="B70" s="671"/>
      <c r="C70" s="671"/>
      <c r="D70" s="671"/>
      <c r="E70" s="669"/>
      <c r="F70" s="669"/>
      <c r="G70" s="654"/>
      <c r="H70" s="656"/>
      <c r="I70" s="656"/>
      <c r="J70" s="656"/>
      <c r="K70" s="656"/>
      <c r="L70" s="656"/>
      <c r="M70" s="656"/>
      <c r="N70" s="656"/>
      <c r="O70" s="656"/>
      <c r="P70" s="656"/>
      <c r="Q70" s="656"/>
      <c r="R70" s="656"/>
      <c r="S70" s="656"/>
      <c r="T70" s="656"/>
      <c r="U70" s="656"/>
      <c r="V70" s="656"/>
      <c r="W70" s="656"/>
      <c r="X70" s="656"/>
      <c r="Y70" s="656"/>
      <c r="Z70" s="656"/>
      <c r="AA70" s="658"/>
      <c r="AB70" s="658"/>
      <c r="AC70" s="658"/>
      <c r="AD70" s="618"/>
      <c r="AE70" s="409" t="str">
        <f>IF(LEN(VLOOKUP(AA68,suvaha!$D$8:$H$158,2,FALSE))&lt;11,"",LEFT(RIGHT(VLOOKUP(AA68,suvaha!$D$8:$H$158,2,FALSE),11),1))</f>
        <v/>
      </c>
      <c r="AF70" s="211"/>
      <c r="AG70" s="409" t="str">
        <f>IF(LEN(VLOOKUP(AA68,suvaha!$D$8:$H$158,2,FALSE))&lt;10,"",LEFT(RIGHT(VLOOKUP(AA68,suvaha!$D$8:$H$158,2,FALSE),10),1))</f>
        <v/>
      </c>
      <c r="AH70" s="411"/>
      <c r="AI70" s="409" t="str">
        <f>IF(LEN(VLOOKUP(AA68,suvaha!$D$8:$H$158,2,FALSE))&lt;9,"",LEFT(RIGHT(VLOOKUP(AA68,suvaha!$D$8:$H$158,2,FALSE),9),1))</f>
        <v/>
      </c>
      <c r="AJ70" s="211"/>
      <c r="AK70" s="409" t="str">
        <f>IF(LEN(VLOOKUP(AA68,suvaha!$D$8:$H$158,2,FALSE))&lt;8,"",LEFT(RIGHT(VLOOKUP(AA68,suvaha!$D$8:$H$158,2,FALSE),8),1))</f>
        <v/>
      </c>
      <c r="AL70" s="411"/>
      <c r="AM70" s="409" t="str">
        <f>IF(LEN(VLOOKUP(AA68,suvaha!$D$8:$H$158,2,FALSE))&lt;7,"",LEFT(RIGHT(VLOOKUP(AA68,suvaha!$D$8:$H$158,2,FALSE),7),1))</f>
        <v/>
      </c>
      <c r="AN70" s="610"/>
      <c r="AO70" s="409" t="str">
        <f>IF(LEN(VLOOKUP(AA68,suvaha!$D$8:$H$158,2,FALSE))&lt;6,"",LEFT(RIGHT(VLOOKUP(AA68,suvaha!$D$8:$H$158,2,FALSE),6),1))</f>
        <v/>
      </c>
      <c r="AP70" s="411"/>
      <c r="AQ70" s="409" t="str">
        <f>IF(LEN(VLOOKUP(AA68,suvaha!$D$8:$H$158,2,FALSE))&lt;5,"",LEFT(RIGHT(VLOOKUP(AA68,suvaha!$D$8:$H$158,2,FALSE),5),1))</f>
        <v/>
      </c>
      <c r="AR70" s="411"/>
      <c r="AS70" s="409" t="str">
        <f>IF(LEN(VLOOKUP(AA68,suvaha!$D$8:$H$158,2,FALSE))&lt;4,"",LEFT(RIGHT(VLOOKUP(AA68,suvaha!$D$8:$H$158,2,FALSE),4),1))</f>
        <v/>
      </c>
      <c r="AT70" s="610"/>
      <c r="AU70" s="409" t="str">
        <f>IF(LEN(VLOOKUP(AA68,suvaha!$D$8:$H$158,2,FALSE))&lt;3,"",LEFT(RIGHT(VLOOKUP(AA68,suvaha!$D$8:$H$158,2,FALSE),3),1))</f>
        <v/>
      </c>
      <c r="AV70" s="411"/>
      <c r="AW70" s="409" t="str">
        <f>IF(LEN(VLOOKUP(AA68,suvaha!$D$8:$H$158,2,FALSE))&lt;2,"",LEFT(RIGHT(VLOOKUP(AA68,suvaha!$D$8:$H$158,2,FALSE),2),1))</f>
        <v/>
      </c>
      <c r="AX70" s="411"/>
      <c r="AY70" s="409" t="str">
        <f>IF(VLOOKUP(AA68,suvaha!$D$8:$H$85,2,FALSE)=0,"",IF(LEN(VLOOKUP(AA68,suvaha!$D$8:$H$158,2,FALSE))&lt;1,"",LEFT(RIGHT(VLOOKUP(AA68,suvaha!$D$8:$H$158,2,FALSE),1),1)))</f>
        <v/>
      </c>
      <c r="AZ70" s="619"/>
      <c r="BA70" s="618"/>
      <c r="BB70" s="409" t="str">
        <f>IF(LEN(VLOOKUP(AA68,suvaha!$D$8:$H$158,4,FALSE))&lt;11,"",LEFT(RIGHT(VLOOKUP(AA68,suvaha!$D$8:$H$158,4,FALSE),11),1))</f>
        <v/>
      </c>
      <c r="BC70" s="211"/>
      <c r="BD70" s="409" t="str">
        <f>IF(LEN(VLOOKUP(AA68,suvaha!$D$8:$H$158,4,FALSE))&lt;10,"",LEFT(RIGHT(VLOOKUP(AA68,suvaha!$D$8:$H$158,4,FALSE),10),1))</f>
        <v/>
      </c>
      <c r="BE70" s="411"/>
      <c r="BF70" s="409" t="str">
        <f>IF(LEN(VLOOKUP(AA68,suvaha!$D$8:$H$158,4,FALSE))&lt;9,"",LEFT(RIGHT(VLOOKUP(AA68,suvaha!$D$8:$H$158,4,FALSE),9),1))</f>
        <v/>
      </c>
      <c r="BG70" s="211"/>
      <c r="BH70" s="409" t="str">
        <f>IF(LEN(VLOOKUP(AA68,suvaha!$D$8:$H$158,4,FALSE))&lt;8,"",LEFT(RIGHT(VLOOKUP(AA68,suvaha!$D$8:$H$158,4,FALSE),8),1))</f>
        <v/>
      </c>
      <c r="BI70" s="411"/>
      <c r="BJ70" s="409" t="str">
        <f>IF(LEN(VLOOKUP(AA68,suvaha!$D$8:$H$158,4,FALSE))&lt;7,"",LEFT(RIGHT(VLOOKUP(AA68,suvaha!$D$8:$H$158,4,FALSE),7),1))</f>
        <v/>
      </c>
      <c r="BK70" s="610"/>
      <c r="BL70" s="409" t="str">
        <f>IF(LEN(VLOOKUP(AA68,suvaha!$D$8:$H$158,4,FALSE))&lt;6,"",LEFT(RIGHT(VLOOKUP(AA68,suvaha!$D$8:$H$158,4,FALSE),6),1))</f>
        <v/>
      </c>
      <c r="BM70" s="411"/>
      <c r="BN70" s="409" t="str">
        <f>IF(LEN(VLOOKUP(AA68,suvaha!$D$8:$H$158,4,FALSE))&lt;5,"",LEFT(RIGHT(VLOOKUP(AA68,suvaha!$D$8:$H$158,4,FALSE),5),1))</f>
        <v/>
      </c>
      <c r="BO70" s="411"/>
      <c r="BP70" s="409" t="str">
        <f>IF(LEN(VLOOKUP(AA68,suvaha!$D$8:$H$158,4,FALSE))&lt;4,"",LEFT(RIGHT(VLOOKUP(AA68,suvaha!$D$8:$H$158,4,FALSE),4),1))</f>
        <v/>
      </c>
      <c r="BQ70" s="611"/>
      <c r="BR70" s="409" t="str">
        <f>IF(LEN(VLOOKUP(AA68,suvaha!$D$8:$H$158,4,FALSE))&lt;3,"",LEFT(RIGHT(VLOOKUP(AA68,suvaha!$D$8:$H$158,4,FALSE),3),1))</f>
        <v/>
      </c>
      <c r="BS70" s="411"/>
      <c r="BT70" s="409" t="str">
        <f>IF(LEN(VLOOKUP(AA68,suvaha!$D$8:$H$158,4,FALSE))&lt;2,"",LEFT(RIGHT(VLOOKUP(AA68,suvaha!$D$8:$H$158,4,FALSE),2),1))</f>
        <v/>
      </c>
      <c r="BU70" s="411"/>
      <c r="BV70" s="409" t="str">
        <f>IF(VLOOKUP(AA68,suvaha!$D$8:$H$85,4,FALSE)=0,"",IF(LEN(VLOOKUP(AA68,suvaha!$D$8:$H$158,4,FALSE))&lt;1,"",LEFT(RIGHT(VLOOKUP(AA68,suvaha!$D$8:$H$158,4,FALSE),1),1)))</f>
        <v/>
      </c>
      <c r="BW70" s="416"/>
      <c r="BX70" s="417"/>
      <c r="BY70" s="417"/>
      <c r="BZ70" s="417"/>
      <c r="CA70" s="417"/>
      <c r="CB70" s="417"/>
      <c r="CC70" s="417"/>
      <c r="CD70" s="417"/>
      <c r="CE70" s="417"/>
      <c r="CF70" s="417"/>
      <c r="CG70" s="242"/>
      <c r="CH70" s="690"/>
      <c r="CI70" s="188"/>
    </row>
    <row r="71" spans="1:87" ht="3" customHeight="1">
      <c r="A71" s="173"/>
      <c r="B71" s="671"/>
      <c r="C71" s="671"/>
      <c r="D71" s="671"/>
      <c r="E71" s="669"/>
      <c r="F71" s="669"/>
      <c r="G71" s="654"/>
      <c r="H71" s="656"/>
      <c r="I71" s="656"/>
      <c r="J71" s="656"/>
      <c r="K71" s="656"/>
      <c r="L71" s="656"/>
      <c r="M71" s="656"/>
      <c r="N71" s="656"/>
      <c r="O71" s="656"/>
      <c r="P71" s="656"/>
      <c r="Q71" s="656"/>
      <c r="R71" s="656"/>
      <c r="S71" s="656"/>
      <c r="T71" s="656"/>
      <c r="U71" s="656"/>
      <c r="V71" s="656"/>
      <c r="W71" s="656"/>
      <c r="X71" s="656"/>
      <c r="Y71" s="656"/>
      <c r="Z71" s="656"/>
      <c r="AA71" s="658"/>
      <c r="AB71" s="658"/>
      <c r="AC71" s="658"/>
      <c r="AD71" s="637"/>
      <c r="AE71" s="637"/>
      <c r="AF71" s="637"/>
      <c r="AG71" s="637"/>
      <c r="AH71" s="637"/>
      <c r="AI71" s="637"/>
      <c r="AJ71" s="637"/>
      <c r="AK71" s="637"/>
      <c r="AL71" s="637"/>
      <c r="AM71" s="637"/>
      <c r="AN71" s="637"/>
      <c r="AO71" s="637"/>
      <c r="AP71" s="637"/>
      <c r="AQ71" s="637"/>
      <c r="AR71" s="637"/>
      <c r="AS71" s="637"/>
      <c r="AT71" s="637"/>
      <c r="AU71" s="637"/>
      <c r="AV71" s="637"/>
      <c r="AW71" s="637"/>
      <c r="AX71" s="637"/>
      <c r="AY71" s="637"/>
      <c r="AZ71" s="637"/>
      <c r="BA71" s="638"/>
      <c r="BB71" s="638"/>
      <c r="BC71" s="638"/>
      <c r="BD71" s="638"/>
      <c r="BE71" s="638"/>
      <c r="BF71" s="638"/>
      <c r="BG71" s="638"/>
      <c r="BH71" s="638"/>
      <c r="BI71" s="638"/>
      <c r="BJ71" s="638"/>
      <c r="BK71" s="638"/>
      <c r="BL71" s="638"/>
      <c r="BM71" s="638"/>
      <c r="BN71" s="638"/>
      <c r="BO71" s="638"/>
      <c r="BP71" s="638"/>
      <c r="BQ71" s="638"/>
      <c r="BR71" s="270"/>
      <c r="BS71" s="270"/>
      <c r="BT71" s="270"/>
      <c r="BU71" s="270"/>
      <c r="BV71" s="270"/>
      <c r="BW71" s="418"/>
      <c r="BX71" s="270"/>
      <c r="BY71" s="270"/>
      <c r="BZ71" s="270"/>
      <c r="CA71" s="270"/>
      <c r="CB71" s="270"/>
      <c r="CC71" s="270"/>
      <c r="CD71" s="270"/>
      <c r="CE71" s="270"/>
      <c r="CF71" s="270"/>
      <c r="CG71" s="243"/>
      <c r="CH71" s="690"/>
      <c r="CI71" s="188"/>
    </row>
    <row r="72" spans="1:87" ht="3" customHeight="1">
      <c r="A72" s="173"/>
      <c r="B72" s="671"/>
      <c r="C72" s="671"/>
      <c r="D72" s="671"/>
      <c r="E72" s="669"/>
      <c r="F72" s="669"/>
      <c r="G72" s="654"/>
      <c r="H72" s="656"/>
      <c r="I72" s="656"/>
      <c r="J72" s="656"/>
      <c r="K72" s="656"/>
      <c r="L72" s="656"/>
      <c r="M72" s="656"/>
      <c r="N72" s="656"/>
      <c r="O72" s="656"/>
      <c r="P72" s="656"/>
      <c r="Q72" s="656"/>
      <c r="R72" s="656"/>
      <c r="S72" s="656"/>
      <c r="T72" s="656"/>
      <c r="U72" s="656"/>
      <c r="V72" s="656"/>
      <c r="W72" s="656"/>
      <c r="X72" s="656"/>
      <c r="Y72" s="656"/>
      <c r="Z72" s="656"/>
      <c r="AA72" s="658"/>
      <c r="AB72" s="658"/>
      <c r="AC72" s="658"/>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667"/>
      <c r="BB72" s="667"/>
      <c r="BC72" s="667"/>
      <c r="BD72" s="667"/>
      <c r="BE72" s="667"/>
      <c r="BF72" s="667"/>
      <c r="BG72" s="667"/>
      <c r="BH72" s="667"/>
      <c r="BI72" s="667"/>
      <c r="BJ72" s="667"/>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41"/>
      <c r="CH72" s="690"/>
      <c r="CI72" s="188"/>
    </row>
    <row r="73" spans="1:87" ht="3" customHeight="1">
      <c r="A73" s="173"/>
      <c r="B73" s="671"/>
      <c r="C73" s="671"/>
      <c r="D73" s="671"/>
      <c r="E73" s="669"/>
      <c r="F73" s="669"/>
      <c r="G73" s="654"/>
      <c r="H73" s="656"/>
      <c r="I73" s="656"/>
      <c r="J73" s="656"/>
      <c r="K73" s="656"/>
      <c r="L73" s="656"/>
      <c r="M73" s="656"/>
      <c r="N73" s="656"/>
      <c r="O73" s="656"/>
      <c r="P73" s="656"/>
      <c r="Q73" s="656"/>
      <c r="R73" s="656"/>
      <c r="S73" s="656"/>
      <c r="T73" s="656"/>
      <c r="U73" s="656"/>
      <c r="V73" s="656"/>
      <c r="W73" s="656"/>
      <c r="X73" s="656"/>
      <c r="Y73" s="656"/>
      <c r="Z73" s="656"/>
      <c r="AA73" s="658"/>
      <c r="AB73" s="658"/>
      <c r="AC73" s="658"/>
      <c r="AD73" s="618"/>
      <c r="AE73" s="612"/>
      <c r="AF73" s="612"/>
      <c r="AG73" s="612"/>
      <c r="AH73" s="412"/>
      <c r="AI73" s="613"/>
      <c r="AJ73" s="613"/>
      <c r="AK73" s="613"/>
      <c r="AL73" s="613"/>
      <c r="AM73" s="613"/>
      <c r="AN73" s="610" t="s">
        <v>371</v>
      </c>
      <c r="AO73" s="614"/>
      <c r="AP73" s="614"/>
      <c r="AQ73" s="614"/>
      <c r="AR73" s="614"/>
      <c r="AS73" s="614"/>
      <c r="AT73" s="610" t="s">
        <v>371</v>
      </c>
      <c r="AU73" s="614"/>
      <c r="AV73" s="614"/>
      <c r="AW73" s="614"/>
      <c r="AX73" s="614"/>
      <c r="AY73" s="614"/>
      <c r="AZ73" s="619"/>
      <c r="BA73" s="667"/>
      <c r="BB73" s="667"/>
      <c r="BC73" s="667"/>
      <c r="BD73" s="667"/>
      <c r="BE73" s="667"/>
      <c r="BF73" s="667"/>
      <c r="BG73" s="667"/>
      <c r="BH73" s="667"/>
      <c r="BI73" s="667"/>
      <c r="BJ73" s="667"/>
      <c r="BK73" s="417"/>
      <c r="BL73" s="612"/>
      <c r="BM73" s="612"/>
      <c r="BN73" s="612"/>
      <c r="BO73" s="417"/>
      <c r="BP73" s="419"/>
      <c r="BQ73" s="419"/>
      <c r="BR73" s="419"/>
      <c r="BS73" s="419"/>
      <c r="BT73" s="419"/>
      <c r="BU73" s="417"/>
      <c r="BV73" s="419"/>
      <c r="BW73" s="419"/>
      <c r="BX73" s="419"/>
      <c r="BY73" s="419"/>
      <c r="BZ73" s="419"/>
      <c r="CA73" s="420"/>
      <c r="CB73" s="419"/>
      <c r="CC73" s="419"/>
      <c r="CD73" s="419"/>
      <c r="CE73" s="419"/>
      <c r="CF73" s="419"/>
      <c r="CG73" s="244"/>
      <c r="CH73" s="690"/>
      <c r="CI73" s="188"/>
    </row>
    <row r="74" spans="1:87" ht="15" customHeight="1">
      <c r="A74" s="173"/>
      <c r="B74" s="671"/>
      <c r="C74" s="671"/>
      <c r="D74" s="671"/>
      <c r="E74" s="669"/>
      <c r="F74" s="669"/>
      <c r="G74" s="654"/>
      <c r="H74" s="656"/>
      <c r="I74" s="656"/>
      <c r="J74" s="656"/>
      <c r="K74" s="656"/>
      <c r="L74" s="656"/>
      <c r="M74" s="656"/>
      <c r="N74" s="656"/>
      <c r="O74" s="656"/>
      <c r="P74" s="656"/>
      <c r="Q74" s="656"/>
      <c r="R74" s="656"/>
      <c r="S74" s="656"/>
      <c r="T74" s="656"/>
      <c r="U74" s="656"/>
      <c r="V74" s="656"/>
      <c r="W74" s="656"/>
      <c r="X74" s="656"/>
      <c r="Y74" s="656"/>
      <c r="Z74" s="656"/>
      <c r="AA74" s="658"/>
      <c r="AB74" s="658"/>
      <c r="AC74" s="658"/>
      <c r="AD74" s="618"/>
      <c r="AE74" s="409" t="str">
        <f>IF(LEN(VLOOKUP(AA68,suvaha!$D$8:$H$158,3,FALSE))&lt;11,"",LEFT(RIGHT(VLOOKUP(AA68,suvaha!$D$8:$H$158,3,FALSE),11),1))</f>
        <v/>
      </c>
      <c r="AF74" s="211" t="s">
        <v>371</v>
      </c>
      <c r="AG74" s="409" t="str">
        <f>IF(LEN(VLOOKUP(AA68,suvaha!$D$8:$H$158,3,FALSE))&lt;10,"",LEFT(RIGHT(VLOOKUP(AA68,suvaha!$D$8:$H$158,3,FALSE),10),1))</f>
        <v/>
      </c>
      <c r="AH74" s="411" t="s">
        <v>371</v>
      </c>
      <c r="AI74" s="409" t="str">
        <f>IF(LEN(VLOOKUP(AA68,suvaha!$D$8:$H$158,3,FALSE))&lt;9,"",LEFT(RIGHT(VLOOKUP(AA68,suvaha!$D$8:$H$158,3,FALSE),9),1))</f>
        <v/>
      </c>
      <c r="AJ74" s="211" t="s">
        <v>371</v>
      </c>
      <c r="AK74" s="409" t="str">
        <f>IF(LEN(VLOOKUP(AA68,suvaha!$D$8:$H$158,3,FALSE))&lt;8,"",LEFT(RIGHT(VLOOKUP(AA68,suvaha!$D$8:$H$158,3,FALSE),8),1))</f>
        <v/>
      </c>
      <c r="AL74" s="411" t="s">
        <v>371</v>
      </c>
      <c r="AM74" s="409" t="str">
        <f>IF(LEN(VLOOKUP(AA68,suvaha!$D$8:$H$158,3,FALSE))&lt;7,"",LEFT(RIGHT(VLOOKUP(AA68,suvaha!$D$8:$H$158,3,FALSE),7),1))</f>
        <v/>
      </c>
      <c r="AN74" s="610"/>
      <c r="AO74" s="409" t="str">
        <f>IF(LEN(VLOOKUP(AA68,suvaha!$D$8:$H$158,3,FALSE))&lt;6,"",LEFT(RIGHT(VLOOKUP(AA68,suvaha!$D$8:$H$158,3,FALSE),6),1))</f>
        <v/>
      </c>
      <c r="AP74" s="411" t="s">
        <v>371</v>
      </c>
      <c r="AQ74" s="409" t="str">
        <f>IF(LEN(VLOOKUP(AA68,suvaha!$D$8:$H$158,3,FALSE))&lt;5,"",LEFT(RIGHT(VLOOKUP(AA68,suvaha!$D$8:$H$158,3,FALSE),5),1))</f>
        <v/>
      </c>
      <c r="AR74" s="411" t="s">
        <v>371</v>
      </c>
      <c r="AS74" s="409" t="str">
        <f>IF(LEN(VLOOKUP(AA68,suvaha!$D$8:$H$158,3,FALSE))&lt;4,"",LEFT(RIGHT(VLOOKUP(AA68,suvaha!$D$8:$H$158,3,FALSE),4),1))</f>
        <v/>
      </c>
      <c r="AT74" s="610"/>
      <c r="AU74" s="409" t="str">
        <f>IF(LEN(VLOOKUP(AA68,suvaha!$D$8:$H$158,3,FALSE))&lt;3,"",LEFT(RIGHT(VLOOKUP(AA68,suvaha!$D$8:$H$158,3,FALSE),3),1))</f>
        <v/>
      </c>
      <c r="AV74" s="411" t="s">
        <v>371</v>
      </c>
      <c r="AW74" s="409" t="str">
        <f>IF(LEN(VLOOKUP(AA68,suvaha!$D$8:$H$158,3,FALSE))&lt;2,"",LEFT(RIGHT(VLOOKUP(AA68,suvaha!$D$8:$H$158,3,FALSE),2),1))</f>
        <v/>
      </c>
      <c r="AX74" s="411" t="s">
        <v>371</v>
      </c>
      <c r="AY74" s="409" t="str">
        <f>IF(VLOOKUP(AA68,suvaha!$D$8:$H$85,3,FALSE)=0,"",IF(LEN(VLOOKUP(AA68,suvaha!$D$8:$H$158,3,FALSE))&lt;1,"",LEFT(RIGHT(VLOOKUP(AA68,suvaha!$D$8:$H$158,3,FALSE),1),1)))</f>
        <v/>
      </c>
      <c r="AZ74" s="619"/>
      <c r="BA74" s="667"/>
      <c r="BB74" s="667"/>
      <c r="BC74" s="667"/>
      <c r="BD74" s="667"/>
      <c r="BE74" s="667"/>
      <c r="BF74" s="667"/>
      <c r="BG74" s="667"/>
      <c r="BH74" s="667"/>
      <c r="BI74" s="667"/>
      <c r="BJ74" s="667"/>
      <c r="BK74" s="417"/>
      <c r="BL74" s="409" t="str">
        <f>IF(LEN(VLOOKUP(AA68,suvaha!$D$8:$H$158,5,FALSE))&lt;11,"",LEFT(RIGHT(VLOOKUP(AA68,suvaha!$D$8:$H$158,5,FALSE),11),1))</f>
        <v/>
      </c>
      <c r="BM74" s="211" t="s">
        <v>371</v>
      </c>
      <c r="BN74" s="409" t="str">
        <f>IF(LEN(VLOOKUP(AA68,suvaha!$D$8:$H$158,5,FALSE))&lt;10,"",LEFT(RIGHT(VLOOKUP(AA68,suvaha!$D$8:$H$158,5,FALSE),10),1))</f>
        <v/>
      </c>
      <c r="BO74" s="417" t="s">
        <v>371</v>
      </c>
      <c r="BP74" s="409" t="str">
        <f>IF(LEN(VLOOKUP(AA68,suvaha!$D$8:$H$158,5,FALSE))&lt;9,"",LEFT(RIGHT(VLOOKUP(AA68,suvaha!$D$8:$H$158,5,FALSE),9),1))</f>
        <v/>
      </c>
      <c r="BQ74" s="411" t="s">
        <v>371</v>
      </c>
      <c r="BR74" s="409" t="str">
        <f>IF(LEN(VLOOKUP(AA68,suvaha!$D$8:$H$158,5,FALSE))&lt;8,"",LEFT(RIGHT(VLOOKUP(AA68,suvaha!$D$8:$H$158,5,FALSE),8),1))</f>
        <v/>
      </c>
      <c r="BS74" s="411" t="s">
        <v>371</v>
      </c>
      <c r="BT74" s="409" t="str">
        <f>IF(LEN(VLOOKUP(AA68,suvaha!$D$8:$H$158,5,FALSE))&lt;7,"",LEFT(RIGHT(VLOOKUP(AA68,suvaha!$D$8:$H$158,5,FALSE),7),1))</f>
        <v/>
      </c>
      <c r="BU74" s="417" t="s">
        <v>371</v>
      </c>
      <c r="BV74" s="409" t="str">
        <f>IF(LEN(VLOOKUP(AA68,suvaha!$D$8:$H$158,5,FALSE))&lt;6,"",LEFT(RIGHT(VLOOKUP(AA68,suvaha!$D$8:$H$158,5,FALSE),6),1))</f>
        <v/>
      </c>
      <c r="BW74" s="411" t="s">
        <v>371</v>
      </c>
      <c r="BX74" s="409" t="str">
        <f>IF(LEN(VLOOKUP(AA68,suvaha!$D$8:$H$158,5,FALSE))&lt;5,"",LEFT(RIGHT(VLOOKUP(AA68,suvaha!$D$8:$H$158,5,FALSE),5),1))</f>
        <v/>
      </c>
      <c r="BY74" s="411" t="s">
        <v>371</v>
      </c>
      <c r="BZ74" s="409" t="str">
        <f>IF(LEN(VLOOKUP(AA68,suvaha!$D$8:$H$158,5,FALSE))&lt;4,"",LEFT(RIGHT(VLOOKUP(AA68,suvaha!$D$8:$H$158,5,FALSE),4),1))</f>
        <v/>
      </c>
      <c r="CA74" s="420" t="s">
        <v>371</v>
      </c>
      <c r="CB74" s="409" t="str">
        <f>IF(LEN(VLOOKUP(AA68,suvaha!$D$8:$H$158,5,FALSE))&lt;3,"",LEFT(RIGHT(VLOOKUP(AA68,suvaha!$D$8:$H$158,5,FALSE),3),1))</f>
        <v/>
      </c>
      <c r="CC74" s="411" t="s">
        <v>371</v>
      </c>
      <c r="CD74" s="409" t="str">
        <f>IF(LEN(VLOOKUP(AA68,suvaha!$D$8:$H$158,5,FALSE))&lt;2,"",LEFT(RIGHT(VLOOKUP(AA68,suvaha!$D$8:$H$158,5,FALSE),2),1))</f>
        <v/>
      </c>
      <c r="CE74" s="411" t="s">
        <v>773</v>
      </c>
      <c r="CF74" s="409" t="str">
        <f>IF(VLOOKUP(AA68,suvaha!$D$8:$H$85,5,FALSE)=0,"",IF(LEN(VLOOKUP(AA68,suvaha!$D$8:$H$158,5,FALSE))&lt;1,"",LEFT(RIGHT(VLOOKUP(AA68,suvaha!$D$8:$H$158,5,FALSE),1),1)))</f>
        <v/>
      </c>
      <c r="CG74" s="244"/>
      <c r="CH74" s="690"/>
      <c r="CI74" s="188"/>
    </row>
    <row r="75" spans="1:87" ht="3" customHeight="1">
      <c r="A75" s="173"/>
      <c r="B75" s="671"/>
      <c r="C75" s="671"/>
      <c r="D75" s="671"/>
      <c r="E75" s="669"/>
      <c r="F75" s="669"/>
      <c r="G75" s="654"/>
      <c r="H75" s="656"/>
      <c r="I75" s="656"/>
      <c r="J75" s="656"/>
      <c r="K75" s="656"/>
      <c r="L75" s="656"/>
      <c r="M75" s="656"/>
      <c r="N75" s="656"/>
      <c r="O75" s="656"/>
      <c r="P75" s="656"/>
      <c r="Q75" s="656"/>
      <c r="R75" s="656"/>
      <c r="S75" s="656"/>
      <c r="T75" s="656"/>
      <c r="U75" s="656"/>
      <c r="V75" s="656"/>
      <c r="W75" s="656"/>
      <c r="X75" s="656"/>
      <c r="Y75" s="656"/>
      <c r="Z75" s="656"/>
      <c r="AA75" s="658"/>
      <c r="AB75" s="658"/>
      <c r="AC75" s="658"/>
      <c r="AD75" s="637"/>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667"/>
      <c r="BB75" s="667"/>
      <c r="BC75" s="667"/>
      <c r="BD75" s="667"/>
      <c r="BE75" s="667"/>
      <c r="BF75" s="667"/>
      <c r="BG75" s="667"/>
      <c r="BH75" s="667"/>
      <c r="BI75" s="667"/>
      <c r="BJ75" s="667"/>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43"/>
      <c r="CH75" s="690"/>
      <c r="CI75" s="188"/>
    </row>
    <row r="76" spans="1:87" s="206" customFormat="1" ht="3" customHeight="1">
      <c r="A76" s="173"/>
      <c r="B76" s="671"/>
      <c r="C76" s="671"/>
      <c r="D76" s="671"/>
      <c r="E76" s="669" t="s">
        <v>794</v>
      </c>
      <c r="F76" s="669"/>
      <c r="G76" s="654"/>
      <c r="H76" s="656" t="str">
        <f>Index!C116</f>
        <v>Iné pohľadávky (335A, 33XA, 371A, 374A, 375A, 378A) - /391A/</v>
      </c>
      <c r="I76" s="656"/>
      <c r="J76" s="656"/>
      <c r="K76" s="656"/>
      <c r="L76" s="656"/>
      <c r="M76" s="656"/>
      <c r="N76" s="656"/>
      <c r="O76" s="656"/>
      <c r="P76" s="656"/>
      <c r="Q76" s="656"/>
      <c r="R76" s="656"/>
      <c r="S76" s="656"/>
      <c r="T76" s="656"/>
      <c r="U76" s="656"/>
      <c r="V76" s="656"/>
      <c r="W76" s="656"/>
      <c r="X76" s="656"/>
      <c r="Y76" s="656"/>
      <c r="Z76" s="656"/>
      <c r="AA76" s="658" t="s">
        <v>858</v>
      </c>
      <c r="AB76" s="658"/>
      <c r="AC76" s="658"/>
      <c r="AD76" s="617"/>
      <c r="AE76" s="617"/>
      <c r="AF76" s="617"/>
      <c r="AG76" s="617"/>
      <c r="AH76" s="617"/>
      <c r="AI76" s="617"/>
      <c r="AJ76" s="617"/>
      <c r="AK76" s="617"/>
      <c r="AL76" s="617"/>
      <c r="AM76" s="617"/>
      <c r="AN76" s="617"/>
      <c r="AO76" s="617"/>
      <c r="AP76" s="617"/>
      <c r="AQ76" s="617"/>
      <c r="AR76" s="617"/>
      <c r="AS76" s="617"/>
      <c r="AT76" s="617"/>
      <c r="AU76" s="617"/>
      <c r="AV76" s="617"/>
      <c r="AW76" s="617"/>
      <c r="AX76" s="617"/>
      <c r="AY76" s="617"/>
      <c r="AZ76" s="617"/>
      <c r="BA76" s="659"/>
      <c r="BB76" s="659"/>
      <c r="BC76" s="659"/>
      <c r="BD76" s="659"/>
      <c r="BE76" s="659"/>
      <c r="BF76" s="659"/>
      <c r="BG76" s="659"/>
      <c r="BH76" s="659"/>
      <c r="BI76" s="659"/>
      <c r="BJ76" s="659"/>
      <c r="BK76" s="659"/>
      <c r="BL76" s="659"/>
      <c r="BM76" s="659"/>
      <c r="BN76" s="659"/>
      <c r="BO76" s="659"/>
      <c r="BP76" s="659"/>
      <c r="BQ76" s="659"/>
      <c r="BR76" s="264"/>
      <c r="BS76" s="264"/>
      <c r="BT76" s="264"/>
      <c r="BU76" s="264"/>
      <c r="BV76" s="264"/>
      <c r="BW76" s="421"/>
      <c r="BX76" s="264"/>
      <c r="BY76" s="264"/>
      <c r="BZ76" s="264"/>
      <c r="CA76" s="264"/>
      <c r="CB76" s="264"/>
      <c r="CC76" s="264"/>
      <c r="CD76" s="264"/>
      <c r="CE76" s="264"/>
      <c r="CF76" s="264"/>
      <c r="CG76" s="241"/>
      <c r="CH76" s="690"/>
      <c r="CI76" s="245"/>
    </row>
    <row r="77" spans="1:87" s="206" customFormat="1" ht="3" customHeight="1">
      <c r="A77" s="173"/>
      <c r="B77" s="671"/>
      <c r="C77" s="671"/>
      <c r="D77" s="671"/>
      <c r="E77" s="669"/>
      <c r="F77" s="669"/>
      <c r="G77" s="654"/>
      <c r="H77" s="656"/>
      <c r="I77" s="656"/>
      <c r="J77" s="656"/>
      <c r="K77" s="656"/>
      <c r="L77" s="656"/>
      <c r="M77" s="656"/>
      <c r="N77" s="656"/>
      <c r="O77" s="656"/>
      <c r="P77" s="656"/>
      <c r="Q77" s="656"/>
      <c r="R77" s="656"/>
      <c r="S77" s="656"/>
      <c r="T77" s="656"/>
      <c r="U77" s="656"/>
      <c r="V77" s="656"/>
      <c r="W77" s="656"/>
      <c r="X77" s="656"/>
      <c r="Y77" s="656"/>
      <c r="Z77" s="656"/>
      <c r="AA77" s="658"/>
      <c r="AB77" s="658"/>
      <c r="AC77" s="658"/>
      <c r="AD77" s="618"/>
      <c r="AE77" s="612"/>
      <c r="AF77" s="612"/>
      <c r="AG77" s="612"/>
      <c r="AH77" s="412"/>
      <c r="AI77" s="613"/>
      <c r="AJ77" s="613"/>
      <c r="AK77" s="613"/>
      <c r="AL77" s="613"/>
      <c r="AM77" s="613"/>
      <c r="AN77" s="610"/>
      <c r="AO77" s="614"/>
      <c r="AP77" s="614"/>
      <c r="AQ77" s="614"/>
      <c r="AR77" s="614"/>
      <c r="AS77" s="614"/>
      <c r="AT77" s="610"/>
      <c r="AU77" s="614"/>
      <c r="AV77" s="614"/>
      <c r="AW77" s="614"/>
      <c r="AX77" s="614"/>
      <c r="AY77" s="614"/>
      <c r="AZ77" s="619"/>
      <c r="BA77" s="618"/>
      <c r="BB77" s="612"/>
      <c r="BC77" s="612"/>
      <c r="BD77" s="612"/>
      <c r="BE77" s="412"/>
      <c r="BF77" s="613"/>
      <c r="BG77" s="613"/>
      <c r="BH77" s="613"/>
      <c r="BI77" s="613"/>
      <c r="BJ77" s="613"/>
      <c r="BK77" s="610"/>
      <c r="BL77" s="614"/>
      <c r="BM77" s="614"/>
      <c r="BN77" s="614"/>
      <c r="BO77" s="614"/>
      <c r="BP77" s="614"/>
      <c r="BQ77" s="611"/>
      <c r="BR77" s="614"/>
      <c r="BS77" s="614"/>
      <c r="BT77" s="614"/>
      <c r="BU77" s="614"/>
      <c r="BV77" s="614"/>
      <c r="BW77" s="416"/>
      <c r="BX77" s="417"/>
      <c r="BY77" s="417"/>
      <c r="BZ77" s="417"/>
      <c r="CA77" s="417"/>
      <c r="CB77" s="417"/>
      <c r="CC77" s="417"/>
      <c r="CD77" s="417"/>
      <c r="CE77" s="417"/>
      <c r="CF77" s="417"/>
      <c r="CG77" s="242"/>
      <c r="CH77" s="690"/>
      <c r="CI77" s="245"/>
    </row>
    <row r="78" spans="1:87" ht="15" customHeight="1">
      <c r="A78" s="173"/>
      <c r="B78" s="671"/>
      <c r="C78" s="671"/>
      <c r="D78" s="671"/>
      <c r="E78" s="669"/>
      <c r="F78" s="669"/>
      <c r="G78" s="654"/>
      <c r="H78" s="656"/>
      <c r="I78" s="656"/>
      <c r="J78" s="656"/>
      <c r="K78" s="656"/>
      <c r="L78" s="656"/>
      <c r="M78" s="656"/>
      <c r="N78" s="656"/>
      <c r="O78" s="656"/>
      <c r="P78" s="656"/>
      <c r="Q78" s="656"/>
      <c r="R78" s="656"/>
      <c r="S78" s="656"/>
      <c r="T78" s="656"/>
      <c r="U78" s="656"/>
      <c r="V78" s="656"/>
      <c r="W78" s="656"/>
      <c r="X78" s="656"/>
      <c r="Y78" s="656"/>
      <c r="Z78" s="656"/>
      <c r="AA78" s="658"/>
      <c r="AB78" s="658"/>
      <c r="AC78" s="658"/>
      <c r="AD78" s="618"/>
      <c r="AE78" s="409" t="str">
        <f>IF(LEN(VLOOKUP(AA76,suvaha!$D$8:$H$158,2,FALSE))&lt;11,"",LEFT(RIGHT(VLOOKUP(AA76,suvaha!$D$8:$H$158,2,FALSE),11),1))</f>
        <v/>
      </c>
      <c r="AF78" s="211"/>
      <c r="AG78" s="409" t="str">
        <f>IF(LEN(VLOOKUP(AA76,suvaha!$D$8:$H$158,2,FALSE))&lt;10,"",LEFT(RIGHT(VLOOKUP(AA76,suvaha!$D$8:$H$158,2,FALSE),10),1))</f>
        <v/>
      </c>
      <c r="AH78" s="411"/>
      <c r="AI78" s="409" t="str">
        <f>IF(LEN(VLOOKUP(AA76,suvaha!$D$8:$H$158,2,FALSE))&lt;9,"",LEFT(RIGHT(VLOOKUP(AA76,suvaha!$D$8:$H$158,2,FALSE),9),1))</f>
        <v/>
      </c>
      <c r="AJ78" s="211"/>
      <c r="AK78" s="409" t="str">
        <f>IF(LEN(VLOOKUP(AA76,suvaha!$D$8:$H$158,2,FALSE))&lt;8,"",LEFT(RIGHT(VLOOKUP(AA76,suvaha!$D$8:$H$158,2,FALSE),8),1))</f>
        <v/>
      </c>
      <c r="AL78" s="411"/>
      <c r="AM78" s="409" t="str">
        <f>IF(LEN(VLOOKUP(AA76,suvaha!$D$8:$H$158,2,FALSE))&lt;7,"",LEFT(RIGHT(VLOOKUP(AA76,suvaha!$D$8:$H$158,2,FALSE),7),1))</f>
        <v/>
      </c>
      <c r="AN78" s="610"/>
      <c r="AO78" s="409" t="str">
        <f>IF(LEN(VLOOKUP(AA76,suvaha!$D$8:$H$158,2,FALSE))&lt;6,"",LEFT(RIGHT(VLOOKUP(AA76,suvaha!$D$8:$H$158,2,FALSE),6),1))</f>
        <v/>
      </c>
      <c r="AP78" s="411"/>
      <c r="AQ78" s="409" t="str">
        <f>IF(LEN(VLOOKUP(AA76,suvaha!$D$8:$H$158,2,FALSE))&lt;5,"",LEFT(RIGHT(VLOOKUP(AA76,suvaha!$D$8:$H$158,2,FALSE),5),1))</f>
        <v>8</v>
      </c>
      <c r="AR78" s="411"/>
      <c r="AS78" s="409" t="str">
        <f>IF(LEN(VLOOKUP(AA76,suvaha!$D$8:$H$158,2,FALSE))&lt;4,"",LEFT(RIGHT(VLOOKUP(AA76,suvaha!$D$8:$H$158,2,FALSE),4),1))</f>
        <v>3</v>
      </c>
      <c r="AT78" s="610"/>
      <c r="AU78" s="409" t="str">
        <f>IF(LEN(VLOOKUP(AA76,suvaha!$D$8:$H$158,2,FALSE))&lt;3,"",LEFT(RIGHT(VLOOKUP(AA76,suvaha!$D$8:$H$158,2,FALSE),3),1))</f>
        <v>9</v>
      </c>
      <c r="AV78" s="411"/>
      <c r="AW78" s="409" t="str">
        <f>IF(LEN(VLOOKUP(AA76,suvaha!$D$8:$H$158,2,FALSE))&lt;2,"",LEFT(RIGHT(VLOOKUP(AA76,suvaha!$D$8:$H$158,2,FALSE),2),1))</f>
        <v>3</v>
      </c>
      <c r="AX78" s="411"/>
      <c r="AY78" s="409" t="str">
        <f>IF(VLOOKUP(AA76,suvaha!$D$8:$H$85,2,FALSE)=0,"",IF(LEN(VLOOKUP(AA76,suvaha!$D$8:$H$158,2,FALSE))&lt;1,"",LEFT(RIGHT(VLOOKUP(AA76,suvaha!$D$8:$H$158,2,FALSE),1),1)))</f>
        <v>3</v>
      </c>
      <c r="AZ78" s="619"/>
      <c r="BA78" s="618"/>
      <c r="BB78" s="409" t="str">
        <f>IF(LEN(VLOOKUP(AA76,suvaha!$D$8:$H$158,4,FALSE))&lt;11,"",LEFT(RIGHT(VLOOKUP(AA76,suvaha!$D$8:$H$158,4,FALSE),11),1))</f>
        <v/>
      </c>
      <c r="BC78" s="211"/>
      <c r="BD78" s="409" t="str">
        <f>IF(LEN(VLOOKUP(AA76,suvaha!$D$8:$H$158,4,FALSE))&lt;10,"",LEFT(RIGHT(VLOOKUP(AA76,suvaha!$D$8:$H$158,4,FALSE),10),1))</f>
        <v/>
      </c>
      <c r="BE78" s="411"/>
      <c r="BF78" s="409" t="str">
        <f>IF(LEN(VLOOKUP(AA76,suvaha!$D$8:$H$158,4,FALSE))&lt;9,"",LEFT(RIGHT(VLOOKUP(AA76,suvaha!$D$8:$H$158,4,FALSE),9),1))</f>
        <v/>
      </c>
      <c r="BG78" s="211"/>
      <c r="BH78" s="409" t="str">
        <f>IF(LEN(VLOOKUP(AA76,suvaha!$D$8:$H$158,4,FALSE))&lt;8,"",LEFT(RIGHT(VLOOKUP(AA76,suvaha!$D$8:$H$158,4,FALSE),8),1))</f>
        <v/>
      </c>
      <c r="BI78" s="411"/>
      <c r="BJ78" s="409" t="str">
        <f>IF(LEN(VLOOKUP(AA76,suvaha!$D$8:$H$158,4,FALSE))&lt;7,"",LEFT(RIGHT(VLOOKUP(AA76,suvaha!$D$8:$H$158,4,FALSE),7),1))</f>
        <v/>
      </c>
      <c r="BK78" s="610"/>
      <c r="BL78" s="409" t="str">
        <f>IF(LEN(VLOOKUP(AA76,suvaha!$D$8:$H$158,4,FALSE))&lt;6,"",LEFT(RIGHT(VLOOKUP(AA76,suvaha!$D$8:$H$158,4,FALSE),6),1))</f>
        <v/>
      </c>
      <c r="BM78" s="411"/>
      <c r="BN78" s="409" t="str">
        <f>IF(LEN(VLOOKUP(AA76,suvaha!$D$8:$H$158,4,FALSE))&lt;5,"",LEFT(RIGHT(VLOOKUP(AA76,suvaha!$D$8:$H$158,4,FALSE),5),1))</f>
        <v>8</v>
      </c>
      <c r="BO78" s="411"/>
      <c r="BP78" s="409" t="str">
        <f>IF(LEN(VLOOKUP(AA76,suvaha!$D$8:$H$158,4,FALSE))&lt;4,"",LEFT(RIGHT(VLOOKUP(AA76,suvaha!$D$8:$H$158,4,FALSE),4),1))</f>
        <v>3</v>
      </c>
      <c r="BQ78" s="611"/>
      <c r="BR78" s="409" t="str">
        <f>IF(LEN(VLOOKUP(AA76,suvaha!$D$8:$H$158,4,FALSE))&lt;3,"",LEFT(RIGHT(VLOOKUP(AA76,suvaha!$D$8:$H$158,4,FALSE),3),1))</f>
        <v>9</v>
      </c>
      <c r="BS78" s="411"/>
      <c r="BT78" s="409" t="str">
        <f>IF(LEN(VLOOKUP(AA76,suvaha!$D$8:$H$158,4,FALSE))&lt;2,"",LEFT(RIGHT(VLOOKUP(AA76,suvaha!$D$8:$H$158,4,FALSE),2),1))</f>
        <v>3</v>
      </c>
      <c r="BU78" s="411"/>
      <c r="BV78" s="409" t="str">
        <f>IF(VLOOKUP(AA76,suvaha!$D$8:$H$85,4,FALSE)=0,"",IF(LEN(VLOOKUP(AA76,suvaha!$D$8:$H$158,4,FALSE))&lt;1,"",LEFT(RIGHT(VLOOKUP(AA76,suvaha!$D$8:$H$158,4,FALSE),1),1)))</f>
        <v>3</v>
      </c>
      <c r="BW78" s="416"/>
      <c r="BX78" s="417"/>
      <c r="BY78" s="417"/>
      <c r="BZ78" s="417"/>
      <c r="CA78" s="417"/>
      <c r="CB78" s="417"/>
      <c r="CC78" s="417"/>
      <c r="CD78" s="417"/>
      <c r="CE78" s="417"/>
      <c r="CF78" s="417"/>
      <c r="CG78" s="242"/>
      <c r="CH78" s="690"/>
      <c r="CI78" s="188"/>
    </row>
    <row r="79" spans="1:87" ht="3" customHeight="1">
      <c r="A79" s="173"/>
      <c r="B79" s="671"/>
      <c r="C79" s="671"/>
      <c r="D79" s="671"/>
      <c r="E79" s="669"/>
      <c r="F79" s="669"/>
      <c r="G79" s="654"/>
      <c r="H79" s="656"/>
      <c r="I79" s="656"/>
      <c r="J79" s="656"/>
      <c r="K79" s="656"/>
      <c r="L79" s="656"/>
      <c r="M79" s="656"/>
      <c r="N79" s="656"/>
      <c r="O79" s="656"/>
      <c r="P79" s="656"/>
      <c r="Q79" s="656"/>
      <c r="R79" s="656"/>
      <c r="S79" s="656"/>
      <c r="T79" s="656"/>
      <c r="U79" s="656"/>
      <c r="V79" s="656"/>
      <c r="W79" s="656"/>
      <c r="X79" s="656"/>
      <c r="Y79" s="656"/>
      <c r="Z79" s="656"/>
      <c r="AA79" s="658"/>
      <c r="AB79" s="658"/>
      <c r="AC79" s="658"/>
      <c r="AD79" s="637"/>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8"/>
      <c r="BB79" s="638"/>
      <c r="BC79" s="638"/>
      <c r="BD79" s="638"/>
      <c r="BE79" s="638"/>
      <c r="BF79" s="638"/>
      <c r="BG79" s="638"/>
      <c r="BH79" s="638"/>
      <c r="BI79" s="638"/>
      <c r="BJ79" s="638"/>
      <c r="BK79" s="638"/>
      <c r="BL79" s="638"/>
      <c r="BM79" s="638"/>
      <c r="BN79" s="638"/>
      <c r="BO79" s="638"/>
      <c r="BP79" s="638"/>
      <c r="BQ79" s="638"/>
      <c r="BR79" s="270"/>
      <c r="BS79" s="270"/>
      <c r="BT79" s="270"/>
      <c r="BU79" s="270"/>
      <c r="BV79" s="270"/>
      <c r="BW79" s="418"/>
      <c r="BX79" s="270"/>
      <c r="BY79" s="270"/>
      <c r="BZ79" s="270"/>
      <c r="CA79" s="270"/>
      <c r="CB79" s="270"/>
      <c r="CC79" s="270"/>
      <c r="CD79" s="270"/>
      <c r="CE79" s="270"/>
      <c r="CF79" s="270"/>
      <c r="CG79" s="243"/>
      <c r="CH79" s="690"/>
      <c r="CI79" s="188"/>
    </row>
    <row r="80" spans="1:87" ht="3" customHeight="1">
      <c r="A80" s="173"/>
      <c r="B80" s="671"/>
      <c r="C80" s="671"/>
      <c r="D80" s="671"/>
      <c r="E80" s="669"/>
      <c r="F80" s="669"/>
      <c r="G80" s="654"/>
      <c r="H80" s="656"/>
      <c r="I80" s="656"/>
      <c r="J80" s="656"/>
      <c r="K80" s="656"/>
      <c r="L80" s="656"/>
      <c r="M80" s="656"/>
      <c r="N80" s="656"/>
      <c r="O80" s="656"/>
      <c r="P80" s="656"/>
      <c r="Q80" s="656"/>
      <c r="R80" s="656"/>
      <c r="S80" s="656"/>
      <c r="T80" s="656"/>
      <c r="U80" s="656"/>
      <c r="V80" s="656"/>
      <c r="W80" s="656"/>
      <c r="X80" s="656"/>
      <c r="Y80" s="656"/>
      <c r="Z80" s="656"/>
      <c r="AA80" s="658"/>
      <c r="AB80" s="658"/>
      <c r="AC80" s="658"/>
      <c r="AD80" s="617"/>
      <c r="AE80" s="617"/>
      <c r="AF80" s="617"/>
      <c r="AG80" s="617"/>
      <c r="AH80" s="617"/>
      <c r="AI80" s="617"/>
      <c r="AJ80" s="617"/>
      <c r="AK80" s="617"/>
      <c r="AL80" s="617"/>
      <c r="AM80" s="617"/>
      <c r="AN80" s="617"/>
      <c r="AO80" s="617"/>
      <c r="AP80" s="617"/>
      <c r="AQ80" s="617"/>
      <c r="AR80" s="617"/>
      <c r="AS80" s="617"/>
      <c r="AT80" s="617"/>
      <c r="AU80" s="617"/>
      <c r="AV80" s="617"/>
      <c r="AW80" s="617"/>
      <c r="AX80" s="617"/>
      <c r="AY80" s="617"/>
      <c r="AZ80" s="617"/>
      <c r="BA80" s="667"/>
      <c r="BB80" s="667"/>
      <c r="BC80" s="667"/>
      <c r="BD80" s="667"/>
      <c r="BE80" s="667"/>
      <c r="BF80" s="667"/>
      <c r="BG80" s="667"/>
      <c r="BH80" s="667"/>
      <c r="BI80" s="667"/>
      <c r="BJ80" s="667"/>
      <c r="BK80" s="264"/>
      <c r="BL80" s="264"/>
      <c r="BM80" s="264"/>
      <c r="BN80" s="264"/>
      <c r="BO80" s="264"/>
      <c r="BP80" s="264"/>
      <c r="BQ80" s="264"/>
      <c r="BR80" s="264"/>
      <c r="BS80" s="264"/>
      <c r="BT80" s="264"/>
      <c r="BU80" s="264"/>
      <c r="BV80" s="264"/>
      <c r="BW80" s="264"/>
      <c r="BX80" s="264"/>
      <c r="BY80" s="264"/>
      <c r="BZ80" s="264"/>
      <c r="CA80" s="264"/>
      <c r="CB80" s="264"/>
      <c r="CC80" s="264"/>
      <c r="CD80" s="264"/>
      <c r="CE80" s="264"/>
      <c r="CF80" s="264"/>
      <c r="CG80" s="241"/>
      <c r="CH80" s="690"/>
      <c r="CI80" s="188"/>
    </row>
    <row r="81" spans="1:87" ht="3" customHeight="1">
      <c r="A81" s="173"/>
      <c r="B81" s="671"/>
      <c r="C81" s="671"/>
      <c r="D81" s="671"/>
      <c r="E81" s="669"/>
      <c r="F81" s="669"/>
      <c r="G81" s="654"/>
      <c r="H81" s="656"/>
      <c r="I81" s="656"/>
      <c r="J81" s="656"/>
      <c r="K81" s="656"/>
      <c r="L81" s="656"/>
      <c r="M81" s="656"/>
      <c r="N81" s="656"/>
      <c r="O81" s="656"/>
      <c r="P81" s="656"/>
      <c r="Q81" s="656"/>
      <c r="R81" s="656"/>
      <c r="S81" s="656"/>
      <c r="T81" s="656"/>
      <c r="U81" s="656"/>
      <c r="V81" s="656"/>
      <c r="W81" s="656"/>
      <c r="X81" s="656"/>
      <c r="Y81" s="656"/>
      <c r="Z81" s="656"/>
      <c r="AA81" s="658"/>
      <c r="AB81" s="658"/>
      <c r="AC81" s="658"/>
      <c r="AD81" s="618"/>
      <c r="AE81" s="612"/>
      <c r="AF81" s="612"/>
      <c r="AG81" s="612"/>
      <c r="AH81" s="412"/>
      <c r="AI81" s="613"/>
      <c r="AJ81" s="613"/>
      <c r="AK81" s="613"/>
      <c r="AL81" s="613"/>
      <c r="AM81" s="613"/>
      <c r="AN81" s="610" t="s">
        <v>371</v>
      </c>
      <c r="AO81" s="614"/>
      <c r="AP81" s="614"/>
      <c r="AQ81" s="614"/>
      <c r="AR81" s="614"/>
      <c r="AS81" s="614"/>
      <c r="AT81" s="610" t="s">
        <v>371</v>
      </c>
      <c r="AU81" s="614"/>
      <c r="AV81" s="614"/>
      <c r="AW81" s="614"/>
      <c r="AX81" s="614"/>
      <c r="AY81" s="614"/>
      <c r="AZ81" s="619"/>
      <c r="BA81" s="667"/>
      <c r="BB81" s="667"/>
      <c r="BC81" s="667"/>
      <c r="BD81" s="667"/>
      <c r="BE81" s="667"/>
      <c r="BF81" s="667"/>
      <c r="BG81" s="667"/>
      <c r="BH81" s="667"/>
      <c r="BI81" s="667"/>
      <c r="BJ81" s="667"/>
      <c r="BK81" s="417"/>
      <c r="BL81" s="612"/>
      <c r="BM81" s="612"/>
      <c r="BN81" s="612"/>
      <c r="BO81" s="417"/>
      <c r="BP81" s="419"/>
      <c r="BQ81" s="419"/>
      <c r="BR81" s="419"/>
      <c r="BS81" s="419"/>
      <c r="BT81" s="419"/>
      <c r="BU81" s="417"/>
      <c r="BV81" s="419"/>
      <c r="BW81" s="419"/>
      <c r="BX81" s="419"/>
      <c r="BY81" s="419"/>
      <c r="BZ81" s="419"/>
      <c r="CA81" s="420"/>
      <c r="CB81" s="419"/>
      <c r="CC81" s="419"/>
      <c r="CD81" s="419"/>
      <c r="CE81" s="419"/>
      <c r="CF81" s="419"/>
      <c r="CG81" s="244"/>
      <c r="CH81" s="690"/>
      <c r="CI81" s="188"/>
    </row>
    <row r="82" spans="1:87" ht="15" customHeight="1">
      <c r="A82" s="173"/>
      <c r="B82" s="671"/>
      <c r="C82" s="671"/>
      <c r="D82" s="671"/>
      <c r="E82" s="669"/>
      <c r="F82" s="669"/>
      <c r="G82" s="654"/>
      <c r="H82" s="656"/>
      <c r="I82" s="656"/>
      <c r="J82" s="656"/>
      <c r="K82" s="656"/>
      <c r="L82" s="656"/>
      <c r="M82" s="656"/>
      <c r="N82" s="656"/>
      <c r="O82" s="656"/>
      <c r="P82" s="656"/>
      <c r="Q82" s="656"/>
      <c r="R82" s="656"/>
      <c r="S82" s="656"/>
      <c r="T82" s="656"/>
      <c r="U82" s="656"/>
      <c r="V82" s="656"/>
      <c r="W82" s="656"/>
      <c r="X82" s="656"/>
      <c r="Y82" s="656"/>
      <c r="Z82" s="656"/>
      <c r="AA82" s="658"/>
      <c r="AB82" s="658"/>
      <c r="AC82" s="658"/>
      <c r="AD82" s="618"/>
      <c r="AE82" s="409" t="str">
        <f>IF(LEN(VLOOKUP(AA76,suvaha!$D$8:$H$158,3,FALSE))&lt;11,"",LEFT(RIGHT(VLOOKUP(AA76,suvaha!$D$8:$H$158,3,FALSE),11),1))</f>
        <v/>
      </c>
      <c r="AF82" s="211" t="s">
        <v>371</v>
      </c>
      <c r="AG82" s="409" t="str">
        <f>IF(LEN(VLOOKUP(AA76,suvaha!$D$8:$H$158,3,FALSE))&lt;10,"",LEFT(RIGHT(VLOOKUP(AA76,suvaha!$D$8:$H$158,3,FALSE),10),1))</f>
        <v/>
      </c>
      <c r="AH82" s="411" t="s">
        <v>371</v>
      </c>
      <c r="AI82" s="409" t="str">
        <f>IF(LEN(VLOOKUP(AA76,suvaha!$D$8:$H$158,3,FALSE))&lt;9,"",LEFT(RIGHT(VLOOKUP(AA76,suvaha!$D$8:$H$158,3,FALSE),9),1))</f>
        <v/>
      </c>
      <c r="AJ82" s="211" t="s">
        <v>371</v>
      </c>
      <c r="AK82" s="409" t="str">
        <f>IF(LEN(VLOOKUP(AA76,suvaha!$D$8:$H$158,3,FALSE))&lt;8,"",LEFT(RIGHT(VLOOKUP(AA76,suvaha!$D$8:$H$158,3,FALSE),8),1))</f>
        <v/>
      </c>
      <c r="AL82" s="411" t="s">
        <v>371</v>
      </c>
      <c r="AM82" s="409" t="str">
        <f>IF(LEN(VLOOKUP(AA76,suvaha!$D$8:$H$158,3,FALSE))&lt;7,"",LEFT(RIGHT(VLOOKUP(AA76,suvaha!$D$8:$H$158,3,FALSE),7),1))</f>
        <v/>
      </c>
      <c r="AN82" s="610"/>
      <c r="AO82" s="409" t="str">
        <f>IF(LEN(VLOOKUP(AA76,suvaha!$D$8:$H$158,3,FALSE))&lt;6,"",LEFT(RIGHT(VLOOKUP(AA76,suvaha!$D$8:$H$158,3,FALSE),6),1))</f>
        <v/>
      </c>
      <c r="AP82" s="411" t="s">
        <v>371</v>
      </c>
      <c r="AQ82" s="409" t="str">
        <f>IF(LEN(VLOOKUP(AA76,suvaha!$D$8:$H$158,3,FALSE))&lt;5,"",LEFT(RIGHT(VLOOKUP(AA76,suvaha!$D$8:$H$158,3,FALSE),5),1))</f>
        <v/>
      </c>
      <c r="AR82" s="411" t="s">
        <v>371</v>
      </c>
      <c r="AS82" s="409" t="str">
        <f>IF(LEN(VLOOKUP(AA76,suvaha!$D$8:$H$158,3,FALSE))&lt;4,"",LEFT(RIGHT(VLOOKUP(AA76,suvaha!$D$8:$H$158,3,FALSE),4),1))</f>
        <v/>
      </c>
      <c r="AT82" s="610"/>
      <c r="AU82" s="409" t="str">
        <f>IF(LEN(VLOOKUP(AA76,suvaha!$D$8:$H$158,3,FALSE))&lt;3,"",LEFT(RIGHT(VLOOKUP(AA76,suvaha!$D$8:$H$158,3,FALSE),3),1))</f>
        <v/>
      </c>
      <c r="AV82" s="411" t="s">
        <v>371</v>
      </c>
      <c r="AW82" s="409" t="str">
        <f>IF(LEN(VLOOKUP(AA76,suvaha!$D$8:$H$158,3,FALSE))&lt;2,"",LEFT(RIGHT(VLOOKUP(AA76,suvaha!$D$8:$H$158,3,FALSE),2),1))</f>
        <v/>
      </c>
      <c r="AX82" s="411" t="s">
        <v>371</v>
      </c>
      <c r="AY82" s="409" t="str">
        <f>IF(VLOOKUP(AA76,suvaha!$D$8:$H$85,3,FALSE)=0,"",IF(LEN(VLOOKUP(AA76,suvaha!$D$8:$H$158,3,FALSE))&lt;1,"",LEFT(RIGHT(VLOOKUP(AA76,suvaha!$D$8:$H$158,3,FALSE),1),1)))</f>
        <v/>
      </c>
      <c r="AZ82" s="619"/>
      <c r="BA82" s="667"/>
      <c r="BB82" s="667"/>
      <c r="BC82" s="667"/>
      <c r="BD82" s="667"/>
      <c r="BE82" s="667"/>
      <c r="BF82" s="667"/>
      <c r="BG82" s="667"/>
      <c r="BH82" s="667"/>
      <c r="BI82" s="667"/>
      <c r="BJ82" s="667"/>
      <c r="BK82" s="417"/>
      <c r="BL82" s="409" t="str">
        <f>IF(LEN(VLOOKUP(AA76,suvaha!$D$8:$H$158,5,FALSE))&lt;11,"",LEFT(RIGHT(VLOOKUP(AA76,suvaha!$D$8:$H$158,5,FALSE),11),1))</f>
        <v/>
      </c>
      <c r="BM82" s="211" t="s">
        <v>371</v>
      </c>
      <c r="BN82" s="409" t="str">
        <f>IF(LEN(VLOOKUP(AA76,suvaha!$D$8:$H$158,5,FALSE))&lt;10,"",LEFT(RIGHT(VLOOKUP(AA76,suvaha!$D$8:$H$158,5,FALSE),10),1))</f>
        <v/>
      </c>
      <c r="BO82" s="417" t="s">
        <v>371</v>
      </c>
      <c r="BP82" s="409" t="str">
        <f>IF(LEN(VLOOKUP(AA76,suvaha!$D$8:$H$158,5,FALSE))&lt;9,"",LEFT(RIGHT(VLOOKUP(AA76,suvaha!$D$8:$H$158,5,FALSE),9),1))</f>
        <v/>
      </c>
      <c r="BQ82" s="411" t="s">
        <v>371</v>
      </c>
      <c r="BR82" s="409" t="str">
        <f>IF(LEN(VLOOKUP(AA76,suvaha!$D$8:$H$158,5,FALSE))&lt;8,"",LEFT(RIGHT(VLOOKUP(AA76,suvaha!$D$8:$H$158,5,FALSE),8),1))</f>
        <v/>
      </c>
      <c r="BS82" s="411" t="s">
        <v>371</v>
      </c>
      <c r="BT82" s="409" t="str">
        <f>IF(LEN(VLOOKUP(AA76,suvaha!$D$8:$H$158,5,FALSE))&lt;7,"",LEFT(RIGHT(VLOOKUP(AA76,suvaha!$D$8:$H$158,5,FALSE),7),1))</f>
        <v/>
      </c>
      <c r="BU82" s="417" t="s">
        <v>371</v>
      </c>
      <c r="BV82" s="409" t="str">
        <f>IF(LEN(VLOOKUP(AA76,suvaha!$D$8:$H$158,5,FALSE))&lt;6,"",LEFT(RIGHT(VLOOKUP(AA76,suvaha!$D$8:$H$158,5,FALSE),6),1))</f>
        <v/>
      </c>
      <c r="BW82" s="411" t="s">
        <v>371</v>
      </c>
      <c r="BX82" s="409" t="str">
        <f>IF(LEN(VLOOKUP(AA76,suvaha!$D$8:$H$158,5,FALSE))&lt;5,"",LEFT(RIGHT(VLOOKUP(AA76,suvaha!$D$8:$H$158,5,FALSE),5),1))</f>
        <v>7</v>
      </c>
      <c r="BY82" s="411" t="s">
        <v>371</v>
      </c>
      <c r="BZ82" s="409" t="str">
        <f>IF(LEN(VLOOKUP(AA76,suvaha!$D$8:$H$158,5,FALSE))&lt;4,"",LEFT(RIGHT(VLOOKUP(AA76,suvaha!$D$8:$H$158,5,FALSE),4),1))</f>
        <v>4</v>
      </c>
      <c r="CA82" s="420" t="s">
        <v>371</v>
      </c>
      <c r="CB82" s="409" t="str">
        <f>IF(LEN(VLOOKUP(AA76,suvaha!$D$8:$H$158,5,FALSE))&lt;3,"",LEFT(RIGHT(VLOOKUP(AA76,suvaha!$D$8:$H$158,5,FALSE),3),1))</f>
        <v>5</v>
      </c>
      <c r="CC82" s="411" t="s">
        <v>371</v>
      </c>
      <c r="CD82" s="409" t="str">
        <f>IF(LEN(VLOOKUP(AA76,suvaha!$D$8:$H$158,5,FALSE))&lt;2,"",LEFT(RIGHT(VLOOKUP(AA76,suvaha!$D$8:$H$158,5,FALSE),2),1))</f>
        <v>8</v>
      </c>
      <c r="CE82" s="411" t="s">
        <v>773</v>
      </c>
      <c r="CF82" s="409" t="str">
        <f>IF(VLOOKUP(AA76,suvaha!$D$8:$H$85,5,FALSE)=0,"",IF(LEN(VLOOKUP(AA76,suvaha!$D$8:$H$158,5,FALSE))&lt;1,"",LEFT(RIGHT(VLOOKUP(AA76,suvaha!$D$8:$H$158,5,FALSE),1),1)))</f>
        <v>7</v>
      </c>
      <c r="CG82" s="244"/>
      <c r="CH82" s="690"/>
      <c r="CI82" s="188"/>
    </row>
    <row r="83" spans="1:87" ht="3" customHeight="1">
      <c r="A83" s="173"/>
      <c r="B83" s="671"/>
      <c r="C83" s="671"/>
      <c r="D83" s="671"/>
      <c r="E83" s="669"/>
      <c r="F83" s="669"/>
      <c r="G83" s="654"/>
      <c r="H83" s="656"/>
      <c r="I83" s="656"/>
      <c r="J83" s="656"/>
      <c r="K83" s="656"/>
      <c r="L83" s="656"/>
      <c r="M83" s="656"/>
      <c r="N83" s="656"/>
      <c r="O83" s="656"/>
      <c r="P83" s="656"/>
      <c r="Q83" s="656"/>
      <c r="R83" s="656"/>
      <c r="S83" s="656"/>
      <c r="T83" s="656"/>
      <c r="U83" s="656"/>
      <c r="V83" s="656"/>
      <c r="W83" s="656"/>
      <c r="X83" s="656"/>
      <c r="Y83" s="656"/>
      <c r="Z83" s="656"/>
      <c r="AA83" s="658"/>
      <c r="AB83" s="658"/>
      <c r="AC83" s="658"/>
      <c r="AD83" s="637"/>
      <c r="AE83" s="637"/>
      <c r="AF83" s="637"/>
      <c r="AG83" s="637"/>
      <c r="AH83" s="637"/>
      <c r="AI83" s="637"/>
      <c r="AJ83" s="637"/>
      <c r="AK83" s="637"/>
      <c r="AL83" s="637"/>
      <c r="AM83" s="637"/>
      <c r="AN83" s="637"/>
      <c r="AO83" s="637"/>
      <c r="AP83" s="637"/>
      <c r="AQ83" s="637"/>
      <c r="AR83" s="637"/>
      <c r="AS83" s="637"/>
      <c r="AT83" s="637"/>
      <c r="AU83" s="637"/>
      <c r="AV83" s="637"/>
      <c r="AW83" s="637"/>
      <c r="AX83" s="637"/>
      <c r="AY83" s="637"/>
      <c r="AZ83" s="637"/>
      <c r="BA83" s="667"/>
      <c r="BB83" s="667"/>
      <c r="BC83" s="667"/>
      <c r="BD83" s="667"/>
      <c r="BE83" s="667"/>
      <c r="BF83" s="667"/>
      <c r="BG83" s="667"/>
      <c r="BH83" s="667"/>
      <c r="BI83" s="667"/>
      <c r="BJ83" s="667"/>
      <c r="BK83" s="270"/>
      <c r="BL83" s="270"/>
      <c r="BM83" s="270"/>
      <c r="BN83" s="270"/>
      <c r="BO83" s="270"/>
      <c r="BP83" s="270"/>
      <c r="BQ83" s="270"/>
      <c r="BR83" s="270"/>
      <c r="BS83" s="270"/>
      <c r="BT83" s="270"/>
      <c r="BU83" s="270"/>
      <c r="BV83" s="270"/>
      <c r="BW83" s="270"/>
      <c r="BX83" s="270"/>
      <c r="BY83" s="270"/>
      <c r="BZ83" s="270"/>
      <c r="CA83" s="270"/>
      <c r="CB83" s="270"/>
      <c r="CC83" s="270"/>
      <c r="CD83" s="270"/>
      <c r="CE83" s="270"/>
      <c r="CF83" s="270"/>
      <c r="CG83" s="243"/>
      <c r="CH83" s="690"/>
      <c r="CI83" s="188"/>
    </row>
    <row r="84" spans="1:87" s="206" customFormat="1" ht="3" customHeight="1">
      <c r="A84" s="173"/>
      <c r="B84" s="671"/>
      <c r="C84" s="671"/>
      <c r="D84" s="671"/>
      <c r="E84" s="732" t="s">
        <v>85</v>
      </c>
      <c r="F84" s="732"/>
      <c r="G84" s="739"/>
      <c r="H84" s="666" t="str">
        <f>Index!C117</f>
        <v>Krátkodobý finančný majetok súčet (r. 67 až r. 70)</v>
      </c>
      <c r="I84" s="666"/>
      <c r="J84" s="666"/>
      <c r="K84" s="666"/>
      <c r="L84" s="666"/>
      <c r="M84" s="666"/>
      <c r="N84" s="666"/>
      <c r="O84" s="666"/>
      <c r="P84" s="666"/>
      <c r="Q84" s="666"/>
      <c r="R84" s="666"/>
      <c r="S84" s="666"/>
      <c r="T84" s="666"/>
      <c r="U84" s="666"/>
      <c r="V84" s="666"/>
      <c r="W84" s="666"/>
      <c r="X84" s="666"/>
      <c r="Y84" s="666"/>
      <c r="Z84" s="666"/>
      <c r="AA84" s="667" t="s">
        <v>859</v>
      </c>
      <c r="AB84" s="667"/>
      <c r="AC84" s="667"/>
      <c r="AD84" s="617"/>
      <c r="AE84" s="617"/>
      <c r="AF84" s="617"/>
      <c r="AG84" s="617"/>
      <c r="AH84" s="617"/>
      <c r="AI84" s="617"/>
      <c r="AJ84" s="617"/>
      <c r="AK84" s="617"/>
      <c r="AL84" s="617"/>
      <c r="AM84" s="617"/>
      <c r="AN84" s="617"/>
      <c r="AO84" s="617"/>
      <c r="AP84" s="617"/>
      <c r="AQ84" s="617"/>
      <c r="AR84" s="617"/>
      <c r="AS84" s="617"/>
      <c r="AT84" s="617"/>
      <c r="AU84" s="617"/>
      <c r="AV84" s="617"/>
      <c r="AW84" s="617"/>
      <c r="AX84" s="617"/>
      <c r="AY84" s="617"/>
      <c r="AZ84" s="617"/>
      <c r="BA84" s="659"/>
      <c r="BB84" s="659"/>
      <c r="BC84" s="659"/>
      <c r="BD84" s="659"/>
      <c r="BE84" s="659"/>
      <c r="BF84" s="659"/>
      <c r="BG84" s="659"/>
      <c r="BH84" s="659"/>
      <c r="BI84" s="659"/>
      <c r="BJ84" s="659"/>
      <c r="BK84" s="659"/>
      <c r="BL84" s="659"/>
      <c r="BM84" s="659"/>
      <c r="BN84" s="659"/>
      <c r="BO84" s="659"/>
      <c r="BP84" s="659"/>
      <c r="BQ84" s="659"/>
      <c r="BR84" s="264"/>
      <c r="BS84" s="264"/>
      <c r="BT84" s="264"/>
      <c r="BU84" s="264"/>
      <c r="BV84" s="264"/>
      <c r="BW84" s="421"/>
      <c r="BX84" s="264"/>
      <c r="BY84" s="264"/>
      <c r="BZ84" s="264"/>
      <c r="CA84" s="264"/>
      <c r="CB84" s="264"/>
      <c r="CC84" s="264"/>
      <c r="CD84" s="264"/>
      <c r="CE84" s="264"/>
      <c r="CF84" s="264"/>
      <c r="CG84" s="241"/>
      <c r="CH84" s="690"/>
      <c r="CI84" s="245"/>
    </row>
    <row r="85" spans="1:87" s="206" customFormat="1" ht="3" customHeight="1">
      <c r="A85" s="173"/>
      <c r="B85" s="671"/>
      <c r="C85" s="671"/>
      <c r="D85" s="671"/>
      <c r="E85" s="732"/>
      <c r="F85" s="732"/>
      <c r="G85" s="739"/>
      <c r="H85" s="666"/>
      <c r="I85" s="666"/>
      <c r="J85" s="666"/>
      <c r="K85" s="666"/>
      <c r="L85" s="666"/>
      <c r="M85" s="666"/>
      <c r="N85" s="666"/>
      <c r="O85" s="666"/>
      <c r="P85" s="666"/>
      <c r="Q85" s="666"/>
      <c r="R85" s="666"/>
      <c r="S85" s="666"/>
      <c r="T85" s="666"/>
      <c r="U85" s="666"/>
      <c r="V85" s="666"/>
      <c r="W85" s="666"/>
      <c r="X85" s="666"/>
      <c r="Y85" s="666"/>
      <c r="Z85" s="666"/>
      <c r="AA85" s="667"/>
      <c r="AB85" s="667"/>
      <c r="AC85" s="667"/>
      <c r="AD85" s="618"/>
      <c r="AE85" s="612"/>
      <c r="AF85" s="612"/>
      <c r="AG85" s="612"/>
      <c r="AH85" s="412"/>
      <c r="AI85" s="613"/>
      <c r="AJ85" s="613"/>
      <c r="AK85" s="613"/>
      <c r="AL85" s="613"/>
      <c r="AM85" s="613"/>
      <c r="AN85" s="610"/>
      <c r="AO85" s="614"/>
      <c r="AP85" s="614"/>
      <c r="AQ85" s="614"/>
      <c r="AR85" s="614"/>
      <c r="AS85" s="614"/>
      <c r="AT85" s="610"/>
      <c r="AU85" s="614"/>
      <c r="AV85" s="614"/>
      <c r="AW85" s="614"/>
      <c r="AX85" s="614"/>
      <c r="AY85" s="614"/>
      <c r="AZ85" s="619"/>
      <c r="BA85" s="618"/>
      <c r="BB85" s="612"/>
      <c r="BC85" s="612"/>
      <c r="BD85" s="612"/>
      <c r="BE85" s="412"/>
      <c r="BF85" s="613"/>
      <c r="BG85" s="613"/>
      <c r="BH85" s="613"/>
      <c r="BI85" s="613"/>
      <c r="BJ85" s="613"/>
      <c r="BK85" s="610"/>
      <c r="BL85" s="614"/>
      <c r="BM85" s="614"/>
      <c r="BN85" s="614"/>
      <c r="BO85" s="614"/>
      <c r="BP85" s="614"/>
      <c r="BQ85" s="611"/>
      <c r="BR85" s="614"/>
      <c r="BS85" s="614"/>
      <c r="BT85" s="614"/>
      <c r="BU85" s="614"/>
      <c r="BV85" s="614"/>
      <c r="BW85" s="416"/>
      <c r="BX85" s="417"/>
      <c r="BY85" s="417"/>
      <c r="BZ85" s="417"/>
      <c r="CA85" s="417"/>
      <c r="CB85" s="417"/>
      <c r="CC85" s="417"/>
      <c r="CD85" s="417"/>
      <c r="CE85" s="417"/>
      <c r="CF85" s="417"/>
      <c r="CG85" s="242"/>
      <c r="CH85" s="690"/>
      <c r="CI85" s="245"/>
    </row>
    <row r="86" spans="1:87" ht="15" customHeight="1">
      <c r="A86" s="173"/>
      <c r="B86" s="671"/>
      <c r="C86" s="671"/>
      <c r="D86" s="671"/>
      <c r="E86" s="732"/>
      <c r="F86" s="732"/>
      <c r="G86" s="739"/>
      <c r="H86" s="666"/>
      <c r="I86" s="666"/>
      <c r="J86" s="666"/>
      <c r="K86" s="666"/>
      <c r="L86" s="666"/>
      <c r="M86" s="666"/>
      <c r="N86" s="666"/>
      <c r="O86" s="666"/>
      <c r="P86" s="666"/>
      <c r="Q86" s="666"/>
      <c r="R86" s="666"/>
      <c r="S86" s="666"/>
      <c r="T86" s="666"/>
      <c r="U86" s="666"/>
      <c r="V86" s="666"/>
      <c r="W86" s="666"/>
      <c r="X86" s="666"/>
      <c r="Y86" s="666"/>
      <c r="Z86" s="666"/>
      <c r="AA86" s="667"/>
      <c r="AB86" s="667"/>
      <c r="AC86" s="667"/>
      <c r="AD86" s="618"/>
      <c r="AE86" s="409" t="str">
        <f>IF(LEN(VLOOKUP(AA84,suvaha!$D$8:$H$158,2,FALSE))&lt;11,"",LEFT(RIGHT(VLOOKUP(AA84,suvaha!$D$8:$H$158,2,FALSE),11),1))</f>
        <v/>
      </c>
      <c r="AF86" s="211"/>
      <c r="AG86" s="409" t="str">
        <f>IF(LEN(VLOOKUP(AA84,suvaha!$D$8:$H$158,2,FALSE))&lt;10,"",LEFT(RIGHT(VLOOKUP(AA84,suvaha!$D$8:$H$158,2,FALSE),10),1))</f>
        <v/>
      </c>
      <c r="AH86" s="411"/>
      <c r="AI86" s="409" t="str">
        <f>IF(LEN(VLOOKUP(AA84,suvaha!$D$8:$H$158,2,FALSE))&lt;9,"",LEFT(RIGHT(VLOOKUP(AA84,suvaha!$D$8:$H$158,2,FALSE),9),1))</f>
        <v/>
      </c>
      <c r="AJ86" s="211"/>
      <c r="AK86" s="409" t="str">
        <f>IF(LEN(VLOOKUP(AA84,suvaha!$D$8:$H$158,2,FALSE))&lt;8,"",LEFT(RIGHT(VLOOKUP(AA84,suvaha!$D$8:$H$158,2,FALSE),8),1))</f>
        <v/>
      </c>
      <c r="AL86" s="411"/>
      <c r="AM86" s="409" t="str">
        <f>IF(LEN(VLOOKUP(AA84,suvaha!$D$8:$H$158,2,FALSE))&lt;7,"",LEFT(RIGHT(VLOOKUP(AA84,suvaha!$D$8:$H$158,2,FALSE),7),1))</f>
        <v/>
      </c>
      <c r="AN86" s="610"/>
      <c r="AO86" s="409" t="str">
        <f>IF(LEN(VLOOKUP(AA84,suvaha!$D$8:$H$158,2,FALSE))&lt;6,"",LEFT(RIGHT(VLOOKUP(AA84,suvaha!$D$8:$H$158,2,FALSE),6),1))</f>
        <v/>
      </c>
      <c r="AP86" s="411"/>
      <c r="AQ86" s="409" t="str">
        <f>IF(LEN(VLOOKUP(AA84,suvaha!$D$8:$H$158,2,FALSE))&lt;5,"",LEFT(RIGHT(VLOOKUP(AA84,suvaha!$D$8:$H$158,2,FALSE),5),1))</f>
        <v/>
      </c>
      <c r="AR86" s="411"/>
      <c r="AS86" s="409" t="str">
        <f>IF(LEN(VLOOKUP(AA84,suvaha!$D$8:$H$158,2,FALSE))&lt;4,"",LEFT(RIGHT(VLOOKUP(AA84,suvaha!$D$8:$H$158,2,FALSE),4),1))</f>
        <v/>
      </c>
      <c r="AT86" s="610"/>
      <c r="AU86" s="409" t="str">
        <f>IF(LEN(VLOOKUP(AA84,suvaha!$D$8:$H$158,2,FALSE))&lt;3,"",LEFT(RIGHT(VLOOKUP(AA84,suvaha!$D$8:$H$158,2,FALSE),3),1))</f>
        <v/>
      </c>
      <c r="AV86" s="411"/>
      <c r="AW86" s="409" t="str">
        <f>IF(LEN(VLOOKUP(AA84,suvaha!$D$8:$H$158,2,FALSE))&lt;2,"",LEFT(RIGHT(VLOOKUP(AA84,suvaha!$D$8:$H$158,2,FALSE),2),1))</f>
        <v/>
      </c>
      <c r="AX86" s="411"/>
      <c r="AY86" s="409" t="str">
        <f>IF(VLOOKUP(AA84,suvaha!$D$8:$H$85,2,FALSE)=0,"",IF(LEN(VLOOKUP(AA84,suvaha!$D$8:$H$158,2,FALSE))&lt;1,"",LEFT(RIGHT(VLOOKUP(AA84,suvaha!$D$8:$H$158,2,FALSE),1),1)))</f>
        <v/>
      </c>
      <c r="AZ86" s="619"/>
      <c r="BA86" s="618"/>
      <c r="BB86" s="409" t="str">
        <f>IF(LEN(VLOOKUP(AA84,suvaha!$D$8:$H$158,4,FALSE))&lt;11,"",LEFT(RIGHT(VLOOKUP(AA84,suvaha!$D$8:$H$158,4,FALSE),11),1))</f>
        <v/>
      </c>
      <c r="BC86" s="211"/>
      <c r="BD86" s="409" t="str">
        <f>IF(LEN(VLOOKUP(AA84,suvaha!$D$8:$H$158,4,FALSE))&lt;10,"",LEFT(RIGHT(VLOOKUP(AA84,suvaha!$D$8:$H$158,4,FALSE),10),1))</f>
        <v/>
      </c>
      <c r="BE86" s="411"/>
      <c r="BF86" s="409" t="str">
        <f>IF(LEN(VLOOKUP(AA84,suvaha!$D$8:$H$158,4,FALSE))&lt;9,"",LEFT(RIGHT(VLOOKUP(AA84,suvaha!$D$8:$H$158,4,FALSE),9),1))</f>
        <v/>
      </c>
      <c r="BG86" s="211"/>
      <c r="BH86" s="409" t="str">
        <f>IF(LEN(VLOOKUP(AA84,suvaha!$D$8:$H$158,4,FALSE))&lt;8,"",LEFT(RIGHT(VLOOKUP(AA84,suvaha!$D$8:$H$158,4,FALSE),8),1))</f>
        <v/>
      </c>
      <c r="BI86" s="411"/>
      <c r="BJ86" s="409" t="str">
        <f>IF(LEN(VLOOKUP(AA84,suvaha!$D$8:$H$158,4,FALSE))&lt;7,"",LEFT(RIGHT(VLOOKUP(AA84,suvaha!$D$8:$H$158,4,FALSE),7),1))</f>
        <v/>
      </c>
      <c r="BK86" s="610"/>
      <c r="BL86" s="409" t="str">
        <f>IF(LEN(VLOOKUP(AA84,suvaha!$D$8:$H$158,4,FALSE))&lt;6,"",LEFT(RIGHT(VLOOKUP(AA84,suvaha!$D$8:$H$158,4,FALSE),6),1))</f>
        <v/>
      </c>
      <c r="BM86" s="411"/>
      <c r="BN86" s="409" t="str">
        <f>IF(LEN(VLOOKUP(AA84,suvaha!$D$8:$H$158,4,FALSE))&lt;5,"",LEFT(RIGHT(VLOOKUP(AA84,suvaha!$D$8:$H$158,4,FALSE),5),1))</f>
        <v/>
      </c>
      <c r="BO86" s="411"/>
      <c r="BP86" s="409" t="str">
        <f>IF(LEN(VLOOKUP(AA84,suvaha!$D$8:$H$158,4,FALSE))&lt;4,"",LEFT(RIGHT(VLOOKUP(AA84,suvaha!$D$8:$H$158,4,FALSE),4),1))</f>
        <v/>
      </c>
      <c r="BQ86" s="611"/>
      <c r="BR86" s="409" t="str">
        <f>IF(LEN(VLOOKUP(AA84,suvaha!$D$8:$H$158,4,FALSE))&lt;3,"",LEFT(RIGHT(VLOOKUP(AA84,suvaha!$D$8:$H$158,4,FALSE),3),1))</f>
        <v/>
      </c>
      <c r="BS86" s="411"/>
      <c r="BT86" s="409" t="str">
        <f>IF(LEN(VLOOKUP(AA84,suvaha!$D$8:$H$158,4,FALSE))&lt;2,"",LEFT(RIGHT(VLOOKUP(AA84,suvaha!$D$8:$H$158,4,FALSE),2),1))</f>
        <v/>
      </c>
      <c r="BU86" s="411"/>
      <c r="BV86" s="409" t="str">
        <f>IF(VLOOKUP(AA84,suvaha!$D$8:$H$85,4,FALSE)=0,"",IF(LEN(VLOOKUP(AA84,suvaha!$D$8:$H$158,4,FALSE))&lt;1,"",LEFT(RIGHT(VLOOKUP(AA84,suvaha!$D$8:$H$158,4,FALSE),1),1)))</f>
        <v/>
      </c>
      <c r="BW86" s="416"/>
      <c r="BX86" s="417"/>
      <c r="BY86" s="417"/>
      <c r="BZ86" s="417"/>
      <c r="CA86" s="417"/>
      <c r="CB86" s="417"/>
      <c r="CC86" s="417"/>
      <c r="CD86" s="417"/>
      <c r="CE86" s="417"/>
      <c r="CF86" s="417"/>
      <c r="CG86" s="242"/>
      <c r="CH86" s="690"/>
      <c r="CI86" s="188"/>
    </row>
    <row r="87" spans="1:87" ht="3" customHeight="1">
      <c r="A87" s="173"/>
      <c r="B87" s="671"/>
      <c r="C87" s="671"/>
      <c r="D87" s="671"/>
      <c r="E87" s="732"/>
      <c r="F87" s="732"/>
      <c r="G87" s="739"/>
      <c r="H87" s="666"/>
      <c r="I87" s="666"/>
      <c r="J87" s="666"/>
      <c r="K87" s="666"/>
      <c r="L87" s="666"/>
      <c r="M87" s="666"/>
      <c r="N87" s="666"/>
      <c r="O87" s="666"/>
      <c r="P87" s="666"/>
      <c r="Q87" s="666"/>
      <c r="R87" s="666"/>
      <c r="S87" s="666"/>
      <c r="T87" s="666"/>
      <c r="U87" s="666"/>
      <c r="V87" s="666"/>
      <c r="W87" s="666"/>
      <c r="X87" s="666"/>
      <c r="Y87" s="666"/>
      <c r="Z87" s="666"/>
      <c r="AA87" s="667"/>
      <c r="AB87" s="667"/>
      <c r="AC87" s="667"/>
      <c r="AD87" s="637"/>
      <c r="AE87" s="637"/>
      <c r="AF87" s="637"/>
      <c r="AG87" s="637"/>
      <c r="AH87" s="637"/>
      <c r="AI87" s="637"/>
      <c r="AJ87" s="637"/>
      <c r="AK87" s="637"/>
      <c r="AL87" s="637"/>
      <c r="AM87" s="637"/>
      <c r="AN87" s="637"/>
      <c r="AO87" s="637"/>
      <c r="AP87" s="637"/>
      <c r="AQ87" s="637"/>
      <c r="AR87" s="637"/>
      <c r="AS87" s="637"/>
      <c r="AT87" s="637"/>
      <c r="AU87" s="637"/>
      <c r="AV87" s="637"/>
      <c r="AW87" s="637"/>
      <c r="AX87" s="637"/>
      <c r="AY87" s="637"/>
      <c r="AZ87" s="637"/>
      <c r="BA87" s="638"/>
      <c r="BB87" s="638"/>
      <c r="BC87" s="638"/>
      <c r="BD87" s="638"/>
      <c r="BE87" s="638"/>
      <c r="BF87" s="638"/>
      <c r="BG87" s="638"/>
      <c r="BH87" s="638"/>
      <c r="BI87" s="638"/>
      <c r="BJ87" s="638"/>
      <c r="BK87" s="638"/>
      <c r="BL87" s="638"/>
      <c r="BM87" s="638"/>
      <c r="BN87" s="638"/>
      <c r="BO87" s="638"/>
      <c r="BP87" s="638"/>
      <c r="BQ87" s="638"/>
      <c r="BR87" s="270"/>
      <c r="BS87" s="270"/>
      <c r="BT87" s="270"/>
      <c r="BU87" s="270"/>
      <c r="BV87" s="270"/>
      <c r="BW87" s="418"/>
      <c r="BX87" s="270"/>
      <c r="BY87" s="270"/>
      <c r="BZ87" s="270"/>
      <c r="CA87" s="270"/>
      <c r="CB87" s="270"/>
      <c r="CC87" s="270"/>
      <c r="CD87" s="270"/>
      <c r="CE87" s="270"/>
      <c r="CF87" s="270"/>
      <c r="CG87" s="243"/>
      <c r="CH87" s="690"/>
      <c r="CI87" s="188"/>
    </row>
    <row r="88" spans="1:87" ht="3" customHeight="1">
      <c r="A88" s="173"/>
      <c r="B88" s="671"/>
      <c r="C88" s="671"/>
      <c r="D88" s="671"/>
      <c r="E88" s="732"/>
      <c r="F88" s="732"/>
      <c r="G88" s="739"/>
      <c r="H88" s="666"/>
      <c r="I88" s="666"/>
      <c r="J88" s="666"/>
      <c r="K88" s="666"/>
      <c r="L88" s="666"/>
      <c r="M88" s="666"/>
      <c r="N88" s="666"/>
      <c r="O88" s="666"/>
      <c r="P88" s="666"/>
      <c r="Q88" s="666"/>
      <c r="R88" s="666"/>
      <c r="S88" s="666"/>
      <c r="T88" s="666"/>
      <c r="U88" s="666"/>
      <c r="V88" s="666"/>
      <c r="W88" s="666"/>
      <c r="X88" s="666"/>
      <c r="Y88" s="666"/>
      <c r="Z88" s="666"/>
      <c r="AA88" s="667"/>
      <c r="AB88" s="667"/>
      <c r="AC88" s="667"/>
      <c r="AD88" s="617"/>
      <c r="AE88" s="617"/>
      <c r="AF88" s="617"/>
      <c r="AG88" s="617"/>
      <c r="AH88" s="617"/>
      <c r="AI88" s="617"/>
      <c r="AJ88" s="617"/>
      <c r="AK88" s="617"/>
      <c r="AL88" s="617"/>
      <c r="AM88" s="617"/>
      <c r="AN88" s="617"/>
      <c r="AO88" s="617"/>
      <c r="AP88" s="617"/>
      <c r="AQ88" s="617"/>
      <c r="AR88" s="617"/>
      <c r="AS88" s="617"/>
      <c r="AT88" s="617"/>
      <c r="AU88" s="617"/>
      <c r="AV88" s="617"/>
      <c r="AW88" s="617"/>
      <c r="AX88" s="617"/>
      <c r="AY88" s="617"/>
      <c r="AZ88" s="617"/>
      <c r="BA88" s="667"/>
      <c r="BB88" s="667"/>
      <c r="BC88" s="667"/>
      <c r="BD88" s="667"/>
      <c r="BE88" s="667"/>
      <c r="BF88" s="667"/>
      <c r="BG88" s="667"/>
      <c r="BH88" s="667"/>
      <c r="BI88" s="667"/>
      <c r="BJ88" s="667"/>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41"/>
      <c r="CH88" s="690"/>
      <c r="CI88" s="188"/>
    </row>
    <row r="89" spans="1:87" ht="3" customHeight="1">
      <c r="A89" s="173"/>
      <c r="B89" s="671"/>
      <c r="C89" s="671"/>
      <c r="D89" s="671"/>
      <c r="E89" s="732"/>
      <c r="F89" s="732"/>
      <c r="G89" s="739"/>
      <c r="H89" s="666"/>
      <c r="I89" s="666"/>
      <c r="J89" s="666"/>
      <c r="K89" s="666"/>
      <c r="L89" s="666"/>
      <c r="M89" s="666"/>
      <c r="N89" s="666"/>
      <c r="O89" s="666"/>
      <c r="P89" s="666"/>
      <c r="Q89" s="666"/>
      <c r="R89" s="666"/>
      <c r="S89" s="666"/>
      <c r="T89" s="666"/>
      <c r="U89" s="666"/>
      <c r="V89" s="666"/>
      <c r="W89" s="666"/>
      <c r="X89" s="666"/>
      <c r="Y89" s="666"/>
      <c r="Z89" s="666"/>
      <c r="AA89" s="667"/>
      <c r="AB89" s="667"/>
      <c r="AC89" s="667"/>
      <c r="AD89" s="618"/>
      <c r="AE89" s="612"/>
      <c r="AF89" s="612"/>
      <c r="AG89" s="612"/>
      <c r="AH89" s="412"/>
      <c r="AI89" s="613"/>
      <c r="AJ89" s="613"/>
      <c r="AK89" s="613"/>
      <c r="AL89" s="613"/>
      <c r="AM89" s="613"/>
      <c r="AN89" s="610" t="s">
        <v>371</v>
      </c>
      <c r="AO89" s="614"/>
      <c r="AP89" s="614"/>
      <c r="AQ89" s="614"/>
      <c r="AR89" s="614"/>
      <c r="AS89" s="614"/>
      <c r="AT89" s="610" t="s">
        <v>371</v>
      </c>
      <c r="AU89" s="614"/>
      <c r="AV89" s="614"/>
      <c r="AW89" s="614"/>
      <c r="AX89" s="614"/>
      <c r="AY89" s="614"/>
      <c r="AZ89" s="619"/>
      <c r="BA89" s="667"/>
      <c r="BB89" s="667"/>
      <c r="BC89" s="667"/>
      <c r="BD89" s="667"/>
      <c r="BE89" s="667"/>
      <c r="BF89" s="667"/>
      <c r="BG89" s="667"/>
      <c r="BH89" s="667"/>
      <c r="BI89" s="667"/>
      <c r="BJ89" s="667"/>
      <c r="BK89" s="417"/>
      <c r="BL89" s="612"/>
      <c r="BM89" s="612"/>
      <c r="BN89" s="612"/>
      <c r="BO89" s="417"/>
      <c r="BP89" s="419"/>
      <c r="BQ89" s="419"/>
      <c r="BR89" s="419"/>
      <c r="BS89" s="419"/>
      <c r="BT89" s="419"/>
      <c r="BU89" s="417"/>
      <c r="BV89" s="419"/>
      <c r="BW89" s="419"/>
      <c r="BX89" s="419"/>
      <c r="BY89" s="419"/>
      <c r="BZ89" s="419"/>
      <c r="CA89" s="420"/>
      <c r="CB89" s="419"/>
      <c r="CC89" s="419"/>
      <c r="CD89" s="419"/>
      <c r="CE89" s="419"/>
      <c r="CF89" s="419"/>
      <c r="CG89" s="244"/>
      <c r="CH89" s="690"/>
      <c r="CI89" s="188"/>
    </row>
    <row r="90" spans="1:87" ht="15" customHeight="1">
      <c r="A90" s="173"/>
      <c r="B90" s="671"/>
      <c r="C90" s="671"/>
      <c r="D90" s="671"/>
      <c r="E90" s="732"/>
      <c r="F90" s="732"/>
      <c r="G90" s="739"/>
      <c r="H90" s="666"/>
      <c r="I90" s="666"/>
      <c r="J90" s="666"/>
      <c r="K90" s="666"/>
      <c r="L90" s="666"/>
      <c r="M90" s="666"/>
      <c r="N90" s="666"/>
      <c r="O90" s="666"/>
      <c r="P90" s="666"/>
      <c r="Q90" s="666"/>
      <c r="R90" s="666"/>
      <c r="S90" s="666"/>
      <c r="T90" s="666"/>
      <c r="U90" s="666"/>
      <c r="V90" s="666"/>
      <c r="W90" s="666"/>
      <c r="X90" s="666"/>
      <c r="Y90" s="666"/>
      <c r="Z90" s="666"/>
      <c r="AA90" s="667"/>
      <c r="AB90" s="667"/>
      <c r="AC90" s="667"/>
      <c r="AD90" s="618"/>
      <c r="AE90" s="409" t="str">
        <f>IF(LEN(VLOOKUP(AA84,suvaha!$D$8:$H$158,3,FALSE))&lt;11,"",LEFT(RIGHT(VLOOKUP(AA84,suvaha!$D$8:$H$158,3,FALSE),11),1))</f>
        <v/>
      </c>
      <c r="AF90" s="211" t="s">
        <v>371</v>
      </c>
      <c r="AG90" s="409" t="str">
        <f>IF(LEN(VLOOKUP(AA84,suvaha!$D$8:$H$158,3,FALSE))&lt;10,"",LEFT(RIGHT(VLOOKUP(AA84,suvaha!$D$8:$H$158,3,FALSE),10),1))</f>
        <v/>
      </c>
      <c r="AH90" s="411" t="s">
        <v>371</v>
      </c>
      <c r="AI90" s="409" t="str">
        <f>IF(LEN(VLOOKUP(AA84,suvaha!$D$8:$H$158,3,FALSE))&lt;9,"",LEFT(RIGHT(VLOOKUP(AA84,suvaha!$D$8:$H$158,3,FALSE),9),1))</f>
        <v/>
      </c>
      <c r="AJ90" s="211" t="s">
        <v>371</v>
      </c>
      <c r="AK90" s="409" t="str">
        <f>IF(LEN(VLOOKUP(AA84,suvaha!$D$8:$H$158,3,FALSE))&lt;8,"",LEFT(RIGHT(VLOOKUP(AA84,suvaha!$D$8:$H$158,3,FALSE),8),1))</f>
        <v/>
      </c>
      <c r="AL90" s="411" t="s">
        <v>371</v>
      </c>
      <c r="AM90" s="409" t="str">
        <f>IF(LEN(VLOOKUP(AA84,suvaha!$D$8:$H$158,3,FALSE))&lt;7,"",LEFT(RIGHT(VLOOKUP(AA84,suvaha!$D$8:$H$158,3,FALSE),7),1))</f>
        <v/>
      </c>
      <c r="AN90" s="610"/>
      <c r="AO90" s="409" t="str">
        <f>IF(LEN(VLOOKUP(AA84,suvaha!$D$8:$H$158,3,FALSE))&lt;6,"",LEFT(RIGHT(VLOOKUP(AA84,suvaha!$D$8:$H$158,3,FALSE),6),1))</f>
        <v/>
      </c>
      <c r="AP90" s="411" t="s">
        <v>371</v>
      </c>
      <c r="AQ90" s="409" t="str">
        <f>IF(LEN(VLOOKUP(AA84,suvaha!$D$8:$H$158,3,FALSE))&lt;5,"",LEFT(RIGHT(VLOOKUP(AA84,suvaha!$D$8:$H$158,3,FALSE),5),1))</f>
        <v/>
      </c>
      <c r="AR90" s="411" t="s">
        <v>371</v>
      </c>
      <c r="AS90" s="409" t="str">
        <f>IF(LEN(VLOOKUP(AA84,suvaha!$D$8:$H$158,3,FALSE))&lt;4,"",LEFT(RIGHT(VLOOKUP(AA84,suvaha!$D$8:$H$158,3,FALSE),4),1))</f>
        <v/>
      </c>
      <c r="AT90" s="610"/>
      <c r="AU90" s="409" t="str">
        <f>IF(LEN(VLOOKUP(AA84,suvaha!$D$8:$H$158,3,FALSE))&lt;3,"",LEFT(RIGHT(VLOOKUP(AA84,suvaha!$D$8:$H$158,3,FALSE),3),1))</f>
        <v/>
      </c>
      <c r="AV90" s="411" t="s">
        <v>371</v>
      </c>
      <c r="AW90" s="409" t="str">
        <f>IF(LEN(VLOOKUP(AA84,suvaha!$D$8:$H$158,3,FALSE))&lt;2,"",LEFT(RIGHT(VLOOKUP(AA84,suvaha!$D$8:$H$158,3,FALSE),2),1))</f>
        <v/>
      </c>
      <c r="AX90" s="411" t="s">
        <v>371</v>
      </c>
      <c r="AY90" s="409" t="str">
        <f>IF(VLOOKUP(AA84,suvaha!$D$8:$H$85,3,FALSE)=0,"",IF(LEN(VLOOKUP(AA84,suvaha!$D$8:$H$158,3,FALSE))&lt;1,"",LEFT(RIGHT(VLOOKUP(AA84,suvaha!$D$8:$H$158,3,FALSE),1),1)))</f>
        <v/>
      </c>
      <c r="AZ90" s="619"/>
      <c r="BA90" s="667"/>
      <c r="BB90" s="667"/>
      <c r="BC90" s="667"/>
      <c r="BD90" s="667"/>
      <c r="BE90" s="667"/>
      <c r="BF90" s="667"/>
      <c r="BG90" s="667"/>
      <c r="BH90" s="667"/>
      <c r="BI90" s="667"/>
      <c r="BJ90" s="667"/>
      <c r="BK90" s="417"/>
      <c r="BL90" s="409" t="str">
        <f>IF(LEN(VLOOKUP(AA84,suvaha!$D$8:$H$158,5,FALSE))&lt;11,"",LEFT(RIGHT(VLOOKUP(AA84,suvaha!$D$8:$H$158,5,FALSE),11),1))</f>
        <v/>
      </c>
      <c r="BM90" s="211" t="s">
        <v>371</v>
      </c>
      <c r="BN90" s="409" t="str">
        <f>IF(LEN(VLOOKUP(AA84,suvaha!$D$8:$H$158,5,FALSE))&lt;10,"",LEFT(RIGHT(VLOOKUP(AA84,suvaha!$D$8:$H$158,5,FALSE),10),1))</f>
        <v/>
      </c>
      <c r="BO90" s="417" t="s">
        <v>371</v>
      </c>
      <c r="BP90" s="409" t="str">
        <f>IF(LEN(VLOOKUP(AA84,suvaha!$D$8:$H$158,5,FALSE))&lt;9,"",LEFT(RIGHT(VLOOKUP(AA84,suvaha!$D$8:$H$158,5,FALSE),9),1))</f>
        <v/>
      </c>
      <c r="BQ90" s="411" t="s">
        <v>371</v>
      </c>
      <c r="BR90" s="409" t="str">
        <f>IF(LEN(VLOOKUP(AA84,suvaha!$D$8:$H$158,5,FALSE))&lt;8,"",LEFT(RIGHT(VLOOKUP(AA84,suvaha!$D$8:$H$158,5,FALSE),8),1))</f>
        <v/>
      </c>
      <c r="BS90" s="411" t="s">
        <v>371</v>
      </c>
      <c r="BT90" s="409" t="str">
        <f>IF(LEN(VLOOKUP(AA84,suvaha!$D$8:$H$158,5,FALSE))&lt;7,"",LEFT(RIGHT(VLOOKUP(AA84,suvaha!$D$8:$H$158,5,FALSE),7),1))</f>
        <v/>
      </c>
      <c r="BU90" s="417" t="s">
        <v>371</v>
      </c>
      <c r="BV90" s="409" t="str">
        <f>IF(LEN(VLOOKUP(AA84,suvaha!$D$8:$H$158,5,FALSE))&lt;6,"",LEFT(RIGHT(VLOOKUP(AA84,suvaha!$D$8:$H$158,5,FALSE),6),1))</f>
        <v/>
      </c>
      <c r="BW90" s="411" t="s">
        <v>371</v>
      </c>
      <c r="BX90" s="409" t="str">
        <f>IF(LEN(VLOOKUP(AA84,suvaha!$D$8:$H$158,5,FALSE))&lt;5,"",LEFT(RIGHT(VLOOKUP(AA84,suvaha!$D$8:$H$158,5,FALSE),5),1))</f>
        <v/>
      </c>
      <c r="BY90" s="411" t="s">
        <v>371</v>
      </c>
      <c r="BZ90" s="409" t="str">
        <f>IF(LEN(VLOOKUP(AA84,suvaha!$D$8:$H$158,5,FALSE))&lt;4,"",LEFT(RIGHT(VLOOKUP(AA84,suvaha!$D$8:$H$158,5,FALSE),4),1))</f>
        <v/>
      </c>
      <c r="CA90" s="420" t="s">
        <v>371</v>
      </c>
      <c r="CB90" s="409" t="str">
        <f>IF(LEN(VLOOKUP(AA84,suvaha!$D$8:$H$158,5,FALSE))&lt;3,"",LEFT(RIGHT(VLOOKUP(AA84,suvaha!$D$8:$H$158,5,FALSE),3),1))</f>
        <v/>
      </c>
      <c r="CC90" s="411" t="s">
        <v>371</v>
      </c>
      <c r="CD90" s="409" t="str">
        <f>IF(LEN(VLOOKUP(AA84,suvaha!$D$8:$H$158,5,FALSE))&lt;2,"",LEFT(RIGHT(VLOOKUP(AA84,suvaha!$D$8:$H$158,5,FALSE),2),1))</f>
        <v/>
      </c>
      <c r="CE90" s="411" t="s">
        <v>773</v>
      </c>
      <c r="CF90" s="409" t="str">
        <f>IF(VLOOKUP(AA84,suvaha!$D$8:$H$85,5,FALSE)=0,"",IF(LEN(VLOOKUP(AA84,suvaha!$D$8:$H$158,5,FALSE))&lt;1,"",LEFT(RIGHT(VLOOKUP(AA84,suvaha!$D$8:$H$158,5,FALSE),1),1)))</f>
        <v/>
      </c>
      <c r="CG90" s="244"/>
      <c r="CH90" s="690"/>
      <c r="CI90" s="188"/>
    </row>
    <row r="91" spans="1:87" ht="3" customHeight="1">
      <c r="A91" s="173"/>
      <c r="B91" s="671"/>
      <c r="C91" s="671"/>
      <c r="D91" s="671"/>
      <c r="E91" s="732"/>
      <c r="F91" s="732"/>
      <c r="G91" s="739"/>
      <c r="H91" s="666"/>
      <c r="I91" s="666"/>
      <c r="J91" s="666"/>
      <c r="K91" s="666"/>
      <c r="L91" s="666"/>
      <c r="M91" s="666"/>
      <c r="N91" s="666"/>
      <c r="O91" s="666"/>
      <c r="P91" s="666"/>
      <c r="Q91" s="666"/>
      <c r="R91" s="666"/>
      <c r="S91" s="666"/>
      <c r="T91" s="666"/>
      <c r="U91" s="666"/>
      <c r="V91" s="666"/>
      <c r="W91" s="666"/>
      <c r="X91" s="666"/>
      <c r="Y91" s="666"/>
      <c r="Z91" s="666"/>
      <c r="AA91" s="667"/>
      <c r="AB91" s="667"/>
      <c r="AC91" s="667"/>
      <c r="AD91" s="637"/>
      <c r="AE91" s="637"/>
      <c r="AF91" s="637"/>
      <c r="AG91" s="637"/>
      <c r="AH91" s="637"/>
      <c r="AI91" s="637"/>
      <c r="AJ91" s="637"/>
      <c r="AK91" s="637"/>
      <c r="AL91" s="637"/>
      <c r="AM91" s="637"/>
      <c r="AN91" s="637"/>
      <c r="AO91" s="637"/>
      <c r="AP91" s="637"/>
      <c r="AQ91" s="637"/>
      <c r="AR91" s="637"/>
      <c r="AS91" s="637"/>
      <c r="AT91" s="637"/>
      <c r="AU91" s="637"/>
      <c r="AV91" s="637"/>
      <c r="AW91" s="637"/>
      <c r="AX91" s="637"/>
      <c r="AY91" s="637"/>
      <c r="AZ91" s="637"/>
      <c r="BA91" s="667"/>
      <c r="BB91" s="667"/>
      <c r="BC91" s="667"/>
      <c r="BD91" s="667"/>
      <c r="BE91" s="667"/>
      <c r="BF91" s="667"/>
      <c r="BG91" s="667"/>
      <c r="BH91" s="667"/>
      <c r="BI91" s="667"/>
      <c r="BJ91" s="667"/>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43"/>
      <c r="CH91" s="690"/>
      <c r="CI91" s="188"/>
    </row>
    <row r="92" spans="1:87" s="206" customFormat="1" ht="3" customHeight="1">
      <c r="A92" s="173"/>
      <c r="B92" s="671"/>
      <c r="C92" s="671"/>
      <c r="D92" s="671"/>
      <c r="E92" s="669" t="s">
        <v>86</v>
      </c>
      <c r="F92" s="669"/>
      <c r="G92" s="654"/>
      <c r="H92" s="731" t="str">
        <f>Index!C118</f>
        <v>Krátkodobý finančný majetok v prepojených účtovných jednotkách (251A, 253A, 256A, 257A, 25XA) - /291A, 29XA/</v>
      </c>
      <c r="I92" s="731"/>
      <c r="J92" s="731"/>
      <c r="K92" s="731"/>
      <c r="L92" s="731"/>
      <c r="M92" s="731"/>
      <c r="N92" s="731"/>
      <c r="O92" s="731"/>
      <c r="P92" s="731"/>
      <c r="Q92" s="731"/>
      <c r="R92" s="731"/>
      <c r="S92" s="731"/>
      <c r="T92" s="731"/>
      <c r="U92" s="731"/>
      <c r="V92" s="731"/>
      <c r="W92" s="731"/>
      <c r="X92" s="731"/>
      <c r="Y92" s="731"/>
      <c r="Z92" s="731"/>
      <c r="AA92" s="658" t="s">
        <v>861</v>
      </c>
      <c r="AB92" s="658"/>
      <c r="AC92" s="658"/>
      <c r="AD92" s="617"/>
      <c r="AE92" s="617"/>
      <c r="AF92" s="617"/>
      <c r="AG92" s="617"/>
      <c r="AH92" s="617"/>
      <c r="AI92" s="617"/>
      <c r="AJ92" s="617"/>
      <c r="AK92" s="617"/>
      <c r="AL92" s="617"/>
      <c r="AM92" s="617"/>
      <c r="AN92" s="617"/>
      <c r="AO92" s="617"/>
      <c r="AP92" s="617"/>
      <c r="AQ92" s="617"/>
      <c r="AR92" s="617"/>
      <c r="AS92" s="617"/>
      <c r="AT92" s="617"/>
      <c r="AU92" s="617"/>
      <c r="AV92" s="617"/>
      <c r="AW92" s="617"/>
      <c r="AX92" s="617"/>
      <c r="AY92" s="617"/>
      <c r="AZ92" s="617"/>
      <c r="BA92" s="659"/>
      <c r="BB92" s="659"/>
      <c r="BC92" s="659"/>
      <c r="BD92" s="659"/>
      <c r="BE92" s="659"/>
      <c r="BF92" s="659"/>
      <c r="BG92" s="659"/>
      <c r="BH92" s="659"/>
      <c r="BI92" s="659"/>
      <c r="BJ92" s="659"/>
      <c r="BK92" s="659"/>
      <c r="BL92" s="659"/>
      <c r="BM92" s="659"/>
      <c r="BN92" s="659"/>
      <c r="BO92" s="659"/>
      <c r="BP92" s="659"/>
      <c r="BQ92" s="659"/>
      <c r="BR92" s="264"/>
      <c r="BS92" s="264"/>
      <c r="BT92" s="264"/>
      <c r="BU92" s="264"/>
      <c r="BV92" s="264"/>
      <c r="BW92" s="421"/>
      <c r="BX92" s="264"/>
      <c r="BY92" s="264"/>
      <c r="BZ92" s="264"/>
      <c r="CA92" s="264"/>
      <c r="CB92" s="264"/>
      <c r="CC92" s="264"/>
      <c r="CD92" s="264"/>
      <c r="CE92" s="264"/>
      <c r="CF92" s="264"/>
      <c r="CG92" s="241"/>
      <c r="CH92" s="690"/>
      <c r="CI92" s="245"/>
    </row>
    <row r="93" spans="1:87" s="206" customFormat="1" ht="3" customHeight="1">
      <c r="A93" s="173"/>
      <c r="B93" s="671"/>
      <c r="C93" s="671"/>
      <c r="D93" s="671"/>
      <c r="E93" s="669"/>
      <c r="F93" s="669"/>
      <c r="G93" s="654"/>
      <c r="H93" s="731"/>
      <c r="I93" s="731"/>
      <c r="J93" s="731"/>
      <c r="K93" s="731"/>
      <c r="L93" s="731"/>
      <c r="M93" s="731"/>
      <c r="N93" s="731"/>
      <c r="O93" s="731"/>
      <c r="P93" s="731"/>
      <c r="Q93" s="731"/>
      <c r="R93" s="731"/>
      <c r="S93" s="731"/>
      <c r="T93" s="731"/>
      <c r="U93" s="731"/>
      <c r="V93" s="731"/>
      <c r="W93" s="731"/>
      <c r="X93" s="731"/>
      <c r="Y93" s="731"/>
      <c r="Z93" s="731"/>
      <c r="AA93" s="658"/>
      <c r="AB93" s="658"/>
      <c r="AC93" s="658"/>
      <c r="AD93" s="618"/>
      <c r="AE93" s="612"/>
      <c r="AF93" s="612"/>
      <c r="AG93" s="612"/>
      <c r="AH93" s="412"/>
      <c r="AI93" s="613"/>
      <c r="AJ93" s="613"/>
      <c r="AK93" s="613"/>
      <c r="AL93" s="613"/>
      <c r="AM93" s="613"/>
      <c r="AN93" s="610"/>
      <c r="AO93" s="614"/>
      <c r="AP93" s="614"/>
      <c r="AQ93" s="614"/>
      <c r="AR93" s="614"/>
      <c r="AS93" s="614"/>
      <c r="AT93" s="610"/>
      <c r="AU93" s="614"/>
      <c r="AV93" s="614"/>
      <c r="AW93" s="614"/>
      <c r="AX93" s="614"/>
      <c r="AY93" s="614"/>
      <c r="AZ93" s="619"/>
      <c r="BA93" s="618"/>
      <c r="BB93" s="612"/>
      <c r="BC93" s="612"/>
      <c r="BD93" s="612"/>
      <c r="BE93" s="412"/>
      <c r="BF93" s="613"/>
      <c r="BG93" s="613"/>
      <c r="BH93" s="613"/>
      <c r="BI93" s="613"/>
      <c r="BJ93" s="613"/>
      <c r="BK93" s="610"/>
      <c r="BL93" s="614"/>
      <c r="BM93" s="614"/>
      <c r="BN93" s="614"/>
      <c r="BO93" s="614"/>
      <c r="BP93" s="614"/>
      <c r="BQ93" s="611"/>
      <c r="BR93" s="614"/>
      <c r="BS93" s="614"/>
      <c r="BT93" s="614"/>
      <c r="BU93" s="614"/>
      <c r="BV93" s="614"/>
      <c r="BW93" s="416"/>
      <c r="BX93" s="417"/>
      <c r="BY93" s="417"/>
      <c r="BZ93" s="417"/>
      <c r="CA93" s="417"/>
      <c r="CB93" s="417"/>
      <c r="CC93" s="417"/>
      <c r="CD93" s="417"/>
      <c r="CE93" s="417"/>
      <c r="CF93" s="417"/>
      <c r="CG93" s="242"/>
      <c r="CH93" s="690"/>
      <c r="CI93" s="245"/>
    </row>
    <row r="94" spans="1:87" ht="15" customHeight="1">
      <c r="A94" s="173"/>
      <c r="B94" s="671"/>
      <c r="C94" s="671"/>
      <c r="D94" s="671"/>
      <c r="E94" s="669"/>
      <c r="F94" s="669"/>
      <c r="G94" s="654"/>
      <c r="H94" s="731"/>
      <c r="I94" s="731"/>
      <c r="J94" s="731"/>
      <c r="K94" s="731"/>
      <c r="L94" s="731"/>
      <c r="M94" s="731"/>
      <c r="N94" s="731"/>
      <c r="O94" s="731"/>
      <c r="P94" s="731"/>
      <c r="Q94" s="731"/>
      <c r="R94" s="731"/>
      <c r="S94" s="731"/>
      <c r="T94" s="731"/>
      <c r="U94" s="731"/>
      <c r="V94" s="731"/>
      <c r="W94" s="731"/>
      <c r="X94" s="731"/>
      <c r="Y94" s="731"/>
      <c r="Z94" s="731"/>
      <c r="AA94" s="658"/>
      <c r="AB94" s="658"/>
      <c r="AC94" s="658"/>
      <c r="AD94" s="618"/>
      <c r="AE94" s="409" t="str">
        <f>IF(LEN(VLOOKUP(AA92,suvaha!$D$8:$H$158,2,FALSE))&lt;11,"",LEFT(RIGHT(VLOOKUP(AA92,suvaha!$D$8:$H$158,2,FALSE),11),1))</f>
        <v/>
      </c>
      <c r="AF94" s="211"/>
      <c r="AG94" s="409" t="str">
        <f>IF(LEN(VLOOKUP(AA92,suvaha!$D$8:$H$158,2,FALSE))&lt;10,"",LEFT(RIGHT(VLOOKUP(AA92,suvaha!$D$8:$H$158,2,FALSE),10),1))</f>
        <v/>
      </c>
      <c r="AH94" s="411"/>
      <c r="AI94" s="409" t="str">
        <f>IF(LEN(VLOOKUP(AA92,suvaha!$D$8:$H$158,2,FALSE))&lt;9,"",LEFT(RIGHT(VLOOKUP(AA92,suvaha!$D$8:$H$158,2,FALSE),9),1))</f>
        <v/>
      </c>
      <c r="AJ94" s="211"/>
      <c r="AK94" s="409" t="str">
        <f>IF(LEN(VLOOKUP(AA92,suvaha!$D$8:$H$158,2,FALSE))&lt;8,"",LEFT(RIGHT(VLOOKUP(AA92,suvaha!$D$8:$H$158,2,FALSE),8),1))</f>
        <v/>
      </c>
      <c r="AL94" s="411"/>
      <c r="AM94" s="409" t="str">
        <f>IF(LEN(VLOOKUP(AA92,suvaha!$D$8:$H$158,2,FALSE))&lt;7,"",LEFT(RIGHT(VLOOKUP(AA92,suvaha!$D$8:$H$158,2,FALSE),7),1))</f>
        <v/>
      </c>
      <c r="AN94" s="610"/>
      <c r="AO94" s="409" t="str">
        <f>IF(LEN(VLOOKUP(AA92,suvaha!$D$8:$H$158,2,FALSE))&lt;6,"",LEFT(RIGHT(VLOOKUP(AA92,suvaha!$D$8:$H$158,2,FALSE),6),1))</f>
        <v/>
      </c>
      <c r="AP94" s="411"/>
      <c r="AQ94" s="409" t="str">
        <f>IF(LEN(VLOOKUP(AA92,suvaha!$D$8:$H$158,2,FALSE))&lt;5,"",LEFT(RIGHT(VLOOKUP(AA92,suvaha!$D$8:$H$158,2,FALSE),5),1))</f>
        <v/>
      </c>
      <c r="AR94" s="411"/>
      <c r="AS94" s="409" t="str">
        <f>IF(LEN(VLOOKUP(AA92,suvaha!$D$8:$H$158,2,FALSE))&lt;4,"",LEFT(RIGHT(VLOOKUP(AA92,suvaha!$D$8:$H$158,2,FALSE),4),1))</f>
        <v/>
      </c>
      <c r="AT94" s="610"/>
      <c r="AU94" s="409" t="str">
        <f>IF(LEN(VLOOKUP(AA92,suvaha!$D$8:$H$158,2,FALSE))&lt;3,"",LEFT(RIGHT(VLOOKUP(AA92,suvaha!$D$8:$H$158,2,FALSE),3),1))</f>
        <v/>
      </c>
      <c r="AV94" s="411"/>
      <c r="AW94" s="409" t="str">
        <f>IF(LEN(VLOOKUP(AA92,suvaha!$D$8:$H$158,2,FALSE))&lt;2,"",LEFT(RIGHT(VLOOKUP(AA92,suvaha!$D$8:$H$158,2,FALSE),2),1))</f>
        <v/>
      </c>
      <c r="AX94" s="411"/>
      <c r="AY94" s="409" t="str">
        <f>IF(VLOOKUP(AA92,suvaha!$D$8:$H$85,2,FALSE)=0,"",IF(LEN(VLOOKUP(AA92,suvaha!$D$8:$H$158,2,FALSE))&lt;1,"",LEFT(RIGHT(VLOOKUP(AA92,suvaha!$D$8:$H$158,2,FALSE),1),1)))</f>
        <v/>
      </c>
      <c r="AZ94" s="619"/>
      <c r="BA94" s="618"/>
      <c r="BB94" s="409" t="str">
        <f>IF(LEN(VLOOKUP(AA92,suvaha!$D$8:$H$158,4,FALSE))&lt;11,"",LEFT(RIGHT(VLOOKUP(AA92,suvaha!$D$8:$H$158,4,FALSE),11),1))</f>
        <v/>
      </c>
      <c r="BC94" s="211"/>
      <c r="BD94" s="409" t="str">
        <f>IF(LEN(VLOOKUP(AA92,suvaha!$D$8:$H$158,4,FALSE))&lt;10,"",LEFT(RIGHT(VLOOKUP(AA92,suvaha!$D$8:$H$158,4,FALSE),10),1))</f>
        <v/>
      </c>
      <c r="BE94" s="411"/>
      <c r="BF94" s="409" t="str">
        <f>IF(LEN(VLOOKUP(AA92,suvaha!$D$8:$H$158,4,FALSE))&lt;9,"",LEFT(RIGHT(VLOOKUP(AA92,suvaha!$D$8:$H$158,4,FALSE),9),1))</f>
        <v/>
      </c>
      <c r="BG94" s="211"/>
      <c r="BH94" s="409" t="str">
        <f>IF(LEN(VLOOKUP(AA92,suvaha!$D$8:$H$158,4,FALSE))&lt;8,"",LEFT(RIGHT(VLOOKUP(AA92,suvaha!$D$8:$H$158,4,FALSE),8),1))</f>
        <v/>
      </c>
      <c r="BI94" s="411"/>
      <c r="BJ94" s="409" t="str">
        <f>IF(LEN(VLOOKUP(AA92,suvaha!$D$8:$H$158,4,FALSE))&lt;7,"",LEFT(RIGHT(VLOOKUP(AA92,suvaha!$D$8:$H$158,4,FALSE),7),1))</f>
        <v/>
      </c>
      <c r="BK94" s="610"/>
      <c r="BL94" s="409" t="str">
        <f>IF(LEN(VLOOKUP(AA92,suvaha!$D$8:$H$158,4,FALSE))&lt;6,"",LEFT(RIGHT(VLOOKUP(AA92,suvaha!$D$8:$H$158,4,FALSE),6),1))</f>
        <v/>
      </c>
      <c r="BM94" s="411"/>
      <c r="BN94" s="409" t="str">
        <f>IF(LEN(VLOOKUP(AA92,suvaha!$D$8:$H$158,4,FALSE))&lt;5,"",LEFT(RIGHT(VLOOKUP(AA92,suvaha!$D$8:$H$158,4,FALSE),5),1))</f>
        <v/>
      </c>
      <c r="BO94" s="411"/>
      <c r="BP94" s="409" t="str">
        <f>IF(LEN(VLOOKUP(AA92,suvaha!$D$8:$H$158,4,FALSE))&lt;4,"",LEFT(RIGHT(VLOOKUP(AA92,suvaha!$D$8:$H$158,4,FALSE),4),1))</f>
        <v/>
      </c>
      <c r="BQ94" s="611"/>
      <c r="BR94" s="409" t="str">
        <f>IF(LEN(VLOOKUP(AA92,suvaha!$D$8:$H$158,4,FALSE))&lt;3,"",LEFT(RIGHT(VLOOKUP(AA92,suvaha!$D$8:$H$158,4,FALSE),3),1))</f>
        <v/>
      </c>
      <c r="BS94" s="411"/>
      <c r="BT94" s="409" t="str">
        <f>IF(LEN(VLOOKUP(AA92,suvaha!$D$8:$H$158,4,FALSE))&lt;2,"",LEFT(RIGHT(VLOOKUP(AA92,suvaha!$D$8:$H$158,4,FALSE),2),1))</f>
        <v/>
      </c>
      <c r="BU94" s="411"/>
      <c r="BV94" s="409" t="str">
        <f>IF(VLOOKUP(AA92,suvaha!$D$8:$H$85,4,FALSE)=0,"",IF(LEN(VLOOKUP(AA92,suvaha!$D$8:$H$158,4,FALSE))&lt;1,"",LEFT(RIGHT(VLOOKUP(AA92,suvaha!$D$8:$H$158,4,FALSE),1),1)))</f>
        <v/>
      </c>
      <c r="BW94" s="416"/>
      <c r="BX94" s="417"/>
      <c r="BY94" s="417"/>
      <c r="BZ94" s="417"/>
      <c r="CA94" s="417"/>
      <c r="CB94" s="417"/>
      <c r="CC94" s="417"/>
      <c r="CD94" s="417"/>
      <c r="CE94" s="417"/>
      <c r="CF94" s="417"/>
      <c r="CG94" s="242"/>
      <c r="CH94" s="690"/>
      <c r="CI94" s="188"/>
    </row>
    <row r="95" spans="1:87" ht="3" customHeight="1">
      <c r="A95" s="173"/>
      <c r="B95" s="671"/>
      <c r="C95" s="671"/>
      <c r="D95" s="671"/>
      <c r="E95" s="669"/>
      <c r="F95" s="669"/>
      <c r="G95" s="654"/>
      <c r="H95" s="731"/>
      <c r="I95" s="731"/>
      <c r="J95" s="731"/>
      <c r="K95" s="731"/>
      <c r="L95" s="731"/>
      <c r="M95" s="731"/>
      <c r="N95" s="731"/>
      <c r="O95" s="731"/>
      <c r="P95" s="731"/>
      <c r="Q95" s="731"/>
      <c r="R95" s="731"/>
      <c r="S95" s="731"/>
      <c r="T95" s="731"/>
      <c r="U95" s="731"/>
      <c r="V95" s="731"/>
      <c r="W95" s="731"/>
      <c r="X95" s="731"/>
      <c r="Y95" s="731"/>
      <c r="Z95" s="731"/>
      <c r="AA95" s="658"/>
      <c r="AB95" s="658"/>
      <c r="AC95" s="658"/>
      <c r="AD95" s="637"/>
      <c r="AE95" s="637"/>
      <c r="AF95" s="637"/>
      <c r="AG95" s="637"/>
      <c r="AH95" s="637"/>
      <c r="AI95" s="637"/>
      <c r="AJ95" s="637"/>
      <c r="AK95" s="637"/>
      <c r="AL95" s="637"/>
      <c r="AM95" s="637"/>
      <c r="AN95" s="637"/>
      <c r="AO95" s="637"/>
      <c r="AP95" s="637"/>
      <c r="AQ95" s="637"/>
      <c r="AR95" s="637"/>
      <c r="AS95" s="637"/>
      <c r="AT95" s="637"/>
      <c r="AU95" s="637"/>
      <c r="AV95" s="637"/>
      <c r="AW95" s="637"/>
      <c r="AX95" s="637"/>
      <c r="AY95" s="637"/>
      <c r="AZ95" s="637"/>
      <c r="BA95" s="638"/>
      <c r="BB95" s="638"/>
      <c r="BC95" s="638"/>
      <c r="BD95" s="638"/>
      <c r="BE95" s="638"/>
      <c r="BF95" s="638"/>
      <c r="BG95" s="638"/>
      <c r="BH95" s="638"/>
      <c r="BI95" s="638"/>
      <c r="BJ95" s="638"/>
      <c r="BK95" s="638"/>
      <c r="BL95" s="638"/>
      <c r="BM95" s="638"/>
      <c r="BN95" s="638"/>
      <c r="BO95" s="638"/>
      <c r="BP95" s="638"/>
      <c r="BQ95" s="638"/>
      <c r="BR95" s="270"/>
      <c r="BS95" s="270"/>
      <c r="BT95" s="270"/>
      <c r="BU95" s="270"/>
      <c r="BV95" s="270"/>
      <c r="BW95" s="418"/>
      <c r="BX95" s="270"/>
      <c r="BY95" s="270"/>
      <c r="BZ95" s="270"/>
      <c r="CA95" s="270"/>
      <c r="CB95" s="270"/>
      <c r="CC95" s="270"/>
      <c r="CD95" s="270"/>
      <c r="CE95" s="270"/>
      <c r="CF95" s="270"/>
      <c r="CG95" s="243"/>
      <c r="CH95" s="325"/>
      <c r="CI95" s="188"/>
    </row>
    <row r="96" spans="1:87" ht="3" customHeight="1">
      <c r="A96" s="173"/>
      <c r="B96" s="671"/>
      <c r="C96" s="671"/>
      <c r="D96" s="671"/>
      <c r="E96" s="669"/>
      <c r="F96" s="669"/>
      <c r="G96" s="654"/>
      <c r="H96" s="731"/>
      <c r="I96" s="731"/>
      <c r="J96" s="731"/>
      <c r="K96" s="731"/>
      <c r="L96" s="731"/>
      <c r="M96" s="731"/>
      <c r="N96" s="731"/>
      <c r="O96" s="731"/>
      <c r="P96" s="731"/>
      <c r="Q96" s="731"/>
      <c r="R96" s="731"/>
      <c r="S96" s="731"/>
      <c r="T96" s="731"/>
      <c r="U96" s="731"/>
      <c r="V96" s="731"/>
      <c r="W96" s="731"/>
      <c r="X96" s="731"/>
      <c r="Y96" s="731"/>
      <c r="Z96" s="731"/>
      <c r="AA96" s="658"/>
      <c r="AB96" s="658"/>
      <c r="AC96" s="658"/>
      <c r="AD96" s="617"/>
      <c r="AE96" s="617"/>
      <c r="AF96" s="617"/>
      <c r="AG96" s="617"/>
      <c r="AH96" s="617"/>
      <c r="AI96" s="617"/>
      <c r="AJ96" s="617"/>
      <c r="AK96" s="617"/>
      <c r="AL96" s="617"/>
      <c r="AM96" s="617"/>
      <c r="AN96" s="617"/>
      <c r="AO96" s="617"/>
      <c r="AP96" s="617"/>
      <c r="AQ96" s="617"/>
      <c r="AR96" s="617"/>
      <c r="AS96" s="617"/>
      <c r="AT96" s="617"/>
      <c r="AU96" s="617"/>
      <c r="AV96" s="617"/>
      <c r="AW96" s="617"/>
      <c r="AX96" s="617"/>
      <c r="AY96" s="617"/>
      <c r="AZ96" s="617"/>
      <c r="BA96" s="667"/>
      <c r="BB96" s="667"/>
      <c r="BC96" s="667"/>
      <c r="BD96" s="667"/>
      <c r="BE96" s="667"/>
      <c r="BF96" s="667"/>
      <c r="BG96" s="667"/>
      <c r="BH96" s="667"/>
      <c r="BI96" s="667"/>
      <c r="BJ96" s="667"/>
      <c r="BK96" s="264"/>
      <c r="BL96" s="264"/>
      <c r="BM96" s="264"/>
      <c r="BN96" s="264"/>
      <c r="BO96" s="264"/>
      <c r="BP96" s="264"/>
      <c r="BQ96" s="264"/>
      <c r="BR96" s="264"/>
      <c r="BS96" s="264"/>
      <c r="BT96" s="264"/>
      <c r="BU96" s="264"/>
      <c r="BV96" s="264"/>
      <c r="BW96" s="264"/>
      <c r="BX96" s="264"/>
      <c r="BY96" s="264"/>
      <c r="BZ96" s="264"/>
      <c r="CA96" s="264"/>
      <c r="CB96" s="264"/>
      <c r="CC96" s="264"/>
      <c r="CD96" s="264"/>
      <c r="CE96" s="264"/>
      <c r="CF96" s="264"/>
      <c r="CG96" s="241"/>
      <c r="CH96" s="325"/>
      <c r="CI96" s="188"/>
    </row>
    <row r="97" spans="1:87" ht="3" customHeight="1">
      <c r="A97" s="173"/>
      <c r="B97" s="671"/>
      <c r="C97" s="671"/>
      <c r="D97" s="671"/>
      <c r="E97" s="669"/>
      <c r="F97" s="669"/>
      <c r="G97" s="654"/>
      <c r="H97" s="731"/>
      <c r="I97" s="731"/>
      <c r="J97" s="731"/>
      <c r="K97" s="731"/>
      <c r="L97" s="731"/>
      <c r="M97" s="731"/>
      <c r="N97" s="731"/>
      <c r="O97" s="731"/>
      <c r="P97" s="731"/>
      <c r="Q97" s="731"/>
      <c r="R97" s="731"/>
      <c r="S97" s="731"/>
      <c r="T97" s="731"/>
      <c r="U97" s="731"/>
      <c r="V97" s="731"/>
      <c r="W97" s="731"/>
      <c r="X97" s="731"/>
      <c r="Y97" s="731"/>
      <c r="Z97" s="731"/>
      <c r="AA97" s="658"/>
      <c r="AB97" s="658"/>
      <c r="AC97" s="658"/>
      <c r="AD97" s="618"/>
      <c r="AE97" s="612"/>
      <c r="AF97" s="612"/>
      <c r="AG97" s="612"/>
      <c r="AH97" s="412"/>
      <c r="AI97" s="613"/>
      <c r="AJ97" s="613"/>
      <c r="AK97" s="613"/>
      <c r="AL97" s="613"/>
      <c r="AM97" s="613"/>
      <c r="AN97" s="610" t="s">
        <v>371</v>
      </c>
      <c r="AO97" s="614"/>
      <c r="AP97" s="614"/>
      <c r="AQ97" s="614"/>
      <c r="AR97" s="614"/>
      <c r="AS97" s="614"/>
      <c r="AT97" s="610" t="s">
        <v>371</v>
      </c>
      <c r="AU97" s="614"/>
      <c r="AV97" s="614"/>
      <c r="AW97" s="614"/>
      <c r="AX97" s="614"/>
      <c r="AY97" s="614"/>
      <c r="AZ97" s="619"/>
      <c r="BA97" s="667"/>
      <c r="BB97" s="667"/>
      <c r="BC97" s="667"/>
      <c r="BD97" s="667"/>
      <c r="BE97" s="667"/>
      <c r="BF97" s="667"/>
      <c r="BG97" s="667"/>
      <c r="BH97" s="667"/>
      <c r="BI97" s="667"/>
      <c r="BJ97" s="667"/>
      <c r="BK97" s="417"/>
      <c r="BL97" s="612"/>
      <c r="BM97" s="612"/>
      <c r="BN97" s="612"/>
      <c r="BO97" s="417"/>
      <c r="BP97" s="419"/>
      <c r="BQ97" s="419"/>
      <c r="BR97" s="419"/>
      <c r="BS97" s="419"/>
      <c r="BT97" s="419"/>
      <c r="BU97" s="417"/>
      <c r="BV97" s="419"/>
      <c r="BW97" s="419"/>
      <c r="BX97" s="419"/>
      <c r="BY97" s="419"/>
      <c r="BZ97" s="419"/>
      <c r="CA97" s="420"/>
      <c r="CB97" s="419"/>
      <c r="CC97" s="419"/>
      <c r="CD97" s="419"/>
      <c r="CE97" s="419"/>
      <c r="CF97" s="419"/>
      <c r="CG97" s="244"/>
      <c r="CH97" s="325"/>
      <c r="CI97" s="188"/>
    </row>
    <row r="98" spans="1:87" ht="15" customHeight="1">
      <c r="A98" s="173"/>
      <c r="B98" s="671"/>
      <c r="C98" s="671"/>
      <c r="D98" s="671"/>
      <c r="E98" s="669"/>
      <c r="F98" s="669"/>
      <c r="G98" s="654"/>
      <c r="H98" s="731"/>
      <c r="I98" s="731"/>
      <c r="J98" s="731"/>
      <c r="K98" s="731"/>
      <c r="L98" s="731"/>
      <c r="M98" s="731"/>
      <c r="N98" s="731"/>
      <c r="O98" s="731"/>
      <c r="P98" s="731"/>
      <c r="Q98" s="731"/>
      <c r="R98" s="731"/>
      <c r="S98" s="731"/>
      <c r="T98" s="731"/>
      <c r="U98" s="731"/>
      <c r="V98" s="731"/>
      <c r="W98" s="731"/>
      <c r="X98" s="731"/>
      <c r="Y98" s="731"/>
      <c r="Z98" s="731"/>
      <c r="AA98" s="658"/>
      <c r="AB98" s="658"/>
      <c r="AC98" s="658"/>
      <c r="AD98" s="618"/>
      <c r="AE98" s="409" t="str">
        <f>IF(LEN(VLOOKUP(AA92,suvaha!$D$8:$H$158,3,FALSE))&lt;11,"",LEFT(RIGHT(VLOOKUP(AA92,suvaha!$D$8:$H$158,3,FALSE),11),1))</f>
        <v/>
      </c>
      <c r="AF98" s="211" t="s">
        <v>371</v>
      </c>
      <c r="AG98" s="409" t="str">
        <f>IF(LEN(VLOOKUP(AA92,suvaha!$D$8:$H$158,3,FALSE))&lt;10,"",LEFT(RIGHT(VLOOKUP(AA92,suvaha!$D$8:$H$158,3,FALSE),10),1))</f>
        <v/>
      </c>
      <c r="AH98" s="411" t="s">
        <v>371</v>
      </c>
      <c r="AI98" s="409" t="str">
        <f>IF(LEN(VLOOKUP(AA92,suvaha!$D$8:$H$158,3,FALSE))&lt;9,"",LEFT(RIGHT(VLOOKUP(AA92,suvaha!$D$8:$H$158,3,FALSE),9),1))</f>
        <v/>
      </c>
      <c r="AJ98" s="211" t="s">
        <v>371</v>
      </c>
      <c r="AK98" s="409" t="str">
        <f>IF(LEN(VLOOKUP(AA92,suvaha!$D$8:$H$158,3,FALSE))&lt;8,"",LEFT(RIGHT(VLOOKUP(AA92,suvaha!$D$8:$H$158,3,FALSE),8),1))</f>
        <v/>
      </c>
      <c r="AL98" s="411" t="s">
        <v>371</v>
      </c>
      <c r="AM98" s="409" t="str">
        <f>IF(LEN(VLOOKUP(AA92,suvaha!$D$8:$H$158,3,FALSE))&lt;7,"",LEFT(RIGHT(VLOOKUP(AA92,suvaha!$D$8:$H$158,3,FALSE),7),1))</f>
        <v/>
      </c>
      <c r="AN98" s="610"/>
      <c r="AO98" s="409" t="str">
        <f>IF(LEN(VLOOKUP(AA92,suvaha!$D$8:$H$158,3,FALSE))&lt;6,"",LEFT(RIGHT(VLOOKUP(AA92,suvaha!$D$8:$H$158,3,FALSE),6),1))</f>
        <v/>
      </c>
      <c r="AP98" s="411" t="s">
        <v>371</v>
      </c>
      <c r="AQ98" s="409" t="str">
        <f>IF(LEN(VLOOKUP(AA92,suvaha!$D$8:$H$158,3,FALSE))&lt;5,"",LEFT(RIGHT(VLOOKUP(AA92,suvaha!$D$8:$H$158,3,FALSE),5),1))</f>
        <v/>
      </c>
      <c r="AR98" s="411" t="s">
        <v>371</v>
      </c>
      <c r="AS98" s="409" t="str">
        <f>IF(LEN(VLOOKUP(AA92,suvaha!$D$8:$H$158,3,FALSE))&lt;4,"",LEFT(RIGHT(VLOOKUP(AA92,suvaha!$D$8:$H$158,3,FALSE),4),1))</f>
        <v/>
      </c>
      <c r="AT98" s="610"/>
      <c r="AU98" s="409" t="str">
        <f>IF(LEN(VLOOKUP(AA92,suvaha!$D$8:$H$158,3,FALSE))&lt;3,"",LEFT(RIGHT(VLOOKUP(AA92,suvaha!$D$8:$H$158,3,FALSE),3),1))</f>
        <v/>
      </c>
      <c r="AV98" s="411" t="s">
        <v>371</v>
      </c>
      <c r="AW98" s="409" t="str">
        <f>IF(LEN(VLOOKUP(AA92,suvaha!$D$8:$H$158,3,FALSE))&lt;2,"",LEFT(RIGHT(VLOOKUP(AA92,suvaha!$D$8:$H$158,3,FALSE),2),1))</f>
        <v/>
      </c>
      <c r="AX98" s="411" t="s">
        <v>371</v>
      </c>
      <c r="AY98" s="409" t="str">
        <f>IF(VLOOKUP(AA92,suvaha!$D$8:$H$85,3,FALSE)=0,"",IF(LEN(VLOOKUP(AA92,suvaha!$D$8:$H$158,3,FALSE))&lt;1,"",LEFT(RIGHT(VLOOKUP(AA92,suvaha!$D$8:$H$158,3,FALSE),1),1)))</f>
        <v/>
      </c>
      <c r="AZ98" s="619"/>
      <c r="BA98" s="667"/>
      <c r="BB98" s="667"/>
      <c r="BC98" s="667"/>
      <c r="BD98" s="667"/>
      <c r="BE98" s="667"/>
      <c r="BF98" s="667"/>
      <c r="BG98" s="667"/>
      <c r="BH98" s="667"/>
      <c r="BI98" s="667"/>
      <c r="BJ98" s="667"/>
      <c r="BK98" s="417"/>
      <c r="BL98" s="409" t="str">
        <f>IF(LEN(VLOOKUP(AA92,suvaha!$D$8:$H$158,5,FALSE))&lt;11,"",LEFT(RIGHT(VLOOKUP(AA92,suvaha!$D$8:$H$158,5,FALSE),11),1))</f>
        <v/>
      </c>
      <c r="BM98" s="211" t="s">
        <v>371</v>
      </c>
      <c r="BN98" s="409" t="str">
        <f>IF(LEN(VLOOKUP(AA92,suvaha!$D$8:$H$158,5,FALSE))&lt;10,"",LEFT(RIGHT(VLOOKUP(AA92,suvaha!$D$8:$H$158,5,FALSE),10),1))</f>
        <v/>
      </c>
      <c r="BO98" s="417" t="s">
        <v>371</v>
      </c>
      <c r="BP98" s="409" t="str">
        <f>IF(LEN(VLOOKUP(AA92,suvaha!$D$8:$H$158,5,FALSE))&lt;9,"",LEFT(RIGHT(VLOOKUP(AA92,suvaha!$D$8:$H$158,5,FALSE),9),1))</f>
        <v/>
      </c>
      <c r="BQ98" s="411" t="s">
        <v>371</v>
      </c>
      <c r="BR98" s="409" t="str">
        <f>IF(LEN(VLOOKUP(AA92,suvaha!$D$8:$H$158,5,FALSE))&lt;8,"",LEFT(RIGHT(VLOOKUP(AA92,suvaha!$D$8:$H$158,5,FALSE),8),1))</f>
        <v/>
      </c>
      <c r="BS98" s="411" t="s">
        <v>371</v>
      </c>
      <c r="BT98" s="409" t="str">
        <f>IF(LEN(VLOOKUP(AA92,suvaha!$D$8:$H$158,5,FALSE))&lt;7,"",LEFT(RIGHT(VLOOKUP(AA92,suvaha!$D$8:$H$158,5,FALSE),7),1))</f>
        <v/>
      </c>
      <c r="BU98" s="417" t="s">
        <v>371</v>
      </c>
      <c r="BV98" s="409" t="str">
        <f>IF(LEN(VLOOKUP(AA92,suvaha!$D$8:$H$158,5,FALSE))&lt;6,"",LEFT(RIGHT(VLOOKUP(AA92,suvaha!$D$8:$H$158,5,FALSE),6),1))</f>
        <v/>
      </c>
      <c r="BW98" s="411" t="s">
        <v>371</v>
      </c>
      <c r="BX98" s="409" t="str">
        <f>IF(LEN(VLOOKUP(AA92,suvaha!$D$8:$H$158,5,FALSE))&lt;5,"",LEFT(RIGHT(VLOOKUP(AA92,suvaha!$D$8:$H$158,5,FALSE),5),1))</f>
        <v/>
      </c>
      <c r="BY98" s="411" t="s">
        <v>371</v>
      </c>
      <c r="BZ98" s="409" t="str">
        <f>IF(LEN(VLOOKUP(AA92,suvaha!$D$8:$H$158,5,FALSE))&lt;4,"",LEFT(RIGHT(VLOOKUP(AA92,suvaha!$D$8:$H$158,5,FALSE),4),1))</f>
        <v/>
      </c>
      <c r="CA98" s="420" t="s">
        <v>371</v>
      </c>
      <c r="CB98" s="409" t="str">
        <f>IF(LEN(VLOOKUP(AA92,suvaha!$D$8:$H$158,5,FALSE))&lt;3,"",LEFT(RIGHT(VLOOKUP(AA92,suvaha!$D$8:$H$158,5,FALSE),3),1))</f>
        <v/>
      </c>
      <c r="CC98" s="411" t="s">
        <v>371</v>
      </c>
      <c r="CD98" s="409" t="str">
        <f>IF(LEN(VLOOKUP(AA92,suvaha!$D$8:$H$158,5,FALSE))&lt;2,"",LEFT(RIGHT(VLOOKUP(AA92,suvaha!$D$8:$H$158,5,FALSE),2),1))</f>
        <v/>
      </c>
      <c r="CE98" s="411" t="s">
        <v>773</v>
      </c>
      <c r="CF98" s="409" t="str">
        <f>IF(VLOOKUP(AA92,suvaha!$D$8:$H$85,5,FALSE)=0,"",IF(LEN(VLOOKUP(AA92,suvaha!$D$8:$H$158,5,FALSE))&lt;1,"",LEFT(RIGHT(VLOOKUP(AA92,suvaha!$D$8:$H$158,5,FALSE),1),1)))</f>
        <v/>
      </c>
      <c r="CG98" s="244"/>
      <c r="CH98" s="325"/>
      <c r="CI98" s="188"/>
    </row>
    <row r="99" spans="1:87" ht="3" customHeight="1">
      <c r="A99" s="173"/>
      <c r="B99" s="671"/>
      <c r="C99" s="671"/>
      <c r="D99" s="671"/>
      <c r="E99" s="669"/>
      <c r="F99" s="669"/>
      <c r="G99" s="654"/>
      <c r="H99" s="731"/>
      <c r="I99" s="731"/>
      <c r="J99" s="731"/>
      <c r="K99" s="731"/>
      <c r="L99" s="731"/>
      <c r="M99" s="731"/>
      <c r="N99" s="731"/>
      <c r="O99" s="731"/>
      <c r="P99" s="731"/>
      <c r="Q99" s="731"/>
      <c r="R99" s="731"/>
      <c r="S99" s="731"/>
      <c r="T99" s="731"/>
      <c r="U99" s="731"/>
      <c r="V99" s="731"/>
      <c r="W99" s="731"/>
      <c r="X99" s="731"/>
      <c r="Y99" s="731"/>
      <c r="Z99" s="731"/>
      <c r="AA99" s="658"/>
      <c r="AB99" s="658"/>
      <c r="AC99" s="658"/>
      <c r="AD99" s="637"/>
      <c r="AE99" s="637"/>
      <c r="AF99" s="637"/>
      <c r="AG99" s="637"/>
      <c r="AH99" s="637"/>
      <c r="AI99" s="637"/>
      <c r="AJ99" s="637"/>
      <c r="AK99" s="637"/>
      <c r="AL99" s="637"/>
      <c r="AM99" s="637"/>
      <c r="AN99" s="637"/>
      <c r="AO99" s="637"/>
      <c r="AP99" s="637"/>
      <c r="AQ99" s="637"/>
      <c r="AR99" s="637"/>
      <c r="AS99" s="637"/>
      <c r="AT99" s="637"/>
      <c r="AU99" s="637"/>
      <c r="AV99" s="637"/>
      <c r="AW99" s="637"/>
      <c r="AX99" s="637"/>
      <c r="AY99" s="637"/>
      <c r="AZ99" s="637"/>
      <c r="BA99" s="667"/>
      <c r="BB99" s="667"/>
      <c r="BC99" s="667"/>
      <c r="BD99" s="667"/>
      <c r="BE99" s="667"/>
      <c r="BF99" s="667"/>
      <c r="BG99" s="667"/>
      <c r="BH99" s="667"/>
      <c r="BI99" s="667"/>
      <c r="BJ99" s="667"/>
      <c r="BK99" s="270"/>
      <c r="BL99" s="270"/>
      <c r="BM99" s="270"/>
      <c r="BN99" s="270"/>
      <c r="BO99" s="270"/>
      <c r="BP99" s="270"/>
      <c r="BQ99" s="270"/>
      <c r="BR99" s="270"/>
      <c r="BS99" s="270"/>
      <c r="BT99" s="270"/>
      <c r="BU99" s="270"/>
      <c r="BV99" s="270"/>
      <c r="BW99" s="270"/>
      <c r="BX99" s="270"/>
      <c r="BY99" s="270"/>
      <c r="BZ99" s="270"/>
      <c r="CA99" s="270"/>
      <c r="CB99" s="270"/>
      <c r="CC99" s="270"/>
      <c r="CD99" s="270"/>
      <c r="CE99" s="270"/>
      <c r="CF99" s="270"/>
      <c r="CG99" s="243"/>
      <c r="CH99" s="188"/>
      <c r="CI99" s="188"/>
    </row>
    <row r="100" spans="1:87" s="206" customFormat="1" ht="3.75" customHeight="1">
      <c r="A100" s="173"/>
      <c r="B100" s="671"/>
      <c r="C100" s="671"/>
      <c r="D100" s="671"/>
      <c r="E100" s="669" t="s">
        <v>775</v>
      </c>
      <c r="F100" s="669"/>
      <c r="G100" s="654"/>
      <c r="H100" s="750" t="str">
        <f>Index!C119</f>
        <v>Krátkodobý finančný
majetok bez krátkodobého finančného majetku v prepojených účtovných jednotkách (251A, 253A, 256A, 257A, 25XA) - /291A, 29XA/</v>
      </c>
      <c r="I100" s="750"/>
      <c r="J100" s="750"/>
      <c r="K100" s="750"/>
      <c r="L100" s="750"/>
      <c r="M100" s="750"/>
      <c r="N100" s="750"/>
      <c r="O100" s="750"/>
      <c r="P100" s="750"/>
      <c r="Q100" s="750"/>
      <c r="R100" s="750"/>
      <c r="S100" s="750"/>
      <c r="T100" s="750"/>
      <c r="U100" s="750"/>
      <c r="V100" s="750"/>
      <c r="W100" s="750"/>
      <c r="X100" s="750"/>
      <c r="Y100" s="750"/>
      <c r="Z100" s="750"/>
      <c r="AA100" s="658" t="s">
        <v>862</v>
      </c>
      <c r="AB100" s="658"/>
      <c r="AC100" s="658"/>
      <c r="AD100" s="617"/>
      <c r="AE100" s="617"/>
      <c r="AF100" s="617"/>
      <c r="AG100" s="617"/>
      <c r="AH100" s="617"/>
      <c r="AI100" s="617"/>
      <c r="AJ100" s="617"/>
      <c r="AK100" s="617"/>
      <c r="AL100" s="617"/>
      <c r="AM100" s="617"/>
      <c r="AN100" s="617"/>
      <c r="AO100" s="617"/>
      <c r="AP100" s="617"/>
      <c r="AQ100" s="617"/>
      <c r="AR100" s="617"/>
      <c r="AS100" s="617"/>
      <c r="AT100" s="617"/>
      <c r="AU100" s="617"/>
      <c r="AV100" s="617"/>
      <c r="AW100" s="617"/>
      <c r="AX100" s="617"/>
      <c r="AY100" s="617"/>
      <c r="AZ100" s="617"/>
      <c r="BA100" s="659"/>
      <c r="BB100" s="659"/>
      <c r="BC100" s="659"/>
      <c r="BD100" s="659"/>
      <c r="BE100" s="659"/>
      <c r="BF100" s="659"/>
      <c r="BG100" s="659"/>
      <c r="BH100" s="659"/>
      <c r="BI100" s="659"/>
      <c r="BJ100" s="659"/>
      <c r="BK100" s="659"/>
      <c r="BL100" s="659"/>
      <c r="BM100" s="659"/>
      <c r="BN100" s="659"/>
      <c r="BO100" s="659"/>
      <c r="BP100" s="659"/>
      <c r="BQ100" s="659"/>
      <c r="BR100" s="264"/>
      <c r="BS100" s="264"/>
      <c r="BT100" s="264"/>
      <c r="BU100" s="264"/>
      <c r="BV100" s="264"/>
      <c r="BW100" s="421"/>
      <c r="BX100" s="264"/>
      <c r="BY100" s="264"/>
      <c r="BZ100" s="264"/>
      <c r="CA100" s="264"/>
      <c r="CB100" s="264"/>
      <c r="CC100" s="264"/>
      <c r="CD100" s="264"/>
      <c r="CE100" s="264"/>
      <c r="CF100" s="264"/>
      <c r="CG100" s="241"/>
      <c r="CH100" s="188"/>
      <c r="CI100" s="245"/>
    </row>
    <row r="101" spans="1:87" s="206" customFormat="1" ht="3" customHeight="1">
      <c r="A101" s="173"/>
      <c r="B101" s="671"/>
      <c r="C101" s="671"/>
      <c r="D101" s="671"/>
      <c r="E101" s="669"/>
      <c r="F101" s="669"/>
      <c r="G101" s="654"/>
      <c r="H101" s="750"/>
      <c r="I101" s="750"/>
      <c r="J101" s="750"/>
      <c r="K101" s="750"/>
      <c r="L101" s="750"/>
      <c r="M101" s="750"/>
      <c r="N101" s="750"/>
      <c r="O101" s="750"/>
      <c r="P101" s="750"/>
      <c r="Q101" s="750"/>
      <c r="R101" s="750"/>
      <c r="S101" s="750"/>
      <c r="T101" s="750"/>
      <c r="U101" s="750"/>
      <c r="V101" s="750"/>
      <c r="W101" s="750"/>
      <c r="X101" s="750"/>
      <c r="Y101" s="750"/>
      <c r="Z101" s="750"/>
      <c r="AA101" s="658"/>
      <c r="AB101" s="658"/>
      <c r="AC101" s="658"/>
      <c r="AD101" s="618"/>
      <c r="AE101" s="612"/>
      <c r="AF101" s="612"/>
      <c r="AG101" s="612"/>
      <c r="AH101" s="412"/>
      <c r="AI101" s="613"/>
      <c r="AJ101" s="613"/>
      <c r="AK101" s="613"/>
      <c r="AL101" s="613"/>
      <c r="AM101" s="613"/>
      <c r="AN101" s="610"/>
      <c r="AO101" s="614"/>
      <c r="AP101" s="614"/>
      <c r="AQ101" s="614"/>
      <c r="AR101" s="614"/>
      <c r="AS101" s="614"/>
      <c r="AT101" s="610"/>
      <c r="AU101" s="614"/>
      <c r="AV101" s="614"/>
      <c r="AW101" s="614"/>
      <c r="AX101" s="614"/>
      <c r="AY101" s="614"/>
      <c r="AZ101" s="619"/>
      <c r="BA101" s="618"/>
      <c r="BB101" s="612"/>
      <c r="BC101" s="612"/>
      <c r="BD101" s="612"/>
      <c r="BE101" s="412"/>
      <c r="BF101" s="613"/>
      <c r="BG101" s="613"/>
      <c r="BH101" s="613"/>
      <c r="BI101" s="613"/>
      <c r="BJ101" s="613"/>
      <c r="BK101" s="610"/>
      <c r="BL101" s="614"/>
      <c r="BM101" s="614"/>
      <c r="BN101" s="614"/>
      <c r="BO101" s="614"/>
      <c r="BP101" s="614"/>
      <c r="BQ101" s="611"/>
      <c r="BR101" s="614"/>
      <c r="BS101" s="614"/>
      <c r="BT101" s="614"/>
      <c r="BU101" s="614"/>
      <c r="BV101" s="614"/>
      <c r="BW101" s="416"/>
      <c r="BX101" s="417"/>
      <c r="BY101" s="417"/>
      <c r="BZ101" s="417"/>
      <c r="CA101" s="417"/>
      <c r="CB101" s="417"/>
      <c r="CC101" s="417"/>
      <c r="CD101" s="417"/>
      <c r="CE101" s="417"/>
      <c r="CF101" s="417"/>
      <c r="CG101" s="242"/>
      <c r="CH101" s="188"/>
      <c r="CI101" s="245"/>
    </row>
    <row r="102" spans="1:87" ht="16.5" customHeight="1">
      <c r="A102" s="173"/>
      <c r="B102" s="671"/>
      <c r="C102" s="671"/>
      <c r="D102" s="671"/>
      <c r="E102" s="669"/>
      <c r="F102" s="669"/>
      <c r="G102" s="654"/>
      <c r="H102" s="750"/>
      <c r="I102" s="750"/>
      <c r="J102" s="750"/>
      <c r="K102" s="750"/>
      <c r="L102" s="750"/>
      <c r="M102" s="750"/>
      <c r="N102" s="750"/>
      <c r="O102" s="750"/>
      <c r="P102" s="750"/>
      <c r="Q102" s="750"/>
      <c r="R102" s="750"/>
      <c r="S102" s="750"/>
      <c r="T102" s="750"/>
      <c r="U102" s="750"/>
      <c r="V102" s="750"/>
      <c r="W102" s="750"/>
      <c r="X102" s="750"/>
      <c r="Y102" s="750"/>
      <c r="Z102" s="750"/>
      <c r="AA102" s="658"/>
      <c r="AB102" s="658"/>
      <c r="AC102" s="658"/>
      <c r="AD102" s="618"/>
      <c r="AE102" s="409" t="str">
        <f>IF(LEN(VLOOKUP(AA100,suvaha!$D$8:$H$158,2,FALSE))&lt;11,"",LEFT(RIGHT(VLOOKUP(AA100,suvaha!$D$8:$H$158,2,FALSE),11),1))</f>
        <v/>
      </c>
      <c r="AF102" s="211"/>
      <c r="AG102" s="409" t="str">
        <f>IF(LEN(VLOOKUP(AA100,suvaha!$D$8:$H$158,2,FALSE))&lt;10,"",LEFT(RIGHT(VLOOKUP(AA100,suvaha!$D$8:$H$158,2,FALSE),10),1))</f>
        <v/>
      </c>
      <c r="AH102" s="411"/>
      <c r="AI102" s="409" t="str">
        <f>IF(LEN(VLOOKUP(AA100,suvaha!$D$8:$H$158,2,FALSE))&lt;9,"",LEFT(RIGHT(VLOOKUP(AA100,suvaha!$D$8:$H$158,2,FALSE),9),1))</f>
        <v/>
      </c>
      <c r="AJ102" s="211"/>
      <c r="AK102" s="409" t="str">
        <f>IF(LEN(VLOOKUP(AA100,suvaha!$D$8:$H$158,2,FALSE))&lt;8,"",LEFT(RIGHT(VLOOKUP(AA100,suvaha!$D$8:$H$158,2,FALSE),8),1))</f>
        <v/>
      </c>
      <c r="AL102" s="411"/>
      <c r="AM102" s="409" t="str">
        <f>IF(LEN(VLOOKUP(AA100,suvaha!$D$8:$H$158,2,FALSE))&lt;7,"",LEFT(RIGHT(VLOOKUP(AA100,suvaha!$D$8:$H$158,2,FALSE),7),1))</f>
        <v/>
      </c>
      <c r="AN102" s="610"/>
      <c r="AO102" s="409" t="str">
        <f>IF(LEN(VLOOKUP(AA100,suvaha!$D$8:$H$158,2,FALSE))&lt;6,"",LEFT(RIGHT(VLOOKUP(AA100,suvaha!$D$8:$H$158,2,FALSE),6),1))</f>
        <v/>
      </c>
      <c r="AP102" s="411"/>
      <c r="AQ102" s="409" t="str">
        <f>IF(LEN(VLOOKUP(AA100,suvaha!$D$8:$H$158,2,FALSE))&lt;5,"",LEFT(RIGHT(VLOOKUP(AA100,suvaha!$D$8:$H$158,2,FALSE),5),1))</f>
        <v/>
      </c>
      <c r="AR102" s="411"/>
      <c r="AS102" s="409" t="str">
        <f>IF(LEN(VLOOKUP(AA100,suvaha!$D$8:$H$158,2,FALSE))&lt;4,"",LEFT(RIGHT(VLOOKUP(AA100,suvaha!$D$8:$H$158,2,FALSE),4),1))</f>
        <v/>
      </c>
      <c r="AT102" s="610"/>
      <c r="AU102" s="409" t="str">
        <f>IF(LEN(VLOOKUP(AA100,suvaha!$D$8:$H$158,2,FALSE))&lt;3,"",LEFT(RIGHT(VLOOKUP(AA100,suvaha!$D$8:$H$158,2,FALSE),3),1))</f>
        <v/>
      </c>
      <c r="AV102" s="411"/>
      <c r="AW102" s="409" t="str">
        <f>IF(LEN(VLOOKUP(AA100,suvaha!$D$8:$H$158,2,FALSE))&lt;2,"",LEFT(RIGHT(VLOOKUP(AA100,suvaha!$D$8:$H$158,2,FALSE),2),1))</f>
        <v/>
      </c>
      <c r="AX102" s="411"/>
      <c r="AY102" s="409" t="str">
        <f>IF(VLOOKUP(AA100,suvaha!$D$8:$H$85,2,FALSE)=0,"",IF(LEN(VLOOKUP(AA100,suvaha!$D$8:$H$158,2,FALSE))&lt;1,"",LEFT(RIGHT(VLOOKUP(AA100,suvaha!$D$8:$H$158,2,FALSE),1),1)))</f>
        <v/>
      </c>
      <c r="AZ102" s="619"/>
      <c r="BA102" s="618"/>
      <c r="BB102" s="409" t="str">
        <f>IF(LEN(VLOOKUP(AA100,suvaha!$D$8:$H$158,4,FALSE))&lt;11,"",LEFT(RIGHT(VLOOKUP(AA100,suvaha!$D$8:$H$158,4,FALSE),11),1))</f>
        <v/>
      </c>
      <c r="BC102" s="211"/>
      <c r="BD102" s="409" t="str">
        <f>IF(LEN(VLOOKUP(AA100,suvaha!$D$8:$H$158,4,FALSE))&lt;10,"",LEFT(RIGHT(VLOOKUP(AA100,suvaha!$D$8:$H$158,4,FALSE),10),1))</f>
        <v/>
      </c>
      <c r="BE102" s="411"/>
      <c r="BF102" s="409" t="str">
        <f>IF(LEN(VLOOKUP(AA100,suvaha!$D$8:$H$158,4,FALSE))&lt;9,"",LEFT(RIGHT(VLOOKUP(AA100,suvaha!$D$8:$H$158,4,FALSE),9),1))</f>
        <v/>
      </c>
      <c r="BG102" s="211"/>
      <c r="BH102" s="409" t="str">
        <f>IF(LEN(VLOOKUP(AA100,suvaha!$D$8:$H$158,4,FALSE))&lt;8,"",LEFT(RIGHT(VLOOKUP(AA100,suvaha!$D$8:$H$158,4,FALSE),8),1))</f>
        <v/>
      </c>
      <c r="BI102" s="411"/>
      <c r="BJ102" s="409" t="str">
        <f>IF(LEN(VLOOKUP(AA100,suvaha!$D$8:$H$158,4,FALSE))&lt;7,"",LEFT(RIGHT(VLOOKUP(AA100,suvaha!$D$8:$H$158,4,FALSE),7),1))</f>
        <v/>
      </c>
      <c r="BK102" s="610"/>
      <c r="BL102" s="409" t="str">
        <f>IF(LEN(VLOOKUP(AA100,suvaha!$D$8:$H$158,4,FALSE))&lt;6,"",LEFT(RIGHT(VLOOKUP(AA100,suvaha!$D$8:$H$158,4,FALSE),6),1))</f>
        <v/>
      </c>
      <c r="BM102" s="411"/>
      <c r="BN102" s="409" t="str">
        <f>IF(LEN(VLOOKUP(AA100,suvaha!$D$8:$H$158,4,FALSE))&lt;5,"",LEFT(RIGHT(VLOOKUP(AA100,suvaha!$D$8:$H$158,4,FALSE),5),1))</f>
        <v/>
      </c>
      <c r="BO102" s="411"/>
      <c r="BP102" s="409" t="str">
        <f>IF(LEN(VLOOKUP(AA100,suvaha!$D$8:$H$158,4,FALSE))&lt;4,"",LEFT(RIGHT(VLOOKUP(AA100,suvaha!$D$8:$H$158,4,FALSE),4),1))</f>
        <v/>
      </c>
      <c r="BQ102" s="611"/>
      <c r="BR102" s="409" t="str">
        <f>IF(LEN(VLOOKUP(AA100,suvaha!$D$8:$H$158,4,FALSE))&lt;3,"",LEFT(RIGHT(VLOOKUP(AA100,suvaha!$D$8:$H$158,4,FALSE),3),1))</f>
        <v/>
      </c>
      <c r="BS102" s="411"/>
      <c r="BT102" s="409" t="str">
        <f>IF(LEN(VLOOKUP(AA100,suvaha!$D$8:$H$158,4,FALSE))&lt;2,"",LEFT(RIGHT(VLOOKUP(AA100,suvaha!$D$8:$H$158,4,FALSE),2),1))</f>
        <v/>
      </c>
      <c r="BU102" s="411"/>
      <c r="BV102" s="409" t="str">
        <f>IF(VLOOKUP(AA100,suvaha!$D$8:$H$85,4,FALSE)=0,"",IF(LEN(VLOOKUP(AA100,suvaha!$D$8:$H$158,4,FALSE))&lt;1,"",LEFT(RIGHT(VLOOKUP(AA100,suvaha!$D$8:$H$158,4,FALSE),1),1)))</f>
        <v/>
      </c>
      <c r="BW102" s="416"/>
      <c r="BX102" s="417"/>
      <c r="BY102" s="417"/>
      <c r="BZ102" s="417"/>
      <c r="CA102" s="417"/>
      <c r="CB102" s="417"/>
      <c r="CC102" s="417"/>
      <c r="CD102" s="417"/>
      <c r="CE102" s="417"/>
      <c r="CF102" s="417"/>
      <c r="CG102" s="242"/>
      <c r="CH102" s="188"/>
      <c r="CI102" s="188"/>
    </row>
    <row r="103" spans="1:87" ht="3.75" customHeight="1">
      <c r="A103" s="173"/>
      <c r="B103" s="671"/>
      <c r="C103" s="671"/>
      <c r="D103" s="671"/>
      <c r="E103" s="669"/>
      <c r="F103" s="669"/>
      <c r="G103" s="654"/>
      <c r="H103" s="750"/>
      <c r="I103" s="750"/>
      <c r="J103" s="750"/>
      <c r="K103" s="750"/>
      <c r="L103" s="750"/>
      <c r="M103" s="750"/>
      <c r="N103" s="750"/>
      <c r="O103" s="750"/>
      <c r="P103" s="750"/>
      <c r="Q103" s="750"/>
      <c r="R103" s="750"/>
      <c r="S103" s="750"/>
      <c r="T103" s="750"/>
      <c r="U103" s="750"/>
      <c r="V103" s="750"/>
      <c r="W103" s="750"/>
      <c r="X103" s="750"/>
      <c r="Y103" s="750"/>
      <c r="Z103" s="750"/>
      <c r="AA103" s="658"/>
      <c r="AB103" s="658"/>
      <c r="AC103" s="658"/>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7"/>
      <c r="AZ103" s="637"/>
      <c r="BA103" s="638"/>
      <c r="BB103" s="638"/>
      <c r="BC103" s="638"/>
      <c r="BD103" s="638"/>
      <c r="BE103" s="638"/>
      <c r="BF103" s="638"/>
      <c r="BG103" s="638"/>
      <c r="BH103" s="638"/>
      <c r="BI103" s="638"/>
      <c r="BJ103" s="638"/>
      <c r="BK103" s="638"/>
      <c r="BL103" s="638"/>
      <c r="BM103" s="638"/>
      <c r="BN103" s="638"/>
      <c r="BO103" s="638"/>
      <c r="BP103" s="638"/>
      <c r="BQ103" s="638"/>
      <c r="BR103" s="270"/>
      <c r="BS103" s="270"/>
      <c r="BT103" s="270"/>
      <c r="BU103" s="270"/>
      <c r="BV103" s="270"/>
      <c r="BW103" s="418"/>
      <c r="BX103" s="270"/>
      <c r="BY103" s="270"/>
      <c r="BZ103" s="270"/>
      <c r="CA103" s="270"/>
      <c r="CB103" s="270"/>
      <c r="CC103" s="270"/>
      <c r="CD103" s="270"/>
      <c r="CE103" s="270"/>
      <c r="CF103" s="270"/>
      <c r="CG103" s="243"/>
      <c r="CH103" s="325"/>
      <c r="CI103" s="188"/>
    </row>
    <row r="104" spans="1:87" ht="4.5" customHeight="1">
      <c r="A104" s="173"/>
      <c r="B104" s="671"/>
      <c r="C104" s="671"/>
      <c r="D104" s="671"/>
      <c r="E104" s="669"/>
      <c r="F104" s="669"/>
      <c r="G104" s="654"/>
      <c r="H104" s="750"/>
      <c r="I104" s="750"/>
      <c r="J104" s="750"/>
      <c r="K104" s="750"/>
      <c r="L104" s="750"/>
      <c r="M104" s="750"/>
      <c r="N104" s="750"/>
      <c r="O104" s="750"/>
      <c r="P104" s="750"/>
      <c r="Q104" s="750"/>
      <c r="R104" s="750"/>
      <c r="S104" s="750"/>
      <c r="T104" s="750"/>
      <c r="U104" s="750"/>
      <c r="V104" s="750"/>
      <c r="W104" s="750"/>
      <c r="X104" s="750"/>
      <c r="Y104" s="750"/>
      <c r="Z104" s="750"/>
      <c r="AA104" s="658"/>
      <c r="AB104" s="658"/>
      <c r="AC104" s="658"/>
      <c r="AD104" s="617"/>
      <c r="AE104" s="617"/>
      <c r="AF104" s="617"/>
      <c r="AG104" s="617"/>
      <c r="AH104" s="617"/>
      <c r="AI104" s="617"/>
      <c r="AJ104" s="617"/>
      <c r="AK104" s="617"/>
      <c r="AL104" s="617"/>
      <c r="AM104" s="617"/>
      <c r="AN104" s="617"/>
      <c r="AO104" s="617"/>
      <c r="AP104" s="617"/>
      <c r="AQ104" s="617"/>
      <c r="AR104" s="617"/>
      <c r="AS104" s="617"/>
      <c r="AT104" s="617"/>
      <c r="AU104" s="617"/>
      <c r="AV104" s="617"/>
      <c r="AW104" s="617"/>
      <c r="AX104" s="617"/>
      <c r="AY104" s="617"/>
      <c r="AZ104" s="617"/>
      <c r="BA104" s="667"/>
      <c r="BB104" s="667"/>
      <c r="BC104" s="667"/>
      <c r="BD104" s="667"/>
      <c r="BE104" s="667"/>
      <c r="BF104" s="667"/>
      <c r="BG104" s="667"/>
      <c r="BH104" s="667"/>
      <c r="BI104" s="667"/>
      <c r="BJ104" s="667"/>
      <c r="BK104" s="264"/>
      <c r="BL104" s="264"/>
      <c r="BM104" s="264"/>
      <c r="BN104" s="264"/>
      <c r="BO104" s="264"/>
      <c r="BP104" s="264"/>
      <c r="BQ104" s="264"/>
      <c r="BR104" s="264"/>
      <c r="BS104" s="264"/>
      <c r="BT104" s="264"/>
      <c r="BU104" s="264"/>
      <c r="BV104" s="264"/>
      <c r="BW104" s="264"/>
      <c r="BX104" s="264"/>
      <c r="BY104" s="264"/>
      <c r="BZ104" s="264"/>
      <c r="CA104" s="264"/>
      <c r="CB104" s="264"/>
      <c r="CC104" s="264"/>
      <c r="CD104" s="264"/>
      <c r="CE104" s="264"/>
      <c r="CF104" s="264"/>
      <c r="CG104" s="241"/>
      <c r="CH104" s="325"/>
      <c r="CI104" s="188"/>
    </row>
    <row r="105" spans="1:87" ht="3" customHeight="1">
      <c r="A105" s="173"/>
      <c r="B105" s="671"/>
      <c r="C105" s="671"/>
      <c r="D105" s="671"/>
      <c r="E105" s="669"/>
      <c r="F105" s="669"/>
      <c r="G105" s="654"/>
      <c r="H105" s="750"/>
      <c r="I105" s="750"/>
      <c r="J105" s="750"/>
      <c r="K105" s="750"/>
      <c r="L105" s="750"/>
      <c r="M105" s="750"/>
      <c r="N105" s="750"/>
      <c r="O105" s="750"/>
      <c r="P105" s="750"/>
      <c r="Q105" s="750"/>
      <c r="R105" s="750"/>
      <c r="S105" s="750"/>
      <c r="T105" s="750"/>
      <c r="U105" s="750"/>
      <c r="V105" s="750"/>
      <c r="W105" s="750"/>
      <c r="X105" s="750"/>
      <c r="Y105" s="750"/>
      <c r="Z105" s="750"/>
      <c r="AA105" s="658"/>
      <c r="AB105" s="658"/>
      <c r="AC105" s="658"/>
      <c r="AD105" s="618"/>
      <c r="AE105" s="612"/>
      <c r="AF105" s="612"/>
      <c r="AG105" s="612"/>
      <c r="AH105" s="412"/>
      <c r="AI105" s="613"/>
      <c r="AJ105" s="613"/>
      <c r="AK105" s="613"/>
      <c r="AL105" s="613"/>
      <c r="AM105" s="613"/>
      <c r="AN105" s="610" t="s">
        <v>371</v>
      </c>
      <c r="AO105" s="614"/>
      <c r="AP105" s="614"/>
      <c r="AQ105" s="614"/>
      <c r="AR105" s="614"/>
      <c r="AS105" s="614"/>
      <c r="AT105" s="610" t="s">
        <v>371</v>
      </c>
      <c r="AU105" s="614"/>
      <c r="AV105" s="614"/>
      <c r="AW105" s="614"/>
      <c r="AX105" s="614"/>
      <c r="AY105" s="614"/>
      <c r="AZ105" s="619"/>
      <c r="BA105" s="667"/>
      <c r="BB105" s="667"/>
      <c r="BC105" s="667"/>
      <c r="BD105" s="667"/>
      <c r="BE105" s="667"/>
      <c r="BF105" s="667"/>
      <c r="BG105" s="667"/>
      <c r="BH105" s="667"/>
      <c r="BI105" s="667"/>
      <c r="BJ105" s="667"/>
      <c r="BK105" s="417"/>
      <c r="BL105" s="612"/>
      <c r="BM105" s="612"/>
      <c r="BN105" s="612"/>
      <c r="BO105" s="417"/>
      <c r="BP105" s="419"/>
      <c r="BQ105" s="419"/>
      <c r="BR105" s="419"/>
      <c r="BS105" s="419"/>
      <c r="BT105" s="419"/>
      <c r="BU105" s="417"/>
      <c r="BV105" s="419"/>
      <c r="BW105" s="419"/>
      <c r="BX105" s="419"/>
      <c r="BY105" s="419"/>
      <c r="BZ105" s="419"/>
      <c r="CA105" s="420"/>
      <c r="CB105" s="419"/>
      <c r="CC105" s="419"/>
      <c r="CD105" s="419"/>
      <c r="CE105" s="419"/>
      <c r="CF105" s="419"/>
      <c r="CG105" s="244"/>
      <c r="CH105" s="325"/>
      <c r="CI105" s="188"/>
    </row>
    <row r="106" spans="1:87" ht="15.75" customHeight="1">
      <c r="A106" s="173"/>
      <c r="B106" s="671"/>
      <c r="C106" s="671"/>
      <c r="D106" s="671"/>
      <c r="E106" s="669"/>
      <c r="F106" s="669"/>
      <c r="G106" s="654"/>
      <c r="H106" s="750"/>
      <c r="I106" s="750"/>
      <c r="J106" s="750"/>
      <c r="K106" s="750"/>
      <c r="L106" s="750"/>
      <c r="M106" s="750"/>
      <c r="N106" s="750"/>
      <c r="O106" s="750"/>
      <c r="P106" s="750"/>
      <c r="Q106" s="750"/>
      <c r="R106" s="750"/>
      <c r="S106" s="750"/>
      <c r="T106" s="750"/>
      <c r="U106" s="750"/>
      <c r="V106" s="750"/>
      <c r="W106" s="750"/>
      <c r="X106" s="750"/>
      <c r="Y106" s="750"/>
      <c r="Z106" s="750"/>
      <c r="AA106" s="658"/>
      <c r="AB106" s="658"/>
      <c r="AC106" s="658"/>
      <c r="AD106" s="618"/>
      <c r="AE106" s="409" t="str">
        <f>IF(LEN(VLOOKUP(AA100,suvaha!$D$8:$H$158,3,FALSE))&lt;11,"",LEFT(RIGHT(VLOOKUP(AA100,suvaha!$D$8:$H$158,3,FALSE),11),1))</f>
        <v/>
      </c>
      <c r="AF106" s="211" t="s">
        <v>371</v>
      </c>
      <c r="AG106" s="409" t="str">
        <f>IF(LEN(VLOOKUP(AA100,suvaha!$D$8:$H$158,3,FALSE))&lt;10,"",LEFT(RIGHT(VLOOKUP(AA100,suvaha!$D$8:$H$158,3,FALSE),10),1))</f>
        <v/>
      </c>
      <c r="AH106" s="411" t="s">
        <v>371</v>
      </c>
      <c r="AI106" s="409" t="str">
        <f>IF(LEN(VLOOKUP(AA100,suvaha!$D$8:$H$158,3,FALSE))&lt;9,"",LEFT(RIGHT(VLOOKUP(AA100,suvaha!$D$8:$H$158,3,FALSE),9),1))</f>
        <v/>
      </c>
      <c r="AJ106" s="211" t="s">
        <v>371</v>
      </c>
      <c r="AK106" s="409" t="str">
        <f>IF(LEN(VLOOKUP(AA100,suvaha!$D$8:$H$158,3,FALSE))&lt;8,"",LEFT(RIGHT(VLOOKUP(AA100,suvaha!$D$8:$H$158,3,FALSE),8),1))</f>
        <v/>
      </c>
      <c r="AL106" s="411" t="s">
        <v>371</v>
      </c>
      <c r="AM106" s="409" t="str">
        <f>IF(LEN(VLOOKUP(AA100,suvaha!$D$8:$H$158,3,FALSE))&lt;7,"",LEFT(RIGHT(VLOOKUP(AA100,suvaha!$D$8:$H$158,3,FALSE),7),1))</f>
        <v/>
      </c>
      <c r="AN106" s="610"/>
      <c r="AO106" s="409" t="str">
        <f>IF(LEN(VLOOKUP(AA100,suvaha!$D$8:$H$158,3,FALSE))&lt;6,"",LEFT(RIGHT(VLOOKUP(AA100,suvaha!$D$8:$H$158,3,FALSE),6),1))</f>
        <v/>
      </c>
      <c r="AP106" s="411" t="s">
        <v>371</v>
      </c>
      <c r="AQ106" s="409" t="str">
        <f>IF(LEN(VLOOKUP(AA100,suvaha!$D$8:$H$158,3,FALSE))&lt;5,"",LEFT(RIGHT(VLOOKUP(AA100,suvaha!$D$8:$H$158,3,FALSE),5),1))</f>
        <v/>
      </c>
      <c r="AR106" s="411" t="s">
        <v>371</v>
      </c>
      <c r="AS106" s="409" t="str">
        <f>IF(LEN(VLOOKUP(AA100,suvaha!$D$8:$H$158,3,FALSE))&lt;4,"",LEFT(RIGHT(VLOOKUP(AA100,suvaha!$D$8:$H$158,3,FALSE),4),1))</f>
        <v/>
      </c>
      <c r="AT106" s="610"/>
      <c r="AU106" s="409" t="str">
        <f>IF(LEN(VLOOKUP(AA100,suvaha!$D$8:$H$158,3,FALSE))&lt;3,"",LEFT(RIGHT(VLOOKUP(AA100,suvaha!$D$8:$H$158,3,FALSE),3),1))</f>
        <v/>
      </c>
      <c r="AV106" s="411" t="s">
        <v>371</v>
      </c>
      <c r="AW106" s="409" t="str">
        <f>IF(LEN(VLOOKUP(AA100,suvaha!$D$8:$H$158,3,FALSE))&lt;2,"",LEFT(RIGHT(VLOOKUP(AA100,suvaha!$D$8:$H$158,3,FALSE),2),1))</f>
        <v/>
      </c>
      <c r="AX106" s="411" t="s">
        <v>371</v>
      </c>
      <c r="AY106" s="409" t="str">
        <f>IF(VLOOKUP(AA100,suvaha!$D$8:$H$85,3,FALSE)=0,"",IF(LEN(VLOOKUP(AA100,suvaha!$D$8:$H$158,3,FALSE))&lt;1,"",LEFT(RIGHT(VLOOKUP(AA100,suvaha!$D$8:$H$158,3,FALSE),1),1)))</f>
        <v/>
      </c>
      <c r="AZ106" s="619"/>
      <c r="BA106" s="667"/>
      <c r="BB106" s="667"/>
      <c r="BC106" s="667"/>
      <c r="BD106" s="667"/>
      <c r="BE106" s="667"/>
      <c r="BF106" s="667"/>
      <c r="BG106" s="667"/>
      <c r="BH106" s="667"/>
      <c r="BI106" s="667"/>
      <c r="BJ106" s="667"/>
      <c r="BK106" s="417"/>
      <c r="BL106" s="409" t="str">
        <f>IF(LEN(VLOOKUP(AA100,suvaha!$D$8:$H$158,5,FALSE))&lt;11,"",LEFT(RIGHT(VLOOKUP(AA100,suvaha!$D$8:$H$158,5,FALSE),11),1))</f>
        <v/>
      </c>
      <c r="BM106" s="211" t="s">
        <v>371</v>
      </c>
      <c r="BN106" s="409" t="str">
        <f>IF(LEN(VLOOKUP(AA100,suvaha!$D$8:$H$158,5,FALSE))&lt;10,"",LEFT(RIGHT(VLOOKUP(AA100,suvaha!$D$8:$H$158,5,FALSE),10),1))</f>
        <v/>
      </c>
      <c r="BO106" s="417" t="s">
        <v>371</v>
      </c>
      <c r="BP106" s="409" t="str">
        <f>IF(LEN(VLOOKUP(AA100,suvaha!$D$8:$H$158,5,FALSE))&lt;9,"",LEFT(RIGHT(VLOOKUP(AA100,suvaha!$D$8:$H$158,5,FALSE),9),1))</f>
        <v/>
      </c>
      <c r="BQ106" s="411" t="s">
        <v>371</v>
      </c>
      <c r="BR106" s="409" t="str">
        <f>IF(LEN(VLOOKUP(AA100,suvaha!$D$8:$H$158,5,FALSE))&lt;8,"",LEFT(RIGHT(VLOOKUP(AA100,suvaha!$D$8:$H$158,5,FALSE),8),1))</f>
        <v/>
      </c>
      <c r="BS106" s="411" t="s">
        <v>371</v>
      </c>
      <c r="BT106" s="409" t="str">
        <f>IF(LEN(VLOOKUP(AA100,suvaha!$D$8:$H$158,5,FALSE))&lt;7,"",LEFT(RIGHT(VLOOKUP(AA100,suvaha!$D$8:$H$158,5,FALSE),7),1))</f>
        <v/>
      </c>
      <c r="BU106" s="417" t="s">
        <v>371</v>
      </c>
      <c r="BV106" s="409" t="str">
        <f>IF(LEN(VLOOKUP(AA100,suvaha!$D$8:$H$158,5,FALSE))&lt;6,"",LEFT(RIGHT(VLOOKUP(AA100,suvaha!$D$8:$H$158,5,FALSE),6),1))</f>
        <v/>
      </c>
      <c r="BW106" s="411" t="s">
        <v>371</v>
      </c>
      <c r="BX106" s="409" t="str">
        <f>IF(LEN(VLOOKUP(AA100,suvaha!$D$8:$H$158,5,FALSE))&lt;5,"",LEFT(RIGHT(VLOOKUP(AA100,suvaha!$D$8:$H$158,5,FALSE),5),1))</f>
        <v/>
      </c>
      <c r="BY106" s="411" t="s">
        <v>371</v>
      </c>
      <c r="BZ106" s="409" t="str">
        <f>IF(LEN(VLOOKUP(AA100,suvaha!$D$8:$H$158,5,FALSE))&lt;4,"",LEFT(RIGHT(VLOOKUP(AA100,suvaha!$D$8:$H$158,5,FALSE),4),1))</f>
        <v/>
      </c>
      <c r="CA106" s="420" t="s">
        <v>371</v>
      </c>
      <c r="CB106" s="409" t="str">
        <f>IF(LEN(VLOOKUP(AA100,suvaha!$D$8:$H$158,5,FALSE))&lt;3,"",LEFT(RIGHT(VLOOKUP(AA100,suvaha!$D$8:$H$158,5,FALSE),3),1))</f>
        <v/>
      </c>
      <c r="CC106" s="411" t="s">
        <v>371</v>
      </c>
      <c r="CD106" s="409" t="str">
        <f>IF(LEN(VLOOKUP(AA100,suvaha!$D$8:$H$158,5,FALSE))&lt;2,"",LEFT(RIGHT(VLOOKUP(AA100,suvaha!$D$8:$H$158,5,FALSE),2),1))</f>
        <v/>
      </c>
      <c r="CE106" s="411" t="s">
        <v>773</v>
      </c>
      <c r="CF106" s="409" t="str">
        <f>IF(VLOOKUP(AA100,suvaha!$D$8:$H$85,5,FALSE)=0,"",IF(LEN(VLOOKUP(AA100,suvaha!$D$8:$H$158,5,FALSE))&lt;1,"",LEFT(RIGHT(VLOOKUP(AA100,suvaha!$D$8:$H$158,5,FALSE),1),1)))</f>
        <v/>
      </c>
      <c r="CG106" s="244"/>
      <c r="CH106" s="325"/>
      <c r="CI106" s="188"/>
    </row>
    <row r="107" spans="1:87" ht="3.75" customHeight="1">
      <c r="A107" s="173"/>
      <c r="B107" s="671"/>
      <c r="C107" s="671"/>
      <c r="D107" s="671"/>
      <c r="E107" s="669"/>
      <c r="F107" s="669"/>
      <c r="G107" s="654"/>
      <c r="H107" s="750"/>
      <c r="I107" s="750"/>
      <c r="J107" s="750"/>
      <c r="K107" s="750"/>
      <c r="L107" s="750"/>
      <c r="M107" s="750"/>
      <c r="N107" s="750"/>
      <c r="O107" s="750"/>
      <c r="P107" s="750"/>
      <c r="Q107" s="750"/>
      <c r="R107" s="750"/>
      <c r="S107" s="750"/>
      <c r="T107" s="750"/>
      <c r="U107" s="750"/>
      <c r="V107" s="750"/>
      <c r="W107" s="750"/>
      <c r="X107" s="750"/>
      <c r="Y107" s="750"/>
      <c r="Z107" s="750"/>
      <c r="AA107" s="658"/>
      <c r="AB107" s="658"/>
      <c r="AC107" s="658"/>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667"/>
      <c r="BB107" s="667"/>
      <c r="BC107" s="667"/>
      <c r="BD107" s="667"/>
      <c r="BE107" s="667"/>
      <c r="BF107" s="667"/>
      <c r="BG107" s="667"/>
      <c r="BH107" s="667"/>
      <c r="BI107" s="667"/>
      <c r="BJ107" s="667"/>
      <c r="BK107" s="270"/>
      <c r="BL107" s="270"/>
      <c r="BM107" s="270"/>
      <c r="BN107" s="270"/>
      <c r="BO107" s="270"/>
      <c r="BP107" s="270"/>
      <c r="BQ107" s="270"/>
      <c r="BR107" s="270"/>
      <c r="BS107" s="270"/>
      <c r="BT107" s="270"/>
      <c r="BU107" s="270"/>
      <c r="BV107" s="270"/>
      <c r="BW107" s="270"/>
      <c r="BX107" s="270"/>
      <c r="BY107" s="270"/>
      <c r="BZ107" s="270"/>
      <c r="CA107" s="270"/>
      <c r="CB107" s="270"/>
      <c r="CC107" s="270"/>
      <c r="CD107" s="270"/>
      <c r="CE107" s="270"/>
      <c r="CF107" s="270"/>
      <c r="CG107" s="243"/>
      <c r="CH107" s="188"/>
      <c r="CI107" s="188"/>
    </row>
    <row r="108" spans="1:87" s="206" customFormat="1" ht="3" customHeight="1">
      <c r="A108" s="173"/>
      <c r="B108" s="671"/>
      <c r="C108" s="671"/>
      <c r="D108" s="671"/>
      <c r="E108" s="669" t="s">
        <v>776</v>
      </c>
      <c r="F108" s="669"/>
      <c r="G108" s="654"/>
      <c r="H108" s="656" t="str">
        <f>Index!C120</f>
        <v>Vlastné akcie a vlastné obchodné podiely (252)</v>
      </c>
      <c r="I108" s="656"/>
      <c r="J108" s="656"/>
      <c r="K108" s="656"/>
      <c r="L108" s="656"/>
      <c r="M108" s="656"/>
      <c r="N108" s="656"/>
      <c r="O108" s="656"/>
      <c r="P108" s="656"/>
      <c r="Q108" s="656"/>
      <c r="R108" s="656"/>
      <c r="S108" s="656"/>
      <c r="T108" s="656"/>
      <c r="U108" s="656"/>
      <c r="V108" s="656"/>
      <c r="W108" s="656"/>
      <c r="X108" s="656"/>
      <c r="Y108" s="656"/>
      <c r="Z108" s="656"/>
      <c r="AA108" s="658" t="s">
        <v>864</v>
      </c>
      <c r="AB108" s="658"/>
      <c r="AC108" s="658"/>
      <c r="AD108" s="635"/>
      <c r="AE108" s="635"/>
      <c r="AF108" s="635"/>
      <c r="AG108" s="635"/>
      <c r="AH108" s="635"/>
      <c r="AI108" s="635"/>
      <c r="AJ108" s="635"/>
      <c r="AK108" s="635"/>
      <c r="AL108" s="635"/>
      <c r="AM108" s="635"/>
      <c r="AN108" s="635"/>
      <c r="AO108" s="635"/>
      <c r="AP108" s="635"/>
      <c r="AQ108" s="635"/>
      <c r="AR108" s="635"/>
      <c r="AS108" s="635"/>
      <c r="AT108" s="635"/>
      <c r="AU108" s="635"/>
      <c r="AV108" s="635"/>
      <c r="AW108" s="635"/>
      <c r="AX108" s="635"/>
      <c r="AY108" s="635"/>
      <c r="AZ108" s="635"/>
      <c r="BA108" s="636"/>
      <c r="BB108" s="636"/>
      <c r="BC108" s="636"/>
      <c r="BD108" s="636"/>
      <c r="BE108" s="636"/>
      <c r="BF108" s="636"/>
      <c r="BG108" s="636"/>
      <c r="BH108" s="636"/>
      <c r="BI108" s="636"/>
      <c r="BJ108" s="636"/>
      <c r="BK108" s="636"/>
      <c r="BL108" s="636"/>
      <c r="BM108" s="636"/>
      <c r="BN108" s="636"/>
      <c r="BO108" s="636"/>
      <c r="BP108" s="636"/>
      <c r="BQ108" s="636"/>
      <c r="BR108" s="207"/>
      <c r="BS108" s="207"/>
      <c r="BT108" s="207"/>
      <c r="BU108" s="207"/>
      <c r="BV108" s="207"/>
      <c r="BW108" s="208"/>
      <c r="BX108" s="207"/>
      <c r="BY108" s="207"/>
      <c r="BZ108" s="207"/>
      <c r="CA108" s="207"/>
      <c r="CB108" s="207"/>
      <c r="CC108" s="207"/>
      <c r="CD108" s="207"/>
      <c r="CE108" s="207"/>
      <c r="CF108" s="207"/>
      <c r="CG108" s="241"/>
      <c r="CH108" s="188"/>
      <c r="CI108" s="245"/>
    </row>
    <row r="109" spans="1:87" s="206" customFormat="1" ht="3" customHeight="1">
      <c r="A109" s="173"/>
      <c r="B109" s="671"/>
      <c r="C109" s="671"/>
      <c r="D109" s="671"/>
      <c r="E109" s="669"/>
      <c r="F109" s="669"/>
      <c r="G109" s="654"/>
      <c r="H109" s="656"/>
      <c r="I109" s="656"/>
      <c r="J109" s="656"/>
      <c r="K109" s="656"/>
      <c r="L109" s="656"/>
      <c r="M109" s="656"/>
      <c r="N109" s="656"/>
      <c r="O109" s="656"/>
      <c r="P109" s="656"/>
      <c r="Q109" s="656"/>
      <c r="R109" s="656"/>
      <c r="S109" s="656"/>
      <c r="T109" s="656"/>
      <c r="U109" s="656"/>
      <c r="V109" s="656"/>
      <c r="W109" s="656"/>
      <c r="X109" s="656"/>
      <c r="Y109" s="656"/>
      <c r="Z109" s="656"/>
      <c r="AA109" s="658"/>
      <c r="AB109" s="658"/>
      <c r="AC109" s="658"/>
      <c r="AD109" s="618"/>
      <c r="AE109" s="612"/>
      <c r="AF109" s="612"/>
      <c r="AG109" s="612"/>
      <c r="AH109" s="412"/>
      <c r="AI109" s="613"/>
      <c r="AJ109" s="613"/>
      <c r="AK109" s="613"/>
      <c r="AL109" s="613"/>
      <c r="AM109" s="613"/>
      <c r="AN109" s="610"/>
      <c r="AO109" s="614"/>
      <c r="AP109" s="614"/>
      <c r="AQ109" s="614"/>
      <c r="AR109" s="614"/>
      <c r="AS109" s="614"/>
      <c r="AT109" s="610"/>
      <c r="AU109" s="614"/>
      <c r="AV109" s="614"/>
      <c r="AW109" s="614"/>
      <c r="AX109" s="614"/>
      <c r="AY109" s="614"/>
      <c r="AZ109" s="619"/>
      <c r="BA109" s="618"/>
      <c r="BB109" s="612"/>
      <c r="BC109" s="612"/>
      <c r="BD109" s="612"/>
      <c r="BE109" s="412"/>
      <c r="BF109" s="613"/>
      <c r="BG109" s="613"/>
      <c r="BH109" s="613"/>
      <c r="BI109" s="613"/>
      <c r="BJ109" s="613"/>
      <c r="BK109" s="610"/>
      <c r="BL109" s="614"/>
      <c r="BM109" s="614"/>
      <c r="BN109" s="614"/>
      <c r="BO109" s="614"/>
      <c r="BP109" s="614"/>
      <c r="BQ109" s="611"/>
      <c r="BR109" s="614"/>
      <c r="BS109" s="614"/>
      <c r="BT109" s="614"/>
      <c r="BU109" s="614"/>
      <c r="BV109" s="614"/>
      <c r="BW109" s="416"/>
      <c r="BX109" s="417"/>
      <c r="BY109" s="417"/>
      <c r="BZ109" s="417"/>
      <c r="CA109" s="417"/>
      <c r="CB109" s="417"/>
      <c r="CC109" s="417"/>
      <c r="CD109" s="417"/>
      <c r="CE109" s="417"/>
      <c r="CF109" s="417"/>
      <c r="CG109" s="242"/>
      <c r="CH109" s="188"/>
      <c r="CI109" s="245"/>
    </row>
    <row r="110" spans="1:87" ht="15" customHeight="1">
      <c r="A110" s="173"/>
      <c r="B110" s="671"/>
      <c r="C110" s="671"/>
      <c r="D110" s="671"/>
      <c r="E110" s="669"/>
      <c r="F110" s="669"/>
      <c r="G110" s="654"/>
      <c r="H110" s="656"/>
      <c r="I110" s="656"/>
      <c r="J110" s="656"/>
      <c r="K110" s="656"/>
      <c r="L110" s="656"/>
      <c r="M110" s="656"/>
      <c r="N110" s="656"/>
      <c r="O110" s="656"/>
      <c r="P110" s="656"/>
      <c r="Q110" s="656"/>
      <c r="R110" s="656"/>
      <c r="S110" s="656"/>
      <c r="T110" s="656"/>
      <c r="U110" s="656"/>
      <c r="V110" s="656"/>
      <c r="W110" s="656"/>
      <c r="X110" s="656"/>
      <c r="Y110" s="656"/>
      <c r="Z110" s="656"/>
      <c r="AA110" s="658"/>
      <c r="AB110" s="658"/>
      <c r="AC110" s="658"/>
      <c r="AD110" s="618"/>
      <c r="AE110" s="409" t="str">
        <f>IF(LEN(VLOOKUP(AA108,suvaha!$D$8:$H$158,2,FALSE))&lt;11,"",LEFT(RIGHT(VLOOKUP(AA108,suvaha!$D$8:$H$158,2,FALSE),11),1))</f>
        <v/>
      </c>
      <c r="AF110" s="211"/>
      <c r="AG110" s="409" t="str">
        <f>IF(LEN(VLOOKUP(AA108,suvaha!$D$8:$H$158,2,FALSE))&lt;10,"",LEFT(RIGHT(VLOOKUP(AA108,suvaha!$D$8:$H$158,2,FALSE),10),1))</f>
        <v/>
      </c>
      <c r="AH110" s="411"/>
      <c r="AI110" s="409" t="str">
        <f>IF(LEN(VLOOKUP(AA108,suvaha!$D$8:$H$158,2,FALSE))&lt;9,"",LEFT(RIGHT(VLOOKUP(AA108,suvaha!$D$8:$H$158,2,FALSE),9),1))</f>
        <v/>
      </c>
      <c r="AJ110" s="211"/>
      <c r="AK110" s="409" t="str">
        <f>IF(LEN(VLOOKUP(AA108,suvaha!$D$8:$H$158,2,FALSE))&lt;8,"",LEFT(RIGHT(VLOOKUP(AA108,suvaha!$D$8:$H$158,2,FALSE),8),1))</f>
        <v/>
      </c>
      <c r="AL110" s="411"/>
      <c r="AM110" s="409" t="str">
        <f>IF(LEN(VLOOKUP(AA108,suvaha!$D$8:$H$158,2,FALSE))&lt;7,"",LEFT(RIGHT(VLOOKUP(AA108,suvaha!$D$8:$H$158,2,FALSE),7),1))</f>
        <v/>
      </c>
      <c r="AN110" s="610"/>
      <c r="AO110" s="409" t="str">
        <f>IF(LEN(VLOOKUP(AA108,suvaha!$D$8:$H$158,2,FALSE))&lt;6,"",LEFT(RIGHT(VLOOKUP(AA108,suvaha!$D$8:$H$158,2,FALSE),6),1))</f>
        <v/>
      </c>
      <c r="AP110" s="411"/>
      <c r="AQ110" s="409" t="str">
        <f>IF(LEN(VLOOKUP(AA108,suvaha!$D$8:$H$158,2,FALSE))&lt;5,"",LEFT(RIGHT(VLOOKUP(AA108,suvaha!$D$8:$H$158,2,FALSE),5),1))</f>
        <v/>
      </c>
      <c r="AR110" s="411"/>
      <c r="AS110" s="409" t="str">
        <f>IF(LEN(VLOOKUP(AA108,suvaha!$D$8:$H$158,2,FALSE))&lt;4,"",LEFT(RIGHT(VLOOKUP(AA108,suvaha!$D$8:$H$158,2,FALSE),4),1))</f>
        <v/>
      </c>
      <c r="AT110" s="610"/>
      <c r="AU110" s="409" t="str">
        <f>IF(LEN(VLOOKUP(AA108,suvaha!$D$8:$H$158,2,FALSE))&lt;3,"",LEFT(RIGHT(VLOOKUP(AA108,suvaha!$D$8:$H$158,2,FALSE),3),1))</f>
        <v/>
      </c>
      <c r="AV110" s="411"/>
      <c r="AW110" s="409" t="str">
        <f>IF(LEN(VLOOKUP(AA108,suvaha!$D$8:$H$158,2,FALSE))&lt;2,"",LEFT(RIGHT(VLOOKUP(AA108,suvaha!$D$8:$H$158,2,FALSE),2),1))</f>
        <v/>
      </c>
      <c r="AX110" s="411"/>
      <c r="AY110" s="409" t="str">
        <f>IF(VLOOKUP(AA108,suvaha!$D$8:$H$85,2,FALSE)=0,"",IF(LEN(VLOOKUP(AA108,suvaha!$D$8:$H$158,2,FALSE))&lt;1,"",LEFT(RIGHT(VLOOKUP(AA108,suvaha!$D$8:$H$158,2,FALSE),1),1)))</f>
        <v/>
      </c>
      <c r="AZ110" s="619"/>
      <c r="BA110" s="618"/>
      <c r="BB110" s="409" t="str">
        <f>IF(LEN(VLOOKUP(AA108,suvaha!$D$8:$H$158,4,FALSE))&lt;11,"",LEFT(RIGHT(VLOOKUP(AA108,suvaha!$D$8:$H$158,4,FALSE),11),1))</f>
        <v/>
      </c>
      <c r="BC110" s="211"/>
      <c r="BD110" s="409" t="str">
        <f>IF(LEN(VLOOKUP(AA108,suvaha!$D$8:$H$158,4,FALSE))&lt;10,"",LEFT(RIGHT(VLOOKUP(AA108,suvaha!$D$8:$H$158,4,FALSE),10),1))</f>
        <v/>
      </c>
      <c r="BE110" s="411"/>
      <c r="BF110" s="409" t="str">
        <f>IF(LEN(VLOOKUP(AA108,suvaha!$D$8:$H$158,4,FALSE))&lt;9,"",LEFT(RIGHT(VLOOKUP(AA108,suvaha!$D$8:$H$158,4,FALSE),9),1))</f>
        <v/>
      </c>
      <c r="BG110" s="211"/>
      <c r="BH110" s="409" t="str">
        <f>IF(LEN(VLOOKUP(AA108,suvaha!$D$8:$H$158,4,FALSE))&lt;8,"",LEFT(RIGHT(VLOOKUP(AA108,suvaha!$D$8:$H$158,4,FALSE),8),1))</f>
        <v/>
      </c>
      <c r="BI110" s="411"/>
      <c r="BJ110" s="409" t="str">
        <f>IF(LEN(VLOOKUP(AA108,suvaha!$D$8:$H$158,4,FALSE))&lt;7,"",LEFT(RIGHT(VLOOKUP(AA108,suvaha!$D$8:$H$158,4,FALSE),7),1))</f>
        <v/>
      </c>
      <c r="BK110" s="610"/>
      <c r="BL110" s="409" t="str">
        <f>IF(LEN(VLOOKUP(AA108,suvaha!$D$8:$H$158,4,FALSE))&lt;6,"",LEFT(RIGHT(VLOOKUP(AA108,suvaha!$D$8:$H$158,4,FALSE),6),1))</f>
        <v/>
      </c>
      <c r="BM110" s="411"/>
      <c r="BN110" s="409" t="str">
        <f>IF(LEN(VLOOKUP(AA108,suvaha!$D$8:$H$158,4,FALSE))&lt;5,"",LEFT(RIGHT(VLOOKUP(AA108,suvaha!$D$8:$H$158,4,FALSE),5),1))</f>
        <v/>
      </c>
      <c r="BO110" s="411"/>
      <c r="BP110" s="409" t="str">
        <f>IF(LEN(VLOOKUP(AA108,suvaha!$D$8:$H$158,4,FALSE))&lt;4,"",LEFT(RIGHT(VLOOKUP(AA108,suvaha!$D$8:$H$158,4,FALSE),4),1))</f>
        <v/>
      </c>
      <c r="BQ110" s="611"/>
      <c r="BR110" s="409" t="str">
        <f>IF(LEN(VLOOKUP(AA108,suvaha!$D$8:$H$158,4,FALSE))&lt;3,"",LEFT(RIGHT(VLOOKUP(AA108,suvaha!$D$8:$H$158,4,FALSE),3),1))</f>
        <v/>
      </c>
      <c r="BS110" s="411"/>
      <c r="BT110" s="409" t="str">
        <f>IF(LEN(VLOOKUP(AA108,suvaha!$D$8:$H$158,4,FALSE))&lt;2,"",LEFT(RIGHT(VLOOKUP(AA108,suvaha!$D$8:$H$158,4,FALSE),2),1))</f>
        <v/>
      </c>
      <c r="BU110" s="411"/>
      <c r="BV110" s="409" t="str">
        <f>IF(VLOOKUP(AA108,suvaha!$D$8:$H$85,4,FALSE)=0,"",IF(LEN(VLOOKUP(AA108,suvaha!$D$8:$H$158,4,FALSE))&lt;1,"",LEFT(RIGHT(VLOOKUP(AA108,suvaha!$D$8:$H$158,4,FALSE),1),1)))</f>
        <v/>
      </c>
      <c r="BW110" s="416"/>
      <c r="BX110" s="417"/>
      <c r="BY110" s="417"/>
      <c r="BZ110" s="417"/>
      <c r="CA110" s="417"/>
      <c r="CB110" s="417"/>
      <c r="CC110" s="417"/>
      <c r="CD110" s="417"/>
      <c r="CE110" s="417"/>
      <c r="CF110" s="417"/>
      <c r="CG110" s="242"/>
      <c r="CH110" s="188"/>
      <c r="CI110" s="188"/>
    </row>
    <row r="111" spans="1:87" ht="3" customHeight="1">
      <c r="A111" s="173"/>
      <c r="B111" s="671"/>
      <c r="C111" s="671"/>
      <c r="D111" s="671"/>
      <c r="E111" s="669"/>
      <c r="F111" s="669"/>
      <c r="G111" s="654"/>
      <c r="H111" s="656"/>
      <c r="I111" s="656"/>
      <c r="J111" s="656"/>
      <c r="K111" s="656"/>
      <c r="L111" s="656"/>
      <c r="M111" s="656"/>
      <c r="N111" s="656"/>
      <c r="O111" s="656"/>
      <c r="P111" s="656"/>
      <c r="Q111" s="656"/>
      <c r="R111" s="656"/>
      <c r="S111" s="656"/>
      <c r="T111" s="656"/>
      <c r="U111" s="656"/>
      <c r="V111" s="656"/>
      <c r="W111" s="656"/>
      <c r="X111" s="656"/>
      <c r="Y111" s="656"/>
      <c r="Z111" s="656"/>
      <c r="AA111" s="658"/>
      <c r="AB111" s="658"/>
      <c r="AC111" s="658"/>
      <c r="AD111" s="637"/>
      <c r="AE111" s="637"/>
      <c r="AF111" s="637"/>
      <c r="AG111" s="637"/>
      <c r="AH111" s="637"/>
      <c r="AI111" s="637"/>
      <c r="AJ111" s="637"/>
      <c r="AK111" s="637"/>
      <c r="AL111" s="637"/>
      <c r="AM111" s="637"/>
      <c r="AN111" s="637"/>
      <c r="AO111" s="637"/>
      <c r="AP111" s="637"/>
      <c r="AQ111" s="637"/>
      <c r="AR111" s="637"/>
      <c r="AS111" s="637"/>
      <c r="AT111" s="637"/>
      <c r="AU111" s="637"/>
      <c r="AV111" s="637"/>
      <c r="AW111" s="637"/>
      <c r="AX111" s="637"/>
      <c r="AY111" s="637"/>
      <c r="AZ111" s="637"/>
      <c r="BA111" s="638"/>
      <c r="BB111" s="638"/>
      <c r="BC111" s="638"/>
      <c r="BD111" s="638"/>
      <c r="BE111" s="638"/>
      <c r="BF111" s="638"/>
      <c r="BG111" s="638"/>
      <c r="BH111" s="638"/>
      <c r="BI111" s="638"/>
      <c r="BJ111" s="638"/>
      <c r="BK111" s="638"/>
      <c r="BL111" s="638"/>
      <c r="BM111" s="638"/>
      <c r="BN111" s="638"/>
      <c r="BO111" s="638"/>
      <c r="BP111" s="638"/>
      <c r="BQ111" s="638"/>
      <c r="BR111" s="270"/>
      <c r="BS111" s="270"/>
      <c r="BT111" s="270"/>
      <c r="BU111" s="270"/>
      <c r="BV111" s="270"/>
      <c r="BW111" s="418"/>
      <c r="BX111" s="270"/>
      <c r="BY111" s="270"/>
      <c r="BZ111" s="270"/>
      <c r="CA111" s="270"/>
      <c r="CB111" s="270"/>
      <c r="CC111" s="270"/>
      <c r="CD111" s="270"/>
      <c r="CE111" s="270"/>
      <c r="CF111" s="270"/>
      <c r="CG111" s="243"/>
      <c r="CH111" s="325"/>
      <c r="CI111" s="188"/>
    </row>
    <row r="112" spans="1:87" ht="3" customHeight="1">
      <c r="A112" s="173"/>
      <c r="B112" s="671"/>
      <c r="C112" s="671"/>
      <c r="D112" s="671"/>
      <c r="E112" s="669"/>
      <c r="F112" s="669"/>
      <c r="G112" s="654"/>
      <c r="H112" s="656"/>
      <c r="I112" s="656"/>
      <c r="J112" s="656"/>
      <c r="K112" s="656"/>
      <c r="L112" s="656"/>
      <c r="M112" s="656"/>
      <c r="N112" s="656"/>
      <c r="O112" s="656"/>
      <c r="P112" s="656"/>
      <c r="Q112" s="656"/>
      <c r="R112" s="656"/>
      <c r="S112" s="656"/>
      <c r="T112" s="656"/>
      <c r="U112" s="656"/>
      <c r="V112" s="656"/>
      <c r="W112" s="656"/>
      <c r="X112" s="656"/>
      <c r="Y112" s="656"/>
      <c r="Z112" s="656"/>
      <c r="AA112" s="658"/>
      <c r="AB112" s="658"/>
      <c r="AC112" s="658"/>
      <c r="AD112" s="617"/>
      <c r="AE112" s="617"/>
      <c r="AF112" s="617"/>
      <c r="AG112" s="617"/>
      <c r="AH112" s="617"/>
      <c r="AI112" s="617"/>
      <c r="AJ112" s="617"/>
      <c r="AK112" s="617"/>
      <c r="AL112" s="617"/>
      <c r="AM112" s="617"/>
      <c r="AN112" s="617"/>
      <c r="AO112" s="617"/>
      <c r="AP112" s="617"/>
      <c r="AQ112" s="617"/>
      <c r="AR112" s="617"/>
      <c r="AS112" s="617"/>
      <c r="AT112" s="617"/>
      <c r="AU112" s="617"/>
      <c r="AV112" s="617"/>
      <c r="AW112" s="617"/>
      <c r="AX112" s="617"/>
      <c r="AY112" s="617"/>
      <c r="AZ112" s="617"/>
      <c r="BA112" s="667"/>
      <c r="BB112" s="667"/>
      <c r="BC112" s="667"/>
      <c r="BD112" s="667"/>
      <c r="BE112" s="667"/>
      <c r="BF112" s="667"/>
      <c r="BG112" s="667"/>
      <c r="BH112" s="667"/>
      <c r="BI112" s="667"/>
      <c r="BJ112" s="667"/>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41"/>
      <c r="CH112" s="325"/>
      <c r="CI112" s="188"/>
    </row>
    <row r="113" spans="1:87" ht="3" customHeight="1">
      <c r="A113" s="173"/>
      <c r="B113" s="671"/>
      <c r="C113" s="671"/>
      <c r="D113" s="671"/>
      <c r="E113" s="669"/>
      <c r="F113" s="669"/>
      <c r="G113" s="654"/>
      <c r="H113" s="656"/>
      <c r="I113" s="656"/>
      <c r="J113" s="656"/>
      <c r="K113" s="656"/>
      <c r="L113" s="656"/>
      <c r="M113" s="656"/>
      <c r="N113" s="656"/>
      <c r="O113" s="656"/>
      <c r="P113" s="656"/>
      <c r="Q113" s="656"/>
      <c r="R113" s="656"/>
      <c r="S113" s="656"/>
      <c r="T113" s="656"/>
      <c r="U113" s="656"/>
      <c r="V113" s="656"/>
      <c r="W113" s="656"/>
      <c r="X113" s="656"/>
      <c r="Y113" s="656"/>
      <c r="Z113" s="656"/>
      <c r="AA113" s="658"/>
      <c r="AB113" s="658"/>
      <c r="AC113" s="658"/>
      <c r="AD113" s="618"/>
      <c r="AE113" s="612"/>
      <c r="AF113" s="612"/>
      <c r="AG113" s="612"/>
      <c r="AH113" s="412"/>
      <c r="AI113" s="613"/>
      <c r="AJ113" s="613"/>
      <c r="AK113" s="613"/>
      <c r="AL113" s="613"/>
      <c r="AM113" s="613"/>
      <c r="AN113" s="610" t="s">
        <v>371</v>
      </c>
      <c r="AO113" s="614"/>
      <c r="AP113" s="614"/>
      <c r="AQ113" s="614"/>
      <c r="AR113" s="614"/>
      <c r="AS113" s="614"/>
      <c r="AT113" s="610" t="s">
        <v>371</v>
      </c>
      <c r="AU113" s="614"/>
      <c r="AV113" s="614"/>
      <c r="AW113" s="614"/>
      <c r="AX113" s="614"/>
      <c r="AY113" s="614"/>
      <c r="AZ113" s="619"/>
      <c r="BA113" s="667"/>
      <c r="BB113" s="667"/>
      <c r="BC113" s="667"/>
      <c r="BD113" s="667"/>
      <c r="BE113" s="667"/>
      <c r="BF113" s="667"/>
      <c r="BG113" s="667"/>
      <c r="BH113" s="667"/>
      <c r="BI113" s="667"/>
      <c r="BJ113" s="667"/>
      <c r="BK113" s="417"/>
      <c r="BL113" s="612"/>
      <c r="BM113" s="612"/>
      <c r="BN113" s="612"/>
      <c r="BO113" s="417"/>
      <c r="BP113" s="419"/>
      <c r="BQ113" s="419"/>
      <c r="BR113" s="419"/>
      <c r="BS113" s="419"/>
      <c r="BT113" s="419"/>
      <c r="BU113" s="417"/>
      <c r="BV113" s="419"/>
      <c r="BW113" s="419"/>
      <c r="BX113" s="419"/>
      <c r="BY113" s="419"/>
      <c r="BZ113" s="419"/>
      <c r="CA113" s="420"/>
      <c r="CB113" s="419"/>
      <c r="CC113" s="419"/>
      <c r="CD113" s="419"/>
      <c r="CE113" s="419"/>
      <c r="CF113" s="419"/>
      <c r="CG113" s="244"/>
      <c r="CH113" s="325"/>
      <c r="CI113" s="188"/>
    </row>
    <row r="114" spans="1:87" ht="15" customHeight="1">
      <c r="A114" s="173"/>
      <c r="B114" s="671"/>
      <c r="C114" s="671"/>
      <c r="D114" s="671"/>
      <c r="E114" s="669"/>
      <c r="F114" s="669"/>
      <c r="G114" s="654"/>
      <c r="H114" s="656"/>
      <c r="I114" s="656"/>
      <c r="J114" s="656"/>
      <c r="K114" s="656"/>
      <c r="L114" s="656"/>
      <c r="M114" s="656"/>
      <c r="N114" s="656"/>
      <c r="O114" s="656"/>
      <c r="P114" s="656"/>
      <c r="Q114" s="656"/>
      <c r="R114" s="656"/>
      <c r="S114" s="656"/>
      <c r="T114" s="656"/>
      <c r="U114" s="656"/>
      <c r="V114" s="656"/>
      <c r="W114" s="656"/>
      <c r="X114" s="656"/>
      <c r="Y114" s="656"/>
      <c r="Z114" s="656"/>
      <c r="AA114" s="658"/>
      <c r="AB114" s="658"/>
      <c r="AC114" s="658"/>
      <c r="AD114" s="618"/>
      <c r="AE114" s="409" t="str">
        <f>IF(LEN(VLOOKUP(AA108,suvaha!$D$8:$H$158,3,FALSE))&lt;11,"",LEFT(RIGHT(VLOOKUP(AA108,suvaha!$D$8:$H$158,3,FALSE),11),1))</f>
        <v/>
      </c>
      <c r="AF114" s="211" t="s">
        <v>371</v>
      </c>
      <c r="AG114" s="409" t="str">
        <f>IF(LEN(VLOOKUP(AA108,suvaha!$D$8:$H$158,3,FALSE))&lt;10,"",LEFT(RIGHT(VLOOKUP(AA108,suvaha!$D$8:$H$158,3,FALSE),10),1))</f>
        <v/>
      </c>
      <c r="AH114" s="411" t="s">
        <v>371</v>
      </c>
      <c r="AI114" s="409" t="str">
        <f>IF(LEN(VLOOKUP(AA108,suvaha!$D$8:$H$158,3,FALSE))&lt;9,"",LEFT(RIGHT(VLOOKUP(AA108,suvaha!$D$8:$H$158,3,FALSE),9),1))</f>
        <v/>
      </c>
      <c r="AJ114" s="211" t="s">
        <v>371</v>
      </c>
      <c r="AK114" s="409" t="str">
        <f>IF(LEN(VLOOKUP(AA108,suvaha!$D$8:$H$158,3,FALSE))&lt;8,"",LEFT(RIGHT(VLOOKUP(AA108,suvaha!$D$8:$H$158,3,FALSE),8),1))</f>
        <v/>
      </c>
      <c r="AL114" s="411" t="s">
        <v>371</v>
      </c>
      <c r="AM114" s="409" t="str">
        <f>IF(LEN(VLOOKUP(AA108,suvaha!$D$8:$H$158,3,FALSE))&lt;7,"",LEFT(RIGHT(VLOOKUP(AA108,suvaha!$D$8:$H$158,3,FALSE),7),1))</f>
        <v/>
      </c>
      <c r="AN114" s="610"/>
      <c r="AO114" s="409" t="str">
        <f>IF(LEN(VLOOKUP(AA108,suvaha!$D$8:$H$158,3,FALSE))&lt;6,"",LEFT(RIGHT(VLOOKUP(AA108,suvaha!$D$8:$H$158,3,FALSE),6),1))</f>
        <v/>
      </c>
      <c r="AP114" s="411" t="s">
        <v>371</v>
      </c>
      <c r="AQ114" s="409" t="str">
        <f>IF(LEN(VLOOKUP(AA108,suvaha!$D$8:$H$158,3,FALSE))&lt;5,"",LEFT(RIGHT(VLOOKUP(AA108,suvaha!$D$8:$H$158,3,FALSE),5),1))</f>
        <v/>
      </c>
      <c r="AR114" s="411" t="s">
        <v>371</v>
      </c>
      <c r="AS114" s="409" t="str">
        <f>IF(LEN(VLOOKUP(AA108,suvaha!$D$8:$H$158,3,FALSE))&lt;4,"",LEFT(RIGHT(VLOOKUP(AA108,suvaha!$D$8:$H$158,3,FALSE),4),1))</f>
        <v/>
      </c>
      <c r="AT114" s="610"/>
      <c r="AU114" s="409" t="str">
        <f>IF(LEN(VLOOKUP(AA108,suvaha!$D$8:$H$158,3,FALSE))&lt;3,"",LEFT(RIGHT(VLOOKUP(AA108,suvaha!$D$8:$H$158,3,FALSE),3),1))</f>
        <v/>
      </c>
      <c r="AV114" s="411" t="s">
        <v>371</v>
      </c>
      <c r="AW114" s="409" t="str">
        <f>IF(LEN(VLOOKUP(AA108,suvaha!$D$8:$H$158,3,FALSE))&lt;2,"",LEFT(RIGHT(VLOOKUP(AA108,suvaha!$D$8:$H$158,3,FALSE),2),1))</f>
        <v/>
      </c>
      <c r="AX114" s="411" t="s">
        <v>371</v>
      </c>
      <c r="AY114" s="409" t="str">
        <f>IF(VLOOKUP(AA108,suvaha!$D$8:$H$85,3,FALSE)=0,"",IF(LEN(VLOOKUP(AA108,suvaha!$D$8:$H$158,3,FALSE))&lt;1,"",LEFT(RIGHT(VLOOKUP(AA108,suvaha!$D$8:$H$158,3,FALSE),1),1)))</f>
        <v/>
      </c>
      <c r="AZ114" s="619"/>
      <c r="BA114" s="667"/>
      <c r="BB114" s="667"/>
      <c r="BC114" s="667"/>
      <c r="BD114" s="667"/>
      <c r="BE114" s="667"/>
      <c r="BF114" s="667"/>
      <c r="BG114" s="667"/>
      <c r="BH114" s="667"/>
      <c r="BI114" s="667"/>
      <c r="BJ114" s="667"/>
      <c r="BK114" s="417"/>
      <c r="BL114" s="409" t="str">
        <f>IF(LEN(VLOOKUP(AA108,suvaha!$D$8:$H$158,5,FALSE))&lt;11,"",LEFT(RIGHT(VLOOKUP(AA108,suvaha!$D$8:$H$158,5,FALSE),11),1))</f>
        <v/>
      </c>
      <c r="BM114" s="211" t="s">
        <v>371</v>
      </c>
      <c r="BN114" s="409" t="str">
        <f>IF(LEN(VLOOKUP(AA108,suvaha!$D$8:$H$158,5,FALSE))&lt;10,"",LEFT(RIGHT(VLOOKUP(AA108,suvaha!$D$8:$H$158,5,FALSE),10),1))</f>
        <v/>
      </c>
      <c r="BO114" s="417" t="s">
        <v>371</v>
      </c>
      <c r="BP114" s="409" t="str">
        <f>IF(LEN(VLOOKUP(AA108,suvaha!$D$8:$H$158,5,FALSE))&lt;9,"",LEFT(RIGHT(VLOOKUP(AA108,suvaha!$D$8:$H$158,5,FALSE),9),1))</f>
        <v/>
      </c>
      <c r="BQ114" s="411" t="s">
        <v>371</v>
      </c>
      <c r="BR114" s="409" t="str">
        <f>IF(LEN(VLOOKUP(AA108,suvaha!$D$8:$H$158,5,FALSE))&lt;8,"",LEFT(RIGHT(VLOOKUP(AA108,suvaha!$D$8:$H$158,5,FALSE),8),1))</f>
        <v/>
      </c>
      <c r="BS114" s="411" t="s">
        <v>371</v>
      </c>
      <c r="BT114" s="409" t="str">
        <f>IF(LEN(VLOOKUP(AA108,suvaha!$D$8:$H$158,5,FALSE))&lt;7,"",LEFT(RIGHT(VLOOKUP(AA108,suvaha!$D$8:$H$158,5,FALSE),7),1))</f>
        <v/>
      </c>
      <c r="BU114" s="417" t="s">
        <v>371</v>
      </c>
      <c r="BV114" s="409" t="str">
        <f>IF(LEN(VLOOKUP(AA108,suvaha!$D$8:$H$158,5,FALSE))&lt;6,"",LEFT(RIGHT(VLOOKUP(AA108,suvaha!$D$8:$H$158,5,FALSE),6),1))</f>
        <v/>
      </c>
      <c r="BW114" s="411" t="s">
        <v>371</v>
      </c>
      <c r="BX114" s="409" t="str">
        <f>IF(LEN(VLOOKUP(AA108,suvaha!$D$8:$H$158,5,FALSE))&lt;5,"",LEFT(RIGHT(VLOOKUP(AA108,suvaha!$D$8:$H$158,5,FALSE),5),1))</f>
        <v/>
      </c>
      <c r="BY114" s="411" t="s">
        <v>371</v>
      </c>
      <c r="BZ114" s="409" t="str">
        <f>IF(LEN(VLOOKUP(AA108,suvaha!$D$8:$H$158,5,FALSE))&lt;4,"",LEFT(RIGHT(VLOOKUP(AA108,suvaha!$D$8:$H$158,5,FALSE),4),1))</f>
        <v/>
      </c>
      <c r="CA114" s="420" t="s">
        <v>371</v>
      </c>
      <c r="CB114" s="409" t="str">
        <f>IF(LEN(VLOOKUP(AA108,suvaha!$D$8:$H$158,5,FALSE))&lt;3,"",LEFT(RIGHT(VLOOKUP(AA108,suvaha!$D$8:$H$158,5,FALSE),3),1))</f>
        <v/>
      </c>
      <c r="CC114" s="411" t="s">
        <v>371</v>
      </c>
      <c r="CD114" s="409" t="str">
        <f>IF(LEN(VLOOKUP(AA108,suvaha!$D$8:$H$158,5,FALSE))&lt;2,"",LEFT(RIGHT(VLOOKUP(AA108,suvaha!$D$8:$H$158,5,FALSE),2),1))</f>
        <v/>
      </c>
      <c r="CE114" s="411" t="s">
        <v>773</v>
      </c>
      <c r="CF114" s="409" t="str">
        <f>IF(VLOOKUP(AA108,suvaha!$D$8:$H$85,5,FALSE)=0,"",IF(LEN(VLOOKUP(AA108,suvaha!$D$8:$H$158,5,FALSE))&lt;1,"",LEFT(RIGHT(VLOOKUP(AA108,suvaha!$D$8:$H$158,5,FALSE),1),1)))</f>
        <v/>
      </c>
      <c r="CG114" s="244"/>
      <c r="CH114" s="325"/>
      <c r="CI114" s="188"/>
    </row>
    <row r="115" spans="1:87" ht="3" customHeight="1">
      <c r="A115" s="173"/>
      <c r="B115" s="671"/>
      <c r="C115" s="671"/>
      <c r="D115" s="671"/>
      <c r="E115" s="669"/>
      <c r="F115" s="669"/>
      <c r="G115" s="654"/>
      <c r="H115" s="656"/>
      <c r="I115" s="656"/>
      <c r="J115" s="656"/>
      <c r="K115" s="656"/>
      <c r="L115" s="656"/>
      <c r="M115" s="656"/>
      <c r="N115" s="656"/>
      <c r="O115" s="656"/>
      <c r="P115" s="656"/>
      <c r="Q115" s="656"/>
      <c r="R115" s="656"/>
      <c r="S115" s="656"/>
      <c r="T115" s="656"/>
      <c r="U115" s="656"/>
      <c r="V115" s="656"/>
      <c r="W115" s="656"/>
      <c r="X115" s="656"/>
      <c r="Y115" s="656"/>
      <c r="Z115" s="656"/>
      <c r="AA115" s="658"/>
      <c r="AB115" s="658"/>
      <c r="AC115" s="658"/>
      <c r="AD115" s="637"/>
      <c r="AE115" s="637"/>
      <c r="AF115" s="637"/>
      <c r="AG115" s="637"/>
      <c r="AH115" s="637"/>
      <c r="AI115" s="637"/>
      <c r="AJ115" s="637"/>
      <c r="AK115" s="637"/>
      <c r="AL115" s="637"/>
      <c r="AM115" s="637"/>
      <c r="AN115" s="637"/>
      <c r="AO115" s="637"/>
      <c r="AP115" s="637"/>
      <c r="AQ115" s="637"/>
      <c r="AR115" s="637"/>
      <c r="AS115" s="637"/>
      <c r="AT115" s="637"/>
      <c r="AU115" s="637"/>
      <c r="AV115" s="637"/>
      <c r="AW115" s="637"/>
      <c r="AX115" s="637"/>
      <c r="AY115" s="637"/>
      <c r="AZ115" s="637"/>
      <c r="BA115" s="667"/>
      <c r="BB115" s="667"/>
      <c r="BC115" s="667"/>
      <c r="BD115" s="667"/>
      <c r="BE115" s="667"/>
      <c r="BF115" s="667"/>
      <c r="BG115" s="667"/>
      <c r="BH115" s="667"/>
      <c r="BI115" s="667"/>
      <c r="BJ115" s="667"/>
      <c r="BK115" s="270"/>
      <c r="BL115" s="270"/>
      <c r="BM115" s="270"/>
      <c r="BN115" s="270"/>
      <c r="BO115" s="270"/>
      <c r="BP115" s="270"/>
      <c r="BQ115" s="270"/>
      <c r="BR115" s="270"/>
      <c r="BS115" s="270"/>
      <c r="BT115" s="270"/>
      <c r="BU115" s="270"/>
      <c r="BV115" s="270"/>
      <c r="BW115" s="270"/>
      <c r="BX115" s="270"/>
      <c r="BY115" s="270"/>
      <c r="BZ115" s="270"/>
      <c r="CA115" s="270"/>
      <c r="CB115" s="270"/>
      <c r="CC115" s="270"/>
      <c r="CD115" s="270"/>
      <c r="CE115" s="270"/>
      <c r="CF115" s="270"/>
      <c r="CG115" s="243"/>
      <c r="CH115" s="188"/>
      <c r="CI115" s="188"/>
    </row>
    <row r="116" spans="1:87" s="206" customFormat="1" ht="3" customHeight="1">
      <c r="A116" s="173"/>
      <c r="B116" s="671"/>
      <c r="C116" s="671"/>
      <c r="D116" s="671"/>
      <c r="E116" s="669" t="s">
        <v>777</v>
      </c>
      <c r="F116" s="669"/>
      <c r="G116" s="654"/>
      <c r="H116" s="656" t="str">
        <f>Index!C121</f>
        <v>Obstarávaný krátkodobý finančný majetok (259, 314A) - 291A</v>
      </c>
      <c r="I116" s="656"/>
      <c r="J116" s="656"/>
      <c r="K116" s="656"/>
      <c r="L116" s="656"/>
      <c r="M116" s="656"/>
      <c r="N116" s="656"/>
      <c r="O116" s="656"/>
      <c r="P116" s="656"/>
      <c r="Q116" s="656"/>
      <c r="R116" s="656"/>
      <c r="S116" s="656"/>
      <c r="T116" s="656"/>
      <c r="U116" s="656"/>
      <c r="V116" s="656"/>
      <c r="W116" s="656"/>
      <c r="X116" s="656"/>
      <c r="Y116" s="656"/>
      <c r="Z116" s="656"/>
      <c r="AA116" s="658" t="s">
        <v>865</v>
      </c>
      <c r="AB116" s="658"/>
      <c r="AC116" s="658"/>
      <c r="AD116" s="617"/>
      <c r="AE116" s="617"/>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59"/>
      <c r="BB116" s="659"/>
      <c r="BC116" s="659"/>
      <c r="BD116" s="659"/>
      <c r="BE116" s="659"/>
      <c r="BF116" s="659"/>
      <c r="BG116" s="659"/>
      <c r="BH116" s="659"/>
      <c r="BI116" s="659"/>
      <c r="BJ116" s="659"/>
      <c r="BK116" s="659"/>
      <c r="BL116" s="659"/>
      <c r="BM116" s="659"/>
      <c r="BN116" s="659"/>
      <c r="BO116" s="659"/>
      <c r="BP116" s="659"/>
      <c r="BQ116" s="659"/>
      <c r="BR116" s="264"/>
      <c r="BS116" s="264"/>
      <c r="BT116" s="264"/>
      <c r="BU116" s="264"/>
      <c r="BV116" s="264"/>
      <c r="BW116" s="421"/>
      <c r="BX116" s="264"/>
      <c r="BY116" s="264"/>
      <c r="BZ116" s="264"/>
      <c r="CA116" s="264"/>
      <c r="CB116" s="264"/>
      <c r="CC116" s="264"/>
      <c r="CD116" s="264"/>
      <c r="CE116" s="264"/>
      <c r="CF116" s="264"/>
      <c r="CG116" s="241"/>
      <c r="CH116" s="188"/>
      <c r="CI116" s="245"/>
    </row>
    <row r="117" spans="1:87" s="206" customFormat="1" ht="3" customHeight="1">
      <c r="A117" s="173"/>
      <c r="B117" s="671"/>
      <c r="C117" s="671"/>
      <c r="D117" s="671"/>
      <c r="E117" s="669"/>
      <c r="F117" s="669"/>
      <c r="G117" s="654"/>
      <c r="H117" s="656"/>
      <c r="I117" s="656"/>
      <c r="J117" s="656"/>
      <c r="K117" s="656"/>
      <c r="L117" s="656"/>
      <c r="M117" s="656"/>
      <c r="N117" s="656"/>
      <c r="O117" s="656"/>
      <c r="P117" s="656"/>
      <c r="Q117" s="656"/>
      <c r="R117" s="656"/>
      <c r="S117" s="656"/>
      <c r="T117" s="656"/>
      <c r="U117" s="656"/>
      <c r="V117" s="656"/>
      <c r="W117" s="656"/>
      <c r="X117" s="656"/>
      <c r="Y117" s="656"/>
      <c r="Z117" s="656"/>
      <c r="AA117" s="658"/>
      <c r="AB117" s="658"/>
      <c r="AC117" s="658"/>
      <c r="AD117" s="618"/>
      <c r="AE117" s="612"/>
      <c r="AF117" s="612"/>
      <c r="AG117" s="612"/>
      <c r="AH117" s="412"/>
      <c r="AI117" s="613"/>
      <c r="AJ117" s="613"/>
      <c r="AK117" s="613"/>
      <c r="AL117" s="613"/>
      <c r="AM117" s="613"/>
      <c r="AN117" s="610"/>
      <c r="AO117" s="614"/>
      <c r="AP117" s="614"/>
      <c r="AQ117" s="614"/>
      <c r="AR117" s="614"/>
      <c r="AS117" s="614"/>
      <c r="AT117" s="610"/>
      <c r="AU117" s="614"/>
      <c r="AV117" s="614"/>
      <c r="AW117" s="614"/>
      <c r="AX117" s="614"/>
      <c r="AY117" s="614"/>
      <c r="AZ117" s="619"/>
      <c r="BA117" s="618"/>
      <c r="BB117" s="612"/>
      <c r="BC117" s="612"/>
      <c r="BD117" s="612"/>
      <c r="BE117" s="412"/>
      <c r="BF117" s="613"/>
      <c r="BG117" s="613"/>
      <c r="BH117" s="613"/>
      <c r="BI117" s="613"/>
      <c r="BJ117" s="613"/>
      <c r="BK117" s="610"/>
      <c r="BL117" s="614"/>
      <c r="BM117" s="614"/>
      <c r="BN117" s="614"/>
      <c r="BO117" s="614"/>
      <c r="BP117" s="614"/>
      <c r="BQ117" s="611"/>
      <c r="BR117" s="614"/>
      <c r="BS117" s="614"/>
      <c r="BT117" s="614"/>
      <c r="BU117" s="614"/>
      <c r="BV117" s="614"/>
      <c r="BW117" s="416"/>
      <c r="BX117" s="417"/>
      <c r="BY117" s="417"/>
      <c r="BZ117" s="417"/>
      <c r="CA117" s="417"/>
      <c r="CB117" s="417"/>
      <c r="CC117" s="417"/>
      <c r="CD117" s="417"/>
      <c r="CE117" s="417"/>
      <c r="CF117" s="417"/>
      <c r="CG117" s="242"/>
      <c r="CH117" s="188"/>
      <c r="CI117" s="245"/>
    </row>
    <row r="118" spans="1:87" ht="15" customHeight="1">
      <c r="A118" s="173"/>
      <c r="B118" s="671"/>
      <c r="C118" s="671"/>
      <c r="D118" s="671"/>
      <c r="E118" s="669"/>
      <c r="F118" s="669"/>
      <c r="G118" s="654"/>
      <c r="H118" s="656"/>
      <c r="I118" s="656"/>
      <c r="J118" s="656"/>
      <c r="K118" s="656"/>
      <c r="L118" s="656"/>
      <c r="M118" s="656"/>
      <c r="N118" s="656"/>
      <c r="O118" s="656"/>
      <c r="P118" s="656"/>
      <c r="Q118" s="656"/>
      <c r="R118" s="656"/>
      <c r="S118" s="656"/>
      <c r="T118" s="656"/>
      <c r="U118" s="656"/>
      <c r="V118" s="656"/>
      <c r="W118" s="656"/>
      <c r="X118" s="656"/>
      <c r="Y118" s="656"/>
      <c r="Z118" s="656"/>
      <c r="AA118" s="658"/>
      <c r="AB118" s="658"/>
      <c r="AC118" s="658"/>
      <c r="AD118" s="618"/>
      <c r="AE118" s="409" t="str">
        <f>IF(LEN(VLOOKUP(AA116,suvaha!$D$8:$H$158,2,FALSE))&lt;11,"",LEFT(RIGHT(VLOOKUP(AA116,suvaha!$D$8:$H$158,2,FALSE),11),1))</f>
        <v/>
      </c>
      <c r="AF118" s="211"/>
      <c r="AG118" s="409" t="str">
        <f>IF(LEN(VLOOKUP(AA116,suvaha!$D$8:$H$158,2,FALSE))&lt;10,"",LEFT(RIGHT(VLOOKUP(AA116,suvaha!$D$8:$H$158,2,FALSE),10),1))</f>
        <v/>
      </c>
      <c r="AH118" s="411"/>
      <c r="AI118" s="409" t="str">
        <f>IF(LEN(VLOOKUP(AA116,suvaha!$D$8:$H$158,2,FALSE))&lt;9,"",LEFT(RIGHT(VLOOKUP(AA116,suvaha!$D$8:$H$158,2,FALSE),9),1))</f>
        <v/>
      </c>
      <c r="AJ118" s="211"/>
      <c r="AK118" s="409" t="str">
        <f>IF(LEN(VLOOKUP(AA116,suvaha!$D$8:$H$158,2,FALSE))&lt;8,"",LEFT(RIGHT(VLOOKUP(AA116,suvaha!$D$8:$H$158,2,FALSE),8),1))</f>
        <v/>
      </c>
      <c r="AL118" s="411"/>
      <c r="AM118" s="409" t="str">
        <f>IF(LEN(VLOOKUP(AA116,suvaha!$D$8:$H$158,2,FALSE))&lt;7,"",LEFT(RIGHT(VLOOKUP(AA116,suvaha!$D$8:$H$158,2,FALSE),7),1))</f>
        <v/>
      </c>
      <c r="AN118" s="610"/>
      <c r="AO118" s="409" t="str">
        <f>IF(LEN(VLOOKUP(AA116,suvaha!$D$8:$H$158,2,FALSE))&lt;6,"",LEFT(RIGHT(VLOOKUP(AA116,suvaha!$D$8:$H$158,2,FALSE),6),1))</f>
        <v/>
      </c>
      <c r="AP118" s="411"/>
      <c r="AQ118" s="409" t="str">
        <f>IF(LEN(VLOOKUP(AA116,suvaha!$D$8:$H$158,2,FALSE))&lt;5,"",LEFT(RIGHT(VLOOKUP(AA116,suvaha!$D$8:$H$158,2,FALSE),5),1))</f>
        <v/>
      </c>
      <c r="AR118" s="411"/>
      <c r="AS118" s="409" t="str">
        <f>IF(LEN(VLOOKUP(AA116,suvaha!$D$8:$H$158,2,FALSE))&lt;4,"",LEFT(RIGHT(VLOOKUP(AA116,suvaha!$D$8:$H$158,2,FALSE),4),1))</f>
        <v/>
      </c>
      <c r="AT118" s="610"/>
      <c r="AU118" s="409" t="str">
        <f>IF(LEN(VLOOKUP(AA116,suvaha!$D$8:$H$158,2,FALSE))&lt;3,"",LEFT(RIGHT(VLOOKUP(AA116,suvaha!$D$8:$H$158,2,FALSE),3),1))</f>
        <v/>
      </c>
      <c r="AV118" s="411"/>
      <c r="AW118" s="409" t="str">
        <f>IF(LEN(VLOOKUP(AA116,suvaha!$D$8:$H$158,2,FALSE))&lt;2,"",LEFT(RIGHT(VLOOKUP(AA116,suvaha!$D$8:$H$158,2,FALSE),2),1))</f>
        <v/>
      </c>
      <c r="AX118" s="411"/>
      <c r="AY118" s="409" t="str">
        <f>IF(VLOOKUP(AA116,suvaha!$D$8:$H$85,2,FALSE)=0,"",IF(LEN(VLOOKUP(AA116,suvaha!$D$8:$H$158,2,FALSE))&lt;1,"",LEFT(RIGHT(VLOOKUP(AA116,suvaha!$D$8:$H$158,2,FALSE),1),1)))</f>
        <v/>
      </c>
      <c r="AZ118" s="619"/>
      <c r="BA118" s="618"/>
      <c r="BB118" s="409" t="str">
        <f>IF(LEN(VLOOKUP(AA116,suvaha!$D$8:$H$158,4,FALSE))&lt;11,"",LEFT(RIGHT(VLOOKUP(AA116,suvaha!$D$8:$H$158,4,FALSE),11),1))</f>
        <v/>
      </c>
      <c r="BC118" s="211"/>
      <c r="BD118" s="409" t="str">
        <f>IF(LEN(VLOOKUP(AA116,suvaha!$D$8:$H$158,4,FALSE))&lt;10,"",LEFT(RIGHT(VLOOKUP(AA116,suvaha!$D$8:$H$158,4,FALSE),10),1))</f>
        <v/>
      </c>
      <c r="BE118" s="411"/>
      <c r="BF118" s="409" t="str">
        <f>IF(LEN(VLOOKUP(AA116,suvaha!$D$8:$H$158,4,FALSE))&lt;9,"",LEFT(RIGHT(VLOOKUP(AA116,suvaha!$D$8:$H$158,4,FALSE),9),1))</f>
        <v/>
      </c>
      <c r="BG118" s="211"/>
      <c r="BH118" s="409" t="str">
        <f>IF(LEN(VLOOKUP(AA116,suvaha!$D$8:$H$158,4,FALSE))&lt;8,"",LEFT(RIGHT(VLOOKUP(AA116,suvaha!$D$8:$H$158,4,FALSE),8),1))</f>
        <v/>
      </c>
      <c r="BI118" s="411"/>
      <c r="BJ118" s="409" t="str">
        <f>IF(LEN(VLOOKUP(AA116,suvaha!$D$8:$H$158,4,FALSE))&lt;7,"",LEFT(RIGHT(VLOOKUP(AA116,suvaha!$D$8:$H$158,4,FALSE),7),1))</f>
        <v/>
      </c>
      <c r="BK118" s="610"/>
      <c r="BL118" s="409" t="str">
        <f>IF(LEN(VLOOKUP(AA116,suvaha!$D$8:$H$158,4,FALSE))&lt;6,"",LEFT(RIGHT(VLOOKUP(AA116,suvaha!$D$8:$H$158,4,FALSE),6),1))</f>
        <v/>
      </c>
      <c r="BM118" s="411"/>
      <c r="BN118" s="409" t="str">
        <f>IF(LEN(VLOOKUP(AA116,suvaha!$D$8:$H$158,4,FALSE))&lt;5,"",LEFT(RIGHT(VLOOKUP(AA116,suvaha!$D$8:$H$158,4,FALSE),5),1))</f>
        <v/>
      </c>
      <c r="BO118" s="411"/>
      <c r="BP118" s="409" t="str">
        <f>IF(LEN(VLOOKUP(AA116,suvaha!$D$8:$H$158,4,FALSE))&lt;4,"",LEFT(RIGHT(VLOOKUP(AA116,suvaha!$D$8:$H$158,4,FALSE),4),1))</f>
        <v/>
      </c>
      <c r="BQ118" s="611"/>
      <c r="BR118" s="409" t="str">
        <f>IF(LEN(VLOOKUP(AA116,suvaha!$D$8:$H$158,4,FALSE))&lt;3,"",LEFT(RIGHT(VLOOKUP(AA116,suvaha!$D$8:$H$158,4,FALSE),3),1))</f>
        <v/>
      </c>
      <c r="BS118" s="411"/>
      <c r="BT118" s="409" t="str">
        <f>IF(LEN(VLOOKUP(AA116,suvaha!$D$8:$H$158,4,FALSE))&lt;2,"",LEFT(RIGHT(VLOOKUP(AA116,suvaha!$D$8:$H$158,4,FALSE),2),1))</f>
        <v/>
      </c>
      <c r="BU118" s="411"/>
      <c r="BV118" s="409" t="str">
        <f>IF(VLOOKUP(AA116,suvaha!$D$8:$H$85,4,FALSE)=0,"",IF(LEN(VLOOKUP(AA116,suvaha!$D$8:$H$158,4,FALSE))&lt;1,"",LEFT(RIGHT(VLOOKUP(AA116,suvaha!$D$8:$H$158,4,FALSE),1),1)))</f>
        <v/>
      </c>
      <c r="BW118" s="416"/>
      <c r="BX118" s="417"/>
      <c r="BY118" s="417"/>
      <c r="BZ118" s="417"/>
      <c r="CA118" s="417"/>
      <c r="CB118" s="417"/>
      <c r="CC118" s="417"/>
      <c r="CD118" s="417"/>
      <c r="CE118" s="417"/>
      <c r="CF118" s="417"/>
      <c r="CG118" s="242"/>
      <c r="CH118" s="188"/>
      <c r="CI118" s="188"/>
    </row>
    <row r="119" spans="1:87" ht="3" customHeight="1">
      <c r="A119" s="173"/>
      <c r="B119" s="671"/>
      <c r="C119" s="671"/>
      <c r="D119" s="671"/>
      <c r="E119" s="669"/>
      <c r="F119" s="669"/>
      <c r="G119" s="654"/>
      <c r="H119" s="656"/>
      <c r="I119" s="656"/>
      <c r="J119" s="656"/>
      <c r="K119" s="656"/>
      <c r="L119" s="656"/>
      <c r="M119" s="656"/>
      <c r="N119" s="656"/>
      <c r="O119" s="656"/>
      <c r="P119" s="656"/>
      <c r="Q119" s="656"/>
      <c r="R119" s="656"/>
      <c r="S119" s="656"/>
      <c r="T119" s="656"/>
      <c r="U119" s="656"/>
      <c r="V119" s="656"/>
      <c r="W119" s="656"/>
      <c r="X119" s="656"/>
      <c r="Y119" s="656"/>
      <c r="Z119" s="656"/>
      <c r="AA119" s="658"/>
      <c r="AB119" s="658"/>
      <c r="AC119" s="658"/>
      <c r="AD119" s="637"/>
      <c r="AE119" s="637"/>
      <c r="AF119" s="637"/>
      <c r="AG119" s="637"/>
      <c r="AH119" s="637"/>
      <c r="AI119" s="637"/>
      <c r="AJ119" s="637"/>
      <c r="AK119" s="637"/>
      <c r="AL119" s="637"/>
      <c r="AM119" s="637"/>
      <c r="AN119" s="637"/>
      <c r="AO119" s="637"/>
      <c r="AP119" s="637"/>
      <c r="AQ119" s="637"/>
      <c r="AR119" s="637"/>
      <c r="AS119" s="637"/>
      <c r="AT119" s="637"/>
      <c r="AU119" s="637"/>
      <c r="AV119" s="637"/>
      <c r="AW119" s="637"/>
      <c r="AX119" s="637"/>
      <c r="AY119" s="637"/>
      <c r="AZ119" s="637"/>
      <c r="BA119" s="638"/>
      <c r="BB119" s="638"/>
      <c r="BC119" s="638"/>
      <c r="BD119" s="638"/>
      <c r="BE119" s="638"/>
      <c r="BF119" s="638"/>
      <c r="BG119" s="638"/>
      <c r="BH119" s="638"/>
      <c r="BI119" s="638"/>
      <c r="BJ119" s="638"/>
      <c r="BK119" s="638"/>
      <c r="BL119" s="638"/>
      <c r="BM119" s="638"/>
      <c r="BN119" s="638"/>
      <c r="BO119" s="638"/>
      <c r="BP119" s="638"/>
      <c r="BQ119" s="638"/>
      <c r="BR119" s="270"/>
      <c r="BS119" s="270"/>
      <c r="BT119" s="270"/>
      <c r="BU119" s="270"/>
      <c r="BV119" s="270"/>
      <c r="BW119" s="418"/>
      <c r="BX119" s="270"/>
      <c r="BY119" s="270"/>
      <c r="BZ119" s="270"/>
      <c r="CA119" s="270"/>
      <c r="CB119" s="270"/>
      <c r="CC119" s="270"/>
      <c r="CD119" s="270"/>
      <c r="CE119" s="270"/>
      <c r="CF119" s="270"/>
      <c r="CG119" s="243"/>
      <c r="CH119" s="325"/>
      <c r="CI119" s="188"/>
    </row>
    <row r="120" spans="1:87" ht="3" customHeight="1">
      <c r="A120" s="173"/>
      <c r="B120" s="671"/>
      <c r="C120" s="671"/>
      <c r="D120" s="671"/>
      <c r="E120" s="669"/>
      <c r="F120" s="669"/>
      <c r="G120" s="654"/>
      <c r="H120" s="656"/>
      <c r="I120" s="656"/>
      <c r="J120" s="656"/>
      <c r="K120" s="656"/>
      <c r="L120" s="656"/>
      <c r="M120" s="656"/>
      <c r="N120" s="656"/>
      <c r="O120" s="656"/>
      <c r="P120" s="656"/>
      <c r="Q120" s="656"/>
      <c r="R120" s="656"/>
      <c r="S120" s="656"/>
      <c r="T120" s="656"/>
      <c r="U120" s="656"/>
      <c r="V120" s="656"/>
      <c r="W120" s="656"/>
      <c r="X120" s="656"/>
      <c r="Y120" s="656"/>
      <c r="Z120" s="656"/>
      <c r="AA120" s="658"/>
      <c r="AB120" s="658"/>
      <c r="AC120" s="658"/>
      <c r="AD120" s="617"/>
      <c r="AE120" s="617"/>
      <c r="AF120" s="617"/>
      <c r="AG120" s="617"/>
      <c r="AH120" s="617"/>
      <c r="AI120" s="617"/>
      <c r="AJ120" s="617"/>
      <c r="AK120" s="617"/>
      <c r="AL120" s="617"/>
      <c r="AM120" s="617"/>
      <c r="AN120" s="617"/>
      <c r="AO120" s="617"/>
      <c r="AP120" s="617"/>
      <c r="AQ120" s="617"/>
      <c r="AR120" s="617"/>
      <c r="AS120" s="617"/>
      <c r="AT120" s="617"/>
      <c r="AU120" s="617"/>
      <c r="AV120" s="617"/>
      <c r="AW120" s="617"/>
      <c r="AX120" s="617"/>
      <c r="AY120" s="617"/>
      <c r="AZ120" s="617"/>
      <c r="BA120" s="667"/>
      <c r="BB120" s="667"/>
      <c r="BC120" s="667"/>
      <c r="BD120" s="667"/>
      <c r="BE120" s="667"/>
      <c r="BF120" s="667"/>
      <c r="BG120" s="667"/>
      <c r="BH120" s="667"/>
      <c r="BI120" s="667"/>
      <c r="BJ120" s="667"/>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41"/>
      <c r="CH120" s="325"/>
      <c r="CI120" s="188"/>
    </row>
    <row r="121" spans="1:87" ht="3" customHeight="1">
      <c r="A121" s="173"/>
      <c r="B121" s="671"/>
      <c r="C121" s="671"/>
      <c r="D121" s="671"/>
      <c r="E121" s="669"/>
      <c r="F121" s="669"/>
      <c r="G121" s="654"/>
      <c r="H121" s="656"/>
      <c r="I121" s="656"/>
      <c r="J121" s="656"/>
      <c r="K121" s="656"/>
      <c r="L121" s="656"/>
      <c r="M121" s="656"/>
      <c r="N121" s="656"/>
      <c r="O121" s="656"/>
      <c r="P121" s="656"/>
      <c r="Q121" s="656"/>
      <c r="R121" s="656"/>
      <c r="S121" s="656"/>
      <c r="T121" s="656"/>
      <c r="U121" s="656"/>
      <c r="V121" s="656"/>
      <c r="W121" s="656"/>
      <c r="X121" s="656"/>
      <c r="Y121" s="656"/>
      <c r="Z121" s="656"/>
      <c r="AA121" s="658"/>
      <c r="AB121" s="658"/>
      <c r="AC121" s="658"/>
      <c r="AD121" s="618"/>
      <c r="AE121" s="612"/>
      <c r="AF121" s="612"/>
      <c r="AG121" s="612"/>
      <c r="AH121" s="412"/>
      <c r="AI121" s="613"/>
      <c r="AJ121" s="613"/>
      <c r="AK121" s="613"/>
      <c r="AL121" s="613"/>
      <c r="AM121" s="613"/>
      <c r="AN121" s="610" t="s">
        <v>371</v>
      </c>
      <c r="AO121" s="614"/>
      <c r="AP121" s="614"/>
      <c r="AQ121" s="614"/>
      <c r="AR121" s="614"/>
      <c r="AS121" s="614"/>
      <c r="AT121" s="610" t="s">
        <v>371</v>
      </c>
      <c r="AU121" s="614"/>
      <c r="AV121" s="614"/>
      <c r="AW121" s="614"/>
      <c r="AX121" s="614"/>
      <c r="AY121" s="614"/>
      <c r="AZ121" s="619"/>
      <c r="BA121" s="667"/>
      <c r="BB121" s="667"/>
      <c r="BC121" s="667"/>
      <c r="BD121" s="667"/>
      <c r="BE121" s="667"/>
      <c r="BF121" s="667"/>
      <c r="BG121" s="667"/>
      <c r="BH121" s="667"/>
      <c r="BI121" s="667"/>
      <c r="BJ121" s="667"/>
      <c r="BK121" s="417"/>
      <c r="BL121" s="612"/>
      <c r="BM121" s="612"/>
      <c r="BN121" s="612"/>
      <c r="BO121" s="417"/>
      <c r="BP121" s="419"/>
      <c r="BQ121" s="419"/>
      <c r="BR121" s="419"/>
      <c r="BS121" s="419"/>
      <c r="BT121" s="419"/>
      <c r="BU121" s="417"/>
      <c r="BV121" s="419"/>
      <c r="BW121" s="419"/>
      <c r="BX121" s="419"/>
      <c r="BY121" s="419"/>
      <c r="BZ121" s="419"/>
      <c r="CA121" s="420"/>
      <c r="CB121" s="419"/>
      <c r="CC121" s="419"/>
      <c r="CD121" s="419"/>
      <c r="CE121" s="419"/>
      <c r="CF121" s="419"/>
      <c r="CG121" s="244"/>
      <c r="CH121" s="325"/>
      <c r="CI121" s="188"/>
    </row>
    <row r="122" spans="1:87" ht="15" customHeight="1">
      <c r="A122" s="173"/>
      <c r="B122" s="671"/>
      <c r="C122" s="671"/>
      <c r="D122" s="671"/>
      <c r="E122" s="669"/>
      <c r="F122" s="669"/>
      <c r="G122" s="654"/>
      <c r="H122" s="656"/>
      <c r="I122" s="656"/>
      <c r="J122" s="656"/>
      <c r="K122" s="656"/>
      <c r="L122" s="656"/>
      <c r="M122" s="656"/>
      <c r="N122" s="656"/>
      <c r="O122" s="656"/>
      <c r="P122" s="656"/>
      <c r="Q122" s="656"/>
      <c r="R122" s="656"/>
      <c r="S122" s="656"/>
      <c r="T122" s="656"/>
      <c r="U122" s="656"/>
      <c r="V122" s="656"/>
      <c r="W122" s="656"/>
      <c r="X122" s="656"/>
      <c r="Y122" s="656"/>
      <c r="Z122" s="656"/>
      <c r="AA122" s="658"/>
      <c r="AB122" s="658"/>
      <c r="AC122" s="658"/>
      <c r="AD122" s="618"/>
      <c r="AE122" s="409" t="str">
        <f>IF(LEN(VLOOKUP(AA116,suvaha!$D$8:$H$158,3,FALSE))&lt;11,"",LEFT(RIGHT(VLOOKUP(AA116,suvaha!$D$8:$H$158,3,FALSE),11),1))</f>
        <v/>
      </c>
      <c r="AF122" s="211" t="s">
        <v>371</v>
      </c>
      <c r="AG122" s="409" t="str">
        <f>IF(LEN(VLOOKUP(AA116,suvaha!$D$8:$H$158,3,FALSE))&lt;10,"",LEFT(RIGHT(VLOOKUP(AA116,suvaha!$D$8:$H$158,3,FALSE),10),1))</f>
        <v/>
      </c>
      <c r="AH122" s="411" t="s">
        <v>371</v>
      </c>
      <c r="AI122" s="409" t="str">
        <f>IF(LEN(VLOOKUP(AA116,suvaha!$D$8:$H$158,3,FALSE))&lt;9,"",LEFT(RIGHT(VLOOKUP(AA116,suvaha!$D$8:$H$158,3,FALSE),9),1))</f>
        <v/>
      </c>
      <c r="AJ122" s="211" t="s">
        <v>371</v>
      </c>
      <c r="AK122" s="409" t="str">
        <f>IF(LEN(VLOOKUP(AA116,suvaha!$D$8:$H$158,3,FALSE))&lt;8,"",LEFT(RIGHT(VLOOKUP(AA116,suvaha!$D$8:$H$158,3,FALSE),8),1))</f>
        <v/>
      </c>
      <c r="AL122" s="411" t="s">
        <v>371</v>
      </c>
      <c r="AM122" s="409" t="str">
        <f>IF(LEN(VLOOKUP(AA116,suvaha!$D$8:$H$158,3,FALSE))&lt;7,"",LEFT(RIGHT(VLOOKUP(AA116,suvaha!$D$8:$H$158,3,FALSE),7),1))</f>
        <v/>
      </c>
      <c r="AN122" s="610"/>
      <c r="AO122" s="409" t="str">
        <f>IF(LEN(VLOOKUP(AA116,suvaha!$D$8:$H$158,3,FALSE))&lt;6,"",LEFT(RIGHT(VLOOKUP(AA116,suvaha!$D$8:$H$158,3,FALSE),6),1))</f>
        <v/>
      </c>
      <c r="AP122" s="411" t="s">
        <v>371</v>
      </c>
      <c r="AQ122" s="409" t="str">
        <f>IF(LEN(VLOOKUP(AA116,suvaha!$D$8:$H$158,3,FALSE))&lt;5,"",LEFT(RIGHT(VLOOKUP(AA116,suvaha!$D$8:$H$158,3,FALSE),5),1))</f>
        <v/>
      </c>
      <c r="AR122" s="411" t="s">
        <v>371</v>
      </c>
      <c r="AS122" s="409" t="str">
        <f>IF(LEN(VLOOKUP(AA116,suvaha!$D$8:$H$158,3,FALSE))&lt;4,"",LEFT(RIGHT(VLOOKUP(AA116,suvaha!$D$8:$H$158,3,FALSE),4),1))</f>
        <v/>
      </c>
      <c r="AT122" s="610"/>
      <c r="AU122" s="409" t="str">
        <f>IF(LEN(VLOOKUP(AA116,suvaha!$D$8:$H$158,3,FALSE))&lt;3,"",LEFT(RIGHT(VLOOKUP(AA116,suvaha!$D$8:$H$158,3,FALSE),3),1))</f>
        <v/>
      </c>
      <c r="AV122" s="411" t="s">
        <v>371</v>
      </c>
      <c r="AW122" s="409" t="str">
        <f>IF(LEN(VLOOKUP(AA116,suvaha!$D$8:$H$158,3,FALSE))&lt;2,"",LEFT(RIGHT(VLOOKUP(AA116,suvaha!$D$8:$H$158,3,FALSE),2),1))</f>
        <v/>
      </c>
      <c r="AX122" s="411" t="s">
        <v>371</v>
      </c>
      <c r="AY122" s="409" t="str">
        <f>IF(VLOOKUP(AA116,suvaha!$D$8:$H$85,3,FALSE)=0,"",IF(LEN(VLOOKUP(AA116,suvaha!$D$8:$H$158,3,FALSE))&lt;1,"",LEFT(RIGHT(VLOOKUP(AA116,suvaha!$D$8:$H$158,3,FALSE),1),1)))</f>
        <v/>
      </c>
      <c r="AZ122" s="619"/>
      <c r="BA122" s="667"/>
      <c r="BB122" s="667"/>
      <c r="BC122" s="667"/>
      <c r="BD122" s="667"/>
      <c r="BE122" s="667"/>
      <c r="BF122" s="667"/>
      <c r="BG122" s="667"/>
      <c r="BH122" s="667"/>
      <c r="BI122" s="667"/>
      <c r="BJ122" s="667"/>
      <c r="BK122" s="417"/>
      <c r="BL122" s="409" t="str">
        <f>IF(LEN(VLOOKUP(AA116,suvaha!$D$8:$H$158,5,FALSE))&lt;11,"",LEFT(RIGHT(VLOOKUP(AA116,suvaha!$D$8:$H$158,5,FALSE),11),1))</f>
        <v/>
      </c>
      <c r="BM122" s="211" t="s">
        <v>371</v>
      </c>
      <c r="BN122" s="409" t="str">
        <f>IF(LEN(VLOOKUP(AA116,suvaha!$D$8:$H$158,5,FALSE))&lt;10,"",LEFT(RIGHT(VLOOKUP(AA116,suvaha!$D$8:$H$158,5,FALSE),10),1))</f>
        <v/>
      </c>
      <c r="BO122" s="417" t="s">
        <v>371</v>
      </c>
      <c r="BP122" s="409" t="str">
        <f>IF(LEN(VLOOKUP(AA116,suvaha!$D$8:$H$158,5,FALSE))&lt;9,"",LEFT(RIGHT(VLOOKUP(AA116,suvaha!$D$8:$H$158,5,FALSE),9),1))</f>
        <v/>
      </c>
      <c r="BQ122" s="411" t="s">
        <v>371</v>
      </c>
      <c r="BR122" s="409" t="str">
        <f>IF(LEN(VLOOKUP(AA116,suvaha!$D$8:$H$158,5,FALSE))&lt;8,"",LEFT(RIGHT(VLOOKUP(AA116,suvaha!$D$8:$H$158,5,FALSE),8),1))</f>
        <v/>
      </c>
      <c r="BS122" s="411" t="s">
        <v>371</v>
      </c>
      <c r="BT122" s="409" t="str">
        <f>IF(LEN(VLOOKUP(AA116,suvaha!$D$8:$H$158,5,FALSE))&lt;7,"",LEFT(RIGHT(VLOOKUP(AA116,suvaha!$D$8:$H$158,5,FALSE),7),1))</f>
        <v/>
      </c>
      <c r="BU122" s="417" t="s">
        <v>371</v>
      </c>
      <c r="BV122" s="409" t="str">
        <f>IF(LEN(VLOOKUP(AA116,suvaha!$D$8:$H$158,5,FALSE))&lt;6,"",LEFT(RIGHT(VLOOKUP(AA116,suvaha!$D$8:$H$158,5,FALSE),6),1))</f>
        <v/>
      </c>
      <c r="BW122" s="411" t="s">
        <v>371</v>
      </c>
      <c r="BX122" s="409" t="str">
        <f>IF(LEN(VLOOKUP(AA116,suvaha!$D$8:$H$158,5,FALSE))&lt;5,"",LEFT(RIGHT(VLOOKUP(AA116,suvaha!$D$8:$H$158,5,FALSE),5),1))</f>
        <v/>
      </c>
      <c r="BY122" s="411" t="s">
        <v>371</v>
      </c>
      <c r="BZ122" s="409" t="str">
        <f>IF(LEN(VLOOKUP(AA116,suvaha!$D$8:$H$158,5,FALSE))&lt;4,"",LEFT(RIGHT(VLOOKUP(AA116,suvaha!$D$8:$H$158,5,FALSE),4),1))</f>
        <v/>
      </c>
      <c r="CA122" s="420" t="s">
        <v>371</v>
      </c>
      <c r="CB122" s="409" t="str">
        <f>IF(LEN(VLOOKUP(AA116,suvaha!$D$8:$H$158,5,FALSE))&lt;3,"",LEFT(RIGHT(VLOOKUP(AA116,suvaha!$D$8:$H$158,5,FALSE),3),1))</f>
        <v/>
      </c>
      <c r="CC122" s="411" t="s">
        <v>371</v>
      </c>
      <c r="CD122" s="409" t="str">
        <f>IF(LEN(VLOOKUP(AA116,suvaha!$D$8:$H$158,5,FALSE))&lt;2,"",LEFT(RIGHT(VLOOKUP(AA116,suvaha!$D$8:$H$158,5,FALSE),2),1))</f>
        <v/>
      </c>
      <c r="CE122" s="411" t="s">
        <v>773</v>
      </c>
      <c r="CF122" s="409" t="str">
        <f>IF(VLOOKUP(AA116,suvaha!$D$8:$H$85,5,FALSE)=0,"",IF(LEN(VLOOKUP(AA116,suvaha!$D$8:$H$158,5,FALSE))&lt;1,"",LEFT(RIGHT(VLOOKUP(AA116,suvaha!$D$8:$H$158,5,FALSE),1),1)))</f>
        <v/>
      </c>
      <c r="CG122" s="244"/>
      <c r="CH122" s="325"/>
      <c r="CI122" s="188"/>
    </row>
    <row r="123" spans="1:87" ht="3" customHeight="1">
      <c r="A123" s="173"/>
      <c r="B123" s="671"/>
      <c r="C123" s="671"/>
      <c r="D123" s="671"/>
      <c r="E123" s="669"/>
      <c r="F123" s="669"/>
      <c r="G123" s="654"/>
      <c r="H123" s="656"/>
      <c r="I123" s="656"/>
      <c r="J123" s="656"/>
      <c r="K123" s="656"/>
      <c r="L123" s="656"/>
      <c r="M123" s="656"/>
      <c r="N123" s="656"/>
      <c r="O123" s="656"/>
      <c r="P123" s="656"/>
      <c r="Q123" s="656"/>
      <c r="R123" s="656"/>
      <c r="S123" s="656"/>
      <c r="T123" s="656"/>
      <c r="U123" s="656"/>
      <c r="V123" s="656"/>
      <c r="W123" s="656"/>
      <c r="X123" s="656"/>
      <c r="Y123" s="656"/>
      <c r="Z123" s="656"/>
      <c r="AA123" s="658"/>
      <c r="AB123" s="658"/>
      <c r="AC123" s="658"/>
      <c r="AD123" s="637"/>
      <c r="AE123" s="637"/>
      <c r="AF123" s="637"/>
      <c r="AG123" s="637"/>
      <c r="AH123" s="637"/>
      <c r="AI123" s="637"/>
      <c r="AJ123" s="637"/>
      <c r="AK123" s="637"/>
      <c r="AL123" s="637"/>
      <c r="AM123" s="637"/>
      <c r="AN123" s="637"/>
      <c r="AO123" s="637"/>
      <c r="AP123" s="637"/>
      <c r="AQ123" s="637"/>
      <c r="AR123" s="637"/>
      <c r="AS123" s="637"/>
      <c r="AT123" s="637"/>
      <c r="AU123" s="637"/>
      <c r="AV123" s="637"/>
      <c r="AW123" s="637"/>
      <c r="AX123" s="637"/>
      <c r="AY123" s="637"/>
      <c r="AZ123" s="637"/>
      <c r="BA123" s="667"/>
      <c r="BB123" s="667"/>
      <c r="BC123" s="667"/>
      <c r="BD123" s="667"/>
      <c r="BE123" s="667"/>
      <c r="BF123" s="667"/>
      <c r="BG123" s="667"/>
      <c r="BH123" s="667"/>
      <c r="BI123" s="667"/>
      <c r="BJ123" s="667"/>
      <c r="BK123" s="270"/>
      <c r="BL123" s="270"/>
      <c r="BM123" s="270"/>
      <c r="BN123" s="270"/>
      <c r="BO123" s="270"/>
      <c r="BP123" s="270"/>
      <c r="BQ123" s="270"/>
      <c r="BR123" s="270"/>
      <c r="BS123" s="270"/>
      <c r="BT123" s="270"/>
      <c r="BU123" s="270"/>
      <c r="BV123" s="270"/>
      <c r="BW123" s="270"/>
      <c r="BX123" s="270"/>
      <c r="BY123" s="270"/>
      <c r="BZ123" s="270"/>
      <c r="CA123" s="270"/>
      <c r="CB123" s="270"/>
      <c r="CC123" s="270"/>
      <c r="CD123" s="270"/>
      <c r="CE123" s="270"/>
      <c r="CF123" s="270"/>
      <c r="CG123" s="243"/>
      <c r="CH123" s="188"/>
      <c r="CI123" s="188"/>
    </row>
    <row r="124" spans="1:87" ht="6" customHeight="1">
      <c r="D124" s="188"/>
      <c r="E124" s="224"/>
      <c r="F124" s="224"/>
      <c r="G124" s="224"/>
      <c r="H124" s="195"/>
      <c r="I124" s="195"/>
      <c r="J124" s="195"/>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320"/>
      <c r="BF124" s="320"/>
      <c r="BG124" s="320"/>
      <c r="BH124" s="320"/>
      <c r="BI124" s="320"/>
      <c r="BJ124" s="320"/>
      <c r="BK124" s="320"/>
      <c r="BL124" s="320"/>
      <c r="BM124" s="320"/>
      <c r="BN124" s="320"/>
      <c r="BO124" s="320"/>
      <c r="BP124" s="320"/>
      <c r="BQ124" s="320"/>
      <c r="BR124" s="320"/>
      <c r="BS124" s="320"/>
      <c r="BT124" s="320"/>
      <c r="BU124" s="320"/>
      <c r="BV124" s="320"/>
      <c r="BW124" s="320"/>
      <c r="BX124" s="320"/>
      <c r="BY124" s="320"/>
      <c r="BZ124" s="320"/>
      <c r="CA124" s="320"/>
      <c r="CB124" s="320"/>
      <c r="CC124" s="320"/>
      <c r="CD124" s="320"/>
      <c r="CE124" s="320"/>
      <c r="CF124" s="320"/>
      <c r="CG124" s="320"/>
      <c r="CH124" s="188"/>
      <c r="CI124" s="188"/>
    </row>
    <row r="125" spans="1:87" ht="13.5" thickBot="1">
      <c r="D125" s="188"/>
      <c r="E125" s="246"/>
      <c r="F125" s="224"/>
      <c r="G125" s="224"/>
      <c r="H125" s="51"/>
      <c r="I125" s="195"/>
      <c r="J125" s="195"/>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c r="AI125" s="320"/>
      <c r="AJ125" s="320"/>
      <c r="AK125" s="320"/>
      <c r="AL125" s="320"/>
      <c r="AM125" s="320"/>
      <c r="AN125" s="320"/>
      <c r="AO125" s="320"/>
      <c r="AP125" s="320"/>
      <c r="AQ125" s="320"/>
      <c r="AR125" s="320"/>
      <c r="AS125" s="320"/>
      <c r="AT125" s="320"/>
      <c r="AU125" s="320"/>
      <c r="AV125" s="320"/>
      <c r="AW125" s="320"/>
      <c r="AX125" s="320"/>
      <c r="AY125" s="320"/>
      <c r="AZ125" s="320"/>
      <c r="BA125" s="320"/>
      <c r="BB125" s="320"/>
      <c r="BC125" s="320"/>
      <c r="BD125" s="320"/>
      <c r="BE125" s="320"/>
      <c r="BF125" s="320"/>
      <c r="BG125" s="320"/>
      <c r="BH125" s="320"/>
      <c r="BI125" s="320"/>
      <c r="BJ125" s="320"/>
      <c r="BK125" s="320"/>
      <c r="BL125" s="320"/>
      <c r="BM125" s="320"/>
      <c r="BN125" s="320"/>
      <c r="BO125" s="320"/>
      <c r="BP125" s="320"/>
      <c r="BQ125" s="320"/>
      <c r="BR125" s="320"/>
      <c r="BS125" s="320"/>
      <c r="BT125" s="320"/>
      <c r="BU125" s="320"/>
      <c r="BV125" s="320"/>
      <c r="BW125" s="320"/>
      <c r="BX125" s="320"/>
      <c r="BY125" s="320"/>
      <c r="BZ125" s="320"/>
      <c r="CA125" s="320"/>
      <c r="CB125" s="320"/>
      <c r="CC125" s="320"/>
      <c r="CD125" s="320"/>
      <c r="CE125" s="320"/>
      <c r="CF125" s="752"/>
      <c r="CG125" s="752"/>
      <c r="CH125" s="188"/>
      <c r="CI125" s="188"/>
    </row>
    <row r="126" spans="1:87" ht="8.25" customHeight="1" thickTop="1">
      <c r="D126" s="188"/>
      <c r="E126" s="224"/>
      <c r="F126" s="224"/>
      <c r="G126" s="224"/>
      <c r="H126" s="51" t="s">
        <v>765</v>
      </c>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247"/>
      <c r="BY126" s="320"/>
      <c r="BZ126" s="388" t="str">
        <f>Index!C424</f>
        <v>Strana 6</v>
      </c>
      <c r="CA126" s="320"/>
      <c r="CB126" s="320"/>
      <c r="CC126" s="320"/>
      <c r="CD126" s="320"/>
      <c r="CE126" s="320"/>
      <c r="CF126" s="320"/>
      <c r="CG126" s="320"/>
    </row>
    <row r="127" spans="1:87" s="234" customFormat="1">
      <c r="A127" s="229"/>
      <c r="B127" s="228"/>
      <c r="C127" s="229"/>
      <c r="D127" s="229"/>
      <c r="E127" s="230"/>
      <c r="F127" s="230"/>
      <c r="G127" s="230"/>
      <c r="H127" s="231"/>
      <c r="I127" s="231"/>
      <c r="J127" s="231"/>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232"/>
      <c r="BF127" s="232"/>
      <c r="BG127" s="232"/>
      <c r="BH127" s="232"/>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row>
    <row r="128" spans="1:87" s="234" customFormat="1">
      <c r="A128" s="229"/>
      <c r="B128" s="228"/>
      <c r="C128" s="229"/>
      <c r="D128" s="229"/>
      <c r="E128" s="230"/>
      <c r="F128" s="230"/>
      <c r="G128" s="230"/>
      <c r="H128" s="231"/>
      <c r="I128" s="231"/>
      <c r="J128" s="231"/>
      <c r="K128" s="232"/>
      <c r="L128" s="232"/>
      <c r="M128" s="232"/>
      <c r="N128" s="232"/>
      <c r="O128" s="232"/>
      <c r="P128" s="232"/>
      <c r="Q128" s="232"/>
      <c r="R128" s="232"/>
      <c r="S128" s="232"/>
      <c r="T128" s="232"/>
      <c r="U128" s="232"/>
      <c r="V128" s="232"/>
      <c r="W128" s="232"/>
      <c r="X128" s="232"/>
      <c r="Y128" s="232"/>
      <c r="Z128" s="232"/>
      <c r="AA128" s="232"/>
      <c r="AB128" s="232"/>
      <c r="AC128" s="232"/>
      <c r="AD128" s="232"/>
      <c r="AE128" s="233">
        <v>10</v>
      </c>
      <c r="AF128" s="232"/>
      <c r="AG128" s="233">
        <v>9</v>
      </c>
      <c r="AH128" s="232"/>
      <c r="AI128" s="233">
        <v>8</v>
      </c>
      <c r="AJ128" s="232"/>
      <c r="AK128" s="233">
        <v>7</v>
      </c>
      <c r="AL128" s="232"/>
      <c r="AM128" s="233">
        <v>6</v>
      </c>
      <c r="AN128" s="232"/>
      <c r="AO128" s="233">
        <v>5</v>
      </c>
      <c r="AP128" s="232"/>
      <c r="AQ128" s="233">
        <v>4</v>
      </c>
      <c r="AR128" s="232"/>
      <c r="AS128" s="233">
        <v>3</v>
      </c>
      <c r="AT128" s="232"/>
      <c r="AU128" s="233">
        <v>2</v>
      </c>
      <c r="AV128" s="232"/>
      <c r="AW128" s="233">
        <v>1</v>
      </c>
      <c r="AX128" s="232"/>
      <c r="AY128" s="233">
        <v>0</v>
      </c>
      <c r="AZ128" s="232"/>
      <c r="BA128" s="232"/>
      <c r="BB128" s="233">
        <v>10</v>
      </c>
      <c r="BC128" s="232"/>
      <c r="BD128" s="233">
        <v>9</v>
      </c>
      <c r="BE128" s="232"/>
      <c r="BF128" s="233">
        <v>8</v>
      </c>
      <c r="BG128" s="232"/>
      <c r="BH128" s="233">
        <v>7</v>
      </c>
      <c r="BI128" s="232"/>
      <c r="BJ128" s="233">
        <v>6</v>
      </c>
      <c r="BK128" s="233">
        <v>5</v>
      </c>
      <c r="BL128" s="233">
        <v>5</v>
      </c>
      <c r="BM128" s="233"/>
      <c r="BN128" s="233">
        <v>4</v>
      </c>
      <c r="BO128" s="233"/>
      <c r="BP128" s="233">
        <v>3</v>
      </c>
      <c r="BQ128" s="233">
        <v>2</v>
      </c>
      <c r="BR128" s="233">
        <v>2</v>
      </c>
      <c r="BS128" s="233">
        <v>1</v>
      </c>
      <c r="BT128" s="233">
        <v>1</v>
      </c>
      <c r="BU128" s="233"/>
      <c r="BV128" s="233">
        <v>0</v>
      </c>
      <c r="BW128" s="232"/>
      <c r="BX128" s="232"/>
      <c r="BY128" s="232"/>
      <c r="BZ128" s="232"/>
      <c r="CA128" s="232"/>
      <c r="CB128" s="232"/>
      <c r="CC128" s="232"/>
      <c r="CD128" s="232"/>
      <c r="CE128" s="232"/>
      <c r="CF128" s="232"/>
      <c r="CG128" s="229"/>
      <c r="CH128" s="229"/>
      <c r="CI128" s="229"/>
    </row>
    <row r="129" spans="1:87" s="234" customFormat="1">
      <c r="B129" s="228"/>
      <c r="C129" s="229"/>
      <c r="D129" s="229"/>
      <c r="E129" s="230"/>
      <c r="F129" s="230"/>
      <c r="G129" s="230"/>
      <c r="H129" s="231"/>
      <c r="I129" s="231"/>
      <c r="J129" s="231"/>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3">
        <v>10</v>
      </c>
      <c r="AP129" s="233"/>
      <c r="AQ129" s="233">
        <v>9</v>
      </c>
      <c r="AR129" s="233"/>
      <c r="AS129" s="233">
        <v>8</v>
      </c>
      <c r="AT129" s="233"/>
      <c r="AU129" s="233">
        <v>7</v>
      </c>
      <c r="AV129" s="233"/>
      <c r="AW129" s="233">
        <v>6</v>
      </c>
      <c r="AX129" s="233"/>
      <c r="AY129" s="233">
        <v>5</v>
      </c>
      <c r="AZ129" s="233"/>
      <c r="BA129" s="233"/>
      <c r="BB129" s="233">
        <v>4</v>
      </c>
      <c r="BC129" s="233"/>
      <c r="BD129" s="233">
        <v>3</v>
      </c>
      <c r="BE129" s="233"/>
      <c r="BF129" s="233">
        <v>2</v>
      </c>
      <c r="BG129" s="233"/>
      <c r="BH129" s="233">
        <v>1</v>
      </c>
      <c r="BI129" s="233"/>
      <c r="BJ129" s="233">
        <v>0</v>
      </c>
      <c r="BK129" s="233">
        <v>10</v>
      </c>
      <c r="BL129" s="233">
        <v>10</v>
      </c>
      <c r="BM129" s="233"/>
      <c r="BN129" s="233">
        <v>9</v>
      </c>
      <c r="BO129" s="233"/>
      <c r="BP129" s="233">
        <v>8</v>
      </c>
      <c r="BQ129" s="233"/>
      <c r="BR129" s="233">
        <v>7</v>
      </c>
      <c r="BS129" s="233"/>
      <c r="BT129" s="233">
        <v>6</v>
      </c>
      <c r="BU129" s="233"/>
      <c r="BV129" s="233">
        <v>5</v>
      </c>
      <c r="BW129" s="233"/>
      <c r="BX129" s="233">
        <v>4</v>
      </c>
      <c r="BY129" s="233"/>
      <c r="BZ129" s="233">
        <v>3</v>
      </c>
      <c r="CA129" s="233"/>
      <c r="CB129" s="233">
        <v>2</v>
      </c>
      <c r="CC129" s="233"/>
      <c r="CD129" s="233">
        <v>1</v>
      </c>
      <c r="CE129" s="233"/>
      <c r="CF129" s="233">
        <v>0</v>
      </c>
      <c r="CG129" s="229"/>
      <c r="CI129" s="229"/>
    </row>
    <row r="130" spans="1:87" s="251" customFormat="1">
      <c r="A130" s="249"/>
      <c r="B130" s="250"/>
      <c r="C130" s="249"/>
      <c r="E130" s="252"/>
      <c r="F130" s="252"/>
      <c r="G130" s="252"/>
      <c r="H130" s="253"/>
      <c r="I130" s="253"/>
      <c r="J130" s="253"/>
      <c r="K130" s="254"/>
      <c r="L130" s="254"/>
      <c r="M130" s="254"/>
      <c r="N130" s="25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c r="CF130" s="254"/>
      <c r="CG130" s="254"/>
    </row>
    <row r="131" spans="1:87">
      <c r="E131" s="224"/>
      <c r="F131" s="224"/>
      <c r="G131" s="224"/>
      <c r="H131" s="195"/>
      <c r="I131" s="195"/>
      <c r="J131" s="195"/>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c r="AI131" s="320"/>
      <c r="AJ131" s="320"/>
      <c r="AK131" s="320"/>
      <c r="AL131" s="320"/>
      <c r="AM131" s="320"/>
      <c r="AN131" s="320"/>
      <c r="AO131" s="320"/>
      <c r="AP131" s="320"/>
      <c r="AQ131" s="320"/>
      <c r="AR131" s="320"/>
      <c r="AS131" s="320"/>
      <c r="AT131" s="320"/>
      <c r="AU131" s="320"/>
      <c r="AV131" s="320"/>
      <c r="AW131" s="320"/>
      <c r="AX131" s="320"/>
      <c r="AY131" s="320"/>
      <c r="AZ131" s="320"/>
      <c r="BA131" s="320"/>
      <c r="BB131" s="320"/>
      <c r="BC131" s="320"/>
      <c r="BD131" s="320"/>
      <c r="BE131" s="320"/>
      <c r="BF131" s="320"/>
      <c r="BG131" s="320"/>
      <c r="BH131" s="320"/>
      <c r="BI131" s="320"/>
      <c r="BJ131" s="320"/>
      <c r="BK131" s="320"/>
      <c r="BL131" s="320"/>
      <c r="BM131" s="320"/>
      <c r="BN131" s="320"/>
      <c r="BO131" s="320"/>
      <c r="BP131" s="320"/>
      <c r="BQ131" s="320"/>
      <c r="BR131" s="320"/>
      <c r="BS131" s="320"/>
      <c r="BT131" s="320"/>
      <c r="BU131" s="320"/>
      <c r="BV131" s="320"/>
      <c r="BW131" s="320"/>
      <c r="BX131" s="320"/>
      <c r="BY131" s="320"/>
      <c r="BZ131" s="320"/>
      <c r="CA131" s="320"/>
      <c r="CB131" s="320"/>
      <c r="CC131" s="320"/>
      <c r="CD131" s="320"/>
      <c r="CE131" s="320"/>
      <c r="CF131" s="320"/>
      <c r="CG131" s="320"/>
    </row>
    <row r="132" spans="1:87">
      <c r="E132" s="224"/>
      <c r="F132" s="224"/>
      <c r="G132" s="224"/>
      <c r="H132" s="195"/>
      <c r="I132" s="195"/>
      <c r="J132" s="195"/>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c r="AI132" s="320"/>
      <c r="AJ132" s="320"/>
      <c r="AK132" s="320"/>
      <c r="AL132" s="320"/>
      <c r="AM132" s="320"/>
      <c r="AN132" s="320"/>
      <c r="AO132" s="320"/>
      <c r="AP132" s="320"/>
      <c r="AQ132" s="320"/>
      <c r="AR132" s="320"/>
      <c r="AS132" s="320"/>
      <c r="AT132" s="320"/>
      <c r="AU132" s="320"/>
      <c r="AV132" s="320"/>
      <c r="AW132" s="320"/>
      <c r="AX132" s="320"/>
      <c r="AY132" s="320"/>
      <c r="AZ132" s="320"/>
      <c r="BA132" s="320"/>
      <c r="BB132" s="320"/>
      <c r="BC132" s="320"/>
      <c r="BD132" s="320"/>
      <c r="BE132" s="320"/>
      <c r="BF132" s="320"/>
      <c r="BG132" s="320"/>
      <c r="BH132" s="320"/>
      <c r="BI132" s="320"/>
      <c r="BJ132" s="320"/>
      <c r="BK132" s="320"/>
      <c r="BL132" s="320"/>
      <c r="BM132" s="320"/>
      <c r="BN132" s="320"/>
      <c r="BO132" s="320"/>
      <c r="BP132" s="320"/>
      <c r="BQ132" s="320"/>
      <c r="BR132" s="320"/>
      <c r="BS132" s="320"/>
      <c r="BT132" s="320"/>
      <c r="BU132" s="320"/>
      <c r="BV132" s="320"/>
      <c r="BW132" s="320"/>
      <c r="BX132" s="320"/>
      <c r="BY132" s="320"/>
      <c r="BZ132" s="320"/>
      <c r="CA132" s="320"/>
      <c r="CB132" s="320"/>
      <c r="CC132" s="320"/>
      <c r="CD132" s="320"/>
      <c r="CE132" s="320"/>
      <c r="CF132" s="320"/>
      <c r="CG132" s="320"/>
    </row>
  </sheetData>
  <sheetProtection sheet="1" objects="1" scenarios="1"/>
  <mergeCells count="528">
    <mergeCell ref="AB4:AC5"/>
    <mergeCell ref="AD4:AD5"/>
    <mergeCell ref="AR4:AR5"/>
    <mergeCell ref="E7:F10"/>
    <mergeCell ref="AD7:BQ8"/>
    <mergeCell ref="BR7:CG10"/>
    <mergeCell ref="B8:D8"/>
    <mergeCell ref="G8:Z9"/>
    <mergeCell ref="B9:C37"/>
    <mergeCell ref="D9:D37"/>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AZ3:BC4"/>
    <mergeCell ref="BD3:BR3"/>
    <mergeCell ref="AG9:AZ10"/>
    <mergeCell ref="BA9:BQ10"/>
    <mergeCell ref="CH9:CH9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D16:AZ16"/>
    <mergeCell ref="BA16:BJ19"/>
    <mergeCell ref="AD17:AD18"/>
    <mergeCell ref="AE17:AG17"/>
    <mergeCell ref="AI17:AM17"/>
    <mergeCell ref="AN17:AN18"/>
    <mergeCell ref="AO17:AS17"/>
    <mergeCell ref="AT17:AT18"/>
    <mergeCell ref="AU17:AY17"/>
    <mergeCell ref="AZ17:AZ18"/>
    <mergeCell ref="BL17:BN17"/>
    <mergeCell ref="AD19:AZ19"/>
    <mergeCell ref="E20:F27"/>
    <mergeCell ref="G20:G27"/>
    <mergeCell ref="H20:Z27"/>
    <mergeCell ref="AA20:AC27"/>
    <mergeCell ref="AD20:AZ20"/>
    <mergeCell ref="BA20:BQ20"/>
    <mergeCell ref="AD21:AD22"/>
    <mergeCell ref="AE21:AG21"/>
    <mergeCell ref="E12:F19"/>
    <mergeCell ref="G12:G19"/>
    <mergeCell ref="H12:Z19"/>
    <mergeCell ref="AA12:AC19"/>
    <mergeCell ref="AD12:AZ12"/>
    <mergeCell ref="BA12:BQ12"/>
    <mergeCell ref="AZ25:AZ26"/>
    <mergeCell ref="BL25:BN25"/>
    <mergeCell ref="AD27:AZ27"/>
    <mergeCell ref="BB13:BD13"/>
    <mergeCell ref="AD13:AD14"/>
    <mergeCell ref="AE13:AG13"/>
    <mergeCell ref="AI13:AM13"/>
    <mergeCell ref="AN13:AN14"/>
    <mergeCell ref="BR21:BV21"/>
    <mergeCell ref="AD23:AZ23"/>
    <mergeCell ref="BA23:BQ23"/>
    <mergeCell ref="AD24:AZ24"/>
    <mergeCell ref="BA24:BJ27"/>
    <mergeCell ref="AD25:AD26"/>
    <mergeCell ref="AE25:AG25"/>
    <mergeCell ref="AI25:AM25"/>
    <mergeCell ref="AN25:AN26"/>
    <mergeCell ref="AO25:AS25"/>
    <mergeCell ref="BA21:BA22"/>
    <mergeCell ref="BB21:BD21"/>
    <mergeCell ref="BF21:BJ21"/>
    <mergeCell ref="BK21:BK22"/>
    <mergeCell ref="BL21:BP21"/>
    <mergeCell ref="BQ21:BQ22"/>
    <mergeCell ref="AI21:AM21"/>
    <mergeCell ref="AN21:AN22"/>
    <mergeCell ref="AO21:AS21"/>
    <mergeCell ref="AT21:AT22"/>
    <mergeCell ref="AU21:AY21"/>
    <mergeCell ref="AZ21:AZ22"/>
    <mergeCell ref="AT25:AT26"/>
    <mergeCell ref="AU25:AY25"/>
    <mergeCell ref="E28:F35"/>
    <mergeCell ref="G28:G35"/>
    <mergeCell ref="H28:Z35"/>
    <mergeCell ref="AA28:AC35"/>
    <mergeCell ref="AD28:AZ28"/>
    <mergeCell ref="BB29:BD29"/>
    <mergeCell ref="BF29:BJ29"/>
    <mergeCell ref="BK29:BK30"/>
    <mergeCell ref="BL29:BP29"/>
    <mergeCell ref="AD31:AZ31"/>
    <mergeCell ref="BA31:BQ31"/>
    <mergeCell ref="AD32:AZ32"/>
    <mergeCell ref="BA32:BJ35"/>
    <mergeCell ref="AD33:AD34"/>
    <mergeCell ref="AE33:AG33"/>
    <mergeCell ref="AI33:AM33"/>
    <mergeCell ref="AN33:AN34"/>
    <mergeCell ref="AO33:AS33"/>
    <mergeCell ref="AT33:AT34"/>
    <mergeCell ref="AU33:AY33"/>
    <mergeCell ref="AZ33:AZ34"/>
    <mergeCell ref="BL33:BN33"/>
    <mergeCell ref="AD35:AZ35"/>
    <mergeCell ref="BQ29:BQ30"/>
    <mergeCell ref="BR29:BV29"/>
    <mergeCell ref="BA28:BQ28"/>
    <mergeCell ref="AD29:AD30"/>
    <mergeCell ref="AE29:AG29"/>
    <mergeCell ref="AI29:AM29"/>
    <mergeCell ref="AN29:AN30"/>
    <mergeCell ref="AO29:AS29"/>
    <mergeCell ref="AT29:AT30"/>
    <mergeCell ref="AU29:AY29"/>
    <mergeCell ref="AZ29:AZ30"/>
    <mergeCell ref="BA29:BA30"/>
    <mergeCell ref="E36:F43"/>
    <mergeCell ref="G36:G43"/>
    <mergeCell ref="H36:Z43"/>
    <mergeCell ref="AA36:AC43"/>
    <mergeCell ref="AD36:AZ36"/>
    <mergeCell ref="BA36:BQ36"/>
    <mergeCell ref="BL37:BP37"/>
    <mergeCell ref="BQ37:BQ38"/>
    <mergeCell ref="BR37:BV37"/>
    <mergeCell ref="B38:D123"/>
    <mergeCell ref="AD39:AZ39"/>
    <mergeCell ref="BA39:BQ39"/>
    <mergeCell ref="AD40:AZ40"/>
    <mergeCell ref="BA40:BJ43"/>
    <mergeCell ref="AD41:AD42"/>
    <mergeCell ref="AE41:AG41"/>
    <mergeCell ref="AU37:AY37"/>
    <mergeCell ref="AZ37:AZ38"/>
    <mergeCell ref="BA37:BA38"/>
    <mergeCell ref="BB37:BD37"/>
    <mergeCell ref="BF37:BJ37"/>
    <mergeCell ref="BK37:BK38"/>
    <mergeCell ref="AD37:AD38"/>
    <mergeCell ref="AE37:AG37"/>
    <mergeCell ref="AI37:AM37"/>
    <mergeCell ref="AN37:AN38"/>
    <mergeCell ref="AO37:AS37"/>
    <mergeCell ref="AT37:AT38"/>
    <mergeCell ref="BL41:BN41"/>
    <mergeCell ref="AD43:AZ43"/>
    <mergeCell ref="E44:F51"/>
    <mergeCell ref="G44:G51"/>
    <mergeCell ref="H44:Z51"/>
    <mergeCell ref="AA44:AC51"/>
    <mergeCell ref="AD44:AZ44"/>
    <mergeCell ref="BA44:BQ44"/>
    <mergeCell ref="AD45:AD46"/>
    <mergeCell ref="AE45:AG45"/>
    <mergeCell ref="AI41:AM41"/>
    <mergeCell ref="AN41:AN42"/>
    <mergeCell ref="AO41:AS41"/>
    <mergeCell ref="AT41:AT42"/>
    <mergeCell ref="AU41:AY41"/>
    <mergeCell ref="AZ41:AZ42"/>
    <mergeCell ref="AZ49:AZ50"/>
    <mergeCell ref="BL49:BN49"/>
    <mergeCell ref="AD51:AZ51"/>
    <mergeCell ref="BR45:BV45"/>
    <mergeCell ref="AD47:AZ47"/>
    <mergeCell ref="BA47:BQ47"/>
    <mergeCell ref="AD48:AZ48"/>
    <mergeCell ref="BA48:BJ51"/>
    <mergeCell ref="AD49:AD50"/>
    <mergeCell ref="AE49:AG49"/>
    <mergeCell ref="AI49:AM49"/>
    <mergeCell ref="AN49:AN50"/>
    <mergeCell ref="AO49:AS49"/>
    <mergeCell ref="BA45:BA46"/>
    <mergeCell ref="BB45:BD45"/>
    <mergeCell ref="BF45:BJ45"/>
    <mergeCell ref="BK45:BK46"/>
    <mergeCell ref="BL45:BP45"/>
    <mergeCell ref="BQ45:BQ46"/>
    <mergeCell ref="AI45:AM45"/>
    <mergeCell ref="AN45:AN46"/>
    <mergeCell ref="AO45:AS45"/>
    <mergeCell ref="AT45:AT46"/>
    <mergeCell ref="AU45:AY45"/>
    <mergeCell ref="AZ45:AZ46"/>
    <mergeCell ref="AT49:AT50"/>
    <mergeCell ref="AU49:AY49"/>
    <mergeCell ref="E52:F59"/>
    <mergeCell ref="G52:G59"/>
    <mergeCell ref="H52:Z59"/>
    <mergeCell ref="AA52:AC59"/>
    <mergeCell ref="AD52:AZ52"/>
    <mergeCell ref="BB53:BD53"/>
    <mergeCell ref="BF53:BJ53"/>
    <mergeCell ref="BK53:BK54"/>
    <mergeCell ref="BL53:BP53"/>
    <mergeCell ref="AD55:AZ55"/>
    <mergeCell ref="BA55:BQ55"/>
    <mergeCell ref="AD56:AZ56"/>
    <mergeCell ref="BA56:BJ59"/>
    <mergeCell ref="AD57:AD58"/>
    <mergeCell ref="AE57:AG57"/>
    <mergeCell ref="AI57:AM57"/>
    <mergeCell ref="AN57:AN58"/>
    <mergeCell ref="AO57:AS57"/>
    <mergeCell ref="AT57:AT58"/>
    <mergeCell ref="AU57:AY57"/>
    <mergeCell ref="AZ57:AZ58"/>
    <mergeCell ref="BL57:BN57"/>
    <mergeCell ref="AD59:AZ59"/>
    <mergeCell ref="BA60:BQ60"/>
    <mergeCell ref="BL65:BN65"/>
    <mergeCell ref="BL61:BP61"/>
    <mergeCell ref="BQ61:BQ62"/>
    <mergeCell ref="BQ53:BQ54"/>
    <mergeCell ref="BR53:BV53"/>
    <mergeCell ref="BA52:BQ52"/>
    <mergeCell ref="AD53:AD54"/>
    <mergeCell ref="AE53:AG53"/>
    <mergeCell ref="AI53:AM53"/>
    <mergeCell ref="AN53:AN54"/>
    <mergeCell ref="AO53:AS53"/>
    <mergeCell ref="AT53:AT54"/>
    <mergeCell ref="AU53:AY53"/>
    <mergeCell ref="AZ53:AZ54"/>
    <mergeCell ref="BA53:BA54"/>
    <mergeCell ref="BR61:BV61"/>
    <mergeCell ref="AD63:AZ63"/>
    <mergeCell ref="BA63:BQ63"/>
    <mergeCell ref="AD64:AZ64"/>
    <mergeCell ref="BA64:BJ67"/>
    <mergeCell ref="AD65:AD66"/>
    <mergeCell ref="AE65:AG65"/>
    <mergeCell ref="AI65:AM65"/>
    <mergeCell ref="BA61:BA62"/>
    <mergeCell ref="BB61:BD61"/>
    <mergeCell ref="BF61:BJ61"/>
    <mergeCell ref="BK61:BK62"/>
    <mergeCell ref="AD61:AD62"/>
    <mergeCell ref="AE61:AG61"/>
    <mergeCell ref="AI61:AM61"/>
    <mergeCell ref="AN61:AN62"/>
    <mergeCell ref="AO61:AS61"/>
    <mergeCell ref="AT61:AT62"/>
    <mergeCell ref="AD67:AZ67"/>
    <mergeCell ref="E68:F75"/>
    <mergeCell ref="G68:G75"/>
    <mergeCell ref="H68:Z75"/>
    <mergeCell ref="AA68:AC75"/>
    <mergeCell ref="AD68:AZ68"/>
    <mergeCell ref="AD71:AZ71"/>
    <mergeCell ref="AZ73:AZ74"/>
    <mergeCell ref="AN65:AN66"/>
    <mergeCell ref="AO65:AS65"/>
    <mergeCell ref="AT65:AT66"/>
    <mergeCell ref="AU65:AY65"/>
    <mergeCell ref="AZ65:AZ66"/>
    <mergeCell ref="E60:F67"/>
    <mergeCell ref="G60:G67"/>
    <mergeCell ref="H60:Z67"/>
    <mergeCell ref="AA60:AC67"/>
    <mergeCell ref="AD60:AZ60"/>
    <mergeCell ref="AU61:AY61"/>
    <mergeCell ref="AZ61:AZ62"/>
    <mergeCell ref="BB69:BD69"/>
    <mergeCell ref="BF69:BJ69"/>
    <mergeCell ref="BK69:BK70"/>
    <mergeCell ref="BL69:BP69"/>
    <mergeCell ref="BQ69:BQ70"/>
    <mergeCell ref="BR69:BV69"/>
    <mergeCell ref="BA68:BQ68"/>
    <mergeCell ref="AD69:AD70"/>
    <mergeCell ref="AE69:AG69"/>
    <mergeCell ref="AI69:AM69"/>
    <mergeCell ref="AN69:AN70"/>
    <mergeCell ref="AO69:AS69"/>
    <mergeCell ref="AT69:AT70"/>
    <mergeCell ref="AU69:AY69"/>
    <mergeCell ref="AZ69:AZ70"/>
    <mergeCell ref="BA69:BA70"/>
    <mergeCell ref="BA71:BQ71"/>
    <mergeCell ref="AD72:AZ72"/>
    <mergeCell ref="BA72:BJ75"/>
    <mergeCell ref="AD73:AD74"/>
    <mergeCell ref="AE73:AG73"/>
    <mergeCell ref="AI73:AM73"/>
    <mergeCell ref="AN73:AN74"/>
    <mergeCell ref="AO73:AS73"/>
    <mergeCell ref="AT73:AT74"/>
    <mergeCell ref="AU73:AY73"/>
    <mergeCell ref="BL73:BN73"/>
    <mergeCell ref="AD75:AZ75"/>
    <mergeCell ref="E76:F83"/>
    <mergeCell ref="G76:G83"/>
    <mergeCell ref="H76:Z83"/>
    <mergeCell ref="AA76:AC83"/>
    <mergeCell ref="AD76:AZ76"/>
    <mergeCell ref="BA76:BQ76"/>
    <mergeCell ref="AD77:AD78"/>
    <mergeCell ref="AE77:AG77"/>
    <mergeCell ref="BR77:BV77"/>
    <mergeCell ref="AD79:AZ79"/>
    <mergeCell ref="BA79:BQ79"/>
    <mergeCell ref="AD80:AZ80"/>
    <mergeCell ref="BA80:BJ83"/>
    <mergeCell ref="AD81:AD82"/>
    <mergeCell ref="AE81:AG81"/>
    <mergeCell ref="AI81:AM81"/>
    <mergeCell ref="AN81:AN82"/>
    <mergeCell ref="AO81:AS81"/>
    <mergeCell ref="BA77:BA78"/>
    <mergeCell ref="BB77:BD77"/>
    <mergeCell ref="BF77:BJ77"/>
    <mergeCell ref="BK77:BK78"/>
    <mergeCell ref="BL77:BP77"/>
    <mergeCell ref="BQ77:BQ78"/>
    <mergeCell ref="AI77:AM77"/>
    <mergeCell ref="AN77:AN78"/>
    <mergeCell ref="AO77:AS77"/>
    <mergeCell ref="AT77:AT78"/>
    <mergeCell ref="AU77:AY77"/>
    <mergeCell ref="AZ77:AZ78"/>
    <mergeCell ref="AT81:AT82"/>
    <mergeCell ref="AU81:AY81"/>
    <mergeCell ref="AZ81:AZ82"/>
    <mergeCell ref="BL81:BN81"/>
    <mergeCell ref="AD83:AZ83"/>
    <mergeCell ref="E84:F91"/>
    <mergeCell ref="G84:G91"/>
    <mergeCell ref="H84:Z91"/>
    <mergeCell ref="AA84:AC91"/>
    <mergeCell ref="AD84:AZ84"/>
    <mergeCell ref="BB85:BD85"/>
    <mergeCell ref="BF85:BJ85"/>
    <mergeCell ref="BK85:BK86"/>
    <mergeCell ref="BL85:BP85"/>
    <mergeCell ref="AD87:AZ87"/>
    <mergeCell ref="BA87:BQ87"/>
    <mergeCell ref="AD88:AZ88"/>
    <mergeCell ref="BA88:BJ91"/>
    <mergeCell ref="AD89:AD90"/>
    <mergeCell ref="AE89:AG89"/>
    <mergeCell ref="AI89:AM89"/>
    <mergeCell ref="AN89:AN90"/>
    <mergeCell ref="AO89:AS89"/>
    <mergeCell ref="AT89:AT90"/>
    <mergeCell ref="AU89:AY89"/>
    <mergeCell ref="AZ89:AZ90"/>
    <mergeCell ref="BL89:BN89"/>
    <mergeCell ref="BQ85:BQ86"/>
    <mergeCell ref="BR85:BV85"/>
    <mergeCell ref="BA84:BQ84"/>
    <mergeCell ref="AD85:AD86"/>
    <mergeCell ref="AE85:AG85"/>
    <mergeCell ref="AI85:AM85"/>
    <mergeCell ref="AN85:AN86"/>
    <mergeCell ref="AO85:AS85"/>
    <mergeCell ref="AT85:AT86"/>
    <mergeCell ref="AU85:AY85"/>
    <mergeCell ref="AZ85:AZ86"/>
    <mergeCell ref="BA85:BA86"/>
    <mergeCell ref="AD91:AZ91"/>
    <mergeCell ref="E92:F99"/>
    <mergeCell ref="G92:G99"/>
    <mergeCell ref="H92:Z99"/>
    <mergeCell ref="AA92:AC99"/>
    <mergeCell ref="AD92:AZ92"/>
    <mergeCell ref="BA92:BQ92"/>
    <mergeCell ref="BL97:BN97"/>
    <mergeCell ref="BL93:BP93"/>
    <mergeCell ref="BQ93:BQ94"/>
    <mergeCell ref="BR93:BV93"/>
    <mergeCell ref="AD95:AZ95"/>
    <mergeCell ref="BA95:BQ95"/>
    <mergeCell ref="AD96:AZ96"/>
    <mergeCell ref="BA96:BJ99"/>
    <mergeCell ref="AD97:AD98"/>
    <mergeCell ref="AE97:AG97"/>
    <mergeCell ref="AI97:AM97"/>
    <mergeCell ref="AU93:AY93"/>
    <mergeCell ref="AZ93:AZ94"/>
    <mergeCell ref="BA93:BA94"/>
    <mergeCell ref="BB93:BD93"/>
    <mergeCell ref="BF93:BJ93"/>
    <mergeCell ref="BK93:BK94"/>
    <mergeCell ref="AD93:AD94"/>
    <mergeCell ref="AE93:AG93"/>
    <mergeCell ref="AI93:AM93"/>
    <mergeCell ref="AN93:AN94"/>
    <mergeCell ref="AO93:AS93"/>
    <mergeCell ref="AT93:AT94"/>
    <mergeCell ref="AD99:AZ99"/>
    <mergeCell ref="E100:F107"/>
    <mergeCell ref="G100:G107"/>
    <mergeCell ref="H100:Z107"/>
    <mergeCell ref="AA100:AC107"/>
    <mergeCell ref="AD100:AZ100"/>
    <mergeCell ref="AD103:AZ103"/>
    <mergeCell ref="AZ105:AZ106"/>
    <mergeCell ref="AN97:AN98"/>
    <mergeCell ref="AO97:AS97"/>
    <mergeCell ref="AT97:AT98"/>
    <mergeCell ref="AU97:AY97"/>
    <mergeCell ref="AZ97:AZ98"/>
    <mergeCell ref="BB101:BD101"/>
    <mergeCell ref="BF101:BJ101"/>
    <mergeCell ref="BK101:BK102"/>
    <mergeCell ref="BL101:BP101"/>
    <mergeCell ref="BQ101:BQ102"/>
    <mergeCell ref="BR101:BV101"/>
    <mergeCell ref="BA100:BQ100"/>
    <mergeCell ref="AD101:AD102"/>
    <mergeCell ref="AE101:AG101"/>
    <mergeCell ref="AI101:AM101"/>
    <mergeCell ref="AN101:AN102"/>
    <mergeCell ref="AO101:AS101"/>
    <mergeCell ref="AT101:AT102"/>
    <mergeCell ref="AU101:AY101"/>
    <mergeCell ref="AZ101:AZ102"/>
    <mergeCell ref="BA101:BA102"/>
    <mergeCell ref="BA103:BQ103"/>
    <mergeCell ref="AD104:AZ104"/>
    <mergeCell ref="BA104:BJ107"/>
    <mergeCell ref="AD105:AD106"/>
    <mergeCell ref="AE105:AG105"/>
    <mergeCell ref="AI105:AM105"/>
    <mergeCell ref="AN105:AN106"/>
    <mergeCell ref="AO105:AS105"/>
    <mergeCell ref="AT105:AT106"/>
    <mergeCell ref="AU105:AY105"/>
    <mergeCell ref="BL105:BN105"/>
    <mergeCell ref="AD107:AZ107"/>
    <mergeCell ref="BR109:BV109"/>
    <mergeCell ref="AD111:AZ111"/>
    <mergeCell ref="BA111:BQ111"/>
    <mergeCell ref="AD112:AZ112"/>
    <mergeCell ref="BA112:BJ115"/>
    <mergeCell ref="AD113:AD114"/>
    <mergeCell ref="AE113:AG113"/>
    <mergeCell ref="AI113:AM113"/>
    <mergeCell ref="AN113:AN114"/>
    <mergeCell ref="AO113:AS113"/>
    <mergeCell ref="BA109:BA110"/>
    <mergeCell ref="BB109:BD109"/>
    <mergeCell ref="BF109:BJ109"/>
    <mergeCell ref="BK109:BK110"/>
    <mergeCell ref="BL109:BP109"/>
    <mergeCell ref="BQ109:BQ110"/>
    <mergeCell ref="AI109:AM109"/>
    <mergeCell ref="AN109:AN110"/>
    <mergeCell ref="AO109:AS109"/>
    <mergeCell ref="AT109:AT110"/>
    <mergeCell ref="AU109:AY109"/>
    <mergeCell ref="AZ109:AZ110"/>
    <mergeCell ref="AT113:AT114"/>
    <mergeCell ref="AU113:AY113"/>
    <mergeCell ref="AZ113:AZ114"/>
    <mergeCell ref="BL113:BN113"/>
    <mergeCell ref="AD115:AZ115"/>
    <mergeCell ref="E116:F123"/>
    <mergeCell ref="G116:G123"/>
    <mergeCell ref="H116:Z123"/>
    <mergeCell ref="AA116:AC123"/>
    <mergeCell ref="AD116:AZ116"/>
    <mergeCell ref="BB117:BD117"/>
    <mergeCell ref="BF117:BJ117"/>
    <mergeCell ref="BK117:BK118"/>
    <mergeCell ref="BL117:BP117"/>
    <mergeCell ref="AU121:AY121"/>
    <mergeCell ref="AZ121:AZ122"/>
    <mergeCell ref="BL121:BN121"/>
    <mergeCell ref="AD123:AZ123"/>
    <mergeCell ref="E108:F115"/>
    <mergeCell ref="G108:G115"/>
    <mergeCell ref="H108:Z115"/>
    <mergeCell ref="AA108:AC115"/>
    <mergeCell ref="AD108:AZ108"/>
    <mergeCell ref="BA108:BQ108"/>
    <mergeCell ref="AD109:AD110"/>
    <mergeCell ref="AE109:AG109"/>
    <mergeCell ref="BQ117:BQ118"/>
    <mergeCell ref="BR117:BV117"/>
    <mergeCell ref="BA116:BQ116"/>
    <mergeCell ref="AD117:AD118"/>
    <mergeCell ref="AE117:AG117"/>
    <mergeCell ref="AI117:AM117"/>
    <mergeCell ref="AN117:AN118"/>
    <mergeCell ref="AO117:AS117"/>
    <mergeCell ref="AT117:AT118"/>
    <mergeCell ref="AU117:AY117"/>
    <mergeCell ref="AZ117:AZ118"/>
    <mergeCell ref="BA117:BA118"/>
    <mergeCell ref="CF125:CG125"/>
    <mergeCell ref="AD119:AZ119"/>
    <mergeCell ref="BA119:BQ119"/>
    <mergeCell ref="AD120:AZ120"/>
    <mergeCell ref="BA120:BJ123"/>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7"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D00-000000000000}">
          <x14:formula1>
            <xm:f>0</xm:f>
          </x14:formula1>
          <x14:formula2>
            <xm:f>9</xm:f>
          </x14:formula2>
          <xm:sqref>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7">
    <pageSetUpPr fitToPage="1"/>
  </sheetPr>
  <dimension ref="A1:CK132"/>
  <sheetViews>
    <sheetView zoomScaleNormal="10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4" width="0.5703125" style="237" customWidth="1"/>
    <col min="65" max="65" width="2.140625" style="237" customWidth="1"/>
    <col min="66" max="66" width="0.5703125" style="237" customWidth="1"/>
    <col min="67" max="67" width="2.140625" style="237" customWidth="1"/>
    <col min="68" max="68" width="0.5703125" style="237" customWidth="1"/>
    <col min="69" max="69" width="2.140625" style="237" customWidth="1"/>
    <col min="70" max="70" width="0.5703125" style="237" customWidth="1"/>
    <col min="71" max="71" width="2.140625" style="237" customWidth="1"/>
    <col min="72" max="72" width="0.5703125" style="237" customWidth="1"/>
    <col min="73" max="73" width="2.140625" style="237" customWidth="1"/>
    <col min="74" max="74" width="0.5703125" style="237" customWidth="1"/>
    <col min="75" max="75" width="2.140625" style="237" customWidth="1"/>
    <col min="76" max="76" width="0.5703125" style="237" customWidth="1"/>
    <col min="77" max="77" width="2.140625" style="237" customWidth="1"/>
    <col min="78" max="78" width="0.5703125" style="237" customWidth="1"/>
    <col min="79" max="79" width="2.140625" style="237" customWidth="1"/>
    <col min="80" max="80" width="0.5703125" style="237" customWidth="1"/>
    <col min="81" max="81" width="2.140625" style="237" customWidth="1"/>
    <col min="82" max="82" width="0.5703125" style="237" customWidth="1"/>
    <col min="83" max="83" width="2.140625" style="237" customWidth="1"/>
    <col min="84" max="84" width="0.5703125" style="237" customWidth="1"/>
    <col min="85" max="85" width="2.140625" style="237" customWidth="1"/>
    <col min="86" max="86" width="0.5703125" style="237" customWidth="1"/>
    <col min="87" max="88" width="2.5703125" style="177"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20" width="0.5703125" style="177" customWidth="1"/>
    <col min="321" max="321" width="2.140625" style="177" customWidth="1"/>
    <col min="322" max="322" width="0.5703125" style="177" customWidth="1"/>
    <col min="323" max="323" width="2.140625" style="177" customWidth="1"/>
    <col min="324" max="324" width="0.5703125" style="177" customWidth="1"/>
    <col min="325" max="325" width="2.140625" style="177" customWidth="1"/>
    <col min="326" max="326" width="0.5703125" style="177" customWidth="1"/>
    <col min="327" max="327" width="2.140625" style="177" customWidth="1"/>
    <col min="328" max="328" width="0.5703125" style="177" customWidth="1"/>
    <col min="329" max="329" width="2.140625" style="177" customWidth="1"/>
    <col min="330" max="330" width="0.5703125" style="177" customWidth="1"/>
    <col min="331" max="331" width="2.140625" style="177" customWidth="1"/>
    <col min="332" max="332" width="0.5703125" style="177" customWidth="1"/>
    <col min="333" max="333" width="2.140625" style="177" customWidth="1"/>
    <col min="334" max="334" width="0.5703125" style="177" customWidth="1"/>
    <col min="335" max="335" width="2.140625" style="177" customWidth="1"/>
    <col min="336" max="336" width="0.5703125" style="177" customWidth="1"/>
    <col min="337" max="337" width="2.140625" style="177" customWidth="1"/>
    <col min="338" max="338" width="0.5703125" style="177" customWidth="1"/>
    <col min="339" max="339" width="2.140625" style="177" customWidth="1"/>
    <col min="340" max="340" width="0.5703125" style="177" customWidth="1"/>
    <col min="341" max="341" width="2.140625" style="177" customWidth="1"/>
    <col min="342" max="342" width="0.5703125" style="177" customWidth="1"/>
    <col min="343" max="344" width="2.57031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6" width="0.5703125" style="177" customWidth="1"/>
    <col min="577" max="577" width="2.140625" style="177" customWidth="1"/>
    <col min="578" max="578" width="0.5703125" style="177" customWidth="1"/>
    <col min="579" max="579" width="2.140625" style="177" customWidth="1"/>
    <col min="580" max="580" width="0.5703125" style="177" customWidth="1"/>
    <col min="581" max="581" width="2.140625" style="177" customWidth="1"/>
    <col min="582" max="582" width="0.5703125" style="177" customWidth="1"/>
    <col min="583" max="583" width="2.140625" style="177" customWidth="1"/>
    <col min="584" max="584" width="0.5703125" style="177" customWidth="1"/>
    <col min="585" max="585" width="2.140625" style="177" customWidth="1"/>
    <col min="586" max="586" width="0.5703125" style="177" customWidth="1"/>
    <col min="587" max="587" width="2.140625" style="177" customWidth="1"/>
    <col min="588" max="588" width="0.5703125" style="177" customWidth="1"/>
    <col min="589" max="589" width="2.140625" style="177" customWidth="1"/>
    <col min="590" max="590" width="0.5703125" style="177" customWidth="1"/>
    <col min="591" max="591" width="2.140625" style="177" customWidth="1"/>
    <col min="592" max="592" width="0.5703125" style="177" customWidth="1"/>
    <col min="593" max="593" width="2.140625" style="177" customWidth="1"/>
    <col min="594" max="594" width="0.5703125" style="177" customWidth="1"/>
    <col min="595" max="595" width="2.140625" style="177" customWidth="1"/>
    <col min="596" max="596" width="0.5703125" style="177" customWidth="1"/>
    <col min="597" max="597" width="2.140625" style="177" customWidth="1"/>
    <col min="598" max="598" width="0.5703125" style="177" customWidth="1"/>
    <col min="599" max="600" width="2.57031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2" width="0.5703125" style="177" customWidth="1"/>
    <col min="833" max="833" width="2.140625" style="177" customWidth="1"/>
    <col min="834" max="834" width="0.5703125" style="177" customWidth="1"/>
    <col min="835" max="835" width="2.140625" style="177" customWidth="1"/>
    <col min="836" max="836" width="0.5703125" style="177" customWidth="1"/>
    <col min="837" max="837" width="2.140625" style="177" customWidth="1"/>
    <col min="838" max="838" width="0.5703125" style="177" customWidth="1"/>
    <col min="839" max="839" width="2.140625" style="177" customWidth="1"/>
    <col min="840" max="840" width="0.5703125" style="177" customWidth="1"/>
    <col min="841" max="841" width="2.140625" style="177" customWidth="1"/>
    <col min="842" max="842" width="0.5703125" style="177" customWidth="1"/>
    <col min="843" max="843" width="2.140625" style="177" customWidth="1"/>
    <col min="844" max="844" width="0.5703125" style="177" customWidth="1"/>
    <col min="845" max="845" width="2.140625" style="177" customWidth="1"/>
    <col min="846" max="846" width="0.5703125" style="177" customWidth="1"/>
    <col min="847" max="847" width="2.140625" style="177" customWidth="1"/>
    <col min="848" max="848" width="0.5703125" style="177" customWidth="1"/>
    <col min="849" max="849" width="2.140625" style="177" customWidth="1"/>
    <col min="850" max="850" width="0.5703125" style="177" customWidth="1"/>
    <col min="851" max="851" width="2.140625" style="177" customWidth="1"/>
    <col min="852" max="852" width="0.5703125" style="177" customWidth="1"/>
    <col min="853" max="853" width="2.140625" style="177" customWidth="1"/>
    <col min="854" max="854" width="0.5703125" style="177" customWidth="1"/>
    <col min="855" max="856" width="2.57031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8" width="0.5703125" style="177" customWidth="1"/>
    <col min="1089" max="1089" width="2.140625" style="177" customWidth="1"/>
    <col min="1090" max="1090" width="0.5703125" style="177" customWidth="1"/>
    <col min="1091" max="1091" width="2.140625" style="177" customWidth="1"/>
    <col min="1092" max="1092" width="0.5703125" style="177" customWidth="1"/>
    <col min="1093" max="1093" width="2.140625" style="177" customWidth="1"/>
    <col min="1094" max="1094" width="0.5703125" style="177" customWidth="1"/>
    <col min="1095" max="1095" width="2.140625" style="177" customWidth="1"/>
    <col min="1096" max="1096" width="0.5703125" style="177" customWidth="1"/>
    <col min="1097" max="1097" width="2.140625" style="177" customWidth="1"/>
    <col min="1098" max="1098" width="0.5703125" style="177" customWidth="1"/>
    <col min="1099" max="1099" width="2.140625" style="177" customWidth="1"/>
    <col min="1100" max="1100" width="0.5703125" style="177" customWidth="1"/>
    <col min="1101" max="1101" width="2.140625" style="177" customWidth="1"/>
    <col min="1102" max="1102" width="0.5703125" style="177" customWidth="1"/>
    <col min="1103" max="1103" width="2.140625" style="177" customWidth="1"/>
    <col min="1104" max="1104" width="0.5703125" style="177" customWidth="1"/>
    <col min="1105" max="1105" width="2.140625" style="177" customWidth="1"/>
    <col min="1106" max="1106" width="0.5703125" style="177" customWidth="1"/>
    <col min="1107" max="1107" width="2.140625" style="177" customWidth="1"/>
    <col min="1108" max="1108" width="0.5703125" style="177" customWidth="1"/>
    <col min="1109" max="1109" width="2.140625" style="177" customWidth="1"/>
    <col min="1110" max="1110" width="0.5703125" style="177" customWidth="1"/>
    <col min="1111" max="1112" width="2.57031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4" width="0.5703125" style="177" customWidth="1"/>
    <col min="1345" max="1345" width="2.140625" style="177" customWidth="1"/>
    <col min="1346" max="1346" width="0.5703125" style="177" customWidth="1"/>
    <col min="1347" max="1347" width="2.140625" style="177" customWidth="1"/>
    <col min="1348" max="1348" width="0.5703125" style="177" customWidth="1"/>
    <col min="1349" max="1349" width="2.140625" style="177" customWidth="1"/>
    <col min="1350" max="1350" width="0.5703125" style="177" customWidth="1"/>
    <col min="1351" max="1351" width="2.140625" style="177" customWidth="1"/>
    <col min="1352" max="1352" width="0.5703125" style="177" customWidth="1"/>
    <col min="1353" max="1353" width="2.140625" style="177" customWidth="1"/>
    <col min="1354" max="1354" width="0.5703125" style="177" customWidth="1"/>
    <col min="1355" max="1355" width="2.140625" style="177" customWidth="1"/>
    <col min="1356" max="1356" width="0.5703125" style="177" customWidth="1"/>
    <col min="1357" max="1357" width="2.140625" style="177" customWidth="1"/>
    <col min="1358" max="1358" width="0.5703125" style="177" customWidth="1"/>
    <col min="1359" max="1359" width="2.140625" style="177" customWidth="1"/>
    <col min="1360" max="1360" width="0.5703125" style="177" customWidth="1"/>
    <col min="1361" max="1361" width="2.140625" style="177" customWidth="1"/>
    <col min="1362" max="1362" width="0.5703125" style="177" customWidth="1"/>
    <col min="1363" max="1363" width="2.140625" style="177" customWidth="1"/>
    <col min="1364" max="1364" width="0.5703125" style="177" customWidth="1"/>
    <col min="1365" max="1365" width="2.140625" style="177" customWidth="1"/>
    <col min="1366" max="1366" width="0.5703125" style="177" customWidth="1"/>
    <col min="1367" max="1368" width="2.57031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600" width="0.5703125" style="177" customWidth="1"/>
    <col min="1601" max="1601" width="2.140625" style="177" customWidth="1"/>
    <col min="1602" max="1602" width="0.5703125" style="177" customWidth="1"/>
    <col min="1603" max="1603" width="2.140625" style="177" customWidth="1"/>
    <col min="1604" max="1604" width="0.5703125" style="177" customWidth="1"/>
    <col min="1605" max="1605" width="2.140625" style="177" customWidth="1"/>
    <col min="1606" max="1606" width="0.5703125" style="177" customWidth="1"/>
    <col min="1607" max="1607" width="2.140625" style="177" customWidth="1"/>
    <col min="1608" max="1608" width="0.5703125" style="177" customWidth="1"/>
    <col min="1609" max="1609" width="2.140625" style="177" customWidth="1"/>
    <col min="1610" max="1610" width="0.5703125" style="177" customWidth="1"/>
    <col min="1611" max="1611" width="2.140625" style="177" customWidth="1"/>
    <col min="1612" max="1612" width="0.5703125" style="177" customWidth="1"/>
    <col min="1613" max="1613" width="2.140625" style="177" customWidth="1"/>
    <col min="1614" max="1614" width="0.5703125" style="177" customWidth="1"/>
    <col min="1615" max="1615" width="2.140625" style="177" customWidth="1"/>
    <col min="1616" max="1616" width="0.5703125" style="177" customWidth="1"/>
    <col min="1617" max="1617" width="2.140625" style="177" customWidth="1"/>
    <col min="1618" max="1618" width="0.5703125" style="177" customWidth="1"/>
    <col min="1619" max="1619" width="2.140625" style="177" customWidth="1"/>
    <col min="1620" max="1620" width="0.5703125" style="177" customWidth="1"/>
    <col min="1621" max="1621" width="2.140625" style="177" customWidth="1"/>
    <col min="1622" max="1622" width="0.5703125" style="177" customWidth="1"/>
    <col min="1623" max="1624" width="2.57031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6" width="0.5703125" style="177" customWidth="1"/>
    <col min="1857" max="1857" width="2.140625" style="177" customWidth="1"/>
    <col min="1858" max="1858" width="0.5703125" style="177" customWidth="1"/>
    <col min="1859" max="1859" width="2.140625" style="177" customWidth="1"/>
    <col min="1860" max="1860" width="0.5703125" style="177" customWidth="1"/>
    <col min="1861" max="1861" width="2.140625" style="177" customWidth="1"/>
    <col min="1862" max="1862" width="0.5703125" style="177" customWidth="1"/>
    <col min="1863" max="1863" width="2.140625" style="177" customWidth="1"/>
    <col min="1864" max="1864" width="0.5703125" style="177" customWidth="1"/>
    <col min="1865" max="1865" width="2.140625" style="177" customWidth="1"/>
    <col min="1866" max="1866" width="0.5703125" style="177" customWidth="1"/>
    <col min="1867" max="1867" width="2.140625" style="177" customWidth="1"/>
    <col min="1868" max="1868" width="0.5703125" style="177" customWidth="1"/>
    <col min="1869" max="1869" width="2.140625" style="177" customWidth="1"/>
    <col min="1870" max="1870" width="0.5703125" style="177" customWidth="1"/>
    <col min="1871" max="1871" width="2.140625" style="177" customWidth="1"/>
    <col min="1872" max="1872" width="0.5703125" style="177" customWidth="1"/>
    <col min="1873" max="1873" width="2.140625" style="177" customWidth="1"/>
    <col min="1874" max="1874" width="0.5703125" style="177" customWidth="1"/>
    <col min="1875" max="1875" width="2.140625" style="177" customWidth="1"/>
    <col min="1876" max="1876" width="0.5703125" style="177" customWidth="1"/>
    <col min="1877" max="1877" width="2.140625" style="177" customWidth="1"/>
    <col min="1878" max="1878" width="0.5703125" style="177" customWidth="1"/>
    <col min="1879" max="1880" width="2.57031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2" width="0.5703125" style="177" customWidth="1"/>
    <col min="2113" max="2113" width="2.140625" style="177" customWidth="1"/>
    <col min="2114" max="2114" width="0.5703125" style="177" customWidth="1"/>
    <col min="2115" max="2115" width="2.140625" style="177" customWidth="1"/>
    <col min="2116" max="2116" width="0.5703125" style="177" customWidth="1"/>
    <col min="2117" max="2117" width="2.140625" style="177" customWidth="1"/>
    <col min="2118" max="2118" width="0.5703125" style="177" customWidth="1"/>
    <col min="2119" max="2119" width="2.140625" style="177" customWidth="1"/>
    <col min="2120" max="2120" width="0.5703125" style="177" customWidth="1"/>
    <col min="2121" max="2121" width="2.140625" style="177" customWidth="1"/>
    <col min="2122" max="2122" width="0.5703125" style="177" customWidth="1"/>
    <col min="2123" max="2123" width="2.140625" style="177" customWidth="1"/>
    <col min="2124" max="2124" width="0.5703125" style="177" customWidth="1"/>
    <col min="2125" max="2125" width="2.140625" style="177" customWidth="1"/>
    <col min="2126" max="2126" width="0.5703125" style="177" customWidth="1"/>
    <col min="2127" max="2127" width="2.140625" style="177" customWidth="1"/>
    <col min="2128" max="2128" width="0.5703125" style="177" customWidth="1"/>
    <col min="2129" max="2129" width="2.140625" style="177" customWidth="1"/>
    <col min="2130" max="2130" width="0.5703125" style="177" customWidth="1"/>
    <col min="2131" max="2131" width="2.140625" style="177" customWidth="1"/>
    <col min="2132" max="2132" width="0.5703125" style="177" customWidth="1"/>
    <col min="2133" max="2133" width="2.140625" style="177" customWidth="1"/>
    <col min="2134" max="2134" width="0.5703125" style="177" customWidth="1"/>
    <col min="2135" max="2136" width="2.57031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8" width="0.5703125" style="177" customWidth="1"/>
    <col min="2369" max="2369" width="2.140625" style="177" customWidth="1"/>
    <col min="2370" max="2370" width="0.5703125" style="177" customWidth="1"/>
    <col min="2371" max="2371" width="2.140625" style="177" customWidth="1"/>
    <col min="2372" max="2372" width="0.5703125" style="177" customWidth="1"/>
    <col min="2373" max="2373" width="2.140625" style="177" customWidth="1"/>
    <col min="2374" max="2374" width="0.5703125" style="177" customWidth="1"/>
    <col min="2375" max="2375" width="2.140625" style="177" customWidth="1"/>
    <col min="2376" max="2376" width="0.5703125" style="177" customWidth="1"/>
    <col min="2377" max="2377" width="2.140625" style="177" customWidth="1"/>
    <col min="2378" max="2378" width="0.5703125" style="177" customWidth="1"/>
    <col min="2379" max="2379" width="2.140625" style="177" customWidth="1"/>
    <col min="2380" max="2380" width="0.5703125" style="177" customWidth="1"/>
    <col min="2381" max="2381" width="2.140625" style="177" customWidth="1"/>
    <col min="2382" max="2382" width="0.5703125" style="177" customWidth="1"/>
    <col min="2383" max="2383" width="2.140625" style="177" customWidth="1"/>
    <col min="2384" max="2384" width="0.5703125" style="177" customWidth="1"/>
    <col min="2385" max="2385" width="2.140625" style="177" customWidth="1"/>
    <col min="2386" max="2386" width="0.5703125" style="177" customWidth="1"/>
    <col min="2387" max="2387" width="2.140625" style="177" customWidth="1"/>
    <col min="2388" max="2388" width="0.5703125" style="177" customWidth="1"/>
    <col min="2389" max="2389" width="2.140625" style="177" customWidth="1"/>
    <col min="2390" max="2390" width="0.5703125" style="177" customWidth="1"/>
    <col min="2391" max="2392" width="2.57031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4" width="0.5703125" style="177" customWidth="1"/>
    <col min="2625" max="2625" width="2.140625" style="177" customWidth="1"/>
    <col min="2626" max="2626" width="0.5703125" style="177" customWidth="1"/>
    <col min="2627" max="2627" width="2.140625" style="177" customWidth="1"/>
    <col min="2628" max="2628" width="0.5703125" style="177" customWidth="1"/>
    <col min="2629" max="2629" width="2.140625" style="177" customWidth="1"/>
    <col min="2630" max="2630" width="0.5703125" style="177" customWidth="1"/>
    <col min="2631" max="2631" width="2.140625" style="177" customWidth="1"/>
    <col min="2632" max="2632" width="0.5703125" style="177" customWidth="1"/>
    <col min="2633" max="2633" width="2.140625" style="177" customWidth="1"/>
    <col min="2634" max="2634" width="0.5703125" style="177" customWidth="1"/>
    <col min="2635" max="2635" width="2.140625" style="177" customWidth="1"/>
    <col min="2636" max="2636" width="0.5703125" style="177" customWidth="1"/>
    <col min="2637" max="2637" width="2.140625" style="177" customWidth="1"/>
    <col min="2638" max="2638" width="0.5703125" style="177" customWidth="1"/>
    <col min="2639" max="2639" width="2.140625" style="177" customWidth="1"/>
    <col min="2640" max="2640" width="0.5703125" style="177" customWidth="1"/>
    <col min="2641" max="2641" width="2.140625" style="177" customWidth="1"/>
    <col min="2642" max="2642" width="0.5703125" style="177" customWidth="1"/>
    <col min="2643" max="2643" width="2.140625" style="177" customWidth="1"/>
    <col min="2644" max="2644" width="0.5703125" style="177" customWidth="1"/>
    <col min="2645" max="2645" width="2.140625" style="177" customWidth="1"/>
    <col min="2646" max="2646" width="0.5703125" style="177" customWidth="1"/>
    <col min="2647" max="2648" width="2.57031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80" width="0.5703125" style="177" customWidth="1"/>
    <col min="2881" max="2881" width="2.140625" style="177" customWidth="1"/>
    <col min="2882" max="2882" width="0.5703125" style="177" customWidth="1"/>
    <col min="2883" max="2883" width="2.140625" style="177" customWidth="1"/>
    <col min="2884" max="2884" width="0.5703125" style="177" customWidth="1"/>
    <col min="2885" max="2885" width="2.140625" style="177" customWidth="1"/>
    <col min="2886" max="2886" width="0.5703125" style="177" customWidth="1"/>
    <col min="2887" max="2887" width="2.140625" style="177" customWidth="1"/>
    <col min="2888" max="2888" width="0.5703125" style="177" customWidth="1"/>
    <col min="2889" max="2889" width="2.140625" style="177" customWidth="1"/>
    <col min="2890" max="2890" width="0.5703125" style="177" customWidth="1"/>
    <col min="2891" max="2891" width="2.140625" style="177" customWidth="1"/>
    <col min="2892" max="2892" width="0.5703125" style="177" customWidth="1"/>
    <col min="2893" max="2893" width="2.140625" style="177" customWidth="1"/>
    <col min="2894" max="2894" width="0.5703125" style="177" customWidth="1"/>
    <col min="2895" max="2895" width="2.140625" style="177" customWidth="1"/>
    <col min="2896" max="2896" width="0.5703125" style="177" customWidth="1"/>
    <col min="2897" max="2897" width="2.140625" style="177" customWidth="1"/>
    <col min="2898" max="2898" width="0.5703125" style="177" customWidth="1"/>
    <col min="2899" max="2899" width="2.140625" style="177" customWidth="1"/>
    <col min="2900" max="2900" width="0.5703125" style="177" customWidth="1"/>
    <col min="2901" max="2901" width="2.140625" style="177" customWidth="1"/>
    <col min="2902" max="2902" width="0.5703125" style="177" customWidth="1"/>
    <col min="2903" max="2904" width="2.57031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6" width="0.5703125" style="177" customWidth="1"/>
    <col min="3137" max="3137" width="2.140625" style="177" customWidth="1"/>
    <col min="3138" max="3138" width="0.5703125" style="177" customWidth="1"/>
    <col min="3139" max="3139" width="2.140625" style="177" customWidth="1"/>
    <col min="3140" max="3140" width="0.5703125" style="177" customWidth="1"/>
    <col min="3141" max="3141" width="2.140625" style="177" customWidth="1"/>
    <col min="3142" max="3142" width="0.5703125" style="177" customWidth="1"/>
    <col min="3143" max="3143" width="2.140625" style="177" customWidth="1"/>
    <col min="3144" max="3144" width="0.5703125" style="177" customWidth="1"/>
    <col min="3145" max="3145" width="2.140625" style="177" customWidth="1"/>
    <col min="3146" max="3146" width="0.5703125" style="177" customWidth="1"/>
    <col min="3147" max="3147" width="2.140625" style="177" customWidth="1"/>
    <col min="3148" max="3148" width="0.5703125" style="177" customWidth="1"/>
    <col min="3149" max="3149" width="2.140625" style="177" customWidth="1"/>
    <col min="3150" max="3150" width="0.5703125" style="177" customWidth="1"/>
    <col min="3151" max="3151" width="2.140625" style="177" customWidth="1"/>
    <col min="3152" max="3152" width="0.5703125" style="177" customWidth="1"/>
    <col min="3153" max="3153" width="2.140625" style="177" customWidth="1"/>
    <col min="3154" max="3154" width="0.5703125" style="177" customWidth="1"/>
    <col min="3155" max="3155" width="2.140625" style="177" customWidth="1"/>
    <col min="3156" max="3156" width="0.5703125" style="177" customWidth="1"/>
    <col min="3157" max="3157" width="2.140625" style="177" customWidth="1"/>
    <col min="3158" max="3158" width="0.5703125" style="177" customWidth="1"/>
    <col min="3159" max="3160" width="2.57031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2" width="0.5703125" style="177" customWidth="1"/>
    <col min="3393" max="3393" width="2.140625" style="177" customWidth="1"/>
    <col min="3394" max="3394" width="0.5703125" style="177" customWidth="1"/>
    <col min="3395" max="3395" width="2.140625" style="177" customWidth="1"/>
    <col min="3396" max="3396" width="0.5703125" style="177" customWidth="1"/>
    <col min="3397" max="3397" width="2.140625" style="177" customWidth="1"/>
    <col min="3398" max="3398" width="0.5703125" style="177" customWidth="1"/>
    <col min="3399" max="3399" width="2.140625" style="177" customWidth="1"/>
    <col min="3400" max="3400" width="0.5703125" style="177" customWidth="1"/>
    <col min="3401" max="3401" width="2.140625" style="177" customWidth="1"/>
    <col min="3402" max="3402" width="0.5703125" style="177" customWidth="1"/>
    <col min="3403" max="3403" width="2.140625" style="177" customWidth="1"/>
    <col min="3404" max="3404" width="0.5703125" style="177" customWidth="1"/>
    <col min="3405" max="3405" width="2.140625" style="177" customWidth="1"/>
    <col min="3406" max="3406" width="0.5703125" style="177" customWidth="1"/>
    <col min="3407" max="3407" width="2.140625" style="177" customWidth="1"/>
    <col min="3408" max="3408" width="0.5703125" style="177" customWidth="1"/>
    <col min="3409" max="3409" width="2.140625" style="177" customWidth="1"/>
    <col min="3410" max="3410" width="0.5703125" style="177" customWidth="1"/>
    <col min="3411" max="3411" width="2.140625" style="177" customWidth="1"/>
    <col min="3412" max="3412" width="0.5703125" style="177" customWidth="1"/>
    <col min="3413" max="3413" width="2.140625" style="177" customWidth="1"/>
    <col min="3414" max="3414" width="0.5703125" style="177" customWidth="1"/>
    <col min="3415" max="3416" width="2.57031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8" width="0.5703125" style="177" customWidth="1"/>
    <col min="3649" max="3649" width="2.140625" style="177" customWidth="1"/>
    <col min="3650" max="3650" width="0.5703125" style="177" customWidth="1"/>
    <col min="3651" max="3651" width="2.140625" style="177" customWidth="1"/>
    <col min="3652" max="3652" width="0.5703125" style="177" customWidth="1"/>
    <col min="3653" max="3653" width="2.140625" style="177" customWidth="1"/>
    <col min="3654" max="3654" width="0.5703125" style="177" customWidth="1"/>
    <col min="3655" max="3655" width="2.140625" style="177" customWidth="1"/>
    <col min="3656" max="3656" width="0.5703125" style="177" customWidth="1"/>
    <col min="3657" max="3657" width="2.140625" style="177" customWidth="1"/>
    <col min="3658" max="3658" width="0.5703125" style="177" customWidth="1"/>
    <col min="3659" max="3659" width="2.140625" style="177" customWidth="1"/>
    <col min="3660" max="3660" width="0.5703125" style="177" customWidth="1"/>
    <col min="3661" max="3661" width="2.140625" style="177" customWidth="1"/>
    <col min="3662" max="3662" width="0.5703125" style="177" customWidth="1"/>
    <col min="3663" max="3663" width="2.140625" style="177" customWidth="1"/>
    <col min="3664" max="3664" width="0.5703125" style="177" customWidth="1"/>
    <col min="3665" max="3665" width="2.140625" style="177" customWidth="1"/>
    <col min="3666" max="3666" width="0.5703125" style="177" customWidth="1"/>
    <col min="3667" max="3667" width="2.140625" style="177" customWidth="1"/>
    <col min="3668" max="3668" width="0.5703125" style="177" customWidth="1"/>
    <col min="3669" max="3669" width="2.140625" style="177" customWidth="1"/>
    <col min="3670" max="3670" width="0.5703125" style="177" customWidth="1"/>
    <col min="3671" max="3672" width="2.57031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4" width="0.5703125" style="177" customWidth="1"/>
    <col min="3905" max="3905" width="2.140625" style="177" customWidth="1"/>
    <col min="3906" max="3906" width="0.5703125" style="177" customWidth="1"/>
    <col min="3907" max="3907" width="2.140625" style="177" customWidth="1"/>
    <col min="3908" max="3908" width="0.5703125" style="177" customWidth="1"/>
    <col min="3909" max="3909" width="2.140625" style="177" customWidth="1"/>
    <col min="3910" max="3910" width="0.5703125" style="177" customWidth="1"/>
    <col min="3911" max="3911" width="2.140625" style="177" customWidth="1"/>
    <col min="3912" max="3912" width="0.5703125" style="177" customWidth="1"/>
    <col min="3913" max="3913" width="2.140625" style="177" customWidth="1"/>
    <col min="3914" max="3914" width="0.5703125" style="177" customWidth="1"/>
    <col min="3915" max="3915" width="2.140625" style="177" customWidth="1"/>
    <col min="3916" max="3916" width="0.5703125" style="177" customWidth="1"/>
    <col min="3917" max="3917" width="2.140625" style="177" customWidth="1"/>
    <col min="3918" max="3918" width="0.5703125" style="177" customWidth="1"/>
    <col min="3919" max="3919" width="2.140625" style="177" customWidth="1"/>
    <col min="3920" max="3920" width="0.5703125" style="177" customWidth="1"/>
    <col min="3921" max="3921" width="2.140625" style="177" customWidth="1"/>
    <col min="3922" max="3922" width="0.5703125" style="177" customWidth="1"/>
    <col min="3923" max="3923" width="2.140625" style="177" customWidth="1"/>
    <col min="3924" max="3924" width="0.5703125" style="177" customWidth="1"/>
    <col min="3925" max="3925" width="2.140625" style="177" customWidth="1"/>
    <col min="3926" max="3926" width="0.5703125" style="177" customWidth="1"/>
    <col min="3927" max="3928" width="2.57031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60" width="0.5703125" style="177" customWidth="1"/>
    <col min="4161" max="4161" width="2.140625" style="177" customWidth="1"/>
    <col min="4162" max="4162" width="0.5703125" style="177" customWidth="1"/>
    <col min="4163" max="4163" width="2.140625" style="177" customWidth="1"/>
    <col min="4164" max="4164" width="0.5703125" style="177" customWidth="1"/>
    <col min="4165" max="4165" width="2.140625" style="177" customWidth="1"/>
    <col min="4166" max="4166" width="0.5703125" style="177" customWidth="1"/>
    <col min="4167" max="4167" width="2.140625" style="177" customWidth="1"/>
    <col min="4168" max="4168" width="0.5703125" style="177" customWidth="1"/>
    <col min="4169" max="4169" width="2.140625" style="177" customWidth="1"/>
    <col min="4170" max="4170" width="0.5703125" style="177" customWidth="1"/>
    <col min="4171" max="4171" width="2.140625" style="177" customWidth="1"/>
    <col min="4172" max="4172" width="0.5703125" style="177" customWidth="1"/>
    <col min="4173" max="4173" width="2.140625" style="177" customWidth="1"/>
    <col min="4174" max="4174" width="0.5703125" style="177" customWidth="1"/>
    <col min="4175" max="4175" width="2.140625" style="177" customWidth="1"/>
    <col min="4176" max="4176" width="0.5703125" style="177" customWidth="1"/>
    <col min="4177" max="4177" width="2.140625" style="177" customWidth="1"/>
    <col min="4178" max="4178" width="0.5703125" style="177" customWidth="1"/>
    <col min="4179" max="4179" width="2.140625" style="177" customWidth="1"/>
    <col min="4180" max="4180" width="0.5703125" style="177" customWidth="1"/>
    <col min="4181" max="4181" width="2.140625" style="177" customWidth="1"/>
    <col min="4182" max="4182" width="0.5703125" style="177" customWidth="1"/>
    <col min="4183" max="4184" width="2.57031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6" width="0.5703125" style="177" customWidth="1"/>
    <col min="4417" max="4417" width="2.140625" style="177" customWidth="1"/>
    <col min="4418" max="4418" width="0.5703125" style="177" customWidth="1"/>
    <col min="4419" max="4419" width="2.140625" style="177" customWidth="1"/>
    <col min="4420" max="4420" width="0.5703125" style="177" customWidth="1"/>
    <col min="4421" max="4421" width="2.140625" style="177" customWidth="1"/>
    <col min="4422" max="4422" width="0.5703125" style="177" customWidth="1"/>
    <col min="4423" max="4423" width="2.140625" style="177" customWidth="1"/>
    <col min="4424" max="4424" width="0.5703125" style="177" customWidth="1"/>
    <col min="4425" max="4425" width="2.140625" style="177" customWidth="1"/>
    <col min="4426" max="4426" width="0.5703125" style="177" customWidth="1"/>
    <col min="4427" max="4427" width="2.140625" style="177" customWidth="1"/>
    <col min="4428" max="4428" width="0.5703125" style="177" customWidth="1"/>
    <col min="4429" max="4429" width="2.140625" style="177" customWidth="1"/>
    <col min="4430" max="4430" width="0.5703125" style="177" customWidth="1"/>
    <col min="4431" max="4431" width="2.140625" style="177" customWidth="1"/>
    <col min="4432" max="4432" width="0.5703125" style="177" customWidth="1"/>
    <col min="4433" max="4433" width="2.140625" style="177" customWidth="1"/>
    <col min="4434" max="4434" width="0.5703125" style="177" customWidth="1"/>
    <col min="4435" max="4435" width="2.140625" style="177" customWidth="1"/>
    <col min="4436" max="4436" width="0.5703125" style="177" customWidth="1"/>
    <col min="4437" max="4437" width="2.140625" style="177" customWidth="1"/>
    <col min="4438" max="4438" width="0.5703125" style="177" customWidth="1"/>
    <col min="4439" max="4440" width="2.57031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2" width="0.5703125" style="177" customWidth="1"/>
    <col min="4673" max="4673" width="2.140625" style="177" customWidth="1"/>
    <col min="4674" max="4674" width="0.5703125" style="177" customWidth="1"/>
    <col min="4675" max="4675" width="2.140625" style="177" customWidth="1"/>
    <col min="4676" max="4676" width="0.5703125" style="177" customWidth="1"/>
    <col min="4677" max="4677" width="2.140625" style="177" customWidth="1"/>
    <col min="4678" max="4678" width="0.5703125" style="177" customWidth="1"/>
    <col min="4679" max="4679" width="2.140625" style="177" customWidth="1"/>
    <col min="4680" max="4680" width="0.5703125" style="177" customWidth="1"/>
    <col min="4681" max="4681" width="2.140625" style="177" customWidth="1"/>
    <col min="4682" max="4682" width="0.5703125" style="177" customWidth="1"/>
    <col min="4683" max="4683" width="2.140625" style="177" customWidth="1"/>
    <col min="4684" max="4684" width="0.5703125" style="177" customWidth="1"/>
    <col min="4685" max="4685" width="2.140625" style="177" customWidth="1"/>
    <col min="4686" max="4686" width="0.5703125" style="177" customWidth="1"/>
    <col min="4687" max="4687" width="2.140625" style="177" customWidth="1"/>
    <col min="4688" max="4688" width="0.5703125" style="177" customWidth="1"/>
    <col min="4689" max="4689" width="2.140625" style="177" customWidth="1"/>
    <col min="4690" max="4690" width="0.5703125" style="177" customWidth="1"/>
    <col min="4691" max="4691" width="2.140625" style="177" customWidth="1"/>
    <col min="4692" max="4692" width="0.5703125" style="177" customWidth="1"/>
    <col min="4693" max="4693" width="2.140625" style="177" customWidth="1"/>
    <col min="4694" max="4694" width="0.5703125" style="177" customWidth="1"/>
    <col min="4695" max="4696" width="2.57031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8" width="0.5703125" style="177" customWidth="1"/>
    <col min="4929" max="4929" width="2.140625" style="177" customWidth="1"/>
    <col min="4930" max="4930" width="0.5703125" style="177" customWidth="1"/>
    <col min="4931" max="4931" width="2.140625" style="177" customWidth="1"/>
    <col min="4932" max="4932" width="0.5703125" style="177" customWidth="1"/>
    <col min="4933" max="4933" width="2.140625" style="177" customWidth="1"/>
    <col min="4934" max="4934" width="0.5703125" style="177" customWidth="1"/>
    <col min="4935" max="4935" width="2.140625" style="177" customWidth="1"/>
    <col min="4936" max="4936" width="0.5703125" style="177" customWidth="1"/>
    <col min="4937" max="4937" width="2.140625" style="177" customWidth="1"/>
    <col min="4938" max="4938" width="0.5703125" style="177" customWidth="1"/>
    <col min="4939" max="4939" width="2.140625" style="177" customWidth="1"/>
    <col min="4940" max="4940" width="0.5703125" style="177" customWidth="1"/>
    <col min="4941" max="4941" width="2.140625" style="177" customWidth="1"/>
    <col min="4942" max="4942" width="0.5703125" style="177" customWidth="1"/>
    <col min="4943" max="4943" width="2.140625" style="177" customWidth="1"/>
    <col min="4944" max="4944" width="0.5703125" style="177" customWidth="1"/>
    <col min="4945" max="4945" width="2.140625" style="177" customWidth="1"/>
    <col min="4946" max="4946" width="0.5703125" style="177" customWidth="1"/>
    <col min="4947" max="4947" width="2.140625" style="177" customWidth="1"/>
    <col min="4948" max="4948" width="0.5703125" style="177" customWidth="1"/>
    <col min="4949" max="4949" width="2.140625" style="177" customWidth="1"/>
    <col min="4950" max="4950" width="0.5703125" style="177" customWidth="1"/>
    <col min="4951" max="4952" width="2.57031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4" width="0.5703125" style="177" customWidth="1"/>
    <col min="5185" max="5185" width="2.140625" style="177" customWidth="1"/>
    <col min="5186" max="5186" width="0.5703125" style="177" customWidth="1"/>
    <col min="5187" max="5187" width="2.140625" style="177" customWidth="1"/>
    <col min="5188" max="5188" width="0.5703125" style="177" customWidth="1"/>
    <col min="5189" max="5189" width="2.140625" style="177" customWidth="1"/>
    <col min="5190" max="5190" width="0.5703125" style="177" customWidth="1"/>
    <col min="5191" max="5191" width="2.140625" style="177" customWidth="1"/>
    <col min="5192" max="5192" width="0.5703125" style="177" customWidth="1"/>
    <col min="5193" max="5193" width="2.140625" style="177" customWidth="1"/>
    <col min="5194" max="5194" width="0.5703125" style="177" customWidth="1"/>
    <col min="5195" max="5195" width="2.140625" style="177" customWidth="1"/>
    <col min="5196" max="5196" width="0.5703125" style="177" customWidth="1"/>
    <col min="5197" max="5197" width="2.140625" style="177" customWidth="1"/>
    <col min="5198" max="5198" width="0.5703125" style="177" customWidth="1"/>
    <col min="5199" max="5199" width="2.140625" style="177" customWidth="1"/>
    <col min="5200" max="5200" width="0.5703125" style="177" customWidth="1"/>
    <col min="5201" max="5201" width="2.140625" style="177" customWidth="1"/>
    <col min="5202" max="5202" width="0.5703125" style="177" customWidth="1"/>
    <col min="5203" max="5203" width="2.140625" style="177" customWidth="1"/>
    <col min="5204" max="5204" width="0.5703125" style="177" customWidth="1"/>
    <col min="5205" max="5205" width="2.140625" style="177" customWidth="1"/>
    <col min="5206" max="5206" width="0.5703125" style="177" customWidth="1"/>
    <col min="5207" max="5208" width="2.57031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40" width="0.5703125" style="177" customWidth="1"/>
    <col min="5441" max="5441" width="2.140625" style="177" customWidth="1"/>
    <col min="5442" max="5442" width="0.5703125" style="177" customWidth="1"/>
    <col min="5443" max="5443" width="2.140625" style="177" customWidth="1"/>
    <col min="5444" max="5444" width="0.5703125" style="177" customWidth="1"/>
    <col min="5445" max="5445" width="2.140625" style="177" customWidth="1"/>
    <col min="5446" max="5446" width="0.5703125" style="177" customWidth="1"/>
    <col min="5447" max="5447" width="2.140625" style="177" customWidth="1"/>
    <col min="5448" max="5448" width="0.5703125" style="177" customWidth="1"/>
    <col min="5449" max="5449" width="2.140625" style="177" customWidth="1"/>
    <col min="5450" max="5450" width="0.5703125" style="177" customWidth="1"/>
    <col min="5451" max="5451" width="2.140625" style="177" customWidth="1"/>
    <col min="5452" max="5452" width="0.5703125" style="177" customWidth="1"/>
    <col min="5453" max="5453" width="2.140625" style="177" customWidth="1"/>
    <col min="5454" max="5454" width="0.5703125" style="177" customWidth="1"/>
    <col min="5455" max="5455" width="2.140625" style="177" customWidth="1"/>
    <col min="5456" max="5456" width="0.5703125" style="177" customWidth="1"/>
    <col min="5457" max="5457" width="2.140625" style="177" customWidth="1"/>
    <col min="5458" max="5458" width="0.5703125" style="177" customWidth="1"/>
    <col min="5459" max="5459" width="2.140625" style="177" customWidth="1"/>
    <col min="5460" max="5460" width="0.5703125" style="177" customWidth="1"/>
    <col min="5461" max="5461" width="2.140625" style="177" customWidth="1"/>
    <col min="5462" max="5462" width="0.5703125" style="177" customWidth="1"/>
    <col min="5463" max="5464" width="2.57031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6" width="0.5703125" style="177" customWidth="1"/>
    <col min="5697" max="5697" width="2.140625" style="177" customWidth="1"/>
    <col min="5698" max="5698" width="0.5703125" style="177" customWidth="1"/>
    <col min="5699" max="5699" width="2.140625" style="177" customWidth="1"/>
    <col min="5700" max="5700" width="0.5703125" style="177" customWidth="1"/>
    <col min="5701" max="5701" width="2.140625" style="177" customWidth="1"/>
    <col min="5702" max="5702" width="0.5703125" style="177" customWidth="1"/>
    <col min="5703" max="5703" width="2.140625" style="177" customWidth="1"/>
    <col min="5704" max="5704" width="0.5703125" style="177" customWidth="1"/>
    <col min="5705" max="5705" width="2.140625" style="177" customWidth="1"/>
    <col min="5706" max="5706" width="0.5703125" style="177" customWidth="1"/>
    <col min="5707" max="5707" width="2.140625" style="177" customWidth="1"/>
    <col min="5708" max="5708" width="0.5703125" style="177" customWidth="1"/>
    <col min="5709" max="5709" width="2.140625" style="177" customWidth="1"/>
    <col min="5710" max="5710" width="0.5703125" style="177" customWidth="1"/>
    <col min="5711" max="5711" width="2.140625" style="177" customWidth="1"/>
    <col min="5712" max="5712" width="0.5703125" style="177" customWidth="1"/>
    <col min="5713" max="5713" width="2.140625" style="177" customWidth="1"/>
    <col min="5714" max="5714" width="0.5703125" style="177" customWidth="1"/>
    <col min="5715" max="5715" width="2.140625" style="177" customWidth="1"/>
    <col min="5716" max="5716" width="0.5703125" style="177" customWidth="1"/>
    <col min="5717" max="5717" width="2.140625" style="177" customWidth="1"/>
    <col min="5718" max="5718" width="0.5703125" style="177" customWidth="1"/>
    <col min="5719" max="5720" width="2.57031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2" width="0.5703125" style="177" customWidth="1"/>
    <col min="5953" max="5953" width="2.140625" style="177" customWidth="1"/>
    <col min="5954" max="5954" width="0.5703125" style="177" customWidth="1"/>
    <col min="5955" max="5955" width="2.140625" style="177" customWidth="1"/>
    <col min="5956" max="5956" width="0.5703125" style="177" customWidth="1"/>
    <col min="5957" max="5957" width="2.140625" style="177" customWidth="1"/>
    <col min="5958" max="5958" width="0.5703125" style="177" customWidth="1"/>
    <col min="5959" max="5959" width="2.140625" style="177" customWidth="1"/>
    <col min="5960" max="5960" width="0.5703125" style="177" customWidth="1"/>
    <col min="5961" max="5961" width="2.140625" style="177" customWidth="1"/>
    <col min="5962" max="5962" width="0.5703125" style="177" customWidth="1"/>
    <col min="5963" max="5963" width="2.140625" style="177" customWidth="1"/>
    <col min="5964" max="5964" width="0.5703125" style="177" customWidth="1"/>
    <col min="5965" max="5965" width="2.140625" style="177" customWidth="1"/>
    <col min="5966" max="5966" width="0.5703125" style="177" customWidth="1"/>
    <col min="5967" max="5967" width="2.140625" style="177" customWidth="1"/>
    <col min="5968" max="5968" width="0.5703125" style="177" customWidth="1"/>
    <col min="5969" max="5969" width="2.140625" style="177" customWidth="1"/>
    <col min="5970" max="5970" width="0.5703125" style="177" customWidth="1"/>
    <col min="5971" max="5971" width="2.140625" style="177" customWidth="1"/>
    <col min="5972" max="5972" width="0.5703125" style="177" customWidth="1"/>
    <col min="5973" max="5973" width="2.140625" style="177" customWidth="1"/>
    <col min="5974" max="5974" width="0.5703125" style="177" customWidth="1"/>
    <col min="5975" max="5976" width="2.57031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8" width="0.5703125" style="177" customWidth="1"/>
    <col min="6209" max="6209" width="2.140625" style="177" customWidth="1"/>
    <col min="6210" max="6210" width="0.5703125" style="177" customWidth="1"/>
    <col min="6211" max="6211" width="2.140625" style="177" customWidth="1"/>
    <col min="6212" max="6212" width="0.5703125" style="177" customWidth="1"/>
    <col min="6213" max="6213" width="2.140625" style="177" customWidth="1"/>
    <col min="6214" max="6214" width="0.5703125" style="177" customWidth="1"/>
    <col min="6215" max="6215" width="2.140625" style="177" customWidth="1"/>
    <col min="6216" max="6216" width="0.5703125" style="177" customWidth="1"/>
    <col min="6217" max="6217" width="2.140625" style="177" customWidth="1"/>
    <col min="6218" max="6218" width="0.5703125" style="177" customWidth="1"/>
    <col min="6219" max="6219" width="2.140625" style="177" customWidth="1"/>
    <col min="6220" max="6220" width="0.5703125" style="177" customWidth="1"/>
    <col min="6221" max="6221" width="2.140625" style="177" customWidth="1"/>
    <col min="6222" max="6222" width="0.5703125" style="177" customWidth="1"/>
    <col min="6223" max="6223" width="2.140625" style="177" customWidth="1"/>
    <col min="6224" max="6224" width="0.5703125" style="177" customWidth="1"/>
    <col min="6225" max="6225" width="2.140625" style="177" customWidth="1"/>
    <col min="6226" max="6226" width="0.5703125" style="177" customWidth="1"/>
    <col min="6227" max="6227" width="2.140625" style="177" customWidth="1"/>
    <col min="6228" max="6228" width="0.5703125" style="177" customWidth="1"/>
    <col min="6229" max="6229" width="2.140625" style="177" customWidth="1"/>
    <col min="6230" max="6230" width="0.5703125" style="177" customWidth="1"/>
    <col min="6231" max="6232" width="2.57031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4" width="0.5703125" style="177" customWidth="1"/>
    <col min="6465" max="6465" width="2.140625" style="177" customWidth="1"/>
    <col min="6466" max="6466" width="0.5703125" style="177" customWidth="1"/>
    <col min="6467" max="6467" width="2.140625" style="177" customWidth="1"/>
    <col min="6468" max="6468" width="0.5703125" style="177" customWidth="1"/>
    <col min="6469" max="6469" width="2.140625" style="177" customWidth="1"/>
    <col min="6470" max="6470" width="0.5703125" style="177" customWidth="1"/>
    <col min="6471" max="6471" width="2.140625" style="177" customWidth="1"/>
    <col min="6472" max="6472" width="0.5703125" style="177" customWidth="1"/>
    <col min="6473" max="6473" width="2.140625" style="177" customWidth="1"/>
    <col min="6474" max="6474" width="0.5703125" style="177" customWidth="1"/>
    <col min="6475" max="6475" width="2.140625" style="177" customWidth="1"/>
    <col min="6476" max="6476" width="0.5703125" style="177" customWidth="1"/>
    <col min="6477" max="6477" width="2.140625" style="177" customWidth="1"/>
    <col min="6478" max="6478" width="0.5703125" style="177" customWidth="1"/>
    <col min="6479" max="6479" width="2.140625" style="177" customWidth="1"/>
    <col min="6480" max="6480" width="0.5703125" style="177" customWidth="1"/>
    <col min="6481" max="6481" width="2.140625" style="177" customWidth="1"/>
    <col min="6482" max="6482" width="0.5703125" style="177" customWidth="1"/>
    <col min="6483" max="6483" width="2.140625" style="177" customWidth="1"/>
    <col min="6484" max="6484" width="0.5703125" style="177" customWidth="1"/>
    <col min="6485" max="6485" width="2.140625" style="177" customWidth="1"/>
    <col min="6486" max="6486" width="0.5703125" style="177" customWidth="1"/>
    <col min="6487" max="6488" width="2.57031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20" width="0.5703125" style="177" customWidth="1"/>
    <col min="6721" max="6721" width="2.140625" style="177" customWidth="1"/>
    <col min="6722" max="6722" width="0.5703125" style="177" customWidth="1"/>
    <col min="6723" max="6723" width="2.140625" style="177" customWidth="1"/>
    <col min="6724" max="6724" width="0.5703125" style="177" customWidth="1"/>
    <col min="6725" max="6725" width="2.140625" style="177" customWidth="1"/>
    <col min="6726" max="6726" width="0.5703125" style="177" customWidth="1"/>
    <col min="6727" max="6727" width="2.140625" style="177" customWidth="1"/>
    <col min="6728" max="6728" width="0.5703125" style="177" customWidth="1"/>
    <col min="6729" max="6729" width="2.140625" style="177" customWidth="1"/>
    <col min="6730" max="6730" width="0.5703125" style="177" customWidth="1"/>
    <col min="6731" max="6731" width="2.140625" style="177" customWidth="1"/>
    <col min="6732" max="6732" width="0.5703125" style="177" customWidth="1"/>
    <col min="6733" max="6733" width="2.140625" style="177" customWidth="1"/>
    <col min="6734" max="6734" width="0.5703125" style="177" customWidth="1"/>
    <col min="6735" max="6735" width="2.140625" style="177" customWidth="1"/>
    <col min="6736" max="6736" width="0.5703125" style="177" customWidth="1"/>
    <col min="6737" max="6737" width="2.140625" style="177" customWidth="1"/>
    <col min="6738" max="6738" width="0.5703125" style="177" customWidth="1"/>
    <col min="6739" max="6739" width="2.140625" style="177" customWidth="1"/>
    <col min="6740" max="6740" width="0.5703125" style="177" customWidth="1"/>
    <col min="6741" max="6741" width="2.140625" style="177" customWidth="1"/>
    <col min="6742" max="6742" width="0.5703125" style="177" customWidth="1"/>
    <col min="6743" max="6744" width="2.57031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6" width="0.5703125" style="177" customWidth="1"/>
    <col min="6977" max="6977" width="2.140625" style="177" customWidth="1"/>
    <col min="6978" max="6978" width="0.5703125" style="177" customWidth="1"/>
    <col min="6979" max="6979" width="2.140625" style="177" customWidth="1"/>
    <col min="6980" max="6980" width="0.5703125" style="177" customWidth="1"/>
    <col min="6981" max="6981" width="2.140625" style="177" customWidth="1"/>
    <col min="6982" max="6982" width="0.5703125" style="177" customWidth="1"/>
    <col min="6983" max="6983" width="2.140625" style="177" customWidth="1"/>
    <col min="6984" max="6984" width="0.5703125" style="177" customWidth="1"/>
    <col min="6985" max="6985" width="2.140625" style="177" customWidth="1"/>
    <col min="6986" max="6986" width="0.5703125" style="177" customWidth="1"/>
    <col min="6987" max="6987" width="2.140625" style="177" customWidth="1"/>
    <col min="6988" max="6988" width="0.5703125" style="177" customWidth="1"/>
    <col min="6989" max="6989" width="2.140625" style="177" customWidth="1"/>
    <col min="6990" max="6990" width="0.5703125" style="177" customWidth="1"/>
    <col min="6991" max="6991" width="2.140625" style="177" customWidth="1"/>
    <col min="6992" max="6992" width="0.5703125" style="177" customWidth="1"/>
    <col min="6993" max="6993" width="2.140625" style="177" customWidth="1"/>
    <col min="6994" max="6994" width="0.5703125" style="177" customWidth="1"/>
    <col min="6995" max="6995" width="2.140625" style="177" customWidth="1"/>
    <col min="6996" max="6996" width="0.5703125" style="177" customWidth="1"/>
    <col min="6997" max="6997" width="2.140625" style="177" customWidth="1"/>
    <col min="6998" max="6998" width="0.5703125" style="177" customWidth="1"/>
    <col min="6999" max="7000" width="2.57031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2" width="0.5703125" style="177" customWidth="1"/>
    <col min="7233" max="7233" width="2.140625" style="177" customWidth="1"/>
    <col min="7234" max="7234" width="0.5703125" style="177" customWidth="1"/>
    <col min="7235" max="7235" width="2.140625" style="177" customWidth="1"/>
    <col min="7236" max="7236" width="0.5703125" style="177" customWidth="1"/>
    <col min="7237" max="7237" width="2.140625" style="177" customWidth="1"/>
    <col min="7238" max="7238" width="0.5703125" style="177" customWidth="1"/>
    <col min="7239" max="7239" width="2.140625" style="177" customWidth="1"/>
    <col min="7240" max="7240" width="0.5703125" style="177" customWidth="1"/>
    <col min="7241" max="7241" width="2.140625" style="177" customWidth="1"/>
    <col min="7242" max="7242" width="0.5703125" style="177" customWidth="1"/>
    <col min="7243" max="7243" width="2.140625" style="177" customWidth="1"/>
    <col min="7244" max="7244" width="0.5703125" style="177" customWidth="1"/>
    <col min="7245" max="7245" width="2.140625" style="177" customWidth="1"/>
    <col min="7246" max="7246" width="0.5703125" style="177" customWidth="1"/>
    <col min="7247" max="7247" width="2.140625" style="177" customWidth="1"/>
    <col min="7248" max="7248" width="0.5703125" style="177" customWidth="1"/>
    <col min="7249" max="7249" width="2.140625" style="177" customWidth="1"/>
    <col min="7250" max="7250" width="0.5703125" style="177" customWidth="1"/>
    <col min="7251" max="7251" width="2.140625" style="177" customWidth="1"/>
    <col min="7252" max="7252" width="0.5703125" style="177" customWidth="1"/>
    <col min="7253" max="7253" width="2.140625" style="177" customWidth="1"/>
    <col min="7254" max="7254" width="0.5703125" style="177" customWidth="1"/>
    <col min="7255" max="7256" width="2.57031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8" width="0.5703125" style="177" customWidth="1"/>
    <col min="7489" max="7489" width="2.140625" style="177" customWidth="1"/>
    <col min="7490" max="7490" width="0.5703125" style="177" customWidth="1"/>
    <col min="7491" max="7491" width="2.140625" style="177" customWidth="1"/>
    <col min="7492" max="7492" width="0.5703125" style="177" customWidth="1"/>
    <col min="7493" max="7493" width="2.140625" style="177" customWidth="1"/>
    <col min="7494" max="7494" width="0.5703125" style="177" customWidth="1"/>
    <col min="7495" max="7495" width="2.140625" style="177" customWidth="1"/>
    <col min="7496" max="7496" width="0.5703125" style="177" customWidth="1"/>
    <col min="7497" max="7497" width="2.140625" style="177" customWidth="1"/>
    <col min="7498" max="7498" width="0.5703125" style="177" customWidth="1"/>
    <col min="7499" max="7499" width="2.140625" style="177" customWidth="1"/>
    <col min="7500" max="7500" width="0.5703125" style="177" customWidth="1"/>
    <col min="7501" max="7501" width="2.140625" style="177" customWidth="1"/>
    <col min="7502" max="7502" width="0.5703125" style="177" customWidth="1"/>
    <col min="7503" max="7503" width="2.140625" style="177" customWidth="1"/>
    <col min="7504" max="7504" width="0.5703125" style="177" customWidth="1"/>
    <col min="7505" max="7505" width="2.140625" style="177" customWidth="1"/>
    <col min="7506" max="7506" width="0.5703125" style="177" customWidth="1"/>
    <col min="7507" max="7507" width="2.140625" style="177" customWidth="1"/>
    <col min="7508" max="7508" width="0.5703125" style="177" customWidth="1"/>
    <col min="7509" max="7509" width="2.140625" style="177" customWidth="1"/>
    <col min="7510" max="7510" width="0.5703125" style="177" customWidth="1"/>
    <col min="7511" max="7512" width="2.57031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4" width="0.5703125" style="177" customWidth="1"/>
    <col min="7745" max="7745" width="2.140625" style="177" customWidth="1"/>
    <col min="7746" max="7746" width="0.5703125" style="177" customWidth="1"/>
    <col min="7747" max="7747" width="2.140625" style="177" customWidth="1"/>
    <col min="7748" max="7748" width="0.5703125" style="177" customWidth="1"/>
    <col min="7749" max="7749" width="2.140625" style="177" customWidth="1"/>
    <col min="7750" max="7750" width="0.5703125" style="177" customWidth="1"/>
    <col min="7751" max="7751" width="2.140625" style="177" customWidth="1"/>
    <col min="7752" max="7752" width="0.5703125" style="177" customWidth="1"/>
    <col min="7753" max="7753" width="2.140625" style="177" customWidth="1"/>
    <col min="7754" max="7754" width="0.5703125" style="177" customWidth="1"/>
    <col min="7755" max="7755" width="2.140625" style="177" customWidth="1"/>
    <col min="7756" max="7756" width="0.5703125" style="177" customWidth="1"/>
    <col min="7757" max="7757" width="2.140625" style="177" customWidth="1"/>
    <col min="7758" max="7758" width="0.5703125" style="177" customWidth="1"/>
    <col min="7759" max="7759" width="2.140625" style="177" customWidth="1"/>
    <col min="7760" max="7760" width="0.5703125" style="177" customWidth="1"/>
    <col min="7761" max="7761" width="2.140625" style="177" customWidth="1"/>
    <col min="7762" max="7762" width="0.5703125" style="177" customWidth="1"/>
    <col min="7763" max="7763" width="2.140625" style="177" customWidth="1"/>
    <col min="7764" max="7764" width="0.5703125" style="177" customWidth="1"/>
    <col min="7765" max="7765" width="2.140625" style="177" customWidth="1"/>
    <col min="7766" max="7766" width="0.5703125" style="177" customWidth="1"/>
    <col min="7767" max="7768" width="2.57031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8000" width="0.5703125" style="177" customWidth="1"/>
    <col min="8001" max="8001" width="2.140625" style="177" customWidth="1"/>
    <col min="8002" max="8002" width="0.5703125" style="177" customWidth="1"/>
    <col min="8003" max="8003" width="2.140625" style="177" customWidth="1"/>
    <col min="8004" max="8004" width="0.5703125" style="177" customWidth="1"/>
    <col min="8005" max="8005" width="2.140625" style="177" customWidth="1"/>
    <col min="8006" max="8006" width="0.5703125" style="177" customWidth="1"/>
    <col min="8007" max="8007" width="2.140625" style="177" customWidth="1"/>
    <col min="8008" max="8008" width="0.5703125" style="177" customWidth="1"/>
    <col min="8009" max="8009" width="2.140625" style="177" customWidth="1"/>
    <col min="8010" max="8010" width="0.5703125" style="177" customWidth="1"/>
    <col min="8011" max="8011" width="2.140625" style="177" customWidth="1"/>
    <col min="8012" max="8012" width="0.5703125" style="177" customWidth="1"/>
    <col min="8013" max="8013" width="2.140625" style="177" customWidth="1"/>
    <col min="8014" max="8014" width="0.5703125" style="177" customWidth="1"/>
    <col min="8015" max="8015" width="2.140625" style="177" customWidth="1"/>
    <col min="8016" max="8016" width="0.5703125" style="177" customWidth="1"/>
    <col min="8017" max="8017" width="2.140625" style="177" customWidth="1"/>
    <col min="8018" max="8018" width="0.5703125" style="177" customWidth="1"/>
    <col min="8019" max="8019" width="2.140625" style="177" customWidth="1"/>
    <col min="8020" max="8020" width="0.5703125" style="177" customWidth="1"/>
    <col min="8021" max="8021" width="2.140625" style="177" customWidth="1"/>
    <col min="8022" max="8022" width="0.5703125" style="177" customWidth="1"/>
    <col min="8023" max="8024" width="2.57031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6" width="0.5703125" style="177" customWidth="1"/>
    <col min="8257" max="8257" width="2.140625" style="177" customWidth="1"/>
    <col min="8258" max="8258" width="0.5703125" style="177" customWidth="1"/>
    <col min="8259" max="8259" width="2.140625" style="177" customWidth="1"/>
    <col min="8260" max="8260" width="0.5703125" style="177" customWidth="1"/>
    <col min="8261" max="8261" width="2.140625" style="177" customWidth="1"/>
    <col min="8262" max="8262" width="0.5703125" style="177" customWidth="1"/>
    <col min="8263" max="8263" width="2.140625" style="177" customWidth="1"/>
    <col min="8264" max="8264" width="0.5703125" style="177" customWidth="1"/>
    <col min="8265" max="8265" width="2.140625" style="177" customWidth="1"/>
    <col min="8266" max="8266" width="0.5703125" style="177" customWidth="1"/>
    <col min="8267" max="8267" width="2.140625" style="177" customWidth="1"/>
    <col min="8268" max="8268" width="0.5703125" style="177" customWidth="1"/>
    <col min="8269" max="8269" width="2.140625" style="177" customWidth="1"/>
    <col min="8270" max="8270" width="0.5703125" style="177" customWidth="1"/>
    <col min="8271" max="8271" width="2.140625" style="177" customWidth="1"/>
    <col min="8272" max="8272" width="0.5703125" style="177" customWidth="1"/>
    <col min="8273" max="8273" width="2.140625" style="177" customWidth="1"/>
    <col min="8274" max="8274" width="0.5703125" style="177" customWidth="1"/>
    <col min="8275" max="8275" width="2.140625" style="177" customWidth="1"/>
    <col min="8276" max="8276" width="0.5703125" style="177" customWidth="1"/>
    <col min="8277" max="8277" width="2.140625" style="177" customWidth="1"/>
    <col min="8278" max="8278" width="0.5703125" style="177" customWidth="1"/>
    <col min="8279" max="8280" width="2.57031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2" width="0.5703125" style="177" customWidth="1"/>
    <col min="8513" max="8513" width="2.140625" style="177" customWidth="1"/>
    <col min="8514" max="8514" width="0.5703125" style="177" customWidth="1"/>
    <col min="8515" max="8515" width="2.140625" style="177" customWidth="1"/>
    <col min="8516" max="8516" width="0.5703125" style="177" customWidth="1"/>
    <col min="8517" max="8517" width="2.140625" style="177" customWidth="1"/>
    <col min="8518" max="8518" width="0.5703125" style="177" customWidth="1"/>
    <col min="8519" max="8519" width="2.140625" style="177" customWidth="1"/>
    <col min="8520" max="8520" width="0.5703125" style="177" customWidth="1"/>
    <col min="8521" max="8521" width="2.140625" style="177" customWidth="1"/>
    <col min="8522" max="8522" width="0.5703125" style="177" customWidth="1"/>
    <col min="8523" max="8523" width="2.140625" style="177" customWidth="1"/>
    <col min="8524" max="8524" width="0.5703125" style="177" customWidth="1"/>
    <col min="8525" max="8525" width="2.140625" style="177" customWidth="1"/>
    <col min="8526" max="8526" width="0.5703125" style="177" customWidth="1"/>
    <col min="8527" max="8527" width="2.140625" style="177" customWidth="1"/>
    <col min="8528" max="8528" width="0.5703125" style="177" customWidth="1"/>
    <col min="8529" max="8529" width="2.140625" style="177" customWidth="1"/>
    <col min="8530" max="8530" width="0.5703125" style="177" customWidth="1"/>
    <col min="8531" max="8531" width="2.140625" style="177" customWidth="1"/>
    <col min="8532" max="8532" width="0.5703125" style="177" customWidth="1"/>
    <col min="8533" max="8533" width="2.140625" style="177" customWidth="1"/>
    <col min="8534" max="8534" width="0.5703125" style="177" customWidth="1"/>
    <col min="8535" max="8536" width="2.57031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8" width="0.5703125" style="177" customWidth="1"/>
    <col min="8769" max="8769" width="2.140625" style="177" customWidth="1"/>
    <col min="8770" max="8770" width="0.5703125" style="177" customWidth="1"/>
    <col min="8771" max="8771" width="2.140625" style="177" customWidth="1"/>
    <col min="8772" max="8772" width="0.5703125" style="177" customWidth="1"/>
    <col min="8773" max="8773" width="2.140625" style="177" customWidth="1"/>
    <col min="8774" max="8774" width="0.5703125" style="177" customWidth="1"/>
    <col min="8775" max="8775" width="2.140625" style="177" customWidth="1"/>
    <col min="8776" max="8776" width="0.5703125" style="177" customWidth="1"/>
    <col min="8777" max="8777" width="2.140625" style="177" customWidth="1"/>
    <col min="8778" max="8778" width="0.5703125" style="177" customWidth="1"/>
    <col min="8779" max="8779" width="2.140625" style="177" customWidth="1"/>
    <col min="8780" max="8780" width="0.5703125" style="177" customWidth="1"/>
    <col min="8781" max="8781" width="2.140625" style="177" customWidth="1"/>
    <col min="8782" max="8782" width="0.5703125" style="177" customWidth="1"/>
    <col min="8783" max="8783" width="2.140625" style="177" customWidth="1"/>
    <col min="8784" max="8784" width="0.5703125" style="177" customWidth="1"/>
    <col min="8785" max="8785" width="2.140625" style="177" customWidth="1"/>
    <col min="8786" max="8786" width="0.5703125" style="177" customWidth="1"/>
    <col min="8787" max="8787" width="2.140625" style="177" customWidth="1"/>
    <col min="8788" max="8788" width="0.5703125" style="177" customWidth="1"/>
    <col min="8789" max="8789" width="2.140625" style="177" customWidth="1"/>
    <col min="8790" max="8790" width="0.5703125" style="177" customWidth="1"/>
    <col min="8791" max="8792" width="2.57031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4" width="0.5703125" style="177" customWidth="1"/>
    <col min="9025" max="9025" width="2.140625" style="177" customWidth="1"/>
    <col min="9026" max="9026" width="0.5703125" style="177" customWidth="1"/>
    <col min="9027" max="9027" width="2.140625" style="177" customWidth="1"/>
    <col min="9028" max="9028" width="0.5703125" style="177" customWidth="1"/>
    <col min="9029" max="9029" width="2.140625" style="177" customWidth="1"/>
    <col min="9030" max="9030" width="0.5703125" style="177" customWidth="1"/>
    <col min="9031" max="9031" width="2.140625" style="177" customWidth="1"/>
    <col min="9032" max="9032" width="0.5703125" style="177" customWidth="1"/>
    <col min="9033" max="9033" width="2.140625" style="177" customWidth="1"/>
    <col min="9034" max="9034" width="0.5703125" style="177" customWidth="1"/>
    <col min="9035" max="9035" width="2.140625" style="177" customWidth="1"/>
    <col min="9036" max="9036" width="0.5703125" style="177" customWidth="1"/>
    <col min="9037" max="9037" width="2.140625" style="177" customWidth="1"/>
    <col min="9038" max="9038" width="0.5703125" style="177" customWidth="1"/>
    <col min="9039" max="9039" width="2.140625" style="177" customWidth="1"/>
    <col min="9040" max="9040" width="0.5703125" style="177" customWidth="1"/>
    <col min="9041" max="9041" width="2.140625" style="177" customWidth="1"/>
    <col min="9042" max="9042" width="0.5703125" style="177" customWidth="1"/>
    <col min="9043" max="9043" width="2.140625" style="177" customWidth="1"/>
    <col min="9044" max="9044" width="0.5703125" style="177" customWidth="1"/>
    <col min="9045" max="9045" width="2.140625" style="177" customWidth="1"/>
    <col min="9046" max="9046" width="0.5703125" style="177" customWidth="1"/>
    <col min="9047" max="9048" width="2.57031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80" width="0.5703125" style="177" customWidth="1"/>
    <col min="9281" max="9281" width="2.140625" style="177" customWidth="1"/>
    <col min="9282" max="9282" width="0.5703125" style="177" customWidth="1"/>
    <col min="9283" max="9283" width="2.140625" style="177" customWidth="1"/>
    <col min="9284" max="9284" width="0.5703125" style="177" customWidth="1"/>
    <col min="9285" max="9285" width="2.140625" style="177" customWidth="1"/>
    <col min="9286" max="9286" width="0.5703125" style="177" customWidth="1"/>
    <col min="9287" max="9287" width="2.140625" style="177" customWidth="1"/>
    <col min="9288" max="9288" width="0.5703125" style="177" customWidth="1"/>
    <col min="9289" max="9289" width="2.140625" style="177" customWidth="1"/>
    <col min="9290" max="9290" width="0.5703125" style="177" customWidth="1"/>
    <col min="9291" max="9291" width="2.140625" style="177" customWidth="1"/>
    <col min="9292" max="9292" width="0.5703125" style="177" customWidth="1"/>
    <col min="9293" max="9293" width="2.140625" style="177" customWidth="1"/>
    <col min="9294" max="9294" width="0.5703125" style="177" customWidth="1"/>
    <col min="9295" max="9295" width="2.140625" style="177" customWidth="1"/>
    <col min="9296" max="9296" width="0.5703125" style="177" customWidth="1"/>
    <col min="9297" max="9297" width="2.140625" style="177" customWidth="1"/>
    <col min="9298" max="9298" width="0.5703125" style="177" customWidth="1"/>
    <col min="9299" max="9299" width="2.140625" style="177" customWidth="1"/>
    <col min="9300" max="9300" width="0.5703125" style="177" customWidth="1"/>
    <col min="9301" max="9301" width="2.140625" style="177" customWidth="1"/>
    <col min="9302" max="9302" width="0.5703125" style="177" customWidth="1"/>
    <col min="9303" max="9304" width="2.57031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6" width="0.5703125" style="177" customWidth="1"/>
    <col min="9537" max="9537" width="2.140625" style="177" customWidth="1"/>
    <col min="9538" max="9538" width="0.5703125" style="177" customWidth="1"/>
    <col min="9539" max="9539" width="2.140625" style="177" customWidth="1"/>
    <col min="9540" max="9540" width="0.5703125" style="177" customWidth="1"/>
    <col min="9541" max="9541" width="2.140625" style="177" customWidth="1"/>
    <col min="9542" max="9542" width="0.5703125" style="177" customWidth="1"/>
    <col min="9543" max="9543" width="2.140625" style="177" customWidth="1"/>
    <col min="9544" max="9544" width="0.5703125" style="177" customWidth="1"/>
    <col min="9545" max="9545" width="2.140625" style="177" customWidth="1"/>
    <col min="9546" max="9546" width="0.5703125" style="177" customWidth="1"/>
    <col min="9547" max="9547" width="2.140625" style="177" customWidth="1"/>
    <col min="9548" max="9548" width="0.5703125" style="177" customWidth="1"/>
    <col min="9549" max="9549" width="2.140625" style="177" customWidth="1"/>
    <col min="9550" max="9550" width="0.5703125" style="177" customWidth="1"/>
    <col min="9551" max="9551" width="2.140625" style="177" customWidth="1"/>
    <col min="9552" max="9552" width="0.5703125" style="177" customWidth="1"/>
    <col min="9553" max="9553" width="2.140625" style="177" customWidth="1"/>
    <col min="9554" max="9554" width="0.5703125" style="177" customWidth="1"/>
    <col min="9555" max="9555" width="2.140625" style="177" customWidth="1"/>
    <col min="9556" max="9556" width="0.5703125" style="177" customWidth="1"/>
    <col min="9557" max="9557" width="2.140625" style="177" customWidth="1"/>
    <col min="9558" max="9558" width="0.5703125" style="177" customWidth="1"/>
    <col min="9559" max="9560" width="2.57031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2" width="0.5703125" style="177" customWidth="1"/>
    <col min="9793" max="9793" width="2.140625" style="177" customWidth="1"/>
    <col min="9794" max="9794" width="0.5703125" style="177" customWidth="1"/>
    <col min="9795" max="9795" width="2.140625" style="177" customWidth="1"/>
    <col min="9796" max="9796" width="0.5703125" style="177" customWidth="1"/>
    <col min="9797" max="9797" width="2.140625" style="177" customWidth="1"/>
    <col min="9798" max="9798" width="0.5703125" style="177" customWidth="1"/>
    <col min="9799" max="9799" width="2.140625" style="177" customWidth="1"/>
    <col min="9800" max="9800" width="0.5703125" style="177" customWidth="1"/>
    <col min="9801" max="9801" width="2.140625" style="177" customWidth="1"/>
    <col min="9802" max="9802" width="0.5703125" style="177" customWidth="1"/>
    <col min="9803" max="9803" width="2.140625" style="177" customWidth="1"/>
    <col min="9804" max="9804" width="0.5703125" style="177" customWidth="1"/>
    <col min="9805" max="9805" width="2.140625" style="177" customWidth="1"/>
    <col min="9806" max="9806" width="0.5703125" style="177" customWidth="1"/>
    <col min="9807" max="9807" width="2.140625" style="177" customWidth="1"/>
    <col min="9808" max="9808" width="0.5703125" style="177" customWidth="1"/>
    <col min="9809" max="9809" width="2.140625" style="177" customWidth="1"/>
    <col min="9810" max="9810" width="0.5703125" style="177" customWidth="1"/>
    <col min="9811" max="9811" width="2.140625" style="177" customWidth="1"/>
    <col min="9812" max="9812" width="0.5703125" style="177" customWidth="1"/>
    <col min="9813" max="9813" width="2.140625" style="177" customWidth="1"/>
    <col min="9814" max="9814" width="0.5703125" style="177" customWidth="1"/>
    <col min="9815" max="9816" width="2.57031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8" width="0.5703125" style="177" customWidth="1"/>
    <col min="10049" max="10049" width="2.140625" style="177" customWidth="1"/>
    <col min="10050" max="10050" width="0.5703125" style="177" customWidth="1"/>
    <col min="10051" max="10051" width="2.140625" style="177" customWidth="1"/>
    <col min="10052" max="10052" width="0.5703125" style="177" customWidth="1"/>
    <col min="10053" max="10053" width="2.140625" style="177" customWidth="1"/>
    <col min="10054" max="10054" width="0.5703125" style="177" customWidth="1"/>
    <col min="10055" max="10055" width="2.140625" style="177" customWidth="1"/>
    <col min="10056" max="10056" width="0.5703125" style="177" customWidth="1"/>
    <col min="10057" max="10057" width="2.140625" style="177" customWidth="1"/>
    <col min="10058" max="10058" width="0.5703125" style="177" customWidth="1"/>
    <col min="10059" max="10059" width="2.140625" style="177" customWidth="1"/>
    <col min="10060" max="10060" width="0.5703125" style="177" customWidth="1"/>
    <col min="10061" max="10061" width="2.140625" style="177" customWidth="1"/>
    <col min="10062" max="10062" width="0.5703125" style="177" customWidth="1"/>
    <col min="10063" max="10063" width="2.140625" style="177" customWidth="1"/>
    <col min="10064" max="10064" width="0.5703125" style="177" customWidth="1"/>
    <col min="10065" max="10065" width="2.140625" style="177" customWidth="1"/>
    <col min="10066" max="10066" width="0.5703125" style="177" customWidth="1"/>
    <col min="10067" max="10067" width="2.140625" style="177" customWidth="1"/>
    <col min="10068" max="10068" width="0.5703125" style="177" customWidth="1"/>
    <col min="10069" max="10069" width="2.140625" style="177" customWidth="1"/>
    <col min="10070" max="10070" width="0.5703125" style="177" customWidth="1"/>
    <col min="10071" max="10072" width="2.57031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4" width="0.5703125" style="177" customWidth="1"/>
    <col min="10305" max="10305" width="2.140625" style="177" customWidth="1"/>
    <col min="10306" max="10306" width="0.5703125" style="177" customWidth="1"/>
    <col min="10307" max="10307" width="2.140625" style="177" customWidth="1"/>
    <col min="10308" max="10308" width="0.5703125" style="177" customWidth="1"/>
    <col min="10309" max="10309" width="2.140625" style="177" customWidth="1"/>
    <col min="10310" max="10310" width="0.5703125" style="177" customWidth="1"/>
    <col min="10311" max="10311" width="2.140625" style="177" customWidth="1"/>
    <col min="10312" max="10312" width="0.5703125" style="177" customWidth="1"/>
    <col min="10313" max="10313" width="2.140625" style="177" customWidth="1"/>
    <col min="10314" max="10314" width="0.5703125" style="177" customWidth="1"/>
    <col min="10315" max="10315" width="2.140625" style="177" customWidth="1"/>
    <col min="10316" max="10316" width="0.5703125" style="177" customWidth="1"/>
    <col min="10317" max="10317" width="2.140625" style="177" customWidth="1"/>
    <col min="10318" max="10318" width="0.5703125" style="177" customWidth="1"/>
    <col min="10319" max="10319" width="2.140625" style="177" customWidth="1"/>
    <col min="10320" max="10320" width="0.5703125" style="177" customWidth="1"/>
    <col min="10321" max="10321" width="2.140625" style="177" customWidth="1"/>
    <col min="10322" max="10322" width="0.5703125" style="177" customWidth="1"/>
    <col min="10323" max="10323" width="2.140625" style="177" customWidth="1"/>
    <col min="10324" max="10324" width="0.5703125" style="177" customWidth="1"/>
    <col min="10325" max="10325" width="2.140625" style="177" customWidth="1"/>
    <col min="10326" max="10326" width="0.5703125" style="177" customWidth="1"/>
    <col min="10327" max="10328" width="2.57031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60" width="0.5703125" style="177" customWidth="1"/>
    <col min="10561" max="10561" width="2.140625" style="177" customWidth="1"/>
    <col min="10562" max="10562" width="0.5703125" style="177" customWidth="1"/>
    <col min="10563" max="10563" width="2.140625" style="177" customWidth="1"/>
    <col min="10564" max="10564" width="0.5703125" style="177" customWidth="1"/>
    <col min="10565" max="10565" width="2.140625" style="177" customWidth="1"/>
    <col min="10566" max="10566" width="0.5703125" style="177" customWidth="1"/>
    <col min="10567" max="10567" width="2.140625" style="177" customWidth="1"/>
    <col min="10568" max="10568" width="0.5703125" style="177" customWidth="1"/>
    <col min="10569" max="10569" width="2.140625" style="177" customWidth="1"/>
    <col min="10570" max="10570" width="0.5703125" style="177" customWidth="1"/>
    <col min="10571" max="10571" width="2.140625" style="177" customWidth="1"/>
    <col min="10572" max="10572" width="0.5703125" style="177" customWidth="1"/>
    <col min="10573" max="10573" width="2.140625" style="177" customWidth="1"/>
    <col min="10574" max="10574" width="0.5703125" style="177" customWidth="1"/>
    <col min="10575" max="10575" width="2.140625" style="177" customWidth="1"/>
    <col min="10576" max="10576" width="0.5703125" style="177" customWidth="1"/>
    <col min="10577" max="10577" width="2.140625" style="177" customWidth="1"/>
    <col min="10578" max="10578" width="0.5703125" style="177" customWidth="1"/>
    <col min="10579" max="10579" width="2.140625" style="177" customWidth="1"/>
    <col min="10580" max="10580" width="0.5703125" style="177" customWidth="1"/>
    <col min="10581" max="10581" width="2.140625" style="177" customWidth="1"/>
    <col min="10582" max="10582" width="0.5703125" style="177" customWidth="1"/>
    <col min="10583" max="10584" width="2.57031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6" width="0.5703125" style="177" customWidth="1"/>
    <col min="10817" max="10817" width="2.140625" style="177" customWidth="1"/>
    <col min="10818" max="10818" width="0.5703125" style="177" customWidth="1"/>
    <col min="10819" max="10819" width="2.140625" style="177" customWidth="1"/>
    <col min="10820" max="10820" width="0.5703125" style="177" customWidth="1"/>
    <col min="10821" max="10821" width="2.140625" style="177" customWidth="1"/>
    <col min="10822" max="10822" width="0.5703125" style="177" customWidth="1"/>
    <col min="10823" max="10823" width="2.140625" style="177" customWidth="1"/>
    <col min="10824" max="10824" width="0.5703125" style="177" customWidth="1"/>
    <col min="10825" max="10825" width="2.140625" style="177" customWidth="1"/>
    <col min="10826" max="10826" width="0.5703125" style="177" customWidth="1"/>
    <col min="10827" max="10827" width="2.140625" style="177" customWidth="1"/>
    <col min="10828" max="10828" width="0.5703125" style="177" customWidth="1"/>
    <col min="10829" max="10829" width="2.140625" style="177" customWidth="1"/>
    <col min="10830" max="10830" width="0.5703125" style="177" customWidth="1"/>
    <col min="10831" max="10831" width="2.140625" style="177" customWidth="1"/>
    <col min="10832" max="10832" width="0.5703125" style="177" customWidth="1"/>
    <col min="10833" max="10833" width="2.140625" style="177" customWidth="1"/>
    <col min="10834" max="10834" width="0.5703125" style="177" customWidth="1"/>
    <col min="10835" max="10835" width="2.140625" style="177" customWidth="1"/>
    <col min="10836" max="10836" width="0.5703125" style="177" customWidth="1"/>
    <col min="10837" max="10837" width="2.140625" style="177" customWidth="1"/>
    <col min="10838" max="10838" width="0.5703125" style="177" customWidth="1"/>
    <col min="10839" max="10840" width="2.57031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2" width="0.5703125" style="177" customWidth="1"/>
    <col min="11073" max="11073" width="2.140625" style="177" customWidth="1"/>
    <col min="11074" max="11074" width="0.5703125" style="177" customWidth="1"/>
    <col min="11075" max="11075" width="2.140625" style="177" customWidth="1"/>
    <col min="11076" max="11076" width="0.5703125" style="177" customWidth="1"/>
    <col min="11077" max="11077" width="2.140625" style="177" customWidth="1"/>
    <col min="11078" max="11078" width="0.5703125" style="177" customWidth="1"/>
    <col min="11079" max="11079" width="2.140625" style="177" customWidth="1"/>
    <col min="11080" max="11080" width="0.5703125" style="177" customWidth="1"/>
    <col min="11081" max="11081" width="2.140625" style="177" customWidth="1"/>
    <col min="11082" max="11082" width="0.5703125" style="177" customWidth="1"/>
    <col min="11083" max="11083" width="2.140625" style="177" customWidth="1"/>
    <col min="11084" max="11084" width="0.5703125" style="177" customWidth="1"/>
    <col min="11085" max="11085" width="2.140625" style="177" customWidth="1"/>
    <col min="11086" max="11086" width="0.5703125" style="177" customWidth="1"/>
    <col min="11087" max="11087" width="2.140625" style="177" customWidth="1"/>
    <col min="11088" max="11088" width="0.5703125" style="177" customWidth="1"/>
    <col min="11089" max="11089" width="2.140625" style="177" customWidth="1"/>
    <col min="11090" max="11090" width="0.5703125" style="177" customWidth="1"/>
    <col min="11091" max="11091" width="2.140625" style="177" customWidth="1"/>
    <col min="11092" max="11092" width="0.5703125" style="177" customWidth="1"/>
    <col min="11093" max="11093" width="2.140625" style="177" customWidth="1"/>
    <col min="11094" max="11094" width="0.5703125" style="177" customWidth="1"/>
    <col min="11095" max="11096" width="2.57031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8" width="0.5703125" style="177" customWidth="1"/>
    <col min="11329" max="11329" width="2.140625" style="177" customWidth="1"/>
    <col min="11330" max="11330" width="0.5703125" style="177" customWidth="1"/>
    <col min="11331" max="11331" width="2.140625" style="177" customWidth="1"/>
    <col min="11332" max="11332" width="0.5703125" style="177" customWidth="1"/>
    <col min="11333" max="11333" width="2.140625" style="177" customWidth="1"/>
    <col min="11334" max="11334" width="0.5703125" style="177" customWidth="1"/>
    <col min="11335" max="11335" width="2.140625" style="177" customWidth="1"/>
    <col min="11336" max="11336" width="0.5703125" style="177" customWidth="1"/>
    <col min="11337" max="11337" width="2.140625" style="177" customWidth="1"/>
    <col min="11338" max="11338" width="0.5703125" style="177" customWidth="1"/>
    <col min="11339" max="11339" width="2.140625" style="177" customWidth="1"/>
    <col min="11340" max="11340" width="0.5703125" style="177" customWidth="1"/>
    <col min="11341" max="11341" width="2.140625" style="177" customWidth="1"/>
    <col min="11342" max="11342" width="0.5703125" style="177" customWidth="1"/>
    <col min="11343" max="11343" width="2.140625" style="177" customWidth="1"/>
    <col min="11344" max="11344" width="0.5703125" style="177" customWidth="1"/>
    <col min="11345" max="11345" width="2.140625" style="177" customWidth="1"/>
    <col min="11346" max="11346" width="0.5703125" style="177" customWidth="1"/>
    <col min="11347" max="11347" width="2.140625" style="177" customWidth="1"/>
    <col min="11348" max="11348" width="0.5703125" style="177" customWidth="1"/>
    <col min="11349" max="11349" width="2.140625" style="177" customWidth="1"/>
    <col min="11350" max="11350" width="0.5703125" style="177" customWidth="1"/>
    <col min="11351" max="11352" width="2.57031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4" width="0.5703125" style="177" customWidth="1"/>
    <col min="11585" max="11585" width="2.140625" style="177" customWidth="1"/>
    <col min="11586" max="11586" width="0.5703125" style="177" customWidth="1"/>
    <col min="11587" max="11587" width="2.140625" style="177" customWidth="1"/>
    <col min="11588" max="11588" width="0.5703125" style="177" customWidth="1"/>
    <col min="11589" max="11589" width="2.140625" style="177" customWidth="1"/>
    <col min="11590" max="11590" width="0.5703125" style="177" customWidth="1"/>
    <col min="11591" max="11591" width="2.140625" style="177" customWidth="1"/>
    <col min="11592" max="11592" width="0.5703125" style="177" customWidth="1"/>
    <col min="11593" max="11593" width="2.140625" style="177" customWidth="1"/>
    <col min="11594" max="11594" width="0.5703125" style="177" customWidth="1"/>
    <col min="11595" max="11595" width="2.140625" style="177" customWidth="1"/>
    <col min="11596" max="11596" width="0.5703125" style="177" customWidth="1"/>
    <col min="11597" max="11597" width="2.140625" style="177" customWidth="1"/>
    <col min="11598" max="11598" width="0.5703125" style="177" customWidth="1"/>
    <col min="11599" max="11599" width="2.140625" style="177" customWidth="1"/>
    <col min="11600" max="11600" width="0.5703125" style="177" customWidth="1"/>
    <col min="11601" max="11601" width="2.140625" style="177" customWidth="1"/>
    <col min="11602" max="11602" width="0.5703125" style="177" customWidth="1"/>
    <col min="11603" max="11603" width="2.140625" style="177" customWidth="1"/>
    <col min="11604" max="11604" width="0.5703125" style="177" customWidth="1"/>
    <col min="11605" max="11605" width="2.140625" style="177" customWidth="1"/>
    <col min="11606" max="11606" width="0.5703125" style="177" customWidth="1"/>
    <col min="11607" max="11608" width="2.57031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40" width="0.5703125" style="177" customWidth="1"/>
    <col min="11841" max="11841" width="2.140625" style="177" customWidth="1"/>
    <col min="11842" max="11842" width="0.5703125" style="177" customWidth="1"/>
    <col min="11843" max="11843" width="2.140625" style="177" customWidth="1"/>
    <col min="11844" max="11844" width="0.5703125" style="177" customWidth="1"/>
    <col min="11845" max="11845" width="2.140625" style="177" customWidth="1"/>
    <col min="11846" max="11846" width="0.5703125" style="177" customWidth="1"/>
    <col min="11847" max="11847" width="2.140625" style="177" customWidth="1"/>
    <col min="11848" max="11848" width="0.5703125" style="177" customWidth="1"/>
    <col min="11849" max="11849" width="2.140625" style="177" customWidth="1"/>
    <col min="11850" max="11850" width="0.5703125" style="177" customWidth="1"/>
    <col min="11851" max="11851" width="2.140625" style="177" customWidth="1"/>
    <col min="11852" max="11852" width="0.5703125" style="177" customWidth="1"/>
    <col min="11853" max="11853" width="2.140625" style="177" customWidth="1"/>
    <col min="11854" max="11854" width="0.5703125" style="177" customWidth="1"/>
    <col min="11855" max="11855" width="2.140625" style="177" customWidth="1"/>
    <col min="11856" max="11856" width="0.5703125" style="177" customWidth="1"/>
    <col min="11857" max="11857" width="2.140625" style="177" customWidth="1"/>
    <col min="11858" max="11858" width="0.5703125" style="177" customWidth="1"/>
    <col min="11859" max="11859" width="2.140625" style="177" customWidth="1"/>
    <col min="11860" max="11860" width="0.5703125" style="177" customWidth="1"/>
    <col min="11861" max="11861" width="2.140625" style="177" customWidth="1"/>
    <col min="11862" max="11862" width="0.5703125" style="177" customWidth="1"/>
    <col min="11863" max="11864" width="2.57031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6" width="0.5703125" style="177" customWidth="1"/>
    <col min="12097" max="12097" width="2.140625" style="177" customWidth="1"/>
    <col min="12098" max="12098" width="0.5703125" style="177" customWidth="1"/>
    <col min="12099" max="12099" width="2.140625" style="177" customWidth="1"/>
    <col min="12100" max="12100" width="0.5703125" style="177" customWidth="1"/>
    <col min="12101" max="12101" width="2.140625" style="177" customWidth="1"/>
    <col min="12102" max="12102" width="0.5703125" style="177" customWidth="1"/>
    <col min="12103" max="12103" width="2.140625" style="177" customWidth="1"/>
    <col min="12104" max="12104" width="0.5703125" style="177" customWidth="1"/>
    <col min="12105" max="12105" width="2.140625" style="177" customWidth="1"/>
    <col min="12106" max="12106" width="0.5703125" style="177" customWidth="1"/>
    <col min="12107" max="12107" width="2.140625" style="177" customWidth="1"/>
    <col min="12108" max="12108" width="0.5703125" style="177" customWidth="1"/>
    <col min="12109" max="12109" width="2.140625" style="177" customWidth="1"/>
    <col min="12110" max="12110" width="0.5703125" style="177" customWidth="1"/>
    <col min="12111" max="12111" width="2.140625" style="177" customWidth="1"/>
    <col min="12112" max="12112" width="0.5703125" style="177" customWidth="1"/>
    <col min="12113" max="12113" width="2.140625" style="177" customWidth="1"/>
    <col min="12114" max="12114" width="0.5703125" style="177" customWidth="1"/>
    <col min="12115" max="12115" width="2.140625" style="177" customWidth="1"/>
    <col min="12116" max="12116" width="0.5703125" style="177" customWidth="1"/>
    <col min="12117" max="12117" width="2.140625" style="177" customWidth="1"/>
    <col min="12118" max="12118" width="0.5703125" style="177" customWidth="1"/>
    <col min="12119" max="12120" width="2.57031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2" width="0.5703125" style="177" customWidth="1"/>
    <col min="12353" max="12353" width="2.140625" style="177" customWidth="1"/>
    <col min="12354" max="12354" width="0.5703125" style="177" customWidth="1"/>
    <col min="12355" max="12355" width="2.140625" style="177" customWidth="1"/>
    <col min="12356" max="12356" width="0.5703125" style="177" customWidth="1"/>
    <col min="12357" max="12357" width="2.140625" style="177" customWidth="1"/>
    <col min="12358" max="12358" width="0.5703125" style="177" customWidth="1"/>
    <col min="12359" max="12359" width="2.140625" style="177" customWidth="1"/>
    <col min="12360" max="12360" width="0.5703125" style="177" customWidth="1"/>
    <col min="12361" max="12361" width="2.140625" style="177" customWidth="1"/>
    <col min="12362" max="12362" width="0.5703125" style="177" customWidth="1"/>
    <col min="12363" max="12363" width="2.140625" style="177" customWidth="1"/>
    <col min="12364" max="12364" width="0.5703125" style="177" customWidth="1"/>
    <col min="12365" max="12365" width="2.140625" style="177" customWidth="1"/>
    <col min="12366" max="12366" width="0.5703125" style="177" customWidth="1"/>
    <col min="12367" max="12367" width="2.140625" style="177" customWidth="1"/>
    <col min="12368" max="12368" width="0.5703125" style="177" customWidth="1"/>
    <col min="12369" max="12369" width="2.140625" style="177" customWidth="1"/>
    <col min="12370" max="12370" width="0.5703125" style="177" customWidth="1"/>
    <col min="12371" max="12371" width="2.140625" style="177" customWidth="1"/>
    <col min="12372" max="12372" width="0.5703125" style="177" customWidth="1"/>
    <col min="12373" max="12373" width="2.140625" style="177" customWidth="1"/>
    <col min="12374" max="12374" width="0.5703125" style="177" customWidth="1"/>
    <col min="12375" max="12376" width="2.57031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8" width="0.5703125" style="177" customWidth="1"/>
    <col min="12609" max="12609" width="2.140625" style="177" customWidth="1"/>
    <col min="12610" max="12610" width="0.5703125" style="177" customWidth="1"/>
    <col min="12611" max="12611" width="2.140625" style="177" customWidth="1"/>
    <col min="12612" max="12612" width="0.5703125" style="177" customWidth="1"/>
    <col min="12613" max="12613" width="2.140625" style="177" customWidth="1"/>
    <col min="12614" max="12614" width="0.5703125" style="177" customWidth="1"/>
    <col min="12615" max="12615" width="2.140625" style="177" customWidth="1"/>
    <col min="12616" max="12616" width="0.5703125" style="177" customWidth="1"/>
    <col min="12617" max="12617" width="2.140625" style="177" customWidth="1"/>
    <col min="12618" max="12618" width="0.5703125" style="177" customWidth="1"/>
    <col min="12619" max="12619" width="2.140625" style="177" customWidth="1"/>
    <col min="12620" max="12620" width="0.5703125" style="177" customWidth="1"/>
    <col min="12621" max="12621" width="2.140625" style="177" customWidth="1"/>
    <col min="12622" max="12622" width="0.5703125" style="177" customWidth="1"/>
    <col min="12623" max="12623" width="2.140625" style="177" customWidth="1"/>
    <col min="12624" max="12624" width="0.5703125" style="177" customWidth="1"/>
    <col min="12625" max="12625" width="2.140625" style="177" customWidth="1"/>
    <col min="12626" max="12626" width="0.5703125" style="177" customWidth="1"/>
    <col min="12627" max="12627" width="2.140625" style="177" customWidth="1"/>
    <col min="12628" max="12628" width="0.5703125" style="177" customWidth="1"/>
    <col min="12629" max="12629" width="2.140625" style="177" customWidth="1"/>
    <col min="12630" max="12630" width="0.5703125" style="177" customWidth="1"/>
    <col min="12631" max="12632" width="2.57031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4" width="0.5703125" style="177" customWidth="1"/>
    <col min="12865" max="12865" width="2.140625" style="177" customWidth="1"/>
    <col min="12866" max="12866" width="0.5703125" style="177" customWidth="1"/>
    <col min="12867" max="12867" width="2.140625" style="177" customWidth="1"/>
    <col min="12868" max="12868" width="0.5703125" style="177" customWidth="1"/>
    <col min="12869" max="12869" width="2.140625" style="177" customWidth="1"/>
    <col min="12870" max="12870" width="0.5703125" style="177" customWidth="1"/>
    <col min="12871" max="12871" width="2.140625" style="177" customWidth="1"/>
    <col min="12872" max="12872" width="0.5703125" style="177" customWidth="1"/>
    <col min="12873" max="12873" width="2.140625" style="177" customWidth="1"/>
    <col min="12874" max="12874" width="0.5703125" style="177" customWidth="1"/>
    <col min="12875" max="12875" width="2.140625" style="177" customWidth="1"/>
    <col min="12876" max="12876" width="0.5703125" style="177" customWidth="1"/>
    <col min="12877" max="12877" width="2.140625" style="177" customWidth="1"/>
    <col min="12878" max="12878" width="0.5703125" style="177" customWidth="1"/>
    <col min="12879" max="12879" width="2.140625" style="177" customWidth="1"/>
    <col min="12880" max="12880" width="0.5703125" style="177" customWidth="1"/>
    <col min="12881" max="12881" width="2.140625" style="177" customWidth="1"/>
    <col min="12882" max="12882" width="0.5703125" style="177" customWidth="1"/>
    <col min="12883" max="12883" width="2.140625" style="177" customWidth="1"/>
    <col min="12884" max="12884" width="0.5703125" style="177" customWidth="1"/>
    <col min="12885" max="12885" width="2.140625" style="177" customWidth="1"/>
    <col min="12886" max="12886" width="0.5703125" style="177" customWidth="1"/>
    <col min="12887" max="12888" width="2.57031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20" width="0.5703125" style="177" customWidth="1"/>
    <col min="13121" max="13121" width="2.140625" style="177" customWidth="1"/>
    <col min="13122" max="13122" width="0.5703125" style="177" customWidth="1"/>
    <col min="13123" max="13123" width="2.140625" style="177" customWidth="1"/>
    <col min="13124" max="13124" width="0.5703125" style="177" customWidth="1"/>
    <col min="13125" max="13125" width="2.140625" style="177" customWidth="1"/>
    <col min="13126" max="13126" width="0.5703125" style="177" customWidth="1"/>
    <col min="13127" max="13127" width="2.140625" style="177" customWidth="1"/>
    <col min="13128" max="13128" width="0.5703125" style="177" customWidth="1"/>
    <col min="13129" max="13129" width="2.140625" style="177" customWidth="1"/>
    <col min="13130" max="13130" width="0.5703125" style="177" customWidth="1"/>
    <col min="13131" max="13131" width="2.140625" style="177" customWidth="1"/>
    <col min="13132" max="13132" width="0.5703125" style="177" customWidth="1"/>
    <col min="13133" max="13133" width="2.140625" style="177" customWidth="1"/>
    <col min="13134" max="13134" width="0.5703125" style="177" customWidth="1"/>
    <col min="13135" max="13135" width="2.140625" style="177" customWidth="1"/>
    <col min="13136" max="13136" width="0.5703125" style="177" customWidth="1"/>
    <col min="13137" max="13137" width="2.140625" style="177" customWidth="1"/>
    <col min="13138" max="13138" width="0.5703125" style="177" customWidth="1"/>
    <col min="13139" max="13139" width="2.140625" style="177" customWidth="1"/>
    <col min="13140" max="13140" width="0.5703125" style="177" customWidth="1"/>
    <col min="13141" max="13141" width="2.140625" style="177" customWidth="1"/>
    <col min="13142" max="13142" width="0.5703125" style="177" customWidth="1"/>
    <col min="13143" max="13144" width="2.57031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6" width="0.5703125" style="177" customWidth="1"/>
    <col min="13377" max="13377" width="2.140625" style="177" customWidth="1"/>
    <col min="13378" max="13378" width="0.5703125" style="177" customWidth="1"/>
    <col min="13379" max="13379" width="2.140625" style="177" customWidth="1"/>
    <col min="13380" max="13380" width="0.5703125" style="177" customWidth="1"/>
    <col min="13381" max="13381" width="2.140625" style="177" customWidth="1"/>
    <col min="13382" max="13382" width="0.5703125" style="177" customWidth="1"/>
    <col min="13383" max="13383" width="2.140625" style="177" customWidth="1"/>
    <col min="13384" max="13384" width="0.5703125" style="177" customWidth="1"/>
    <col min="13385" max="13385" width="2.140625" style="177" customWidth="1"/>
    <col min="13386" max="13386" width="0.5703125" style="177" customWidth="1"/>
    <col min="13387" max="13387" width="2.140625" style="177" customWidth="1"/>
    <col min="13388" max="13388" width="0.5703125" style="177" customWidth="1"/>
    <col min="13389" max="13389" width="2.140625" style="177" customWidth="1"/>
    <col min="13390" max="13390" width="0.5703125" style="177" customWidth="1"/>
    <col min="13391" max="13391" width="2.140625" style="177" customWidth="1"/>
    <col min="13392" max="13392" width="0.5703125" style="177" customWidth="1"/>
    <col min="13393" max="13393" width="2.140625" style="177" customWidth="1"/>
    <col min="13394" max="13394" width="0.5703125" style="177" customWidth="1"/>
    <col min="13395" max="13395" width="2.140625" style="177" customWidth="1"/>
    <col min="13396" max="13396" width="0.5703125" style="177" customWidth="1"/>
    <col min="13397" max="13397" width="2.140625" style="177" customWidth="1"/>
    <col min="13398" max="13398" width="0.5703125" style="177" customWidth="1"/>
    <col min="13399" max="13400" width="2.57031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2" width="0.5703125" style="177" customWidth="1"/>
    <col min="13633" max="13633" width="2.140625" style="177" customWidth="1"/>
    <col min="13634" max="13634" width="0.5703125" style="177" customWidth="1"/>
    <col min="13635" max="13635" width="2.140625" style="177" customWidth="1"/>
    <col min="13636" max="13636" width="0.5703125" style="177" customWidth="1"/>
    <col min="13637" max="13637" width="2.140625" style="177" customWidth="1"/>
    <col min="13638" max="13638" width="0.5703125" style="177" customWidth="1"/>
    <col min="13639" max="13639" width="2.140625" style="177" customWidth="1"/>
    <col min="13640" max="13640" width="0.5703125" style="177" customWidth="1"/>
    <col min="13641" max="13641" width="2.140625" style="177" customWidth="1"/>
    <col min="13642" max="13642" width="0.5703125" style="177" customWidth="1"/>
    <col min="13643" max="13643" width="2.140625" style="177" customWidth="1"/>
    <col min="13644" max="13644" width="0.5703125" style="177" customWidth="1"/>
    <col min="13645" max="13645" width="2.140625" style="177" customWidth="1"/>
    <col min="13646" max="13646" width="0.5703125" style="177" customWidth="1"/>
    <col min="13647" max="13647" width="2.140625" style="177" customWidth="1"/>
    <col min="13648" max="13648" width="0.5703125" style="177" customWidth="1"/>
    <col min="13649" max="13649" width="2.140625" style="177" customWidth="1"/>
    <col min="13650" max="13650" width="0.5703125" style="177" customWidth="1"/>
    <col min="13651" max="13651" width="2.140625" style="177" customWidth="1"/>
    <col min="13652" max="13652" width="0.5703125" style="177" customWidth="1"/>
    <col min="13653" max="13653" width="2.140625" style="177" customWidth="1"/>
    <col min="13654" max="13654" width="0.5703125" style="177" customWidth="1"/>
    <col min="13655" max="13656" width="2.57031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8" width="0.5703125" style="177" customWidth="1"/>
    <col min="13889" max="13889" width="2.140625" style="177" customWidth="1"/>
    <col min="13890" max="13890" width="0.5703125" style="177" customWidth="1"/>
    <col min="13891" max="13891" width="2.140625" style="177" customWidth="1"/>
    <col min="13892" max="13892" width="0.5703125" style="177" customWidth="1"/>
    <col min="13893" max="13893" width="2.140625" style="177" customWidth="1"/>
    <col min="13894" max="13894" width="0.5703125" style="177" customWidth="1"/>
    <col min="13895" max="13895" width="2.140625" style="177" customWidth="1"/>
    <col min="13896" max="13896" width="0.5703125" style="177" customWidth="1"/>
    <col min="13897" max="13897" width="2.140625" style="177" customWidth="1"/>
    <col min="13898" max="13898" width="0.5703125" style="177" customWidth="1"/>
    <col min="13899" max="13899" width="2.140625" style="177" customWidth="1"/>
    <col min="13900" max="13900" width="0.5703125" style="177" customWidth="1"/>
    <col min="13901" max="13901" width="2.140625" style="177" customWidth="1"/>
    <col min="13902" max="13902" width="0.5703125" style="177" customWidth="1"/>
    <col min="13903" max="13903" width="2.140625" style="177" customWidth="1"/>
    <col min="13904" max="13904" width="0.5703125" style="177" customWidth="1"/>
    <col min="13905" max="13905" width="2.140625" style="177" customWidth="1"/>
    <col min="13906" max="13906" width="0.5703125" style="177" customWidth="1"/>
    <col min="13907" max="13907" width="2.140625" style="177" customWidth="1"/>
    <col min="13908" max="13908" width="0.5703125" style="177" customWidth="1"/>
    <col min="13909" max="13909" width="2.140625" style="177" customWidth="1"/>
    <col min="13910" max="13910" width="0.5703125" style="177" customWidth="1"/>
    <col min="13911" max="13912" width="2.57031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4" width="0.5703125" style="177" customWidth="1"/>
    <col min="14145" max="14145" width="2.140625" style="177" customWidth="1"/>
    <col min="14146" max="14146" width="0.5703125" style="177" customWidth="1"/>
    <col min="14147" max="14147" width="2.140625" style="177" customWidth="1"/>
    <col min="14148" max="14148" width="0.5703125" style="177" customWidth="1"/>
    <col min="14149" max="14149" width="2.140625" style="177" customWidth="1"/>
    <col min="14150" max="14150" width="0.5703125" style="177" customWidth="1"/>
    <col min="14151" max="14151" width="2.140625" style="177" customWidth="1"/>
    <col min="14152" max="14152" width="0.5703125" style="177" customWidth="1"/>
    <col min="14153" max="14153" width="2.140625" style="177" customWidth="1"/>
    <col min="14154" max="14154" width="0.5703125" style="177" customWidth="1"/>
    <col min="14155" max="14155" width="2.140625" style="177" customWidth="1"/>
    <col min="14156" max="14156" width="0.5703125" style="177" customWidth="1"/>
    <col min="14157" max="14157" width="2.140625" style="177" customWidth="1"/>
    <col min="14158" max="14158" width="0.5703125" style="177" customWidth="1"/>
    <col min="14159" max="14159" width="2.140625" style="177" customWidth="1"/>
    <col min="14160" max="14160" width="0.5703125" style="177" customWidth="1"/>
    <col min="14161" max="14161" width="2.140625" style="177" customWidth="1"/>
    <col min="14162" max="14162" width="0.5703125" style="177" customWidth="1"/>
    <col min="14163" max="14163" width="2.140625" style="177" customWidth="1"/>
    <col min="14164" max="14164" width="0.5703125" style="177" customWidth="1"/>
    <col min="14165" max="14165" width="2.140625" style="177" customWidth="1"/>
    <col min="14166" max="14166" width="0.5703125" style="177" customWidth="1"/>
    <col min="14167" max="14168" width="2.57031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400" width="0.5703125" style="177" customWidth="1"/>
    <col min="14401" max="14401" width="2.140625" style="177" customWidth="1"/>
    <col min="14402" max="14402" width="0.5703125" style="177" customWidth="1"/>
    <col min="14403" max="14403" width="2.140625" style="177" customWidth="1"/>
    <col min="14404" max="14404" width="0.5703125" style="177" customWidth="1"/>
    <col min="14405" max="14405" width="2.140625" style="177" customWidth="1"/>
    <col min="14406" max="14406" width="0.5703125" style="177" customWidth="1"/>
    <col min="14407" max="14407" width="2.140625" style="177" customWidth="1"/>
    <col min="14408" max="14408" width="0.5703125" style="177" customWidth="1"/>
    <col min="14409" max="14409" width="2.140625" style="177" customWidth="1"/>
    <col min="14410" max="14410" width="0.5703125" style="177" customWidth="1"/>
    <col min="14411" max="14411" width="2.140625" style="177" customWidth="1"/>
    <col min="14412" max="14412" width="0.5703125" style="177" customWidth="1"/>
    <col min="14413" max="14413" width="2.140625" style="177" customWidth="1"/>
    <col min="14414" max="14414" width="0.5703125" style="177" customWidth="1"/>
    <col min="14415" max="14415" width="2.140625" style="177" customWidth="1"/>
    <col min="14416" max="14416" width="0.5703125" style="177" customWidth="1"/>
    <col min="14417" max="14417" width="2.140625" style="177" customWidth="1"/>
    <col min="14418" max="14418" width="0.5703125" style="177" customWidth="1"/>
    <col min="14419" max="14419" width="2.140625" style="177" customWidth="1"/>
    <col min="14420" max="14420" width="0.5703125" style="177" customWidth="1"/>
    <col min="14421" max="14421" width="2.140625" style="177" customWidth="1"/>
    <col min="14422" max="14422" width="0.5703125" style="177" customWidth="1"/>
    <col min="14423" max="14424" width="2.57031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6" width="0.5703125" style="177" customWidth="1"/>
    <col min="14657" max="14657" width="2.140625" style="177" customWidth="1"/>
    <col min="14658" max="14658" width="0.5703125" style="177" customWidth="1"/>
    <col min="14659" max="14659" width="2.140625" style="177" customWidth="1"/>
    <col min="14660" max="14660" width="0.5703125" style="177" customWidth="1"/>
    <col min="14661" max="14661" width="2.140625" style="177" customWidth="1"/>
    <col min="14662" max="14662" width="0.5703125" style="177" customWidth="1"/>
    <col min="14663" max="14663" width="2.140625" style="177" customWidth="1"/>
    <col min="14664" max="14664" width="0.5703125" style="177" customWidth="1"/>
    <col min="14665" max="14665" width="2.140625" style="177" customWidth="1"/>
    <col min="14666" max="14666" width="0.5703125" style="177" customWidth="1"/>
    <col min="14667" max="14667" width="2.140625" style="177" customWidth="1"/>
    <col min="14668" max="14668" width="0.5703125" style="177" customWidth="1"/>
    <col min="14669" max="14669" width="2.140625" style="177" customWidth="1"/>
    <col min="14670" max="14670" width="0.5703125" style="177" customWidth="1"/>
    <col min="14671" max="14671" width="2.140625" style="177" customWidth="1"/>
    <col min="14672" max="14672" width="0.5703125" style="177" customWidth="1"/>
    <col min="14673" max="14673" width="2.140625" style="177" customWidth="1"/>
    <col min="14674" max="14674" width="0.5703125" style="177" customWidth="1"/>
    <col min="14675" max="14675" width="2.140625" style="177" customWidth="1"/>
    <col min="14676" max="14676" width="0.5703125" style="177" customWidth="1"/>
    <col min="14677" max="14677" width="2.140625" style="177" customWidth="1"/>
    <col min="14678" max="14678" width="0.5703125" style="177" customWidth="1"/>
    <col min="14679" max="14680" width="2.57031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2" width="0.5703125" style="177" customWidth="1"/>
    <col min="14913" max="14913" width="2.140625" style="177" customWidth="1"/>
    <col min="14914" max="14914" width="0.5703125" style="177" customWidth="1"/>
    <col min="14915" max="14915" width="2.140625" style="177" customWidth="1"/>
    <col min="14916" max="14916" width="0.5703125" style="177" customWidth="1"/>
    <col min="14917" max="14917" width="2.140625" style="177" customWidth="1"/>
    <col min="14918" max="14918" width="0.5703125" style="177" customWidth="1"/>
    <col min="14919" max="14919" width="2.140625" style="177" customWidth="1"/>
    <col min="14920" max="14920" width="0.5703125" style="177" customWidth="1"/>
    <col min="14921" max="14921" width="2.140625" style="177" customWidth="1"/>
    <col min="14922" max="14922" width="0.5703125" style="177" customWidth="1"/>
    <col min="14923" max="14923" width="2.140625" style="177" customWidth="1"/>
    <col min="14924" max="14924" width="0.5703125" style="177" customWidth="1"/>
    <col min="14925" max="14925" width="2.140625" style="177" customWidth="1"/>
    <col min="14926" max="14926" width="0.5703125" style="177" customWidth="1"/>
    <col min="14927" max="14927" width="2.140625" style="177" customWidth="1"/>
    <col min="14928" max="14928" width="0.5703125" style="177" customWidth="1"/>
    <col min="14929" max="14929" width="2.140625" style="177" customWidth="1"/>
    <col min="14930" max="14930" width="0.5703125" style="177" customWidth="1"/>
    <col min="14931" max="14931" width="2.140625" style="177" customWidth="1"/>
    <col min="14932" max="14932" width="0.5703125" style="177" customWidth="1"/>
    <col min="14933" max="14933" width="2.140625" style="177" customWidth="1"/>
    <col min="14934" max="14934" width="0.5703125" style="177" customWidth="1"/>
    <col min="14935" max="14936" width="2.57031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8" width="0.5703125" style="177" customWidth="1"/>
    <col min="15169" max="15169" width="2.140625" style="177" customWidth="1"/>
    <col min="15170" max="15170" width="0.5703125" style="177" customWidth="1"/>
    <col min="15171" max="15171" width="2.140625" style="177" customWidth="1"/>
    <col min="15172" max="15172" width="0.5703125" style="177" customWidth="1"/>
    <col min="15173" max="15173" width="2.140625" style="177" customWidth="1"/>
    <col min="15174" max="15174" width="0.5703125" style="177" customWidth="1"/>
    <col min="15175" max="15175" width="2.140625" style="177" customWidth="1"/>
    <col min="15176" max="15176" width="0.5703125" style="177" customWidth="1"/>
    <col min="15177" max="15177" width="2.140625" style="177" customWidth="1"/>
    <col min="15178" max="15178" width="0.5703125" style="177" customWidth="1"/>
    <col min="15179" max="15179" width="2.140625" style="177" customWidth="1"/>
    <col min="15180" max="15180" width="0.5703125" style="177" customWidth="1"/>
    <col min="15181" max="15181" width="2.140625" style="177" customWidth="1"/>
    <col min="15182" max="15182" width="0.5703125" style="177" customWidth="1"/>
    <col min="15183" max="15183" width="2.140625" style="177" customWidth="1"/>
    <col min="15184" max="15184" width="0.5703125" style="177" customWidth="1"/>
    <col min="15185" max="15185" width="2.140625" style="177" customWidth="1"/>
    <col min="15186" max="15186" width="0.5703125" style="177" customWidth="1"/>
    <col min="15187" max="15187" width="2.140625" style="177" customWidth="1"/>
    <col min="15188" max="15188" width="0.5703125" style="177" customWidth="1"/>
    <col min="15189" max="15189" width="2.140625" style="177" customWidth="1"/>
    <col min="15190" max="15190" width="0.5703125" style="177" customWidth="1"/>
    <col min="15191" max="15192" width="2.57031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4" width="0.5703125" style="177" customWidth="1"/>
    <col min="15425" max="15425" width="2.140625" style="177" customWidth="1"/>
    <col min="15426" max="15426" width="0.5703125" style="177" customWidth="1"/>
    <col min="15427" max="15427" width="2.140625" style="177" customWidth="1"/>
    <col min="15428" max="15428" width="0.5703125" style="177" customWidth="1"/>
    <col min="15429" max="15429" width="2.140625" style="177" customWidth="1"/>
    <col min="15430" max="15430" width="0.5703125" style="177" customWidth="1"/>
    <col min="15431" max="15431" width="2.140625" style="177" customWidth="1"/>
    <col min="15432" max="15432" width="0.5703125" style="177" customWidth="1"/>
    <col min="15433" max="15433" width="2.140625" style="177" customWidth="1"/>
    <col min="15434" max="15434" width="0.5703125" style="177" customWidth="1"/>
    <col min="15435" max="15435" width="2.140625" style="177" customWidth="1"/>
    <col min="15436" max="15436" width="0.5703125" style="177" customWidth="1"/>
    <col min="15437" max="15437" width="2.140625" style="177" customWidth="1"/>
    <col min="15438" max="15438" width="0.5703125" style="177" customWidth="1"/>
    <col min="15439" max="15439" width="2.140625" style="177" customWidth="1"/>
    <col min="15440" max="15440" width="0.5703125" style="177" customWidth="1"/>
    <col min="15441" max="15441" width="2.140625" style="177" customWidth="1"/>
    <col min="15442" max="15442" width="0.5703125" style="177" customWidth="1"/>
    <col min="15443" max="15443" width="2.140625" style="177" customWidth="1"/>
    <col min="15444" max="15444" width="0.5703125" style="177" customWidth="1"/>
    <col min="15445" max="15445" width="2.140625" style="177" customWidth="1"/>
    <col min="15446" max="15446" width="0.5703125" style="177" customWidth="1"/>
    <col min="15447" max="15448" width="2.57031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80" width="0.5703125" style="177" customWidth="1"/>
    <col min="15681" max="15681" width="2.140625" style="177" customWidth="1"/>
    <col min="15682" max="15682" width="0.5703125" style="177" customWidth="1"/>
    <col min="15683" max="15683" width="2.140625" style="177" customWidth="1"/>
    <col min="15684" max="15684" width="0.5703125" style="177" customWidth="1"/>
    <col min="15685" max="15685" width="2.140625" style="177" customWidth="1"/>
    <col min="15686" max="15686" width="0.5703125" style="177" customWidth="1"/>
    <col min="15687" max="15687" width="2.140625" style="177" customWidth="1"/>
    <col min="15688" max="15688" width="0.5703125" style="177" customWidth="1"/>
    <col min="15689" max="15689" width="2.140625" style="177" customWidth="1"/>
    <col min="15690" max="15690" width="0.5703125" style="177" customWidth="1"/>
    <col min="15691" max="15691" width="2.140625" style="177" customWidth="1"/>
    <col min="15692" max="15692" width="0.5703125" style="177" customWidth="1"/>
    <col min="15693" max="15693" width="2.140625" style="177" customWidth="1"/>
    <col min="15694" max="15694" width="0.5703125" style="177" customWidth="1"/>
    <col min="15695" max="15695" width="2.140625" style="177" customWidth="1"/>
    <col min="15696" max="15696" width="0.5703125" style="177" customWidth="1"/>
    <col min="15697" max="15697" width="2.140625" style="177" customWidth="1"/>
    <col min="15698" max="15698" width="0.5703125" style="177" customWidth="1"/>
    <col min="15699" max="15699" width="2.140625" style="177" customWidth="1"/>
    <col min="15700" max="15700" width="0.5703125" style="177" customWidth="1"/>
    <col min="15701" max="15701" width="2.140625" style="177" customWidth="1"/>
    <col min="15702" max="15702" width="0.5703125" style="177" customWidth="1"/>
    <col min="15703" max="15704" width="2.57031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6" width="0.5703125" style="177" customWidth="1"/>
    <col min="15937" max="15937" width="2.140625" style="177" customWidth="1"/>
    <col min="15938" max="15938" width="0.5703125" style="177" customWidth="1"/>
    <col min="15939" max="15939" width="2.140625" style="177" customWidth="1"/>
    <col min="15940" max="15940" width="0.5703125" style="177" customWidth="1"/>
    <col min="15941" max="15941" width="2.140625" style="177" customWidth="1"/>
    <col min="15942" max="15942" width="0.5703125" style="177" customWidth="1"/>
    <col min="15943" max="15943" width="2.140625" style="177" customWidth="1"/>
    <col min="15944" max="15944" width="0.5703125" style="177" customWidth="1"/>
    <col min="15945" max="15945" width="2.140625" style="177" customWidth="1"/>
    <col min="15946" max="15946" width="0.5703125" style="177" customWidth="1"/>
    <col min="15947" max="15947" width="2.140625" style="177" customWidth="1"/>
    <col min="15948" max="15948" width="0.5703125" style="177" customWidth="1"/>
    <col min="15949" max="15949" width="2.140625" style="177" customWidth="1"/>
    <col min="15950" max="15950" width="0.5703125" style="177" customWidth="1"/>
    <col min="15951" max="15951" width="2.140625" style="177" customWidth="1"/>
    <col min="15952" max="15952" width="0.5703125" style="177" customWidth="1"/>
    <col min="15953" max="15953" width="2.140625" style="177" customWidth="1"/>
    <col min="15954" max="15954" width="0.5703125" style="177" customWidth="1"/>
    <col min="15955" max="15955" width="2.140625" style="177" customWidth="1"/>
    <col min="15956" max="15956" width="0.5703125" style="177" customWidth="1"/>
    <col min="15957" max="15957" width="2.140625" style="177" customWidth="1"/>
    <col min="15958" max="15958" width="0.5703125" style="177" customWidth="1"/>
    <col min="15959" max="15960" width="2.57031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2" width="0.5703125" style="177" customWidth="1"/>
    <col min="16193" max="16193" width="2.140625" style="177" customWidth="1"/>
    <col min="16194" max="16194" width="0.5703125" style="177" customWidth="1"/>
    <col min="16195" max="16195" width="2.140625" style="177" customWidth="1"/>
    <col min="16196" max="16196" width="0.5703125" style="177" customWidth="1"/>
    <col min="16197" max="16197" width="2.140625" style="177" customWidth="1"/>
    <col min="16198" max="16198" width="0.5703125" style="177" customWidth="1"/>
    <col min="16199" max="16199" width="2.140625" style="177" customWidth="1"/>
    <col min="16200" max="16200" width="0.5703125" style="177" customWidth="1"/>
    <col min="16201" max="16201" width="2.140625" style="177" customWidth="1"/>
    <col min="16202" max="16202" width="0.5703125" style="177" customWidth="1"/>
    <col min="16203" max="16203" width="2.140625" style="177" customWidth="1"/>
    <col min="16204" max="16204" width="0.5703125" style="177" customWidth="1"/>
    <col min="16205" max="16205" width="2.140625" style="177" customWidth="1"/>
    <col min="16206" max="16206" width="0.5703125" style="177" customWidth="1"/>
    <col min="16207" max="16207" width="2.140625" style="177" customWidth="1"/>
    <col min="16208" max="16208" width="0.5703125" style="177" customWidth="1"/>
    <col min="16209" max="16209" width="2.140625" style="177" customWidth="1"/>
    <col min="16210" max="16210" width="0.5703125" style="177" customWidth="1"/>
    <col min="16211" max="16211" width="2.140625" style="177" customWidth="1"/>
    <col min="16212" max="16212" width="0.5703125" style="177" customWidth="1"/>
    <col min="16213" max="16213" width="2.140625" style="177" customWidth="1"/>
    <col min="16214" max="16214" width="0.5703125" style="177" customWidth="1"/>
    <col min="16215" max="16216" width="2.5703125" style="177" customWidth="1"/>
    <col min="16217" max="16384" width="9.140625" style="177"/>
  </cols>
  <sheetData>
    <row r="1" spans="1:89" s="318" customFormat="1" ht="14.25" customHeight="1" thickBot="1">
      <c r="F1" s="51" t="s">
        <v>867</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CK1" s="177"/>
    </row>
    <row r="2" spans="1:89"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19"/>
      <c r="BT2" s="720"/>
      <c r="BU2" s="721"/>
      <c r="BV2" s="721"/>
      <c r="BW2" s="721"/>
      <c r="BX2" s="721"/>
      <c r="BY2" s="721"/>
      <c r="BZ2" s="721"/>
      <c r="CA2" s="721"/>
      <c r="CB2" s="721"/>
      <c r="CC2" s="721"/>
      <c r="CD2" s="721"/>
      <c r="CE2" s="721"/>
      <c r="CF2" s="325"/>
      <c r="CG2" s="325"/>
      <c r="CH2" s="325"/>
      <c r="CI2" s="325"/>
      <c r="CJ2" s="325"/>
    </row>
    <row r="3" spans="1:89"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721"/>
      <c r="BT3" s="181"/>
      <c r="BU3" s="721"/>
      <c r="BV3" s="721"/>
      <c r="BW3" s="721"/>
      <c r="BX3" s="721"/>
      <c r="BY3" s="721"/>
      <c r="BZ3" s="721"/>
      <c r="CA3" s="721"/>
      <c r="CB3" s="721"/>
      <c r="CC3" s="721"/>
      <c r="CD3" s="721"/>
      <c r="CE3" s="721"/>
      <c r="CF3" s="325"/>
      <c r="CG3" s="325"/>
      <c r="CH3" s="325"/>
      <c r="CI3" s="325"/>
      <c r="CJ3" s="325"/>
    </row>
    <row r="4" spans="1:89"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185"/>
      <c r="BM4" s="92" t="str">
        <f>'Závierka titulka'!K27</f>
        <v>0</v>
      </c>
      <c r="BN4" s="185"/>
      <c r="BO4" s="92" t="str">
        <f>'Závierka titulka'!M27</f>
        <v>2</v>
      </c>
      <c r="BP4" s="316"/>
      <c r="BQ4" s="92" t="str">
        <f>'Závierka titulka'!O27</f>
        <v>3</v>
      </c>
      <c r="BR4" s="316"/>
      <c r="BS4" s="92" t="str">
        <f>'Závierka titulka'!Q27</f>
        <v>6</v>
      </c>
      <c r="BT4" s="184"/>
      <c r="BU4" s="721"/>
      <c r="BV4" s="721"/>
      <c r="BW4" s="721"/>
      <c r="BX4" s="721"/>
      <c r="BY4" s="721"/>
      <c r="BZ4" s="721"/>
      <c r="CA4" s="721"/>
      <c r="CB4" s="721"/>
      <c r="CC4" s="721"/>
      <c r="CD4" s="721"/>
      <c r="CE4" s="721"/>
      <c r="CF4" s="173"/>
      <c r="CG4" s="186"/>
      <c r="CH4" s="187"/>
      <c r="CI4" s="188"/>
      <c r="CJ4" s="188"/>
    </row>
    <row r="5" spans="1:89"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92"/>
      <c r="BM5" s="189"/>
      <c r="BN5" s="192"/>
      <c r="BO5" s="189"/>
      <c r="BP5" s="189"/>
      <c r="BQ5" s="189"/>
      <c r="BR5" s="189"/>
      <c r="BS5" s="189"/>
      <c r="BT5" s="190"/>
      <c r="BU5" s="721"/>
      <c r="BV5" s="721"/>
      <c r="BW5" s="721"/>
      <c r="BX5" s="721"/>
      <c r="BY5" s="721"/>
      <c r="BZ5" s="721"/>
      <c r="CA5" s="721"/>
      <c r="CB5" s="721"/>
      <c r="CC5" s="721"/>
      <c r="CD5" s="721"/>
      <c r="CE5" s="721"/>
      <c r="CF5" s="173"/>
      <c r="CG5" s="325"/>
      <c r="CH5" s="193"/>
      <c r="CI5" s="188"/>
      <c r="CJ5" s="188"/>
    </row>
    <row r="6" spans="1:89"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7"/>
      <c r="BY6" s="197"/>
      <c r="BZ6" s="197"/>
      <c r="CA6" s="197"/>
      <c r="CB6" s="197"/>
      <c r="CC6" s="197"/>
      <c r="CD6" s="197"/>
      <c r="CE6" s="197"/>
      <c r="CF6" s="197"/>
      <c r="CG6" s="197"/>
      <c r="CH6" s="197"/>
      <c r="CI6" s="325"/>
      <c r="CJ6" s="325"/>
    </row>
    <row r="7" spans="1:89" ht="12.75" customHeight="1" thickBot="1">
      <c r="A7" s="173"/>
      <c r="B7" s="325"/>
      <c r="C7" s="178"/>
      <c r="D7" s="178"/>
      <c r="E7" s="734" t="str">
        <f>Index!C410</f>
        <v>Ozna-čenie</v>
      </c>
      <c r="F7" s="735"/>
      <c r="G7" s="328"/>
      <c r="H7" s="334"/>
      <c r="I7" s="334"/>
      <c r="J7" s="334"/>
      <c r="K7" s="334"/>
      <c r="L7" s="334"/>
      <c r="M7" s="334"/>
      <c r="N7" s="334"/>
      <c r="O7" s="334"/>
      <c r="P7" s="334"/>
      <c r="Q7" s="334"/>
      <c r="R7" s="334"/>
      <c r="S7" s="334"/>
      <c r="T7" s="334"/>
      <c r="U7" s="334"/>
      <c r="V7" s="334"/>
      <c r="W7" s="238"/>
      <c r="X7" s="238"/>
      <c r="Y7" s="238"/>
      <c r="Z7" s="239"/>
      <c r="AA7" s="238"/>
      <c r="AB7" s="238"/>
      <c r="AC7" s="239"/>
      <c r="AD7" s="737" t="str">
        <f>Index!C414</f>
        <v>Bežné účtovné obdobie</v>
      </c>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737"/>
      <c r="BS7" s="688" t="str">
        <f>Index!C415</f>
        <v>Bezprostredne predchádzajúce účtovné obdobie</v>
      </c>
      <c r="BT7" s="688"/>
      <c r="BU7" s="688"/>
      <c r="BV7" s="688"/>
      <c r="BW7" s="688"/>
      <c r="BX7" s="688"/>
      <c r="BY7" s="688"/>
      <c r="BZ7" s="688"/>
      <c r="CA7" s="688"/>
      <c r="CB7" s="688"/>
      <c r="CC7" s="688"/>
      <c r="CD7" s="688"/>
      <c r="CE7" s="688"/>
      <c r="CF7" s="688"/>
      <c r="CG7" s="688"/>
      <c r="CH7" s="688"/>
      <c r="CI7" s="325"/>
      <c r="CJ7" s="188"/>
    </row>
    <row r="8" spans="1:89" ht="5.0999999999999996" customHeight="1" thickBot="1">
      <c r="A8" s="173"/>
      <c r="B8" s="690"/>
      <c r="C8" s="690"/>
      <c r="D8" s="690"/>
      <c r="E8" s="736"/>
      <c r="F8" s="677"/>
      <c r="G8" s="691" t="str">
        <f>Index!C411</f>
        <v>STRANA AKTÍV</v>
      </c>
      <c r="H8" s="691"/>
      <c r="I8" s="691"/>
      <c r="J8" s="691"/>
      <c r="K8" s="691"/>
      <c r="L8" s="691"/>
      <c r="M8" s="691"/>
      <c r="N8" s="691"/>
      <c r="O8" s="691"/>
      <c r="P8" s="691"/>
      <c r="Q8" s="691"/>
      <c r="R8" s="691"/>
      <c r="S8" s="691"/>
      <c r="T8" s="691"/>
      <c r="U8" s="691"/>
      <c r="V8" s="691"/>
      <c r="W8" s="691"/>
      <c r="X8" s="691"/>
      <c r="Y8" s="691"/>
      <c r="Z8" s="691"/>
      <c r="AA8" s="317"/>
      <c r="AB8" s="317"/>
      <c r="AC8" s="240"/>
      <c r="AD8" s="737"/>
      <c r="AE8" s="737"/>
      <c r="AF8" s="737"/>
      <c r="AG8" s="737"/>
      <c r="AH8" s="737"/>
      <c r="AI8" s="737"/>
      <c r="AJ8" s="737"/>
      <c r="AK8" s="737"/>
      <c r="AL8" s="737"/>
      <c r="AM8" s="737"/>
      <c r="AN8" s="737"/>
      <c r="AO8" s="737"/>
      <c r="AP8" s="737"/>
      <c r="AQ8" s="737"/>
      <c r="AR8" s="737"/>
      <c r="AS8" s="737"/>
      <c r="AT8" s="737"/>
      <c r="AU8" s="737"/>
      <c r="AV8" s="737"/>
      <c r="AW8" s="737"/>
      <c r="AX8" s="737"/>
      <c r="AY8" s="737"/>
      <c r="AZ8" s="737"/>
      <c r="BA8" s="737"/>
      <c r="BB8" s="737"/>
      <c r="BC8" s="737"/>
      <c r="BD8" s="737"/>
      <c r="BE8" s="737"/>
      <c r="BF8" s="737"/>
      <c r="BG8" s="737"/>
      <c r="BH8" s="737"/>
      <c r="BI8" s="737"/>
      <c r="BJ8" s="737"/>
      <c r="BK8" s="737"/>
      <c r="BL8" s="737"/>
      <c r="BM8" s="737"/>
      <c r="BN8" s="737"/>
      <c r="BO8" s="737"/>
      <c r="BP8" s="737"/>
      <c r="BQ8" s="737"/>
      <c r="BR8" s="737"/>
      <c r="BS8" s="688"/>
      <c r="BT8" s="688"/>
      <c r="BU8" s="688"/>
      <c r="BV8" s="688"/>
      <c r="BW8" s="688"/>
      <c r="BX8" s="688"/>
      <c r="BY8" s="688"/>
      <c r="BZ8" s="688"/>
      <c r="CA8" s="688"/>
      <c r="CB8" s="688"/>
      <c r="CC8" s="688"/>
      <c r="CD8" s="688"/>
      <c r="CE8" s="688"/>
      <c r="CF8" s="688"/>
      <c r="CG8" s="688"/>
      <c r="CH8" s="688"/>
      <c r="CI8" s="188"/>
      <c r="CJ8" s="188"/>
    </row>
    <row r="9" spans="1:89" s="203" customFormat="1" ht="6.95" customHeight="1" thickBot="1">
      <c r="A9" s="173"/>
      <c r="B9" s="693"/>
      <c r="C9" s="693"/>
      <c r="D9" s="690"/>
      <c r="E9" s="736"/>
      <c r="F9" s="677"/>
      <c r="G9" s="691"/>
      <c r="H9" s="691"/>
      <c r="I9" s="691"/>
      <c r="J9" s="691"/>
      <c r="K9" s="691"/>
      <c r="L9" s="691"/>
      <c r="M9" s="691"/>
      <c r="N9" s="691"/>
      <c r="O9" s="691"/>
      <c r="P9" s="691"/>
      <c r="Q9" s="691"/>
      <c r="R9" s="691"/>
      <c r="S9" s="691"/>
      <c r="T9" s="691"/>
      <c r="U9" s="691"/>
      <c r="V9" s="691"/>
      <c r="W9" s="691"/>
      <c r="X9" s="691"/>
      <c r="Y9" s="691"/>
      <c r="Z9" s="691"/>
      <c r="AA9" s="738" t="str">
        <f>Index!C412</f>
        <v>Číslo</v>
      </c>
      <c r="AB9" s="738"/>
      <c r="AC9" s="738"/>
      <c r="AD9" s="696" t="s">
        <v>769</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Index!C419</f>
        <v>Netto   3</v>
      </c>
      <c r="BB9" s="698"/>
      <c r="BC9" s="698"/>
      <c r="BD9" s="698"/>
      <c r="BE9" s="698"/>
      <c r="BF9" s="698"/>
      <c r="BG9" s="698"/>
      <c r="BH9" s="698"/>
      <c r="BI9" s="698"/>
      <c r="BJ9" s="698"/>
      <c r="BK9" s="698"/>
      <c r="BL9" s="698"/>
      <c r="BM9" s="698"/>
      <c r="BN9" s="698"/>
      <c r="BO9" s="698"/>
      <c r="BP9" s="698"/>
      <c r="BQ9" s="698"/>
      <c r="BR9" s="698"/>
      <c r="BS9" s="688"/>
      <c r="BT9" s="688"/>
      <c r="BU9" s="688"/>
      <c r="BV9" s="688"/>
      <c r="BW9" s="688"/>
      <c r="BX9" s="688"/>
      <c r="BY9" s="688"/>
      <c r="BZ9" s="688"/>
      <c r="CA9" s="688"/>
      <c r="CB9" s="688"/>
      <c r="CC9" s="688"/>
      <c r="CD9" s="688"/>
      <c r="CE9" s="688"/>
      <c r="CF9" s="688"/>
      <c r="CG9" s="688"/>
      <c r="CH9" s="688"/>
      <c r="CI9" s="690"/>
      <c r="CJ9" s="173"/>
    </row>
    <row r="10" spans="1:89" s="203" customFormat="1" ht="6.95" customHeight="1">
      <c r="A10" s="173"/>
      <c r="B10" s="693"/>
      <c r="C10" s="693"/>
      <c r="D10" s="690"/>
      <c r="E10" s="736"/>
      <c r="F10" s="677"/>
      <c r="G10" s="204"/>
      <c r="H10" s="183"/>
      <c r="I10" s="183"/>
      <c r="J10" s="183"/>
      <c r="K10" s="183"/>
      <c r="L10" s="183"/>
      <c r="M10" s="183"/>
      <c r="N10" s="183"/>
      <c r="O10" s="183"/>
      <c r="P10" s="183"/>
      <c r="Q10" s="183"/>
      <c r="R10" s="183"/>
      <c r="S10" s="183"/>
      <c r="T10" s="183"/>
      <c r="U10" s="183"/>
      <c r="V10" s="183"/>
      <c r="W10" s="183"/>
      <c r="X10" s="183"/>
      <c r="Y10" s="183"/>
      <c r="Z10" s="205"/>
      <c r="AA10" s="733" t="str">
        <f>Index!C413</f>
        <v xml:space="preserve"> riadku</v>
      </c>
      <c r="AB10" s="733"/>
      <c r="AC10" s="733"/>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8"/>
      <c r="BS10" s="688"/>
      <c r="BT10" s="688"/>
      <c r="BU10" s="688"/>
      <c r="BV10" s="688"/>
      <c r="BW10" s="688"/>
      <c r="BX10" s="688"/>
      <c r="BY10" s="688"/>
      <c r="BZ10" s="688"/>
      <c r="CA10" s="688"/>
      <c r="CB10" s="688"/>
      <c r="CC10" s="688"/>
      <c r="CD10" s="688"/>
      <c r="CE10" s="688"/>
      <c r="CF10" s="688"/>
      <c r="CG10" s="688"/>
      <c r="CH10" s="688"/>
      <c r="CI10" s="690"/>
      <c r="CJ10" s="173"/>
    </row>
    <row r="11" spans="1:89" s="206" customFormat="1" ht="15" customHeight="1">
      <c r="A11" s="173"/>
      <c r="B11" s="693"/>
      <c r="C11" s="693"/>
      <c r="D11" s="690"/>
      <c r="E11" s="701" t="s">
        <v>8</v>
      </c>
      <c r="F11" s="701"/>
      <c r="G11" s="702" t="s">
        <v>9</v>
      </c>
      <c r="H11" s="702"/>
      <c r="I11" s="702"/>
      <c r="J11" s="702"/>
      <c r="K11" s="702"/>
      <c r="L11" s="702"/>
      <c r="M11" s="702"/>
      <c r="N11" s="702"/>
      <c r="O11" s="702"/>
      <c r="P11" s="702"/>
      <c r="Q11" s="702"/>
      <c r="R11" s="702"/>
      <c r="S11" s="702"/>
      <c r="T11" s="702"/>
      <c r="U11" s="702"/>
      <c r="V11" s="702"/>
      <c r="W11" s="702"/>
      <c r="X11" s="702"/>
      <c r="Y11" s="702"/>
      <c r="Z11" s="702"/>
      <c r="AA11" s="637" t="s">
        <v>10</v>
      </c>
      <c r="AB11" s="637"/>
      <c r="AC11" s="637"/>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695"/>
      <c r="BS11" s="703" t="str">
        <f>Index!C419</f>
        <v>Netto   3</v>
      </c>
      <c r="BT11" s="703"/>
      <c r="BU11" s="703"/>
      <c r="BV11" s="703"/>
      <c r="BW11" s="703"/>
      <c r="BX11" s="703"/>
      <c r="BY11" s="703"/>
      <c r="BZ11" s="703"/>
      <c r="CA11" s="703"/>
      <c r="CB11" s="703"/>
      <c r="CC11" s="703"/>
      <c r="CD11" s="703"/>
      <c r="CE11" s="703"/>
      <c r="CF11" s="703"/>
      <c r="CG11" s="703"/>
      <c r="CH11" s="703"/>
      <c r="CI11" s="690"/>
      <c r="CJ11" s="245"/>
    </row>
    <row r="12" spans="1:89" s="206" customFormat="1" ht="3" customHeight="1">
      <c r="A12" s="173"/>
      <c r="B12" s="671"/>
      <c r="C12" s="671"/>
      <c r="D12" s="671"/>
      <c r="E12" s="732" t="s">
        <v>148</v>
      </c>
      <c r="F12" s="732"/>
      <c r="G12" s="739"/>
      <c r="H12" s="666" t="str">
        <f>Index!C122</f>
        <v>Finančné účty súčet r. 72 až r. 73</v>
      </c>
      <c r="I12" s="666"/>
      <c r="J12" s="666"/>
      <c r="K12" s="666"/>
      <c r="L12" s="666"/>
      <c r="M12" s="666"/>
      <c r="N12" s="666"/>
      <c r="O12" s="666"/>
      <c r="P12" s="666"/>
      <c r="Q12" s="666"/>
      <c r="R12" s="666"/>
      <c r="S12" s="666"/>
      <c r="T12" s="666"/>
      <c r="U12" s="666"/>
      <c r="V12" s="666"/>
      <c r="W12" s="666"/>
      <c r="X12" s="666"/>
      <c r="Y12" s="666"/>
      <c r="Z12" s="666"/>
      <c r="AA12" s="667" t="s">
        <v>868</v>
      </c>
      <c r="AB12" s="667"/>
      <c r="AC12" s="667"/>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6"/>
      <c r="BB12" s="636"/>
      <c r="BC12" s="636"/>
      <c r="BD12" s="636"/>
      <c r="BE12" s="636"/>
      <c r="BF12" s="636"/>
      <c r="BG12" s="636"/>
      <c r="BH12" s="636"/>
      <c r="BI12" s="636"/>
      <c r="BJ12" s="636"/>
      <c r="BK12" s="636"/>
      <c r="BL12" s="636"/>
      <c r="BM12" s="636"/>
      <c r="BN12" s="636"/>
      <c r="BO12" s="636"/>
      <c r="BP12" s="636"/>
      <c r="BQ12" s="636"/>
      <c r="BR12" s="636"/>
      <c r="BS12" s="207"/>
      <c r="BT12" s="207"/>
      <c r="BU12" s="207"/>
      <c r="BV12" s="207"/>
      <c r="BW12" s="207"/>
      <c r="BX12" s="208"/>
      <c r="BY12" s="207"/>
      <c r="BZ12" s="207"/>
      <c r="CA12" s="207"/>
      <c r="CB12" s="207"/>
      <c r="CC12" s="207"/>
      <c r="CD12" s="207"/>
      <c r="CE12" s="207"/>
      <c r="CF12" s="207"/>
      <c r="CG12" s="207"/>
      <c r="CH12" s="241"/>
      <c r="CI12" s="690"/>
      <c r="CJ12" s="245"/>
    </row>
    <row r="13" spans="1:89" s="206" customFormat="1" ht="3" customHeight="1">
      <c r="A13" s="173"/>
      <c r="B13" s="671"/>
      <c r="C13" s="671"/>
      <c r="D13" s="671"/>
      <c r="E13" s="732"/>
      <c r="F13" s="732"/>
      <c r="G13" s="739"/>
      <c r="H13" s="666"/>
      <c r="I13" s="666"/>
      <c r="J13" s="666"/>
      <c r="K13" s="666"/>
      <c r="L13" s="666"/>
      <c r="M13" s="666"/>
      <c r="N13" s="666"/>
      <c r="O13" s="666"/>
      <c r="P13" s="666"/>
      <c r="Q13" s="666"/>
      <c r="R13" s="666"/>
      <c r="S13" s="666"/>
      <c r="T13" s="666"/>
      <c r="U13" s="666"/>
      <c r="V13" s="666"/>
      <c r="W13" s="666"/>
      <c r="X13" s="666"/>
      <c r="Y13" s="666"/>
      <c r="Z13" s="666"/>
      <c r="AA13" s="667"/>
      <c r="AB13" s="667"/>
      <c r="AC13" s="667"/>
      <c r="AD13" s="618"/>
      <c r="AE13" s="612"/>
      <c r="AF13" s="612"/>
      <c r="AG13" s="612"/>
      <c r="AH13" s="412"/>
      <c r="AI13" s="613"/>
      <c r="AJ13" s="613"/>
      <c r="AK13" s="613"/>
      <c r="AL13" s="613"/>
      <c r="AM13" s="613"/>
      <c r="AN13" s="610"/>
      <c r="AO13" s="614"/>
      <c r="AP13" s="614"/>
      <c r="AQ13" s="614"/>
      <c r="AR13" s="614"/>
      <c r="AS13" s="614"/>
      <c r="AT13" s="610"/>
      <c r="AU13" s="614"/>
      <c r="AV13" s="614"/>
      <c r="AW13" s="614"/>
      <c r="AX13" s="614"/>
      <c r="AY13" s="614"/>
      <c r="AZ13" s="619"/>
      <c r="BA13" s="618"/>
      <c r="BB13" s="612"/>
      <c r="BC13" s="612"/>
      <c r="BD13" s="612"/>
      <c r="BE13" s="412"/>
      <c r="BF13" s="613"/>
      <c r="BG13" s="613"/>
      <c r="BH13" s="613"/>
      <c r="BI13" s="613"/>
      <c r="BJ13" s="613"/>
      <c r="BK13" s="610"/>
      <c r="BL13" s="610"/>
      <c r="BM13" s="614"/>
      <c r="BN13" s="614"/>
      <c r="BO13" s="614"/>
      <c r="BP13" s="614"/>
      <c r="BQ13" s="614"/>
      <c r="BR13" s="611"/>
      <c r="BS13" s="614"/>
      <c r="BT13" s="614"/>
      <c r="BU13" s="614"/>
      <c r="BV13" s="614"/>
      <c r="BW13" s="614"/>
      <c r="BX13" s="416"/>
      <c r="BY13" s="417"/>
      <c r="BZ13" s="417"/>
      <c r="CA13" s="417"/>
      <c r="CB13" s="417"/>
      <c r="CC13" s="417"/>
      <c r="CD13" s="417"/>
      <c r="CE13" s="417"/>
      <c r="CF13" s="417"/>
      <c r="CG13" s="417"/>
      <c r="CH13" s="242"/>
      <c r="CI13" s="690"/>
      <c r="CJ13" s="245"/>
    </row>
    <row r="14" spans="1:89" ht="15" customHeight="1">
      <c r="A14" s="173"/>
      <c r="B14" s="671"/>
      <c r="C14" s="671"/>
      <c r="D14" s="671"/>
      <c r="E14" s="732"/>
      <c r="F14" s="732"/>
      <c r="G14" s="739"/>
      <c r="H14" s="666"/>
      <c r="I14" s="666"/>
      <c r="J14" s="666"/>
      <c r="K14" s="666"/>
      <c r="L14" s="666"/>
      <c r="M14" s="666"/>
      <c r="N14" s="666"/>
      <c r="O14" s="666"/>
      <c r="P14" s="666"/>
      <c r="Q14" s="666"/>
      <c r="R14" s="666"/>
      <c r="S14" s="666"/>
      <c r="T14" s="666"/>
      <c r="U14" s="666"/>
      <c r="V14" s="666"/>
      <c r="W14" s="666"/>
      <c r="X14" s="666"/>
      <c r="Y14" s="666"/>
      <c r="Z14" s="666"/>
      <c r="AA14" s="667"/>
      <c r="AB14" s="667"/>
      <c r="AC14" s="667"/>
      <c r="AD14" s="618"/>
      <c r="AE14" s="409" t="str">
        <f>IF(LEN(VLOOKUP(AA12,suvaha!$D$8:$H$158,2,FALSE))&lt;11,"",LEFT(RIGHT(VLOOKUP(AA12,suvaha!$D$8:$H$158,2,FALSE),11),1))</f>
        <v/>
      </c>
      <c r="AF14" s="211"/>
      <c r="AG14" s="409" t="str">
        <f>IF(LEN(VLOOKUP(AA12,suvaha!$D$8:$H$158,2,FALSE))&lt;10,"",LEFT(RIGHT(VLOOKUP(AA12,suvaha!$D$8:$H$158,2,FALSE),10),1))</f>
        <v/>
      </c>
      <c r="AH14" s="411"/>
      <c r="AI14" s="409" t="str">
        <f>IF(LEN(VLOOKUP(AA12,suvaha!$D$8:$H$158,2,FALSE))&lt;9,"",LEFT(RIGHT(VLOOKUP(AA12,suvaha!$D$8:$H$158,2,FALSE),9),1))</f>
        <v/>
      </c>
      <c r="AJ14" s="211"/>
      <c r="AK14" s="409" t="str">
        <f>IF(LEN(VLOOKUP(AA12,suvaha!$D$8:$H$158,2,FALSE))&lt;8,"",LEFT(RIGHT(VLOOKUP(AA12,suvaha!$D$8:$H$158,2,FALSE),8),1))</f>
        <v/>
      </c>
      <c r="AL14" s="411"/>
      <c r="AM14" s="409" t="str">
        <f>IF(LEN(VLOOKUP(AA12,suvaha!$D$8:$H$158,2,FALSE))&lt;7,"",LEFT(RIGHT(VLOOKUP(AA12,suvaha!$D$8:$H$158,2,FALSE),7),1))</f>
        <v>1</v>
      </c>
      <c r="AN14" s="610"/>
      <c r="AO14" s="409" t="str">
        <f>IF(LEN(VLOOKUP(AA12,suvaha!$D$8:$H$158,2,FALSE))&lt;6,"",LEFT(RIGHT(VLOOKUP(AA12,suvaha!$D$8:$H$158,2,FALSE),6),1))</f>
        <v>0</v>
      </c>
      <c r="AP14" s="411"/>
      <c r="AQ14" s="409" t="str">
        <f>IF(LEN(VLOOKUP(AA12,suvaha!$D$8:$H$158,2,FALSE))&lt;5,"",LEFT(RIGHT(VLOOKUP(AA12,suvaha!$D$8:$H$158,2,FALSE),5),1))</f>
        <v>4</v>
      </c>
      <c r="AR14" s="411"/>
      <c r="AS14" s="409" t="str">
        <f>IF(LEN(VLOOKUP(AA12,suvaha!$D$8:$H$158,2,FALSE))&lt;4,"",LEFT(RIGHT(VLOOKUP(AA12,suvaha!$D$8:$H$158,2,FALSE),4),1))</f>
        <v>1</v>
      </c>
      <c r="AT14" s="610"/>
      <c r="AU14" s="409" t="str">
        <f>IF(LEN(VLOOKUP(AA12,suvaha!$D$8:$H$158,2,FALSE))&lt;3,"",LEFT(RIGHT(VLOOKUP(AA12,suvaha!$D$8:$H$158,2,FALSE),3),1))</f>
        <v>3</v>
      </c>
      <c r="AV14" s="411"/>
      <c r="AW14" s="409" t="str">
        <f>IF(LEN(VLOOKUP(AA12,suvaha!$D$8:$H$158,2,FALSE))&lt;2,"",LEFT(RIGHT(VLOOKUP(AA12,suvaha!$D$8:$H$158,2,FALSE),2),1))</f>
        <v>4</v>
      </c>
      <c r="AX14" s="411"/>
      <c r="AY14" s="409" t="str">
        <f>IF(VLOOKUP(AA12,suvaha!$D$8:$H$85,2,FALSE)=0,"",IF(LEN(VLOOKUP(AA12,suvaha!$D$8:$H$158,2,FALSE))&lt;1,"",LEFT(RIGHT(VLOOKUP(AA12,suvaha!$D$8:$H$158,2,FALSE),1),1)))</f>
        <v>0</v>
      </c>
      <c r="AZ14" s="619"/>
      <c r="BA14" s="618"/>
      <c r="BB14" s="409" t="str">
        <f>IF(LEN(VLOOKUP(AA12,suvaha!$D$8:$H$158,4,FALSE))&lt;11,"",LEFT(RIGHT(VLOOKUP(AA12,suvaha!$D$8:$H$158,4,FALSE),11),1))</f>
        <v/>
      </c>
      <c r="BC14" s="211"/>
      <c r="BD14" s="409" t="str">
        <f>IF(LEN(VLOOKUP(AA12,suvaha!$D$8:$H$158,4,FALSE))&lt;10,"",LEFT(RIGHT(VLOOKUP(AA12,suvaha!$D$8:$H$158,4,FALSE),10),1))</f>
        <v/>
      </c>
      <c r="BE14" s="411"/>
      <c r="BF14" s="409" t="str">
        <f>IF(LEN(VLOOKUP(AA12,suvaha!$D$8:$H$158,4,FALSE))&lt;9,"",LEFT(RIGHT(VLOOKUP(AA12,suvaha!$D$8:$H$158,4,FALSE),9),1))</f>
        <v/>
      </c>
      <c r="BG14" s="211"/>
      <c r="BH14" s="409" t="str">
        <f>IF(LEN(VLOOKUP(AA12,suvaha!$D$8:$H$158,4,FALSE))&lt;8,"",LEFT(RIGHT(VLOOKUP(AA12,suvaha!$D$8:$H$158,4,FALSE),8),1))</f>
        <v/>
      </c>
      <c r="BI14" s="411"/>
      <c r="BJ14" s="409" t="str">
        <f>IF(LEN(VLOOKUP(AA12,suvaha!$D$8:$H$158,4,FALSE))&lt;7,"",LEFT(RIGHT(VLOOKUP(AA12,suvaha!$D$8:$H$158,4,FALSE),7),1))</f>
        <v>1</v>
      </c>
      <c r="BK14" s="610"/>
      <c r="BL14" s="610"/>
      <c r="BM14" s="409" t="str">
        <f>IF(LEN(VLOOKUP(AA12,suvaha!$D$8:$H$158,4,FALSE))&lt;6,"",LEFT(RIGHT(VLOOKUP(AA12,suvaha!$D$8:$H$158,4,FALSE),6),1))</f>
        <v>0</v>
      </c>
      <c r="BN14" s="411"/>
      <c r="BO14" s="409" t="str">
        <f>IF(LEN(VLOOKUP(AA12,suvaha!$D$8:$H$158,4,FALSE))&lt;5,"",LEFT(RIGHT(VLOOKUP(AA12,suvaha!$D$8:$H$158,4,FALSE),5),1))</f>
        <v>4</v>
      </c>
      <c r="BP14" s="411"/>
      <c r="BQ14" s="409" t="str">
        <f>IF(LEN(VLOOKUP(AA12,suvaha!$D$8:$H$158,4,FALSE))&lt;4,"",LEFT(RIGHT(VLOOKUP(AA12,suvaha!$D$8:$H$158,4,FALSE),4),1))</f>
        <v>1</v>
      </c>
      <c r="BR14" s="611"/>
      <c r="BS14" s="409" t="str">
        <f>IF(LEN(VLOOKUP(AA12,suvaha!$D$8:$H$158,4,FALSE))&lt;3,"",LEFT(RIGHT(VLOOKUP(AA12,suvaha!$D$8:$H$158,4,FALSE),3),1))</f>
        <v>3</v>
      </c>
      <c r="BT14" s="411"/>
      <c r="BU14" s="409" t="str">
        <f>IF(LEN(VLOOKUP(AA12,suvaha!$D$8:$H$158,4,FALSE))&lt;2,"",LEFT(RIGHT(VLOOKUP(AA12,suvaha!$D$8:$H$158,4,FALSE),2),1))</f>
        <v>4</v>
      </c>
      <c r="BV14" s="411"/>
      <c r="BW14" s="409" t="str">
        <f>IF(VLOOKUP(AA12,suvaha!$D$8:$H$85,4,FALSE)=0,"",IF(LEN(VLOOKUP(AA12,suvaha!$D$8:$H$158,4,FALSE))&lt;1,"",LEFT(RIGHT(VLOOKUP(AA12,suvaha!$D$8:$H$158,4,FALSE),1),1)))</f>
        <v>0</v>
      </c>
      <c r="BX14" s="416"/>
      <c r="BY14" s="417"/>
      <c r="BZ14" s="417"/>
      <c r="CA14" s="417"/>
      <c r="CB14" s="417"/>
      <c r="CC14" s="417"/>
      <c r="CD14" s="417"/>
      <c r="CE14" s="417"/>
      <c r="CF14" s="417"/>
      <c r="CG14" s="417"/>
      <c r="CH14" s="242"/>
      <c r="CI14" s="690"/>
      <c r="CJ14" s="188"/>
    </row>
    <row r="15" spans="1:89" ht="3" customHeight="1">
      <c r="A15" s="173"/>
      <c r="B15" s="671"/>
      <c r="C15" s="671"/>
      <c r="D15" s="671"/>
      <c r="E15" s="732"/>
      <c r="F15" s="732"/>
      <c r="G15" s="739"/>
      <c r="H15" s="666"/>
      <c r="I15" s="666"/>
      <c r="J15" s="666"/>
      <c r="K15" s="666"/>
      <c r="L15" s="666"/>
      <c r="M15" s="666"/>
      <c r="N15" s="666"/>
      <c r="O15" s="666"/>
      <c r="P15" s="666"/>
      <c r="Q15" s="666"/>
      <c r="R15" s="666"/>
      <c r="S15" s="666"/>
      <c r="T15" s="666"/>
      <c r="U15" s="666"/>
      <c r="V15" s="666"/>
      <c r="W15" s="666"/>
      <c r="X15" s="666"/>
      <c r="Y15" s="666"/>
      <c r="Z15" s="666"/>
      <c r="AA15" s="667"/>
      <c r="AB15" s="667"/>
      <c r="AC15" s="667"/>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8"/>
      <c r="BB15" s="638"/>
      <c r="BC15" s="638"/>
      <c r="BD15" s="638"/>
      <c r="BE15" s="638"/>
      <c r="BF15" s="638"/>
      <c r="BG15" s="638"/>
      <c r="BH15" s="638"/>
      <c r="BI15" s="638"/>
      <c r="BJ15" s="638"/>
      <c r="BK15" s="638"/>
      <c r="BL15" s="638"/>
      <c r="BM15" s="638"/>
      <c r="BN15" s="638"/>
      <c r="BO15" s="638"/>
      <c r="BP15" s="638"/>
      <c r="BQ15" s="638"/>
      <c r="BR15" s="638"/>
      <c r="BS15" s="270"/>
      <c r="BT15" s="270"/>
      <c r="BU15" s="270"/>
      <c r="BV15" s="270"/>
      <c r="BW15" s="270"/>
      <c r="BX15" s="418"/>
      <c r="BY15" s="270"/>
      <c r="BZ15" s="270"/>
      <c r="CA15" s="270"/>
      <c r="CB15" s="270"/>
      <c r="CC15" s="270"/>
      <c r="CD15" s="270"/>
      <c r="CE15" s="270"/>
      <c r="CF15" s="270"/>
      <c r="CG15" s="270"/>
      <c r="CH15" s="243"/>
      <c r="CI15" s="690"/>
      <c r="CJ15" s="188"/>
    </row>
    <row r="16" spans="1:89" ht="3" customHeight="1">
      <c r="A16" s="173"/>
      <c r="B16" s="671"/>
      <c r="C16" s="671"/>
      <c r="D16" s="671"/>
      <c r="E16" s="732"/>
      <c r="F16" s="732"/>
      <c r="G16" s="739"/>
      <c r="H16" s="666"/>
      <c r="I16" s="666"/>
      <c r="J16" s="666"/>
      <c r="K16" s="666"/>
      <c r="L16" s="666"/>
      <c r="M16" s="666"/>
      <c r="N16" s="666"/>
      <c r="O16" s="666"/>
      <c r="P16" s="666"/>
      <c r="Q16" s="666"/>
      <c r="R16" s="666"/>
      <c r="S16" s="666"/>
      <c r="T16" s="666"/>
      <c r="U16" s="666"/>
      <c r="V16" s="666"/>
      <c r="W16" s="666"/>
      <c r="X16" s="666"/>
      <c r="Y16" s="666"/>
      <c r="Z16" s="666"/>
      <c r="AA16" s="667"/>
      <c r="AB16" s="667"/>
      <c r="AC16" s="667"/>
      <c r="AD16" s="617"/>
      <c r="AE16" s="617"/>
      <c r="AF16" s="617"/>
      <c r="AG16" s="617"/>
      <c r="AH16" s="617"/>
      <c r="AI16" s="617"/>
      <c r="AJ16" s="617"/>
      <c r="AK16" s="617"/>
      <c r="AL16" s="617"/>
      <c r="AM16" s="617"/>
      <c r="AN16" s="617"/>
      <c r="AO16" s="617"/>
      <c r="AP16" s="617"/>
      <c r="AQ16" s="617"/>
      <c r="AR16" s="617"/>
      <c r="AS16" s="617"/>
      <c r="AT16" s="617"/>
      <c r="AU16" s="617"/>
      <c r="AV16" s="617"/>
      <c r="AW16" s="617"/>
      <c r="AX16" s="617"/>
      <c r="AY16" s="617"/>
      <c r="AZ16" s="617"/>
      <c r="BA16" s="667"/>
      <c r="BB16" s="667"/>
      <c r="BC16" s="667"/>
      <c r="BD16" s="667"/>
      <c r="BE16" s="667"/>
      <c r="BF16" s="667"/>
      <c r="BG16" s="667"/>
      <c r="BH16" s="667"/>
      <c r="BI16" s="667"/>
      <c r="BJ16" s="667"/>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64"/>
      <c r="CH16" s="241"/>
      <c r="CI16" s="690"/>
      <c r="CJ16" s="188"/>
    </row>
    <row r="17" spans="1:88" ht="3" customHeight="1">
      <c r="A17" s="173"/>
      <c r="B17" s="671"/>
      <c r="C17" s="671"/>
      <c r="D17" s="671"/>
      <c r="E17" s="732"/>
      <c r="F17" s="732"/>
      <c r="G17" s="739"/>
      <c r="H17" s="666"/>
      <c r="I17" s="666"/>
      <c r="J17" s="666"/>
      <c r="K17" s="666"/>
      <c r="L17" s="666"/>
      <c r="M17" s="666"/>
      <c r="N17" s="666"/>
      <c r="O17" s="666"/>
      <c r="P17" s="666"/>
      <c r="Q17" s="666"/>
      <c r="R17" s="666"/>
      <c r="S17" s="666"/>
      <c r="T17" s="666"/>
      <c r="U17" s="666"/>
      <c r="V17" s="666"/>
      <c r="W17" s="666"/>
      <c r="X17" s="666"/>
      <c r="Y17" s="666"/>
      <c r="Z17" s="666"/>
      <c r="AA17" s="667"/>
      <c r="AB17" s="667"/>
      <c r="AC17" s="667"/>
      <c r="AD17" s="618"/>
      <c r="AE17" s="612"/>
      <c r="AF17" s="612"/>
      <c r="AG17" s="612"/>
      <c r="AH17" s="412"/>
      <c r="AI17" s="613"/>
      <c r="AJ17" s="613"/>
      <c r="AK17" s="613"/>
      <c r="AL17" s="613"/>
      <c r="AM17" s="613"/>
      <c r="AN17" s="610" t="s">
        <v>371</v>
      </c>
      <c r="AO17" s="614"/>
      <c r="AP17" s="614"/>
      <c r="AQ17" s="614"/>
      <c r="AR17" s="614"/>
      <c r="AS17" s="614"/>
      <c r="AT17" s="610" t="s">
        <v>371</v>
      </c>
      <c r="AU17" s="614"/>
      <c r="AV17" s="614"/>
      <c r="AW17" s="614"/>
      <c r="AX17" s="614"/>
      <c r="AY17" s="614"/>
      <c r="AZ17" s="619"/>
      <c r="BA17" s="667"/>
      <c r="BB17" s="667"/>
      <c r="BC17" s="667"/>
      <c r="BD17" s="667"/>
      <c r="BE17" s="667"/>
      <c r="BF17" s="667"/>
      <c r="BG17" s="667"/>
      <c r="BH17" s="667"/>
      <c r="BI17" s="667"/>
      <c r="BJ17" s="667"/>
      <c r="BK17" s="417"/>
      <c r="BL17" s="417"/>
      <c r="BM17" s="612"/>
      <c r="BN17" s="612"/>
      <c r="BO17" s="612"/>
      <c r="BP17" s="417"/>
      <c r="BQ17" s="419"/>
      <c r="BR17" s="419"/>
      <c r="BS17" s="419"/>
      <c r="BT17" s="419"/>
      <c r="BU17" s="419"/>
      <c r="BV17" s="417"/>
      <c r="BW17" s="419"/>
      <c r="BX17" s="419"/>
      <c r="BY17" s="419"/>
      <c r="BZ17" s="419"/>
      <c r="CA17" s="419"/>
      <c r="CB17" s="420"/>
      <c r="CC17" s="419"/>
      <c r="CD17" s="419"/>
      <c r="CE17" s="419"/>
      <c r="CF17" s="419"/>
      <c r="CG17" s="419"/>
      <c r="CH17" s="244"/>
      <c r="CI17" s="690"/>
      <c r="CJ17" s="188"/>
    </row>
    <row r="18" spans="1:88" ht="15" customHeight="1">
      <c r="A18" s="173"/>
      <c r="B18" s="671"/>
      <c r="C18" s="671"/>
      <c r="D18" s="671"/>
      <c r="E18" s="732"/>
      <c r="F18" s="732"/>
      <c r="G18" s="739"/>
      <c r="H18" s="666"/>
      <c r="I18" s="666"/>
      <c r="J18" s="666"/>
      <c r="K18" s="666"/>
      <c r="L18" s="666"/>
      <c r="M18" s="666"/>
      <c r="N18" s="666"/>
      <c r="O18" s="666"/>
      <c r="P18" s="666"/>
      <c r="Q18" s="666"/>
      <c r="R18" s="666"/>
      <c r="S18" s="666"/>
      <c r="T18" s="666"/>
      <c r="U18" s="666"/>
      <c r="V18" s="666"/>
      <c r="W18" s="666"/>
      <c r="X18" s="666"/>
      <c r="Y18" s="666"/>
      <c r="Z18" s="666"/>
      <c r="AA18" s="667"/>
      <c r="AB18" s="667"/>
      <c r="AC18" s="667"/>
      <c r="AD18" s="618"/>
      <c r="AE18" s="409" t="str">
        <f>IF(LEN(VLOOKUP(AA12,suvaha!$D$8:$H$158,3,FALSE))&lt;11,"",LEFT(RIGHT(VLOOKUP(AA12,suvaha!$D$8:$H$158,3,FALSE),11),1))</f>
        <v/>
      </c>
      <c r="AF18" s="211" t="s">
        <v>371</v>
      </c>
      <c r="AG18" s="409" t="str">
        <f>IF(LEN(VLOOKUP(AA12,suvaha!$D$8:$H$158,3,FALSE))&lt;10,"",LEFT(RIGHT(VLOOKUP(AA12,suvaha!$D$8:$H$158,3,FALSE),10),1))</f>
        <v/>
      </c>
      <c r="AH18" s="411" t="s">
        <v>371</v>
      </c>
      <c r="AI18" s="409" t="str">
        <f>IF(LEN(VLOOKUP(AA12,suvaha!$D$8:$H$158,3,FALSE))&lt;9,"",LEFT(RIGHT(VLOOKUP(AA12,suvaha!$D$8:$H$158,3,FALSE),9),1))</f>
        <v/>
      </c>
      <c r="AJ18" s="211" t="s">
        <v>371</v>
      </c>
      <c r="AK18" s="409" t="str">
        <f>IF(LEN(VLOOKUP(AA12,suvaha!$D$8:$H$158,3,FALSE))&lt;8,"",LEFT(RIGHT(VLOOKUP(AA12,suvaha!$D$8:$H$158,3,FALSE),8),1))</f>
        <v/>
      </c>
      <c r="AL18" s="411" t="s">
        <v>371</v>
      </c>
      <c r="AM18" s="409" t="str">
        <f>IF(LEN(VLOOKUP(AA12,suvaha!$D$8:$H$158,3,FALSE))&lt;7,"",LEFT(RIGHT(VLOOKUP(AA12,suvaha!$D$8:$H$158,3,FALSE),7),1))</f>
        <v/>
      </c>
      <c r="AN18" s="610"/>
      <c r="AO18" s="409" t="str">
        <f>IF(LEN(VLOOKUP(AA12,suvaha!$D$8:$H$158,3,FALSE))&lt;6,"",LEFT(RIGHT(VLOOKUP(AA12,suvaha!$D$8:$H$158,3,FALSE),6),1))</f>
        <v/>
      </c>
      <c r="AP18" s="411" t="s">
        <v>371</v>
      </c>
      <c r="AQ18" s="409" t="str">
        <f>IF(LEN(VLOOKUP(AA12,suvaha!$D$8:$H$158,3,FALSE))&lt;5,"",LEFT(RIGHT(VLOOKUP(AA12,suvaha!$D$8:$H$158,3,FALSE),5),1))</f>
        <v/>
      </c>
      <c r="AR18" s="411" t="s">
        <v>371</v>
      </c>
      <c r="AS18" s="409" t="str">
        <f>IF(LEN(VLOOKUP(AA12,suvaha!$D$8:$H$158,3,FALSE))&lt;4,"",LEFT(RIGHT(VLOOKUP(AA12,suvaha!$D$8:$H$158,3,FALSE),4),1))</f>
        <v/>
      </c>
      <c r="AT18" s="610"/>
      <c r="AU18" s="409" t="str">
        <f>IF(LEN(VLOOKUP(AA12,suvaha!$D$8:$H$158,3,FALSE))&lt;3,"",LEFT(RIGHT(VLOOKUP(AA12,suvaha!$D$8:$H$158,3,FALSE),3),1))</f>
        <v/>
      </c>
      <c r="AV18" s="411" t="s">
        <v>371</v>
      </c>
      <c r="AW18" s="409" t="str">
        <f>IF(LEN(VLOOKUP(AA12,suvaha!$D$8:$H$158,3,FALSE))&lt;2,"",LEFT(RIGHT(VLOOKUP(AA12,suvaha!$D$8:$H$158,3,FALSE),2),1))</f>
        <v/>
      </c>
      <c r="AX18" s="411" t="s">
        <v>371</v>
      </c>
      <c r="AY18" s="409" t="str">
        <f>IF(VLOOKUP(AA12,suvaha!$D$8:$H$85,3,FALSE)=0,"",IF(LEN(VLOOKUP(AA12,suvaha!$D$8:$H$158,3,FALSE))&lt;1,"",LEFT(RIGHT(VLOOKUP(AA12,suvaha!$D$8:$H$158,3,FALSE),1),1)))</f>
        <v/>
      </c>
      <c r="AZ18" s="619"/>
      <c r="BA18" s="667"/>
      <c r="BB18" s="667"/>
      <c r="BC18" s="667"/>
      <c r="BD18" s="667"/>
      <c r="BE18" s="667"/>
      <c r="BF18" s="667"/>
      <c r="BG18" s="667"/>
      <c r="BH18" s="667"/>
      <c r="BI18" s="667"/>
      <c r="BJ18" s="667"/>
      <c r="BK18" s="417"/>
      <c r="BL18" s="417"/>
      <c r="BM18" s="409" t="str">
        <f>IF(LEN(VLOOKUP(AA12,suvaha!$D$8:$H$158,5,FALSE))&lt;11,"",LEFT(RIGHT(VLOOKUP(AA12,suvaha!$D$8:$H$158,5,FALSE),11),1))</f>
        <v/>
      </c>
      <c r="BN18" s="211" t="s">
        <v>371</v>
      </c>
      <c r="BO18" s="409" t="str">
        <f>IF(LEN(VLOOKUP(AA12,suvaha!$D$8:$H$158,5,FALSE))&lt;10,"",LEFT(RIGHT(VLOOKUP(AA12,suvaha!$D$8:$H$158,5,FALSE),10),1))</f>
        <v/>
      </c>
      <c r="BP18" s="417" t="s">
        <v>371</v>
      </c>
      <c r="BQ18" s="409" t="str">
        <f>IF(LEN(VLOOKUP(AA12,suvaha!$D$8:$H$158,5,FALSE))&lt;9,"",LEFT(RIGHT(VLOOKUP(AA12,suvaha!$D$8:$H$158,5,FALSE),9),1))</f>
        <v/>
      </c>
      <c r="BR18" s="411" t="s">
        <v>371</v>
      </c>
      <c r="BS18" s="409" t="str">
        <f>IF(LEN(VLOOKUP(AA12,suvaha!$D$8:$H$158,5,FALSE))&lt;8,"",LEFT(RIGHT(VLOOKUP(AA12,suvaha!$D$8:$H$158,5,FALSE),8),1))</f>
        <v/>
      </c>
      <c r="BT18" s="411" t="s">
        <v>371</v>
      </c>
      <c r="BU18" s="409" t="str">
        <f>IF(LEN(VLOOKUP(AA12,suvaha!$D$8:$H$158,5,FALSE))&lt;7,"",LEFT(RIGHT(VLOOKUP(AA12,suvaha!$D$8:$H$158,5,FALSE),7),1))</f>
        <v>1</v>
      </c>
      <c r="BV18" s="417" t="s">
        <v>371</v>
      </c>
      <c r="BW18" s="409" t="str">
        <f>IF(LEN(VLOOKUP(AA12,suvaha!$D$8:$H$158,5,FALSE))&lt;6,"",LEFT(RIGHT(VLOOKUP(AA12,suvaha!$D$8:$H$158,5,FALSE),6),1))</f>
        <v>6</v>
      </c>
      <c r="BX18" s="411" t="s">
        <v>371</v>
      </c>
      <c r="BY18" s="409" t="str">
        <f>IF(LEN(VLOOKUP(AA12,suvaha!$D$8:$H$158,5,FALSE))&lt;5,"",LEFT(RIGHT(VLOOKUP(AA12,suvaha!$D$8:$H$158,5,FALSE),5),1))</f>
        <v>9</v>
      </c>
      <c r="BZ18" s="411" t="s">
        <v>371</v>
      </c>
      <c r="CA18" s="409" t="str">
        <f>IF(LEN(VLOOKUP(AA12,suvaha!$D$8:$H$158,5,FALSE))&lt;4,"",LEFT(RIGHT(VLOOKUP(AA12,suvaha!$D$8:$H$158,5,FALSE),4),1))</f>
        <v>2</v>
      </c>
      <c r="CB18" s="420" t="s">
        <v>371</v>
      </c>
      <c r="CC18" s="409" t="str">
        <f>IF(LEN(VLOOKUP(AA12,suvaha!$D$8:$H$158,5,FALSE))&lt;3,"",LEFT(RIGHT(VLOOKUP(AA12,suvaha!$D$8:$H$158,5,FALSE),3),1))</f>
        <v>5</v>
      </c>
      <c r="CD18" s="411" t="s">
        <v>371</v>
      </c>
      <c r="CE18" s="409" t="str">
        <f>IF(LEN(VLOOKUP(AA12,suvaha!$D$8:$H$158,5,FALSE))&lt;2,"",LEFT(RIGHT(VLOOKUP(AA12,suvaha!$D$8:$H$158,5,FALSE),2),1))</f>
        <v>6</v>
      </c>
      <c r="CF18" s="411" t="s">
        <v>773</v>
      </c>
      <c r="CG18" s="409" t="str">
        <f>IF(VLOOKUP(AA12,suvaha!$D$8:$H$85,5,FALSE)=0,"",IF(LEN(VLOOKUP(AA12,suvaha!$D$8:$H$158,5,FALSE))&lt;1,"",LEFT(RIGHT(VLOOKUP(AA12,suvaha!$D$8:$H$158,5,FALSE),1),1)))</f>
        <v>3</v>
      </c>
      <c r="CH18" s="244"/>
      <c r="CI18" s="690"/>
      <c r="CJ18" s="188"/>
    </row>
    <row r="19" spans="1:88" ht="3" customHeight="1">
      <c r="A19" s="173"/>
      <c r="B19" s="671"/>
      <c r="C19" s="671"/>
      <c r="D19" s="671"/>
      <c r="E19" s="732"/>
      <c r="F19" s="732"/>
      <c r="G19" s="739"/>
      <c r="H19" s="666"/>
      <c r="I19" s="666"/>
      <c r="J19" s="666"/>
      <c r="K19" s="666"/>
      <c r="L19" s="666"/>
      <c r="M19" s="666"/>
      <c r="N19" s="666"/>
      <c r="O19" s="666"/>
      <c r="P19" s="666"/>
      <c r="Q19" s="666"/>
      <c r="R19" s="666"/>
      <c r="S19" s="666"/>
      <c r="T19" s="666"/>
      <c r="U19" s="666"/>
      <c r="V19" s="666"/>
      <c r="W19" s="666"/>
      <c r="X19" s="666"/>
      <c r="Y19" s="666"/>
      <c r="Z19" s="666"/>
      <c r="AA19" s="667"/>
      <c r="AB19" s="667"/>
      <c r="AC19" s="66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67"/>
      <c r="BB19" s="667"/>
      <c r="BC19" s="667"/>
      <c r="BD19" s="667"/>
      <c r="BE19" s="667"/>
      <c r="BF19" s="667"/>
      <c r="BG19" s="667"/>
      <c r="BH19" s="667"/>
      <c r="BI19" s="667"/>
      <c r="BJ19" s="667"/>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70"/>
      <c r="CH19" s="243"/>
      <c r="CI19" s="690"/>
      <c r="CJ19" s="188"/>
    </row>
    <row r="20" spans="1:88" s="206" customFormat="1" ht="3" customHeight="1">
      <c r="A20" s="173"/>
      <c r="B20" s="671"/>
      <c r="C20" s="671"/>
      <c r="D20" s="671"/>
      <c r="E20" s="669" t="s">
        <v>150</v>
      </c>
      <c r="F20" s="669"/>
      <c r="G20" s="654"/>
      <c r="H20" s="731" t="str">
        <f>Index!C123</f>
        <v>Peniaze (211, 213, 21X)</v>
      </c>
      <c r="I20" s="731"/>
      <c r="J20" s="731"/>
      <c r="K20" s="731"/>
      <c r="L20" s="731"/>
      <c r="M20" s="731"/>
      <c r="N20" s="731"/>
      <c r="O20" s="731"/>
      <c r="P20" s="731"/>
      <c r="Q20" s="731"/>
      <c r="R20" s="731"/>
      <c r="S20" s="731"/>
      <c r="T20" s="731"/>
      <c r="U20" s="731"/>
      <c r="V20" s="731"/>
      <c r="W20" s="731"/>
      <c r="X20" s="731"/>
      <c r="Y20" s="731"/>
      <c r="Z20" s="731"/>
      <c r="AA20" s="658" t="s">
        <v>869</v>
      </c>
      <c r="AB20" s="658"/>
      <c r="AC20" s="658"/>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59"/>
      <c r="BB20" s="659"/>
      <c r="BC20" s="659"/>
      <c r="BD20" s="659"/>
      <c r="BE20" s="659"/>
      <c r="BF20" s="659"/>
      <c r="BG20" s="659"/>
      <c r="BH20" s="659"/>
      <c r="BI20" s="659"/>
      <c r="BJ20" s="659"/>
      <c r="BK20" s="659"/>
      <c r="BL20" s="659"/>
      <c r="BM20" s="659"/>
      <c r="BN20" s="659"/>
      <c r="BO20" s="659"/>
      <c r="BP20" s="659"/>
      <c r="BQ20" s="659"/>
      <c r="BR20" s="659"/>
      <c r="BS20" s="264"/>
      <c r="BT20" s="264"/>
      <c r="BU20" s="264"/>
      <c r="BV20" s="264"/>
      <c r="BW20" s="264"/>
      <c r="BX20" s="421"/>
      <c r="BY20" s="264"/>
      <c r="BZ20" s="264"/>
      <c r="CA20" s="264"/>
      <c r="CB20" s="264"/>
      <c r="CC20" s="264"/>
      <c r="CD20" s="264"/>
      <c r="CE20" s="264"/>
      <c r="CF20" s="264"/>
      <c r="CG20" s="264"/>
      <c r="CH20" s="241"/>
      <c r="CI20" s="690"/>
      <c r="CJ20" s="245"/>
    </row>
    <row r="21" spans="1:88" s="206" customFormat="1" ht="3" customHeight="1">
      <c r="A21" s="173"/>
      <c r="B21" s="671"/>
      <c r="C21" s="671"/>
      <c r="D21" s="671"/>
      <c r="E21" s="669"/>
      <c r="F21" s="669"/>
      <c r="G21" s="654"/>
      <c r="H21" s="731"/>
      <c r="I21" s="731"/>
      <c r="J21" s="731"/>
      <c r="K21" s="731"/>
      <c r="L21" s="731"/>
      <c r="M21" s="731"/>
      <c r="N21" s="731"/>
      <c r="O21" s="731"/>
      <c r="P21" s="731"/>
      <c r="Q21" s="731"/>
      <c r="R21" s="731"/>
      <c r="S21" s="731"/>
      <c r="T21" s="731"/>
      <c r="U21" s="731"/>
      <c r="V21" s="731"/>
      <c r="W21" s="731"/>
      <c r="X21" s="731"/>
      <c r="Y21" s="731"/>
      <c r="Z21" s="731"/>
      <c r="AA21" s="658"/>
      <c r="AB21" s="658"/>
      <c r="AC21" s="658"/>
      <c r="AD21" s="618"/>
      <c r="AE21" s="612"/>
      <c r="AF21" s="612"/>
      <c r="AG21" s="612"/>
      <c r="AH21" s="412"/>
      <c r="AI21" s="613"/>
      <c r="AJ21" s="613"/>
      <c r="AK21" s="613"/>
      <c r="AL21" s="613"/>
      <c r="AM21" s="613"/>
      <c r="AN21" s="610"/>
      <c r="AO21" s="614"/>
      <c r="AP21" s="614"/>
      <c r="AQ21" s="614"/>
      <c r="AR21" s="614"/>
      <c r="AS21" s="614"/>
      <c r="AT21" s="610"/>
      <c r="AU21" s="614"/>
      <c r="AV21" s="614"/>
      <c r="AW21" s="614"/>
      <c r="AX21" s="614"/>
      <c r="AY21" s="614"/>
      <c r="AZ21" s="619"/>
      <c r="BA21" s="618"/>
      <c r="BB21" s="612"/>
      <c r="BC21" s="612"/>
      <c r="BD21" s="612"/>
      <c r="BE21" s="412"/>
      <c r="BF21" s="613"/>
      <c r="BG21" s="613"/>
      <c r="BH21" s="613"/>
      <c r="BI21" s="613"/>
      <c r="BJ21" s="613"/>
      <c r="BK21" s="610"/>
      <c r="BL21" s="610"/>
      <c r="BM21" s="614"/>
      <c r="BN21" s="614"/>
      <c r="BO21" s="614"/>
      <c r="BP21" s="614"/>
      <c r="BQ21" s="614"/>
      <c r="BR21" s="611"/>
      <c r="BS21" s="614"/>
      <c r="BT21" s="614"/>
      <c r="BU21" s="614"/>
      <c r="BV21" s="614"/>
      <c r="BW21" s="614"/>
      <c r="BX21" s="416"/>
      <c r="BY21" s="417"/>
      <c r="BZ21" s="417"/>
      <c r="CA21" s="417"/>
      <c r="CB21" s="417"/>
      <c r="CC21" s="417"/>
      <c r="CD21" s="417"/>
      <c r="CE21" s="417"/>
      <c r="CF21" s="417"/>
      <c r="CG21" s="417"/>
      <c r="CH21" s="242"/>
      <c r="CI21" s="690"/>
      <c r="CJ21" s="245"/>
    </row>
    <row r="22" spans="1:88" ht="15" customHeight="1">
      <c r="A22" s="173"/>
      <c r="B22" s="671"/>
      <c r="C22" s="671"/>
      <c r="D22" s="671"/>
      <c r="E22" s="669"/>
      <c r="F22" s="669"/>
      <c r="G22" s="654"/>
      <c r="H22" s="731"/>
      <c r="I22" s="731"/>
      <c r="J22" s="731"/>
      <c r="K22" s="731"/>
      <c r="L22" s="731"/>
      <c r="M22" s="731"/>
      <c r="N22" s="731"/>
      <c r="O22" s="731"/>
      <c r="P22" s="731"/>
      <c r="Q22" s="731"/>
      <c r="R22" s="731"/>
      <c r="S22" s="731"/>
      <c r="T22" s="731"/>
      <c r="U22" s="731"/>
      <c r="V22" s="731"/>
      <c r="W22" s="731"/>
      <c r="X22" s="731"/>
      <c r="Y22" s="731"/>
      <c r="Z22" s="731"/>
      <c r="AA22" s="658"/>
      <c r="AB22" s="658"/>
      <c r="AC22" s="658"/>
      <c r="AD22" s="618"/>
      <c r="AE22" s="409" t="str">
        <f>IF(LEN(VLOOKUP(AA20,suvaha!$D$8:$H$158,2,FALSE))&lt;11,"",LEFT(RIGHT(VLOOKUP(AA20,suvaha!$D$8:$H$158,2,FALSE),11),1))</f>
        <v/>
      </c>
      <c r="AF22" s="211"/>
      <c r="AG22" s="409" t="str">
        <f>IF(LEN(VLOOKUP(AA20,suvaha!$D$8:$H$158,2,FALSE))&lt;10,"",LEFT(RIGHT(VLOOKUP(AA20,suvaha!$D$8:$H$158,2,FALSE),10),1))</f>
        <v/>
      </c>
      <c r="AH22" s="411"/>
      <c r="AI22" s="409" t="str">
        <f>IF(LEN(VLOOKUP(AA20,suvaha!$D$8:$H$158,2,FALSE))&lt;9,"",LEFT(RIGHT(VLOOKUP(AA20,suvaha!$D$8:$H$158,2,FALSE),9),1))</f>
        <v/>
      </c>
      <c r="AJ22" s="211"/>
      <c r="AK22" s="409" t="str">
        <f>IF(LEN(VLOOKUP(AA20,suvaha!$D$8:$H$158,2,FALSE))&lt;8,"",LEFT(RIGHT(VLOOKUP(AA20,suvaha!$D$8:$H$158,2,FALSE),8),1))</f>
        <v/>
      </c>
      <c r="AL22" s="411"/>
      <c r="AM22" s="409" t="str">
        <f>IF(LEN(VLOOKUP(AA20,suvaha!$D$8:$H$158,2,FALSE))&lt;7,"",LEFT(RIGHT(VLOOKUP(AA20,suvaha!$D$8:$H$158,2,FALSE),7),1))</f>
        <v/>
      </c>
      <c r="AN22" s="610"/>
      <c r="AO22" s="409" t="str">
        <f>IF(LEN(VLOOKUP(AA20,suvaha!$D$8:$H$158,2,FALSE))&lt;6,"",LEFT(RIGHT(VLOOKUP(AA20,suvaha!$D$8:$H$158,2,FALSE),6),1))</f>
        <v/>
      </c>
      <c r="AP22" s="411"/>
      <c r="AQ22" s="409" t="str">
        <f>IF(LEN(VLOOKUP(AA20,suvaha!$D$8:$H$158,2,FALSE))&lt;5,"",LEFT(RIGHT(VLOOKUP(AA20,suvaha!$D$8:$H$158,2,FALSE),5),1))</f>
        <v/>
      </c>
      <c r="AR22" s="411"/>
      <c r="AS22" s="409" t="str">
        <f>IF(LEN(VLOOKUP(AA20,suvaha!$D$8:$H$158,2,FALSE))&lt;4,"",LEFT(RIGHT(VLOOKUP(AA20,suvaha!$D$8:$H$158,2,FALSE),4),1))</f>
        <v/>
      </c>
      <c r="AT22" s="610"/>
      <c r="AU22" s="409" t="str">
        <f>IF(LEN(VLOOKUP(AA20,suvaha!$D$8:$H$158,2,FALSE))&lt;3,"",LEFT(RIGHT(VLOOKUP(AA20,suvaha!$D$8:$H$158,2,FALSE),3),1))</f>
        <v/>
      </c>
      <c r="AV22" s="411"/>
      <c r="AW22" s="409" t="str">
        <f>IF(LEN(VLOOKUP(AA20,suvaha!$D$8:$H$158,2,FALSE))&lt;2,"",LEFT(RIGHT(VLOOKUP(AA20,suvaha!$D$8:$H$158,2,FALSE),2),1))</f>
        <v/>
      </c>
      <c r="AX22" s="411"/>
      <c r="AY22" s="409" t="str">
        <f>IF(VLOOKUP(AA20,suvaha!$D$8:$H$85,2,FALSE)=0,"",IF(LEN(VLOOKUP(AA20,suvaha!$D$8:$H$158,2,FALSE))&lt;1,"",LEFT(RIGHT(VLOOKUP(AA20,suvaha!$D$8:$H$158,2,FALSE),1),1)))</f>
        <v/>
      </c>
      <c r="AZ22" s="619"/>
      <c r="BA22" s="618"/>
      <c r="BB22" s="409" t="str">
        <f>IF(LEN(VLOOKUP(AA20,suvaha!$D$8:$H$158,4,FALSE))&lt;11,"",LEFT(RIGHT(VLOOKUP(AA20,suvaha!$D$8:$H$158,4,FALSE),11),1))</f>
        <v/>
      </c>
      <c r="BC22" s="211"/>
      <c r="BD22" s="409" t="str">
        <f>IF(LEN(VLOOKUP(AA20,suvaha!$D$8:$H$158,4,FALSE))&lt;10,"",LEFT(RIGHT(VLOOKUP(AA20,suvaha!$D$8:$H$158,4,FALSE),10),1))</f>
        <v/>
      </c>
      <c r="BE22" s="411"/>
      <c r="BF22" s="409" t="str">
        <f>IF(LEN(VLOOKUP(AA20,suvaha!$D$8:$H$158,4,FALSE))&lt;9,"",LEFT(RIGHT(VLOOKUP(AA20,suvaha!$D$8:$H$158,4,FALSE),9),1))</f>
        <v/>
      </c>
      <c r="BG22" s="211"/>
      <c r="BH22" s="409" t="str">
        <f>IF(LEN(VLOOKUP(AA20,suvaha!$D$8:$H$158,4,FALSE))&lt;8,"",LEFT(RIGHT(VLOOKUP(AA20,suvaha!$D$8:$H$158,4,FALSE),8),1))</f>
        <v/>
      </c>
      <c r="BI22" s="411"/>
      <c r="BJ22" s="409" t="str">
        <f>IF(LEN(VLOOKUP(AA20,suvaha!$D$8:$H$158,4,FALSE))&lt;7,"",LEFT(RIGHT(VLOOKUP(AA20,suvaha!$D$8:$H$158,4,FALSE),7),1))</f>
        <v/>
      </c>
      <c r="BK22" s="610"/>
      <c r="BL22" s="610"/>
      <c r="BM22" s="409" t="str">
        <f>IF(LEN(VLOOKUP(AA20,suvaha!$D$8:$H$158,4,FALSE))&lt;6,"",LEFT(RIGHT(VLOOKUP(AA20,suvaha!$D$8:$H$158,4,FALSE),6),1))</f>
        <v/>
      </c>
      <c r="BN22" s="411"/>
      <c r="BO22" s="409" t="str">
        <f>IF(LEN(VLOOKUP(AA20,suvaha!$D$8:$H$158,4,FALSE))&lt;5,"",LEFT(RIGHT(VLOOKUP(AA20,suvaha!$D$8:$H$158,4,FALSE),5),1))</f>
        <v/>
      </c>
      <c r="BP22" s="411"/>
      <c r="BQ22" s="409" t="str">
        <f>IF(LEN(VLOOKUP(AA20,suvaha!$D$8:$H$158,4,FALSE))&lt;4,"",LEFT(RIGHT(VLOOKUP(AA20,suvaha!$D$8:$H$158,4,FALSE),4),1))</f>
        <v/>
      </c>
      <c r="BR22" s="611"/>
      <c r="BS22" s="409" t="str">
        <f>IF(LEN(VLOOKUP(AA20,suvaha!$D$8:$H$158,4,FALSE))&lt;3,"",LEFT(RIGHT(VLOOKUP(AA20,suvaha!$D$8:$H$158,4,FALSE),3),1))</f>
        <v/>
      </c>
      <c r="BT22" s="411"/>
      <c r="BU22" s="409" t="str">
        <f>IF(LEN(VLOOKUP(AA20,suvaha!$D$8:$H$158,4,FALSE))&lt;2,"",LEFT(RIGHT(VLOOKUP(AA20,suvaha!$D$8:$H$158,4,FALSE),2),1))</f>
        <v/>
      </c>
      <c r="BV22" s="411"/>
      <c r="BW22" s="409" t="str">
        <f>IF(VLOOKUP(AA20,suvaha!$D$8:$H$85,4,FALSE)=0,"",IF(LEN(VLOOKUP(AA20,suvaha!$D$8:$H$158,4,FALSE))&lt;1,"",LEFT(RIGHT(VLOOKUP(AA20,suvaha!$D$8:$H$158,4,FALSE),1),1)))</f>
        <v/>
      </c>
      <c r="BX22" s="416"/>
      <c r="BY22" s="417"/>
      <c r="BZ22" s="417"/>
      <c r="CA22" s="417"/>
      <c r="CB22" s="417"/>
      <c r="CC22" s="417"/>
      <c r="CD22" s="417"/>
      <c r="CE22" s="417"/>
      <c r="CF22" s="417"/>
      <c r="CG22" s="417"/>
      <c r="CH22" s="242"/>
      <c r="CI22" s="690"/>
      <c r="CJ22" s="188"/>
    </row>
    <row r="23" spans="1:88" ht="3" customHeight="1">
      <c r="A23" s="173"/>
      <c r="B23" s="671"/>
      <c r="C23" s="671"/>
      <c r="D23" s="671"/>
      <c r="E23" s="669"/>
      <c r="F23" s="669"/>
      <c r="G23" s="654"/>
      <c r="H23" s="731"/>
      <c r="I23" s="731"/>
      <c r="J23" s="731"/>
      <c r="K23" s="731"/>
      <c r="L23" s="731"/>
      <c r="M23" s="731"/>
      <c r="N23" s="731"/>
      <c r="O23" s="731"/>
      <c r="P23" s="731"/>
      <c r="Q23" s="731"/>
      <c r="R23" s="731"/>
      <c r="S23" s="731"/>
      <c r="T23" s="731"/>
      <c r="U23" s="731"/>
      <c r="V23" s="731"/>
      <c r="W23" s="731"/>
      <c r="X23" s="731"/>
      <c r="Y23" s="731"/>
      <c r="Z23" s="731"/>
      <c r="AA23" s="658"/>
      <c r="AB23" s="658"/>
      <c r="AC23" s="658"/>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8"/>
      <c r="BB23" s="638"/>
      <c r="BC23" s="638"/>
      <c r="BD23" s="638"/>
      <c r="BE23" s="638"/>
      <c r="BF23" s="638"/>
      <c r="BG23" s="638"/>
      <c r="BH23" s="638"/>
      <c r="BI23" s="638"/>
      <c r="BJ23" s="638"/>
      <c r="BK23" s="638"/>
      <c r="BL23" s="638"/>
      <c r="BM23" s="638"/>
      <c r="BN23" s="638"/>
      <c r="BO23" s="638"/>
      <c r="BP23" s="638"/>
      <c r="BQ23" s="638"/>
      <c r="BR23" s="638"/>
      <c r="BS23" s="270"/>
      <c r="BT23" s="270"/>
      <c r="BU23" s="270"/>
      <c r="BV23" s="270"/>
      <c r="BW23" s="270"/>
      <c r="BX23" s="418"/>
      <c r="BY23" s="270"/>
      <c r="BZ23" s="270"/>
      <c r="CA23" s="270"/>
      <c r="CB23" s="270"/>
      <c r="CC23" s="270"/>
      <c r="CD23" s="270"/>
      <c r="CE23" s="270"/>
      <c r="CF23" s="270"/>
      <c r="CG23" s="270"/>
      <c r="CH23" s="243"/>
      <c r="CI23" s="325"/>
      <c r="CJ23" s="188"/>
    </row>
    <row r="24" spans="1:88" ht="3" customHeight="1">
      <c r="A24" s="173"/>
      <c r="B24" s="671"/>
      <c r="C24" s="671"/>
      <c r="D24" s="671"/>
      <c r="E24" s="669"/>
      <c r="F24" s="669"/>
      <c r="G24" s="654"/>
      <c r="H24" s="731"/>
      <c r="I24" s="731"/>
      <c r="J24" s="731"/>
      <c r="K24" s="731"/>
      <c r="L24" s="731"/>
      <c r="M24" s="731"/>
      <c r="N24" s="731"/>
      <c r="O24" s="731"/>
      <c r="P24" s="731"/>
      <c r="Q24" s="731"/>
      <c r="R24" s="731"/>
      <c r="S24" s="731"/>
      <c r="T24" s="731"/>
      <c r="U24" s="731"/>
      <c r="V24" s="731"/>
      <c r="W24" s="731"/>
      <c r="X24" s="731"/>
      <c r="Y24" s="731"/>
      <c r="Z24" s="731"/>
      <c r="AA24" s="658"/>
      <c r="AB24" s="658"/>
      <c r="AC24" s="658"/>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667"/>
      <c r="BB24" s="667"/>
      <c r="BC24" s="667"/>
      <c r="BD24" s="667"/>
      <c r="BE24" s="667"/>
      <c r="BF24" s="667"/>
      <c r="BG24" s="667"/>
      <c r="BH24" s="667"/>
      <c r="BI24" s="667"/>
      <c r="BJ24" s="667"/>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64"/>
      <c r="CH24" s="241"/>
      <c r="CI24" s="325"/>
      <c r="CJ24" s="188"/>
    </row>
    <row r="25" spans="1:88" ht="3" customHeight="1">
      <c r="A25" s="173"/>
      <c r="B25" s="671"/>
      <c r="C25" s="671"/>
      <c r="D25" s="671"/>
      <c r="E25" s="669"/>
      <c r="F25" s="669"/>
      <c r="G25" s="654"/>
      <c r="H25" s="731"/>
      <c r="I25" s="731"/>
      <c r="J25" s="731"/>
      <c r="K25" s="731"/>
      <c r="L25" s="731"/>
      <c r="M25" s="731"/>
      <c r="N25" s="731"/>
      <c r="O25" s="731"/>
      <c r="P25" s="731"/>
      <c r="Q25" s="731"/>
      <c r="R25" s="731"/>
      <c r="S25" s="731"/>
      <c r="T25" s="731"/>
      <c r="U25" s="731"/>
      <c r="V25" s="731"/>
      <c r="W25" s="731"/>
      <c r="X25" s="731"/>
      <c r="Y25" s="731"/>
      <c r="Z25" s="731"/>
      <c r="AA25" s="658"/>
      <c r="AB25" s="658"/>
      <c r="AC25" s="658"/>
      <c r="AD25" s="618"/>
      <c r="AE25" s="612"/>
      <c r="AF25" s="612"/>
      <c r="AG25" s="612"/>
      <c r="AH25" s="412"/>
      <c r="AI25" s="613"/>
      <c r="AJ25" s="613"/>
      <c r="AK25" s="613"/>
      <c r="AL25" s="613"/>
      <c r="AM25" s="613"/>
      <c r="AN25" s="610" t="s">
        <v>371</v>
      </c>
      <c r="AO25" s="614"/>
      <c r="AP25" s="614"/>
      <c r="AQ25" s="614"/>
      <c r="AR25" s="614"/>
      <c r="AS25" s="614"/>
      <c r="AT25" s="610" t="s">
        <v>371</v>
      </c>
      <c r="AU25" s="614"/>
      <c r="AV25" s="614"/>
      <c r="AW25" s="614"/>
      <c r="AX25" s="614"/>
      <c r="AY25" s="614"/>
      <c r="AZ25" s="619"/>
      <c r="BA25" s="667"/>
      <c r="BB25" s="667"/>
      <c r="BC25" s="667"/>
      <c r="BD25" s="667"/>
      <c r="BE25" s="667"/>
      <c r="BF25" s="667"/>
      <c r="BG25" s="667"/>
      <c r="BH25" s="667"/>
      <c r="BI25" s="667"/>
      <c r="BJ25" s="667"/>
      <c r="BK25" s="417"/>
      <c r="BL25" s="417"/>
      <c r="BM25" s="612"/>
      <c r="BN25" s="612"/>
      <c r="BO25" s="612"/>
      <c r="BP25" s="417"/>
      <c r="BQ25" s="419"/>
      <c r="BR25" s="419"/>
      <c r="BS25" s="419"/>
      <c r="BT25" s="419"/>
      <c r="BU25" s="419"/>
      <c r="BV25" s="417"/>
      <c r="BW25" s="419"/>
      <c r="BX25" s="419"/>
      <c r="BY25" s="419"/>
      <c r="BZ25" s="419"/>
      <c r="CA25" s="419"/>
      <c r="CB25" s="420"/>
      <c r="CC25" s="419"/>
      <c r="CD25" s="419"/>
      <c r="CE25" s="419"/>
      <c r="CF25" s="419"/>
      <c r="CG25" s="419"/>
      <c r="CH25" s="244"/>
      <c r="CI25" s="325"/>
      <c r="CJ25" s="188"/>
    </row>
    <row r="26" spans="1:88" ht="15" customHeight="1">
      <c r="A26" s="173"/>
      <c r="B26" s="671"/>
      <c r="C26" s="671"/>
      <c r="D26" s="671"/>
      <c r="E26" s="669"/>
      <c r="F26" s="669"/>
      <c r="G26" s="654"/>
      <c r="H26" s="731"/>
      <c r="I26" s="731"/>
      <c r="J26" s="731"/>
      <c r="K26" s="731"/>
      <c r="L26" s="731"/>
      <c r="M26" s="731"/>
      <c r="N26" s="731"/>
      <c r="O26" s="731"/>
      <c r="P26" s="731"/>
      <c r="Q26" s="731"/>
      <c r="R26" s="731"/>
      <c r="S26" s="731"/>
      <c r="T26" s="731"/>
      <c r="U26" s="731"/>
      <c r="V26" s="731"/>
      <c r="W26" s="731"/>
      <c r="X26" s="731"/>
      <c r="Y26" s="731"/>
      <c r="Z26" s="731"/>
      <c r="AA26" s="658"/>
      <c r="AB26" s="658"/>
      <c r="AC26" s="658"/>
      <c r="AD26" s="618"/>
      <c r="AE26" s="409" t="str">
        <f>IF(LEN(VLOOKUP(AA20,suvaha!$D$8:$H$158,3,FALSE))&lt;11,"",LEFT(RIGHT(VLOOKUP(AA20,suvaha!$D$8:$H$158,3,FALSE),11),1))</f>
        <v/>
      </c>
      <c r="AF26" s="211" t="s">
        <v>371</v>
      </c>
      <c r="AG26" s="409" t="str">
        <f>IF(LEN(VLOOKUP(AA20,suvaha!$D$8:$H$158,3,FALSE))&lt;10,"",LEFT(RIGHT(VLOOKUP(AA20,suvaha!$D$8:$H$158,3,FALSE),10),1))</f>
        <v/>
      </c>
      <c r="AH26" s="411" t="s">
        <v>371</v>
      </c>
      <c r="AI26" s="409" t="str">
        <f>IF(LEN(VLOOKUP(AA20,suvaha!$D$8:$H$158,3,FALSE))&lt;9,"",LEFT(RIGHT(VLOOKUP(AA20,suvaha!$D$8:$H$158,3,FALSE),9),1))</f>
        <v/>
      </c>
      <c r="AJ26" s="211" t="s">
        <v>371</v>
      </c>
      <c r="AK26" s="409" t="str">
        <f>IF(LEN(VLOOKUP(AA20,suvaha!$D$8:$H$158,3,FALSE))&lt;8,"",LEFT(RIGHT(VLOOKUP(AA20,suvaha!$D$8:$H$158,3,FALSE),8),1))</f>
        <v/>
      </c>
      <c r="AL26" s="411" t="s">
        <v>371</v>
      </c>
      <c r="AM26" s="409" t="str">
        <f>IF(LEN(VLOOKUP(AA20,suvaha!$D$8:$H$158,3,FALSE))&lt;7,"",LEFT(RIGHT(VLOOKUP(AA20,suvaha!$D$8:$H$158,3,FALSE),7),1))</f>
        <v/>
      </c>
      <c r="AN26" s="610"/>
      <c r="AO26" s="409" t="str">
        <f>IF(LEN(VLOOKUP(AA20,suvaha!$D$8:$H$158,3,FALSE))&lt;6,"",LEFT(RIGHT(VLOOKUP(AA20,suvaha!$D$8:$H$158,3,FALSE),6),1))</f>
        <v/>
      </c>
      <c r="AP26" s="411" t="s">
        <v>371</v>
      </c>
      <c r="AQ26" s="409" t="str">
        <f>IF(LEN(VLOOKUP(AA20,suvaha!$D$8:$H$158,3,FALSE))&lt;5,"",LEFT(RIGHT(VLOOKUP(AA20,suvaha!$D$8:$H$158,3,FALSE),5),1))</f>
        <v/>
      </c>
      <c r="AR26" s="411" t="s">
        <v>371</v>
      </c>
      <c r="AS26" s="409" t="str">
        <f>IF(LEN(VLOOKUP(AA20,suvaha!$D$8:$H$158,3,FALSE))&lt;4,"",LEFT(RIGHT(VLOOKUP(AA20,suvaha!$D$8:$H$158,3,FALSE),4),1))</f>
        <v/>
      </c>
      <c r="AT26" s="610"/>
      <c r="AU26" s="409" t="str">
        <f>IF(LEN(VLOOKUP(AA20,suvaha!$D$8:$H$158,3,FALSE))&lt;3,"",LEFT(RIGHT(VLOOKUP(AA20,suvaha!$D$8:$H$158,3,FALSE),3),1))</f>
        <v/>
      </c>
      <c r="AV26" s="411" t="s">
        <v>371</v>
      </c>
      <c r="AW26" s="409" t="str">
        <f>IF(LEN(VLOOKUP(AA20,suvaha!$D$8:$H$158,3,FALSE))&lt;2,"",LEFT(RIGHT(VLOOKUP(AA20,suvaha!$D$8:$H$158,3,FALSE),2),1))</f>
        <v/>
      </c>
      <c r="AX26" s="411" t="s">
        <v>371</v>
      </c>
      <c r="AY26" s="409" t="str">
        <f>IF(VLOOKUP(AA20,suvaha!$D$8:$H$85,3,FALSE)=0,"",IF(LEN(VLOOKUP(AA20,suvaha!$D$8:$H$158,3,FALSE))&lt;1,"",LEFT(RIGHT(VLOOKUP(AA20,suvaha!$D$8:$H$158,3,FALSE),1),1)))</f>
        <v/>
      </c>
      <c r="AZ26" s="619"/>
      <c r="BA26" s="667"/>
      <c r="BB26" s="667"/>
      <c r="BC26" s="667"/>
      <c r="BD26" s="667"/>
      <c r="BE26" s="667"/>
      <c r="BF26" s="667"/>
      <c r="BG26" s="667"/>
      <c r="BH26" s="667"/>
      <c r="BI26" s="667"/>
      <c r="BJ26" s="667"/>
      <c r="BK26" s="417"/>
      <c r="BL26" s="417"/>
      <c r="BM26" s="409" t="str">
        <f>IF(LEN(VLOOKUP(AA20,suvaha!$D$8:$H$158,5,FALSE))&lt;11,"",LEFT(RIGHT(VLOOKUP(AA20,suvaha!$D$8:$H$158,5,FALSE),11),1))</f>
        <v/>
      </c>
      <c r="BN26" s="211" t="s">
        <v>371</v>
      </c>
      <c r="BO26" s="409" t="str">
        <f>IF(LEN(VLOOKUP(AA20,suvaha!$D$8:$H$158,5,FALSE))&lt;10,"",LEFT(RIGHT(VLOOKUP(AA20,suvaha!$D$8:$H$158,5,FALSE),10),1))</f>
        <v/>
      </c>
      <c r="BP26" s="417" t="s">
        <v>371</v>
      </c>
      <c r="BQ26" s="409" t="str">
        <f>IF(LEN(VLOOKUP(AA20,suvaha!$D$8:$H$158,5,FALSE))&lt;9,"",LEFT(RIGHT(VLOOKUP(AA20,suvaha!$D$8:$H$158,5,FALSE),9),1))</f>
        <v/>
      </c>
      <c r="BR26" s="411" t="s">
        <v>371</v>
      </c>
      <c r="BS26" s="409" t="str">
        <f>IF(LEN(VLOOKUP(AA20,suvaha!$D$8:$H$158,5,FALSE))&lt;8,"",LEFT(RIGHT(VLOOKUP(AA20,suvaha!$D$8:$H$158,5,FALSE),8),1))</f>
        <v/>
      </c>
      <c r="BT26" s="411" t="s">
        <v>371</v>
      </c>
      <c r="BU26" s="409" t="str">
        <f>IF(LEN(VLOOKUP(AA20,suvaha!$D$8:$H$158,5,FALSE))&lt;7,"",LEFT(RIGHT(VLOOKUP(AA20,suvaha!$D$8:$H$158,5,FALSE),7),1))</f>
        <v/>
      </c>
      <c r="BV26" s="417" t="s">
        <v>371</v>
      </c>
      <c r="BW26" s="409" t="str">
        <f>IF(LEN(VLOOKUP(AA20,suvaha!$D$8:$H$158,5,FALSE))&lt;6,"",LEFT(RIGHT(VLOOKUP(AA20,suvaha!$D$8:$H$158,5,FALSE),6),1))</f>
        <v/>
      </c>
      <c r="BX26" s="411" t="s">
        <v>371</v>
      </c>
      <c r="BY26" s="409" t="str">
        <f>IF(LEN(VLOOKUP(AA20,suvaha!$D$8:$H$158,5,FALSE))&lt;5,"",LEFT(RIGHT(VLOOKUP(AA20,suvaha!$D$8:$H$158,5,FALSE),5),1))</f>
        <v/>
      </c>
      <c r="BZ26" s="411" t="s">
        <v>371</v>
      </c>
      <c r="CA26" s="409" t="str">
        <f>IF(LEN(VLOOKUP(AA20,suvaha!$D$8:$H$158,5,FALSE))&lt;4,"",LEFT(RIGHT(VLOOKUP(AA20,suvaha!$D$8:$H$158,5,FALSE),4),1))</f>
        <v/>
      </c>
      <c r="CB26" s="420" t="s">
        <v>371</v>
      </c>
      <c r="CC26" s="409" t="str">
        <f>IF(LEN(VLOOKUP(AA20,suvaha!$D$8:$H$158,5,FALSE))&lt;3,"",LEFT(RIGHT(VLOOKUP(AA20,suvaha!$D$8:$H$158,5,FALSE),3),1))</f>
        <v/>
      </c>
      <c r="CD26" s="411" t="s">
        <v>371</v>
      </c>
      <c r="CE26" s="409" t="str">
        <f>IF(LEN(VLOOKUP(AA20,suvaha!$D$8:$H$158,5,FALSE))&lt;2,"",LEFT(RIGHT(VLOOKUP(AA20,suvaha!$D$8:$H$158,5,FALSE),2),1))</f>
        <v/>
      </c>
      <c r="CF26" s="411" t="s">
        <v>773</v>
      </c>
      <c r="CG26" s="409" t="str">
        <f>IF(VLOOKUP(AA20,suvaha!$D$8:$H$85,5,FALSE)=0,"",IF(LEN(VLOOKUP(AA20,suvaha!$D$8:$H$158,5,FALSE))&lt;1,"",LEFT(RIGHT(VLOOKUP(AA20,suvaha!$D$8:$H$158,5,FALSE),1),1)))</f>
        <v/>
      </c>
      <c r="CH26" s="244"/>
      <c r="CI26" s="325"/>
      <c r="CJ26" s="188"/>
    </row>
    <row r="27" spans="1:88" ht="3" customHeight="1">
      <c r="A27" s="173"/>
      <c r="B27" s="671"/>
      <c r="C27" s="671"/>
      <c r="D27" s="671"/>
      <c r="E27" s="669"/>
      <c r="F27" s="669"/>
      <c r="G27" s="654"/>
      <c r="H27" s="731"/>
      <c r="I27" s="731"/>
      <c r="J27" s="731"/>
      <c r="K27" s="731"/>
      <c r="L27" s="731"/>
      <c r="M27" s="731"/>
      <c r="N27" s="731"/>
      <c r="O27" s="731"/>
      <c r="P27" s="731"/>
      <c r="Q27" s="731"/>
      <c r="R27" s="731"/>
      <c r="S27" s="731"/>
      <c r="T27" s="731"/>
      <c r="U27" s="731"/>
      <c r="V27" s="731"/>
      <c r="W27" s="731"/>
      <c r="X27" s="731"/>
      <c r="Y27" s="731"/>
      <c r="Z27" s="731"/>
      <c r="AA27" s="658"/>
      <c r="AB27" s="658"/>
      <c r="AC27" s="658"/>
      <c r="AD27" s="637"/>
      <c r="AE27" s="637"/>
      <c r="AF27" s="637"/>
      <c r="AG27" s="637"/>
      <c r="AH27" s="637"/>
      <c r="AI27" s="637"/>
      <c r="AJ27" s="637"/>
      <c r="AK27" s="637"/>
      <c r="AL27" s="637"/>
      <c r="AM27" s="637"/>
      <c r="AN27" s="637"/>
      <c r="AO27" s="637"/>
      <c r="AP27" s="637"/>
      <c r="AQ27" s="637"/>
      <c r="AR27" s="637"/>
      <c r="AS27" s="637"/>
      <c r="AT27" s="637"/>
      <c r="AU27" s="637"/>
      <c r="AV27" s="637"/>
      <c r="AW27" s="637"/>
      <c r="AX27" s="637"/>
      <c r="AY27" s="637"/>
      <c r="AZ27" s="637"/>
      <c r="BA27" s="667"/>
      <c r="BB27" s="667"/>
      <c r="BC27" s="667"/>
      <c r="BD27" s="667"/>
      <c r="BE27" s="667"/>
      <c r="BF27" s="667"/>
      <c r="BG27" s="667"/>
      <c r="BH27" s="667"/>
      <c r="BI27" s="667"/>
      <c r="BJ27" s="667"/>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43"/>
      <c r="CI27" s="188"/>
      <c r="CJ27" s="188"/>
    </row>
    <row r="28" spans="1:88" s="206" customFormat="1" ht="3.75" customHeight="1">
      <c r="A28" s="173"/>
      <c r="B28" s="671"/>
      <c r="C28" s="671"/>
      <c r="D28" s="671"/>
      <c r="E28" s="669" t="s">
        <v>775</v>
      </c>
      <c r="F28" s="669"/>
      <c r="G28" s="654"/>
      <c r="H28" s="750" t="str">
        <f>Index!C124</f>
        <v>Účty v bankách (221A, 22X +/-261)</v>
      </c>
      <c r="I28" s="750"/>
      <c r="J28" s="750"/>
      <c r="K28" s="750"/>
      <c r="L28" s="750"/>
      <c r="M28" s="750"/>
      <c r="N28" s="750"/>
      <c r="O28" s="750"/>
      <c r="P28" s="750"/>
      <c r="Q28" s="750"/>
      <c r="R28" s="750"/>
      <c r="S28" s="750"/>
      <c r="T28" s="750"/>
      <c r="U28" s="750"/>
      <c r="V28" s="750"/>
      <c r="W28" s="750"/>
      <c r="X28" s="750"/>
      <c r="Y28" s="750"/>
      <c r="Z28" s="750"/>
      <c r="AA28" s="658" t="s">
        <v>870</v>
      </c>
      <c r="AB28" s="658"/>
      <c r="AC28" s="658"/>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59"/>
      <c r="BB28" s="659"/>
      <c r="BC28" s="659"/>
      <c r="BD28" s="659"/>
      <c r="BE28" s="659"/>
      <c r="BF28" s="659"/>
      <c r="BG28" s="659"/>
      <c r="BH28" s="659"/>
      <c r="BI28" s="659"/>
      <c r="BJ28" s="659"/>
      <c r="BK28" s="659"/>
      <c r="BL28" s="659"/>
      <c r="BM28" s="659"/>
      <c r="BN28" s="659"/>
      <c r="BO28" s="659"/>
      <c r="BP28" s="659"/>
      <c r="BQ28" s="659"/>
      <c r="BR28" s="659"/>
      <c r="BS28" s="264"/>
      <c r="BT28" s="264"/>
      <c r="BU28" s="264"/>
      <c r="BV28" s="264"/>
      <c r="BW28" s="264"/>
      <c r="BX28" s="421"/>
      <c r="BY28" s="264"/>
      <c r="BZ28" s="264"/>
      <c r="CA28" s="264"/>
      <c r="CB28" s="264"/>
      <c r="CC28" s="264"/>
      <c r="CD28" s="264"/>
      <c r="CE28" s="264"/>
      <c r="CF28" s="264"/>
      <c r="CG28" s="264"/>
      <c r="CH28" s="241"/>
      <c r="CI28" s="188"/>
      <c r="CJ28" s="245"/>
    </row>
    <row r="29" spans="1:88" s="206" customFormat="1" ht="3" customHeight="1">
      <c r="A29" s="173"/>
      <c r="B29" s="671"/>
      <c r="C29" s="671"/>
      <c r="D29" s="671"/>
      <c r="E29" s="669"/>
      <c r="F29" s="669"/>
      <c r="G29" s="654"/>
      <c r="H29" s="750"/>
      <c r="I29" s="750"/>
      <c r="J29" s="750"/>
      <c r="K29" s="750"/>
      <c r="L29" s="750"/>
      <c r="M29" s="750"/>
      <c r="N29" s="750"/>
      <c r="O29" s="750"/>
      <c r="P29" s="750"/>
      <c r="Q29" s="750"/>
      <c r="R29" s="750"/>
      <c r="S29" s="750"/>
      <c r="T29" s="750"/>
      <c r="U29" s="750"/>
      <c r="V29" s="750"/>
      <c r="W29" s="750"/>
      <c r="X29" s="750"/>
      <c r="Y29" s="750"/>
      <c r="Z29" s="750"/>
      <c r="AA29" s="658"/>
      <c r="AB29" s="658"/>
      <c r="AC29" s="658"/>
      <c r="AD29" s="618"/>
      <c r="AE29" s="612"/>
      <c r="AF29" s="612"/>
      <c r="AG29" s="612"/>
      <c r="AH29" s="412"/>
      <c r="AI29" s="613"/>
      <c r="AJ29" s="613"/>
      <c r="AK29" s="613"/>
      <c r="AL29" s="613"/>
      <c r="AM29" s="613"/>
      <c r="AN29" s="610"/>
      <c r="AO29" s="614"/>
      <c r="AP29" s="614"/>
      <c r="AQ29" s="614"/>
      <c r="AR29" s="614"/>
      <c r="AS29" s="614"/>
      <c r="AT29" s="610"/>
      <c r="AU29" s="614"/>
      <c r="AV29" s="614"/>
      <c r="AW29" s="614"/>
      <c r="AX29" s="614"/>
      <c r="AY29" s="614"/>
      <c r="AZ29" s="619"/>
      <c r="BA29" s="618"/>
      <c r="BB29" s="612"/>
      <c r="BC29" s="612"/>
      <c r="BD29" s="612"/>
      <c r="BE29" s="412"/>
      <c r="BF29" s="613"/>
      <c r="BG29" s="613"/>
      <c r="BH29" s="613"/>
      <c r="BI29" s="613"/>
      <c r="BJ29" s="613"/>
      <c r="BK29" s="610"/>
      <c r="BL29" s="610"/>
      <c r="BM29" s="614"/>
      <c r="BN29" s="614"/>
      <c r="BO29" s="614"/>
      <c r="BP29" s="614"/>
      <c r="BQ29" s="614"/>
      <c r="BR29" s="611"/>
      <c r="BS29" s="614"/>
      <c r="BT29" s="614"/>
      <c r="BU29" s="614"/>
      <c r="BV29" s="614"/>
      <c r="BW29" s="614"/>
      <c r="BX29" s="416"/>
      <c r="BY29" s="417"/>
      <c r="BZ29" s="417"/>
      <c r="CA29" s="417"/>
      <c r="CB29" s="417"/>
      <c r="CC29" s="417"/>
      <c r="CD29" s="417"/>
      <c r="CE29" s="417"/>
      <c r="CF29" s="417"/>
      <c r="CG29" s="417"/>
      <c r="CH29" s="242"/>
      <c r="CI29" s="188"/>
      <c r="CJ29" s="245"/>
    </row>
    <row r="30" spans="1:88" ht="16.5" customHeight="1">
      <c r="A30" s="173"/>
      <c r="B30" s="671"/>
      <c r="C30" s="671"/>
      <c r="D30" s="671"/>
      <c r="E30" s="669"/>
      <c r="F30" s="669"/>
      <c r="G30" s="654"/>
      <c r="H30" s="750"/>
      <c r="I30" s="750"/>
      <c r="J30" s="750"/>
      <c r="K30" s="750"/>
      <c r="L30" s="750"/>
      <c r="M30" s="750"/>
      <c r="N30" s="750"/>
      <c r="O30" s="750"/>
      <c r="P30" s="750"/>
      <c r="Q30" s="750"/>
      <c r="R30" s="750"/>
      <c r="S30" s="750"/>
      <c r="T30" s="750"/>
      <c r="U30" s="750"/>
      <c r="V30" s="750"/>
      <c r="W30" s="750"/>
      <c r="X30" s="750"/>
      <c r="Y30" s="750"/>
      <c r="Z30" s="750"/>
      <c r="AA30" s="658"/>
      <c r="AB30" s="658"/>
      <c r="AC30" s="658"/>
      <c r="AD30" s="618"/>
      <c r="AE30" s="409" t="str">
        <f>IF(LEN(VLOOKUP(AA28,suvaha!$D$8:$H$158,2,FALSE))&lt;11,"",LEFT(RIGHT(VLOOKUP(AA28,suvaha!$D$8:$H$158,2,FALSE),11),1))</f>
        <v/>
      </c>
      <c r="AF30" s="211"/>
      <c r="AG30" s="409" t="str">
        <f>IF(LEN(VLOOKUP(AA28,suvaha!$D$8:$H$158,2,FALSE))&lt;10,"",LEFT(RIGHT(VLOOKUP(AA28,suvaha!$D$8:$H$158,2,FALSE),10),1))</f>
        <v/>
      </c>
      <c r="AH30" s="411"/>
      <c r="AI30" s="409" t="str">
        <f>IF(LEN(VLOOKUP(AA28,suvaha!$D$8:$H$158,2,FALSE))&lt;9,"",LEFT(RIGHT(VLOOKUP(AA28,suvaha!$D$8:$H$158,2,FALSE),9),1))</f>
        <v/>
      </c>
      <c r="AJ30" s="211"/>
      <c r="AK30" s="409" t="str">
        <f>IF(LEN(VLOOKUP(AA28,suvaha!$D$8:$H$158,2,FALSE))&lt;8,"",LEFT(RIGHT(VLOOKUP(AA28,suvaha!$D$8:$H$158,2,FALSE),8),1))</f>
        <v/>
      </c>
      <c r="AL30" s="411"/>
      <c r="AM30" s="409" t="str">
        <f>IF(LEN(VLOOKUP(AA28,suvaha!$D$8:$H$158,2,FALSE))&lt;7,"",LEFT(RIGHT(VLOOKUP(AA28,suvaha!$D$8:$H$158,2,FALSE),7),1))</f>
        <v>1</v>
      </c>
      <c r="AN30" s="610"/>
      <c r="AO30" s="409" t="str">
        <f>IF(LEN(VLOOKUP(AA28,suvaha!$D$8:$H$158,2,FALSE))&lt;6,"",LEFT(RIGHT(VLOOKUP(AA28,suvaha!$D$8:$H$158,2,FALSE),6),1))</f>
        <v>0</v>
      </c>
      <c r="AP30" s="411"/>
      <c r="AQ30" s="409" t="str">
        <f>IF(LEN(VLOOKUP(AA28,suvaha!$D$8:$H$158,2,FALSE))&lt;5,"",LEFT(RIGHT(VLOOKUP(AA28,suvaha!$D$8:$H$158,2,FALSE),5),1))</f>
        <v>4</v>
      </c>
      <c r="AR30" s="411"/>
      <c r="AS30" s="409" t="str">
        <f>IF(LEN(VLOOKUP(AA28,suvaha!$D$8:$H$158,2,FALSE))&lt;4,"",LEFT(RIGHT(VLOOKUP(AA28,suvaha!$D$8:$H$158,2,FALSE),4),1))</f>
        <v>1</v>
      </c>
      <c r="AT30" s="610"/>
      <c r="AU30" s="409" t="str">
        <f>IF(LEN(VLOOKUP(AA28,suvaha!$D$8:$H$158,2,FALSE))&lt;3,"",LEFT(RIGHT(VLOOKUP(AA28,suvaha!$D$8:$H$158,2,FALSE),3),1))</f>
        <v>3</v>
      </c>
      <c r="AV30" s="411"/>
      <c r="AW30" s="409" t="str">
        <f>IF(LEN(VLOOKUP(AA28,suvaha!$D$8:$H$158,2,FALSE))&lt;2,"",LEFT(RIGHT(VLOOKUP(AA28,suvaha!$D$8:$H$158,2,FALSE),2),1))</f>
        <v>4</v>
      </c>
      <c r="AX30" s="411"/>
      <c r="AY30" s="409" t="str">
        <f>IF(VLOOKUP(AA28,suvaha!$D$8:$H$85,2,FALSE)=0,"",IF(LEN(VLOOKUP(AA28,suvaha!$D$8:$H$158,2,FALSE))&lt;1,"",LEFT(RIGHT(VLOOKUP(AA28,suvaha!$D$8:$H$158,2,FALSE),1),1)))</f>
        <v>0</v>
      </c>
      <c r="AZ30" s="619"/>
      <c r="BA30" s="618"/>
      <c r="BB30" s="409" t="str">
        <f>IF(LEN(VLOOKUP(AA28,suvaha!$D$8:$H$158,4,FALSE))&lt;11,"",LEFT(RIGHT(VLOOKUP(AA28,suvaha!$D$8:$H$158,4,FALSE),11),1))</f>
        <v/>
      </c>
      <c r="BC30" s="211"/>
      <c r="BD30" s="409" t="str">
        <f>IF(LEN(VLOOKUP(AA28,suvaha!$D$8:$H$158,4,FALSE))&lt;10,"",LEFT(RIGHT(VLOOKUP(AA28,suvaha!$D$8:$H$158,4,FALSE),10),1))</f>
        <v/>
      </c>
      <c r="BE30" s="411"/>
      <c r="BF30" s="409" t="str">
        <f>IF(LEN(VLOOKUP(AA28,suvaha!$D$8:$H$158,4,FALSE))&lt;9,"",LEFT(RIGHT(VLOOKUP(AA28,suvaha!$D$8:$H$158,4,FALSE),9),1))</f>
        <v/>
      </c>
      <c r="BG30" s="211"/>
      <c r="BH30" s="409" t="str">
        <f>IF(LEN(VLOOKUP(AA28,suvaha!$D$8:$H$158,4,FALSE))&lt;8,"",LEFT(RIGHT(VLOOKUP(AA28,suvaha!$D$8:$H$158,4,FALSE),8),1))</f>
        <v/>
      </c>
      <c r="BI30" s="411"/>
      <c r="BJ30" s="409" t="str">
        <f>IF(LEN(VLOOKUP(AA28,suvaha!$D$8:$H$158,4,FALSE))&lt;7,"",LEFT(RIGHT(VLOOKUP(AA28,suvaha!$D$8:$H$158,4,FALSE),7),1))</f>
        <v>1</v>
      </c>
      <c r="BK30" s="610"/>
      <c r="BL30" s="610"/>
      <c r="BM30" s="409" t="str">
        <f>IF(LEN(VLOOKUP(AA28,suvaha!$D$8:$H$158,4,FALSE))&lt;6,"",LEFT(RIGHT(VLOOKUP(AA28,suvaha!$D$8:$H$158,4,FALSE),6),1))</f>
        <v>0</v>
      </c>
      <c r="BN30" s="411"/>
      <c r="BO30" s="409" t="str">
        <f>IF(LEN(VLOOKUP(AA28,suvaha!$D$8:$H$158,4,FALSE))&lt;5,"",LEFT(RIGHT(VLOOKUP(AA28,suvaha!$D$8:$H$158,4,FALSE),5),1))</f>
        <v>4</v>
      </c>
      <c r="BP30" s="411"/>
      <c r="BQ30" s="409" t="str">
        <f>IF(LEN(VLOOKUP(AA28,suvaha!$D$8:$H$158,4,FALSE))&lt;4,"",LEFT(RIGHT(VLOOKUP(AA28,suvaha!$D$8:$H$158,4,FALSE),4),1))</f>
        <v>1</v>
      </c>
      <c r="BR30" s="611"/>
      <c r="BS30" s="409" t="str">
        <f>IF(LEN(VLOOKUP(AA28,suvaha!$D$8:$H$158,4,FALSE))&lt;3,"",LEFT(RIGHT(VLOOKUP(AA28,suvaha!$D$8:$H$158,4,FALSE),3),1))</f>
        <v>3</v>
      </c>
      <c r="BT30" s="411"/>
      <c r="BU30" s="409" t="str">
        <f>IF(LEN(VLOOKUP(AA28,suvaha!$D$8:$H$158,4,FALSE))&lt;2,"",LEFT(RIGHT(VLOOKUP(AA28,suvaha!$D$8:$H$158,4,FALSE),2),1))</f>
        <v>4</v>
      </c>
      <c r="BV30" s="411"/>
      <c r="BW30" s="409" t="str">
        <f>IF(VLOOKUP(AA28,suvaha!$D$8:$H$85,4,FALSE)=0,"",IF(LEN(VLOOKUP(AA28,suvaha!$D$8:$H$158,4,FALSE))&lt;1,"",LEFT(RIGHT(VLOOKUP(AA28,suvaha!$D$8:$H$158,4,FALSE),1),1)))</f>
        <v>0</v>
      </c>
      <c r="BX30" s="416"/>
      <c r="BY30" s="417"/>
      <c r="BZ30" s="417"/>
      <c r="CA30" s="417"/>
      <c r="CB30" s="417"/>
      <c r="CC30" s="417"/>
      <c r="CD30" s="417"/>
      <c r="CE30" s="417"/>
      <c r="CF30" s="417"/>
      <c r="CG30" s="417"/>
      <c r="CH30" s="242"/>
      <c r="CI30" s="188"/>
      <c r="CJ30" s="188"/>
    </row>
    <row r="31" spans="1:88" ht="3.75" customHeight="1">
      <c r="A31" s="173"/>
      <c r="B31" s="671"/>
      <c r="C31" s="671"/>
      <c r="D31" s="671"/>
      <c r="E31" s="669"/>
      <c r="F31" s="669"/>
      <c r="G31" s="654"/>
      <c r="H31" s="750"/>
      <c r="I31" s="750"/>
      <c r="J31" s="750"/>
      <c r="K31" s="750"/>
      <c r="L31" s="750"/>
      <c r="M31" s="750"/>
      <c r="N31" s="750"/>
      <c r="O31" s="750"/>
      <c r="P31" s="750"/>
      <c r="Q31" s="750"/>
      <c r="R31" s="750"/>
      <c r="S31" s="750"/>
      <c r="T31" s="750"/>
      <c r="U31" s="750"/>
      <c r="V31" s="750"/>
      <c r="W31" s="750"/>
      <c r="X31" s="750"/>
      <c r="Y31" s="750"/>
      <c r="Z31" s="750"/>
      <c r="AA31" s="658"/>
      <c r="AB31" s="658"/>
      <c r="AC31" s="658"/>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8"/>
      <c r="BB31" s="638"/>
      <c r="BC31" s="638"/>
      <c r="BD31" s="638"/>
      <c r="BE31" s="638"/>
      <c r="BF31" s="638"/>
      <c r="BG31" s="638"/>
      <c r="BH31" s="638"/>
      <c r="BI31" s="638"/>
      <c r="BJ31" s="638"/>
      <c r="BK31" s="638"/>
      <c r="BL31" s="638"/>
      <c r="BM31" s="638"/>
      <c r="BN31" s="638"/>
      <c r="BO31" s="638"/>
      <c r="BP31" s="638"/>
      <c r="BQ31" s="638"/>
      <c r="BR31" s="638"/>
      <c r="BS31" s="270"/>
      <c r="BT31" s="270"/>
      <c r="BU31" s="270"/>
      <c r="BV31" s="270"/>
      <c r="BW31" s="270"/>
      <c r="BX31" s="418"/>
      <c r="BY31" s="270"/>
      <c r="BZ31" s="270"/>
      <c r="CA31" s="270"/>
      <c r="CB31" s="270"/>
      <c r="CC31" s="270"/>
      <c r="CD31" s="270"/>
      <c r="CE31" s="270"/>
      <c r="CF31" s="270"/>
      <c r="CG31" s="270"/>
      <c r="CH31" s="243"/>
      <c r="CI31" s="325"/>
      <c r="CJ31" s="188"/>
    </row>
    <row r="32" spans="1:88" ht="4.5" customHeight="1">
      <c r="A32" s="173"/>
      <c r="B32" s="671"/>
      <c r="C32" s="671"/>
      <c r="D32" s="671"/>
      <c r="E32" s="669"/>
      <c r="F32" s="669"/>
      <c r="G32" s="654"/>
      <c r="H32" s="750"/>
      <c r="I32" s="750"/>
      <c r="J32" s="750"/>
      <c r="K32" s="750"/>
      <c r="L32" s="750"/>
      <c r="M32" s="750"/>
      <c r="N32" s="750"/>
      <c r="O32" s="750"/>
      <c r="P32" s="750"/>
      <c r="Q32" s="750"/>
      <c r="R32" s="750"/>
      <c r="S32" s="750"/>
      <c r="T32" s="750"/>
      <c r="U32" s="750"/>
      <c r="V32" s="750"/>
      <c r="W32" s="750"/>
      <c r="X32" s="750"/>
      <c r="Y32" s="750"/>
      <c r="Z32" s="750"/>
      <c r="AA32" s="658"/>
      <c r="AB32" s="658"/>
      <c r="AC32" s="658"/>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667"/>
      <c r="BB32" s="667"/>
      <c r="BC32" s="667"/>
      <c r="BD32" s="667"/>
      <c r="BE32" s="667"/>
      <c r="BF32" s="667"/>
      <c r="BG32" s="667"/>
      <c r="BH32" s="667"/>
      <c r="BI32" s="667"/>
      <c r="BJ32" s="667"/>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64"/>
      <c r="CH32" s="241"/>
      <c r="CI32" s="325"/>
      <c r="CJ32" s="188"/>
    </row>
    <row r="33" spans="1:88" ht="3" customHeight="1">
      <c r="A33" s="173"/>
      <c r="B33" s="671"/>
      <c r="C33" s="671"/>
      <c r="D33" s="671"/>
      <c r="E33" s="669"/>
      <c r="F33" s="669"/>
      <c r="G33" s="654"/>
      <c r="H33" s="750"/>
      <c r="I33" s="750"/>
      <c r="J33" s="750"/>
      <c r="K33" s="750"/>
      <c r="L33" s="750"/>
      <c r="M33" s="750"/>
      <c r="N33" s="750"/>
      <c r="O33" s="750"/>
      <c r="P33" s="750"/>
      <c r="Q33" s="750"/>
      <c r="R33" s="750"/>
      <c r="S33" s="750"/>
      <c r="T33" s="750"/>
      <c r="U33" s="750"/>
      <c r="V33" s="750"/>
      <c r="W33" s="750"/>
      <c r="X33" s="750"/>
      <c r="Y33" s="750"/>
      <c r="Z33" s="750"/>
      <c r="AA33" s="658"/>
      <c r="AB33" s="658"/>
      <c r="AC33" s="658"/>
      <c r="AD33" s="618"/>
      <c r="AE33" s="612"/>
      <c r="AF33" s="612"/>
      <c r="AG33" s="612"/>
      <c r="AH33" s="412"/>
      <c r="AI33" s="613"/>
      <c r="AJ33" s="613"/>
      <c r="AK33" s="613"/>
      <c r="AL33" s="613"/>
      <c r="AM33" s="613"/>
      <c r="AN33" s="610" t="s">
        <v>371</v>
      </c>
      <c r="AO33" s="614"/>
      <c r="AP33" s="614"/>
      <c r="AQ33" s="614"/>
      <c r="AR33" s="614"/>
      <c r="AS33" s="614"/>
      <c r="AT33" s="610" t="s">
        <v>371</v>
      </c>
      <c r="AU33" s="614"/>
      <c r="AV33" s="614"/>
      <c r="AW33" s="614"/>
      <c r="AX33" s="614"/>
      <c r="AY33" s="614"/>
      <c r="AZ33" s="619"/>
      <c r="BA33" s="667"/>
      <c r="BB33" s="667"/>
      <c r="BC33" s="667"/>
      <c r="BD33" s="667"/>
      <c r="BE33" s="667"/>
      <c r="BF33" s="667"/>
      <c r="BG33" s="667"/>
      <c r="BH33" s="667"/>
      <c r="BI33" s="667"/>
      <c r="BJ33" s="667"/>
      <c r="BK33" s="417"/>
      <c r="BL33" s="417"/>
      <c r="BM33" s="612"/>
      <c r="BN33" s="612"/>
      <c r="BO33" s="612"/>
      <c r="BP33" s="417"/>
      <c r="BQ33" s="419"/>
      <c r="BR33" s="419"/>
      <c r="BS33" s="419"/>
      <c r="BT33" s="419"/>
      <c r="BU33" s="419"/>
      <c r="BV33" s="417"/>
      <c r="BW33" s="419"/>
      <c r="BX33" s="419"/>
      <c r="BY33" s="419"/>
      <c r="BZ33" s="419"/>
      <c r="CA33" s="419"/>
      <c r="CB33" s="420"/>
      <c r="CC33" s="419"/>
      <c r="CD33" s="419"/>
      <c r="CE33" s="419"/>
      <c r="CF33" s="419"/>
      <c r="CG33" s="419"/>
      <c r="CH33" s="244"/>
      <c r="CI33" s="325"/>
      <c r="CJ33" s="188"/>
    </row>
    <row r="34" spans="1:88" ht="15.75" customHeight="1">
      <c r="A34" s="173"/>
      <c r="B34" s="671"/>
      <c r="C34" s="671"/>
      <c r="D34" s="671"/>
      <c r="E34" s="669"/>
      <c r="F34" s="669"/>
      <c r="G34" s="654"/>
      <c r="H34" s="750"/>
      <c r="I34" s="750"/>
      <c r="J34" s="750"/>
      <c r="K34" s="750"/>
      <c r="L34" s="750"/>
      <c r="M34" s="750"/>
      <c r="N34" s="750"/>
      <c r="O34" s="750"/>
      <c r="P34" s="750"/>
      <c r="Q34" s="750"/>
      <c r="R34" s="750"/>
      <c r="S34" s="750"/>
      <c r="T34" s="750"/>
      <c r="U34" s="750"/>
      <c r="V34" s="750"/>
      <c r="W34" s="750"/>
      <c r="X34" s="750"/>
      <c r="Y34" s="750"/>
      <c r="Z34" s="750"/>
      <c r="AA34" s="658"/>
      <c r="AB34" s="658"/>
      <c r="AC34" s="658"/>
      <c r="AD34" s="618"/>
      <c r="AE34" s="409" t="str">
        <f>IF(LEN(VLOOKUP(AA28,suvaha!$D$8:$H$158,3,FALSE))&lt;11,"",LEFT(RIGHT(VLOOKUP(AA28,suvaha!$D$8:$H$158,3,FALSE),11),1))</f>
        <v/>
      </c>
      <c r="AF34" s="211" t="s">
        <v>371</v>
      </c>
      <c r="AG34" s="409" t="str">
        <f>IF(LEN(VLOOKUP(AA28,suvaha!$D$8:$H$158,3,FALSE))&lt;10,"",LEFT(RIGHT(VLOOKUP(AA28,suvaha!$D$8:$H$158,3,FALSE),10),1))</f>
        <v/>
      </c>
      <c r="AH34" s="411" t="s">
        <v>371</v>
      </c>
      <c r="AI34" s="409" t="str">
        <f>IF(LEN(VLOOKUP(AA28,suvaha!$D$8:$H$158,3,FALSE))&lt;9,"",LEFT(RIGHT(VLOOKUP(AA28,suvaha!$D$8:$H$158,3,FALSE),9),1))</f>
        <v/>
      </c>
      <c r="AJ34" s="211" t="s">
        <v>371</v>
      </c>
      <c r="AK34" s="409" t="str">
        <f>IF(LEN(VLOOKUP(AA28,suvaha!$D$8:$H$158,3,FALSE))&lt;8,"",LEFT(RIGHT(VLOOKUP(AA28,suvaha!$D$8:$H$158,3,FALSE),8),1))</f>
        <v/>
      </c>
      <c r="AL34" s="411" t="s">
        <v>371</v>
      </c>
      <c r="AM34" s="409" t="str">
        <f>IF(LEN(VLOOKUP(AA28,suvaha!$D$8:$H$158,3,FALSE))&lt;7,"",LEFT(RIGHT(VLOOKUP(AA28,suvaha!$D$8:$H$158,3,FALSE),7),1))</f>
        <v/>
      </c>
      <c r="AN34" s="610"/>
      <c r="AO34" s="409" t="str">
        <f>IF(LEN(VLOOKUP(AA28,suvaha!$D$8:$H$158,3,FALSE))&lt;6,"",LEFT(RIGHT(VLOOKUP(AA28,suvaha!$D$8:$H$158,3,FALSE),6),1))</f>
        <v/>
      </c>
      <c r="AP34" s="411" t="s">
        <v>371</v>
      </c>
      <c r="AQ34" s="409" t="str">
        <f>IF(LEN(VLOOKUP(AA28,suvaha!$D$8:$H$158,3,FALSE))&lt;5,"",LEFT(RIGHT(VLOOKUP(AA28,suvaha!$D$8:$H$158,3,FALSE),5),1))</f>
        <v/>
      </c>
      <c r="AR34" s="411" t="s">
        <v>371</v>
      </c>
      <c r="AS34" s="409" t="str">
        <f>IF(LEN(VLOOKUP(AA28,suvaha!$D$8:$H$158,3,FALSE))&lt;4,"",LEFT(RIGHT(VLOOKUP(AA28,suvaha!$D$8:$H$158,3,FALSE),4),1))</f>
        <v/>
      </c>
      <c r="AT34" s="610"/>
      <c r="AU34" s="409" t="str">
        <f>IF(LEN(VLOOKUP(AA28,suvaha!$D$8:$H$158,3,FALSE))&lt;3,"",LEFT(RIGHT(VLOOKUP(AA28,suvaha!$D$8:$H$158,3,FALSE),3),1))</f>
        <v/>
      </c>
      <c r="AV34" s="411" t="s">
        <v>371</v>
      </c>
      <c r="AW34" s="409" t="str">
        <f>IF(LEN(VLOOKUP(AA28,suvaha!$D$8:$H$158,3,FALSE))&lt;2,"",LEFT(RIGHT(VLOOKUP(AA28,suvaha!$D$8:$H$158,3,FALSE),2),1))</f>
        <v/>
      </c>
      <c r="AX34" s="411" t="s">
        <v>371</v>
      </c>
      <c r="AY34" s="409" t="str">
        <f>IF(VLOOKUP(AA28,suvaha!$D$8:$H$85,3,FALSE)=0,"",IF(LEN(VLOOKUP(AA28,suvaha!$D$8:$H$158,3,FALSE))&lt;1,"",LEFT(RIGHT(VLOOKUP(AA28,suvaha!$D$8:$H$158,3,FALSE),1),1)))</f>
        <v/>
      </c>
      <c r="AZ34" s="619"/>
      <c r="BA34" s="667"/>
      <c r="BB34" s="667"/>
      <c r="BC34" s="667"/>
      <c r="BD34" s="667"/>
      <c r="BE34" s="667"/>
      <c r="BF34" s="667"/>
      <c r="BG34" s="667"/>
      <c r="BH34" s="667"/>
      <c r="BI34" s="667"/>
      <c r="BJ34" s="667"/>
      <c r="BK34" s="417"/>
      <c r="BL34" s="417"/>
      <c r="BM34" s="409" t="str">
        <f>IF(LEN(VLOOKUP(AA28,suvaha!$D$8:$H$158,5,FALSE))&lt;11,"",LEFT(RIGHT(VLOOKUP(AA28,suvaha!$D$8:$H$158,5,FALSE),11),1))</f>
        <v/>
      </c>
      <c r="BN34" s="211" t="s">
        <v>371</v>
      </c>
      <c r="BO34" s="409" t="str">
        <f>IF(LEN(VLOOKUP(AA28,suvaha!$D$8:$H$158,5,FALSE))&lt;10,"",LEFT(RIGHT(VLOOKUP(AA28,suvaha!$D$8:$H$158,5,FALSE),10),1))</f>
        <v/>
      </c>
      <c r="BP34" s="417" t="s">
        <v>371</v>
      </c>
      <c r="BQ34" s="409" t="str">
        <f>IF(LEN(VLOOKUP(AA28,suvaha!$D$8:$H$158,5,FALSE))&lt;9,"",LEFT(RIGHT(VLOOKUP(AA28,suvaha!$D$8:$H$158,5,FALSE),9),1))</f>
        <v/>
      </c>
      <c r="BR34" s="411" t="s">
        <v>371</v>
      </c>
      <c r="BS34" s="409" t="str">
        <f>IF(LEN(VLOOKUP(AA28,suvaha!$D$8:$H$158,5,FALSE))&lt;8,"",LEFT(RIGHT(VLOOKUP(AA28,suvaha!$D$8:$H$158,5,FALSE),8),1))</f>
        <v/>
      </c>
      <c r="BT34" s="411" t="s">
        <v>371</v>
      </c>
      <c r="BU34" s="409" t="str">
        <f>IF(LEN(VLOOKUP(AA28,suvaha!$D$8:$H$158,5,FALSE))&lt;7,"",LEFT(RIGHT(VLOOKUP(AA28,suvaha!$D$8:$H$158,5,FALSE),7),1))</f>
        <v>1</v>
      </c>
      <c r="BV34" s="417" t="s">
        <v>371</v>
      </c>
      <c r="BW34" s="409" t="str">
        <f>IF(LEN(VLOOKUP(AA28,suvaha!$D$8:$H$158,5,FALSE))&lt;6,"",LEFT(RIGHT(VLOOKUP(AA28,suvaha!$D$8:$H$158,5,FALSE),6),1))</f>
        <v>6</v>
      </c>
      <c r="BX34" s="411" t="s">
        <v>371</v>
      </c>
      <c r="BY34" s="409" t="str">
        <f>IF(LEN(VLOOKUP(AA28,suvaha!$D$8:$H$158,5,FALSE))&lt;5,"",LEFT(RIGHT(VLOOKUP(AA28,suvaha!$D$8:$H$158,5,FALSE),5),1))</f>
        <v>9</v>
      </c>
      <c r="BZ34" s="411" t="s">
        <v>371</v>
      </c>
      <c r="CA34" s="409" t="str">
        <f>IF(LEN(VLOOKUP(AA28,suvaha!$D$8:$H$158,5,FALSE))&lt;4,"",LEFT(RIGHT(VLOOKUP(AA28,suvaha!$D$8:$H$158,5,FALSE),4),1))</f>
        <v>2</v>
      </c>
      <c r="CB34" s="420" t="s">
        <v>371</v>
      </c>
      <c r="CC34" s="409" t="str">
        <f>IF(LEN(VLOOKUP(AA28,suvaha!$D$8:$H$158,5,FALSE))&lt;3,"",LEFT(RIGHT(VLOOKUP(AA28,suvaha!$D$8:$H$158,5,FALSE),3),1))</f>
        <v>5</v>
      </c>
      <c r="CD34" s="411" t="s">
        <v>371</v>
      </c>
      <c r="CE34" s="409" t="str">
        <f>IF(LEN(VLOOKUP(AA28,suvaha!$D$8:$H$158,5,FALSE))&lt;2,"",LEFT(RIGHT(VLOOKUP(AA28,suvaha!$D$8:$H$158,5,FALSE),2),1))</f>
        <v>6</v>
      </c>
      <c r="CF34" s="411" t="s">
        <v>773</v>
      </c>
      <c r="CG34" s="409" t="str">
        <f>IF(VLOOKUP(AA28,suvaha!$D$8:$H$85,5,FALSE)=0,"",IF(LEN(VLOOKUP(AA28,suvaha!$D$8:$H$158,5,FALSE))&lt;1,"",LEFT(RIGHT(VLOOKUP(AA28,suvaha!$D$8:$H$158,5,FALSE),1),1)))</f>
        <v>3</v>
      </c>
      <c r="CH34" s="244"/>
      <c r="CI34" s="325"/>
      <c r="CJ34" s="188"/>
    </row>
    <row r="35" spans="1:88" ht="3.75" customHeight="1">
      <c r="A35" s="173"/>
      <c r="B35" s="671"/>
      <c r="C35" s="671"/>
      <c r="D35" s="671"/>
      <c r="E35" s="669"/>
      <c r="F35" s="669"/>
      <c r="G35" s="654"/>
      <c r="H35" s="750"/>
      <c r="I35" s="750"/>
      <c r="J35" s="750"/>
      <c r="K35" s="750"/>
      <c r="L35" s="750"/>
      <c r="M35" s="750"/>
      <c r="N35" s="750"/>
      <c r="O35" s="750"/>
      <c r="P35" s="750"/>
      <c r="Q35" s="750"/>
      <c r="R35" s="750"/>
      <c r="S35" s="750"/>
      <c r="T35" s="750"/>
      <c r="U35" s="750"/>
      <c r="V35" s="750"/>
      <c r="W35" s="750"/>
      <c r="X35" s="750"/>
      <c r="Y35" s="750"/>
      <c r="Z35" s="750"/>
      <c r="AA35" s="658"/>
      <c r="AB35" s="658"/>
      <c r="AC35" s="658"/>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667"/>
      <c r="BB35" s="667"/>
      <c r="BC35" s="667"/>
      <c r="BD35" s="667"/>
      <c r="BE35" s="667"/>
      <c r="BF35" s="667"/>
      <c r="BG35" s="667"/>
      <c r="BH35" s="667"/>
      <c r="BI35" s="667"/>
      <c r="BJ35" s="667"/>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43"/>
      <c r="CI35" s="188"/>
      <c r="CJ35" s="188"/>
    </row>
    <row r="36" spans="1:88" s="206" customFormat="1" ht="3" customHeight="1">
      <c r="A36" s="173"/>
      <c r="B36" s="671"/>
      <c r="C36" s="671"/>
      <c r="D36" s="671"/>
      <c r="E36" s="732" t="s">
        <v>871</v>
      </c>
      <c r="F36" s="732"/>
      <c r="G36" s="654"/>
      <c r="H36" s="666" t="str">
        <f>Index!C125</f>
        <v>Časové rozlíšenie súčet (r. 75 až r. 78)</v>
      </c>
      <c r="I36" s="666"/>
      <c r="J36" s="666"/>
      <c r="K36" s="666"/>
      <c r="L36" s="666"/>
      <c r="M36" s="666"/>
      <c r="N36" s="666"/>
      <c r="O36" s="666"/>
      <c r="P36" s="666"/>
      <c r="Q36" s="666"/>
      <c r="R36" s="666"/>
      <c r="S36" s="666"/>
      <c r="T36" s="666"/>
      <c r="U36" s="666"/>
      <c r="V36" s="666"/>
      <c r="W36" s="666"/>
      <c r="X36" s="666"/>
      <c r="Y36" s="666"/>
      <c r="Z36" s="666"/>
      <c r="AA36" s="667" t="s">
        <v>872</v>
      </c>
      <c r="AB36" s="667"/>
      <c r="AC36" s="667"/>
      <c r="AD36" s="659"/>
      <c r="AE36" s="798"/>
      <c r="AF36" s="798"/>
      <c r="AG36" s="798"/>
      <c r="AH36" s="798"/>
      <c r="AI36" s="798"/>
      <c r="AJ36" s="798"/>
      <c r="AK36" s="798"/>
      <c r="AL36" s="798"/>
      <c r="AM36" s="798"/>
      <c r="AN36" s="798"/>
      <c r="AO36" s="798"/>
      <c r="AP36" s="798"/>
      <c r="AQ36" s="798"/>
      <c r="AR36" s="798"/>
      <c r="AS36" s="798"/>
      <c r="AT36" s="798"/>
      <c r="AU36" s="798"/>
      <c r="AV36" s="798"/>
      <c r="AW36" s="798"/>
      <c r="AX36" s="798"/>
      <c r="AY36" s="798"/>
      <c r="AZ36" s="642"/>
      <c r="BA36" s="659"/>
      <c r="BB36" s="798"/>
      <c r="BC36" s="798"/>
      <c r="BD36" s="798"/>
      <c r="BE36" s="798"/>
      <c r="BF36" s="798"/>
      <c r="BG36" s="798"/>
      <c r="BH36" s="798"/>
      <c r="BI36" s="798"/>
      <c r="BJ36" s="798"/>
      <c r="BK36" s="798"/>
      <c r="BL36" s="798"/>
      <c r="BM36" s="798"/>
      <c r="BN36" s="798"/>
      <c r="BO36" s="798"/>
      <c r="BP36" s="798"/>
      <c r="BQ36" s="798"/>
      <c r="BR36" s="798"/>
      <c r="BS36" s="264"/>
      <c r="BT36" s="264"/>
      <c r="BU36" s="264"/>
      <c r="BV36" s="264"/>
      <c r="BW36" s="264"/>
      <c r="BX36" s="421"/>
      <c r="BY36" s="264"/>
      <c r="BZ36" s="264"/>
      <c r="CA36" s="264"/>
      <c r="CB36" s="264"/>
      <c r="CC36" s="264"/>
      <c r="CD36" s="264"/>
      <c r="CE36" s="264"/>
      <c r="CF36" s="264"/>
      <c r="CG36" s="264"/>
      <c r="CH36" s="241"/>
      <c r="CI36" s="245"/>
      <c r="CJ36" s="245"/>
    </row>
    <row r="37" spans="1:88" s="206" customFormat="1" ht="3" customHeight="1">
      <c r="A37" s="173"/>
      <c r="B37" s="671"/>
      <c r="C37" s="671"/>
      <c r="D37" s="671"/>
      <c r="E37" s="732"/>
      <c r="F37" s="732"/>
      <c r="G37" s="654"/>
      <c r="H37" s="666"/>
      <c r="I37" s="666"/>
      <c r="J37" s="666"/>
      <c r="K37" s="666"/>
      <c r="L37" s="666"/>
      <c r="M37" s="666"/>
      <c r="N37" s="666"/>
      <c r="O37" s="666"/>
      <c r="P37" s="666"/>
      <c r="Q37" s="666"/>
      <c r="R37" s="666"/>
      <c r="S37" s="666"/>
      <c r="T37" s="666"/>
      <c r="U37" s="666"/>
      <c r="V37" s="666"/>
      <c r="W37" s="666"/>
      <c r="X37" s="666"/>
      <c r="Y37" s="666"/>
      <c r="Z37" s="666"/>
      <c r="AA37" s="667"/>
      <c r="AB37" s="667"/>
      <c r="AC37" s="667"/>
      <c r="AD37" s="618"/>
      <c r="AE37" s="612"/>
      <c r="AF37" s="612"/>
      <c r="AG37" s="612"/>
      <c r="AH37" s="412"/>
      <c r="AI37" s="613"/>
      <c r="AJ37" s="613"/>
      <c r="AK37" s="613"/>
      <c r="AL37" s="613"/>
      <c r="AM37" s="613"/>
      <c r="AN37" s="610"/>
      <c r="AO37" s="614"/>
      <c r="AP37" s="614"/>
      <c r="AQ37" s="614"/>
      <c r="AR37" s="614"/>
      <c r="AS37" s="614"/>
      <c r="AT37" s="610"/>
      <c r="AU37" s="614"/>
      <c r="AV37" s="614"/>
      <c r="AW37" s="614"/>
      <c r="AX37" s="614"/>
      <c r="AY37" s="614"/>
      <c r="AZ37" s="619"/>
      <c r="BA37" s="618"/>
      <c r="BB37" s="612"/>
      <c r="BC37" s="612"/>
      <c r="BD37" s="612"/>
      <c r="BE37" s="412"/>
      <c r="BF37" s="613"/>
      <c r="BG37" s="613"/>
      <c r="BH37" s="613"/>
      <c r="BI37" s="613"/>
      <c r="BJ37" s="613"/>
      <c r="BK37" s="610"/>
      <c r="BL37" s="610"/>
      <c r="BM37" s="614"/>
      <c r="BN37" s="614"/>
      <c r="BO37" s="614"/>
      <c r="BP37" s="614"/>
      <c r="BQ37" s="614"/>
      <c r="BR37" s="611"/>
      <c r="BS37" s="614"/>
      <c r="BT37" s="614"/>
      <c r="BU37" s="614"/>
      <c r="BV37" s="614"/>
      <c r="BW37" s="614"/>
      <c r="BX37" s="416"/>
      <c r="BY37" s="417"/>
      <c r="BZ37" s="417"/>
      <c r="CA37" s="417"/>
      <c r="CB37" s="417"/>
      <c r="CC37" s="417"/>
      <c r="CD37" s="417"/>
      <c r="CE37" s="417"/>
      <c r="CF37" s="417"/>
      <c r="CG37" s="417"/>
      <c r="CH37" s="242"/>
      <c r="CI37" s="245"/>
      <c r="CJ37" s="245"/>
    </row>
    <row r="38" spans="1:88" ht="15" customHeight="1">
      <c r="A38" s="173"/>
      <c r="B38" s="671"/>
      <c r="C38" s="671"/>
      <c r="D38" s="671"/>
      <c r="E38" s="732"/>
      <c r="F38" s="732"/>
      <c r="G38" s="654"/>
      <c r="H38" s="666"/>
      <c r="I38" s="666"/>
      <c r="J38" s="666"/>
      <c r="K38" s="666"/>
      <c r="L38" s="666"/>
      <c r="M38" s="666"/>
      <c r="N38" s="666"/>
      <c r="O38" s="666"/>
      <c r="P38" s="666"/>
      <c r="Q38" s="666"/>
      <c r="R38" s="666"/>
      <c r="S38" s="666"/>
      <c r="T38" s="666"/>
      <c r="U38" s="666"/>
      <c r="V38" s="666"/>
      <c r="W38" s="666"/>
      <c r="X38" s="666"/>
      <c r="Y38" s="666"/>
      <c r="Z38" s="666"/>
      <c r="AA38" s="667"/>
      <c r="AB38" s="667"/>
      <c r="AC38" s="667"/>
      <c r="AD38" s="618"/>
      <c r="AE38" s="409" t="str">
        <f>IF(LEN(VLOOKUP(AA36,suvaha!$D$8:$H$158,2,FALSE))&lt;11,"",LEFT(RIGHT(VLOOKUP(AA36,suvaha!$D$8:$H$158,2,FALSE),11),1))</f>
        <v/>
      </c>
      <c r="AF38" s="211"/>
      <c r="AG38" s="409" t="str">
        <f>IF(LEN(VLOOKUP(AA36,suvaha!$D$8:$H$158,2,FALSE))&lt;10,"",LEFT(RIGHT(VLOOKUP(AA36,suvaha!$D$8:$H$158,2,FALSE),10),1))</f>
        <v/>
      </c>
      <c r="AH38" s="411"/>
      <c r="AI38" s="409" t="str">
        <f>IF(LEN(VLOOKUP(AA36,suvaha!$D$8:$H$158,2,FALSE))&lt;9,"",LEFT(RIGHT(VLOOKUP(AA36,suvaha!$D$8:$H$158,2,FALSE),9),1))</f>
        <v/>
      </c>
      <c r="AJ38" s="211"/>
      <c r="AK38" s="409" t="str">
        <f>IF(LEN(VLOOKUP(AA36,suvaha!$D$8:$H$158,2,FALSE))&lt;8,"",LEFT(RIGHT(VLOOKUP(AA36,suvaha!$D$8:$H$158,2,FALSE),8),1))</f>
        <v/>
      </c>
      <c r="AL38" s="411"/>
      <c r="AM38" s="409" t="str">
        <f>IF(LEN(VLOOKUP(AA36,suvaha!$D$8:$H$158,2,FALSE))&lt;7,"",LEFT(RIGHT(VLOOKUP(AA36,suvaha!$D$8:$H$158,2,FALSE),7),1))</f>
        <v/>
      </c>
      <c r="AN38" s="610"/>
      <c r="AO38" s="409" t="str">
        <f>IF(LEN(VLOOKUP(AA36,suvaha!$D$8:$H$158,2,FALSE))&lt;6,"",LEFT(RIGHT(VLOOKUP(AA36,suvaha!$D$8:$H$158,2,FALSE),6),1))</f>
        <v>1</v>
      </c>
      <c r="AP38" s="411"/>
      <c r="AQ38" s="409" t="str">
        <f>IF(LEN(VLOOKUP(AA36,suvaha!$D$8:$H$158,2,FALSE))&lt;5,"",LEFT(RIGHT(VLOOKUP(AA36,suvaha!$D$8:$H$158,2,FALSE),5),1))</f>
        <v>1</v>
      </c>
      <c r="AR38" s="411"/>
      <c r="AS38" s="409" t="str">
        <f>IF(LEN(VLOOKUP(AA36,suvaha!$D$8:$H$158,2,FALSE))&lt;4,"",LEFT(RIGHT(VLOOKUP(AA36,suvaha!$D$8:$H$158,2,FALSE),4),1))</f>
        <v>7</v>
      </c>
      <c r="AT38" s="610"/>
      <c r="AU38" s="409" t="str">
        <f>IF(LEN(VLOOKUP(AA36,suvaha!$D$8:$H$158,2,FALSE))&lt;3,"",LEFT(RIGHT(VLOOKUP(AA36,suvaha!$D$8:$H$158,2,FALSE),3),1))</f>
        <v>0</v>
      </c>
      <c r="AV38" s="411"/>
      <c r="AW38" s="409" t="str">
        <f>IF(LEN(VLOOKUP(AA36,suvaha!$D$8:$H$158,2,FALSE))&lt;2,"",LEFT(RIGHT(VLOOKUP(AA36,suvaha!$D$8:$H$158,2,FALSE),2),1))</f>
        <v>3</v>
      </c>
      <c r="AX38" s="411"/>
      <c r="AY38" s="409" t="str">
        <f>IF(VLOOKUP(AA36,suvaha!$D$8:$H$85,2,FALSE)=0,"",IF(LEN(VLOOKUP(AA36,suvaha!$D$8:$H$158,2,FALSE))&lt;1,"",LEFT(RIGHT(VLOOKUP(AA36,suvaha!$D$8:$H$158,2,FALSE),1),1)))</f>
        <v>1</v>
      </c>
      <c r="AZ38" s="619"/>
      <c r="BA38" s="618"/>
      <c r="BB38" s="409" t="str">
        <f>IF(LEN(VLOOKUP(AA36,suvaha!$D$8:$H$158,4,FALSE))&lt;11,"",LEFT(RIGHT(VLOOKUP(AA36,suvaha!$D$8:$H$158,4,FALSE),11),1))</f>
        <v/>
      </c>
      <c r="BC38" s="211"/>
      <c r="BD38" s="409" t="str">
        <f>IF(LEN(VLOOKUP(AA36,suvaha!$D$8:$H$158,4,FALSE))&lt;10,"",LEFT(RIGHT(VLOOKUP(AA36,suvaha!$D$8:$H$158,4,FALSE),10),1))</f>
        <v/>
      </c>
      <c r="BE38" s="411"/>
      <c r="BF38" s="409" t="str">
        <f>IF(LEN(VLOOKUP(AA36,suvaha!$D$8:$H$158,4,FALSE))&lt;9,"",LEFT(RIGHT(VLOOKUP(AA36,suvaha!$D$8:$H$158,4,FALSE),9),1))</f>
        <v/>
      </c>
      <c r="BG38" s="211"/>
      <c r="BH38" s="409" t="str">
        <f>IF(LEN(VLOOKUP(AA36,suvaha!$D$8:$H$158,4,FALSE))&lt;8,"",LEFT(RIGHT(VLOOKUP(AA36,suvaha!$D$8:$H$158,4,FALSE),8),1))</f>
        <v/>
      </c>
      <c r="BI38" s="411"/>
      <c r="BJ38" s="409" t="str">
        <f>IF(LEN(VLOOKUP(AA36,suvaha!$D$8:$H$158,4,FALSE))&lt;7,"",LEFT(RIGHT(VLOOKUP(AA36,suvaha!$D$8:$H$158,4,FALSE),7),1))</f>
        <v/>
      </c>
      <c r="BK38" s="610"/>
      <c r="BL38" s="610"/>
      <c r="BM38" s="409" t="str">
        <f>IF(LEN(VLOOKUP(AA36,suvaha!$D$8:$H$158,4,FALSE))&lt;6,"",LEFT(RIGHT(VLOOKUP(AA36,suvaha!$D$8:$H$158,4,FALSE),6),1))</f>
        <v>1</v>
      </c>
      <c r="BN38" s="411"/>
      <c r="BO38" s="409" t="str">
        <f>IF(LEN(VLOOKUP(AA36,suvaha!$D$8:$H$158,4,FALSE))&lt;5,"",LEFT(RIGHT(VLOOKUP(AA36,suvaha!$D$8:$H$158,4,FALSE),5),1))</f>
        <v>1</v>
      </c>
      <c r="BP38" s="411"/>
      <c r="BQ38" s="409" t="str">
        <f>IF(LEN(VLOOKUP(AA36,suvaha!$D$8:$H$158,4,FALSE))&lt;4,"",LEFT(RIGHT(VLOOKUP(AA36,suvaha!$D$8:$H$158,4,FALSE),4),1))</f>
        <v>7</v>
      </c>
      <c r="BR38" s="611"/>
      <c r="BS38" s="409" t="str">
        <f>IF(LEN(VLOOKUP(AA36,suvaha!$D$8:$H$158,4,FALSE))&lt;3,"",LEFT(RIGHT(VLOOKUP(AA36,suvaha!$D$8:$H$158,4,FALSE),3),1))</f>
        <v>0</v>
      </c>
      <c r="BT38" s="411"/>
      <c r="BU38" s="409" t="str">
        <f>IF(LEN(VLOOKUP(AA36,suvaha!$D$8:$H$158,4,FALSE))&lt;2,"",LEFT(RIGHT(VLOOKUP(AA36,suvaha!$D$8:$H$158,4,FALSE),2),1))</f>
        <v>3</v>
      </c>
      <c r="BV38" s="411"/>
      <c r="BW38" s="409" t="str">
        <f>IF(VLOOKUP(AA36,suvaha!$D$8:$H$85,4,FALSE)=0,"",IF(LEN(VLOOKUP(AA36,suvaha!$D$8:$H$158,4,FALSE))&lt;1,"",LEFT(RIGHT(VLOOKUP(AA36,suvaha!$D$8:$H$158,4,FALSE),1),1)))</f>
        <v>1</v>
      </c>
      <c r="BX38" s="416"/>
      <c r="BY38" s="417"/>
      <c r="BZ38" s="417"/>
      <c r="CA38" s="417"/>
      <c r="CB38" s="417"/>
      <c r="CC38" s="417"/>
      <c r="CD38" s="417"/>
      <c r="CE38" s="417"/>
      <c r="CF38" s="417"/>
      <c r="CG38" s="417"/>
      <c r="CH38" s="242"/>
      <c r="CI38" s="188"/>
      <c r="CJ38" s="188"/>
    </row>
    <row r="39" spans="1:88" ht="3" customHeight="1">
      <c r="A39" s="173"/>
      <c r="B39" s="671"/>
      <c r="C39" s="671"/>
      <c r="D39" s="671"/>
      <c r="E39" s="732"/>
      <c r="F39" s="732"/>
      <c r="G39" s="654"/>
      <c r="H39" s="666"/>
      <c r="I39" s="666"/>
      <c r="J39" s="666"/>
      <c r="K39" s="666"/>
      <c r="L39" s="666"/>
      <c r="M39" s="666"/>
      <c r="N39" s="666"/>
      <c r="O39" s="666"/>
      <c r="P39" s="666"/>
      <c r="Q39" s="666"/>
      <c r="R39" s="666"/>
      <c r="S39" s="666"/>
      <c r="T39" s="666"/>
      <c r="U39" s="666"/>
      <c r="V39" s="666"/>
      <c r="W39" s="666"/>
      <c r="X39" s="666"/>
      <c r="Y39" s="666"/>
      <c r="Z39" s="666"/>
      <c r="AA39" s="667"/>
      <c r="AB39" s="667"/>
      <c r="AC39" s="667"/>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8"/>
      <c r="BB39" s="638"/>
      <c r="BC39" s="638"/>
      <c r="BD39" s="638"/>
      <c r="BE39" s="638"/>
      <c r="BF39" s="638"/>
      <c r="BG39" s="638"/>
      <c r="BH39" s="638"/>
      <c r="BI39" s="638"/>
      <c r="BJ39" s="638"/>
      <c r="BK39" s="638"/>
      <c r="BL39" s="638"/>
      <c r="BM39" s="638"/>
      <c r="BN39" s="638"/>
      <c r="BO39" s="638"/>
      <c r="BP39" s="638"/>
      <c r="BQ39" s="638"/>
      <c r="BR39" s="638"/>
      <c r="BS39" s="270"/>
      <c r="BT39" s="270"/>
      <c r="BU39" s="270"/>
      <c r="BV39" s="270"/>
      <c r="BW39" s="270"/>
      <c r="BX39" s="418"/>
      <c r="BY39" s="270"/>
      <c r="BZ39" s="270"/>
      <c r="CA39" s="270"/>
      <c r="CB39" s="270"/>
      <c r="CC39" s="270"/>
      <c r="CD39" s="270"/>
      <c r="CE39" s="270"/>
      <c r="CF39" s="270"/>
      <c r="CG39" s="270"/>
      <c r="CH39" s="243"/>
      <c r="CI39" s="188"/>
      <c r="CJ39" s="188"/>
    </row>
    <row r="40" spans="1:88" ht="3" customHeight="1">
      <c r="A40" s="173"/>
      <c r="B40" s="671"/>
      <c r="C40" s="671"/>
      <c r="D40" s="671"/>
      <c r="E40" s="732"/>
      <c r="F40" s="732"/>
      <c r="G40" s="654"/>
      <c r="H40" s="666"/>
      <c r="I40" s="666"/>
      <c r="J40" s="666"/>
      <c r="K40" s="666"/>
      <c r="L40" s="666"/>
      <c r="M40" s="666"/>
      <c r="N40" s="666"/>
      <c r="O40" s="666"/>
      <c r="P40" s="666"/>
      <c r="Q40" s="666"/>
      <c r="R40" s="666"/>
      <c r="S40" s="666"/>
      <c r="T40" s="666"/>
      <c r="U40" s="666"/>
      <c r="V40" s="666"/>
      <c r="W40" s="666"/>
      <c r="X40" s="666"/>
      <c r="Y40" s="666"/>
      <c r="Z40" s="666"/>
      <c r="AA40" s="667"/>
      <c r="AB40" s="667"/>
      <c r="AC40" s="667"/>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667"/>
      <c r="BB40" s="667"/>
      <c r="BC40" s="667"/>
      <c r="BD40" s="667"/>
      <c r="BE40" s="667"/>
      <c r="BF40" s="667"/>
      <c r="BG40" s="667"/>
      <c r="BH40" s="667"/>
      <c r="BI40" s="667"/>
      <c r="BJ40" s="667"/>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64"/>
      <c r="CH40" s="241"/>
      <c r="CI40" s="188"/>
      <c r="CJ40" s="188"/>
    </row>
    <row r="41" spans="1:88" ht="3" customHeight="1">
      <c r="A41" s="173"/>
      <c r="B41" s="671"/>
      <c r="C41" s="671"/>
      <c r="D41" s="671"/>
      <c r="E41" s="732"/>
      <c r="F41" s="732"/>
      <c r="G41" s="654"/>
      <c r="H41" s="666"/>
      <c r="I41" s="666"/>
      <c r="J41" s="666"/>
      <c r="K41" s="666"/>
      <c r="L41" s="666"/>
      <c r="M41" s="666"/>
      <c r="N41" s="666"/>
      <c r="O41" s="666"/>
      <c r="P41" s="666"/>
      <c r="Q41" s="666"/>
      <c r="R41" s="666"/>
      <c r="S41" s="666"/>
      <c r="T41" s="666"/>
      <c r="U41" s="666"/>
      <c r="V41" s="666"/>
      <c r="W41" s="666"/>
      <c r="X41" s="666"/>
      <c r="Y41" s="666"/>
      <c r="Z41" s="666"/>
      <c r="AA41" s="667"/>
      <c r="AB41" s="667"/>
      <c r="AC41" s="667"/>
      <c r="AD41" s="618"/>
      <c r="AE41" s="612"/>
      <c r="AF41" s="612"/>
      <c r="AG41" s="612"/>
      <c r="AH41" s="412"/>
      <c r="AI41" s="613"/>
      <c r="AJ41" s="613"/>
      <c r="AK41" s="613"/>
      <c r="AL41" s="613"/>
      <c r="AM41" s="613"/>
      <c r="AN41" s="610" t="s">
        <v>371</v>
      </c>
      <c r="AO41" s="614"/>
      <c r="AP41" s="614"/>
      <c r="AQ41" s="614"/>
      <c r="AR41" s="614"/>
      <c r="AS41" s="614"/>
      <c r="AT41" s="610" t="s">
        <v>371</v>
      </c>
      <c r="AU41" s="614"/>
      <c r="AV41" s="614"/>
      <c r="AW41" s="614"/>
      <c r="AX41" s="614"/>
      <c r="AY41" s="614"/>
      <c r="AZ41" s="619"/>
      <c r="BA41" s="667"/>
      <c r="BB41" s="667"/>
      <c r="BC41" s="667"/>
      <c r="BD41" s="667"/>
      <c r="BE41" s="667"/>
      <c r="BF41" s="667"/>
      <c r="BG41" s="667"/>
      <c r="BH41" s="667"/>
      <c r="BI41" s="667"/>
      <c r="BJ41" s="667"/>
      <c r="BK41" s="417"/>
      <c r="BL41" s="417"/>
      <c r="BM41" s="612"/>
      <c r="BN41" s="612"/>
      <c r="BO41" s="612"/>
      <c r="BP41" s="417"/>
      <c r="BQ41" s="419"/>
      <c r="BR41" s="419"/>
      <c r="BS41" s="419"/>
      <c r="BT41" s="419"/>
      <c r="BU41" s="419"/>
      <c r="BV41" s="417"/>
      <c r="BW41" s="419"/>
      <c r="BX41" s="419"/>
      <c r="BY41" s="419"/>
      <c r="BZ41" s="419"/>
      <c r="CA41" s="419"/>
      <c r="CB41" s="420"/>
      <c r="CC41" s="419"/>
      <c r="CD41" s="419"/>
      <c r="CE41" s="419"/>
      <c r="CF41" s="419"/>
      <c r="CG41" s="419"/>
      <c r="CH41" s="244"/>
      <c r="CI41" s="188"/>
      <c r="CJ41" s="188"/>
    </row>
    <row r="42" spans="1:88" ht="15" customHeight="1">
      <c r="A42" s="173"/>
      <c r="B42" s="671"/>
      <c r="C42" s="671"/>
      <c r="D42" s="671"/>
      <c r="E42" s="732"/>
      <c r="F42" s="732"/>
      <c r="G42" s="654"/>
      <c r="H42" s="666"/>
      <c r="I42" s="666"/>
      <c r="J42" s="666"/>
      <c r="K42" s="666"/>
      <c r="L42" s="666"/>
      <c r="M42" s="666"/>
      <c r="N42" s="666"/>
      <c r="O42" s="666"/>
      <c r="P42" s="666"/>
      <c r="Q42" s="666"/>
      <c r="R42" s="666"/>
      <c r="S42" s="666"/>
      <c r="T42" s="666"/>
      <c r="U42" s="666"/>
      <c r="V42" s="666"/>
      <c r="W42" s="666"/>
      <c r="X42" s="666"/>
      <c r="Y42" s="666"/>
      <c r="Z42" s="666"/>
      <c r="AA42" s="667"/>
      <c r="AB42" s="667"/>
      <c r="AC42" s="667"/>
      <c r="AD42" s="618"/>
      <c r="AE42" s="409" t="str">
        <f>IF(LEN(VLOOKUP(AA36,suvaha!$D$8:$H$158,3,FALSE))&lt;11,"",LEFT(RIGHT(VLOOKUP(AA36,suvaha!$D$8:$H$158,3,FALSE),11),1))</f>
        <v/>
      </c>
      <c r="AF42" s="211" t="s">
        <v>371</v>
      </c>
      <c r="AG42" s="409" t="str">
        <f>IF(LEN(VLOOKUP(AA36,suvaha!$D$8:$H$158,3,FALSE))&lt;10,"",LEFT(RIGHT(VLOOKUP(AA36,suvaha!$D$8:$H$158,3,FALSE),10),1))</f>
        <v/>
      </c>
      <c r="AH42" s="411" t="s">
        <v>371</v>
      </c>
      <c r="AI42" s="409" t="str">
        <f>IF(LEN(VLOOKUP(AA36,suvaha!$D$8:$H$158,3,FALSE))&lt;9,"",LEFT(RIGHT(VLOOKUP(AA36,suvaha!$D$8:$H$158,3,FALSE),9),1))</f>
        <v/>
      </c>
      <c r="AJ42" s="211" t="s">
        <v>371</v>
      </c>
      <c r="AK42" s="409" t="str">
        <f>IF(LEN(VLOOKUP(AA36,suvaha!$D$8:$H$158,3,FALSE))&lt;8,"",LEFT(RIGHT(VLOOKUP(AA36,suvaha!$D$8:$H$158,3,FALSE),8),1))</f>
        <v/>
      </c>
      <c r="AL42" s="411" t="s">
        <v>371</v>
      </c>
      <c r="AM42" s="409" t="str">
        <f>IF(LEN(VLOOKUP(AA36,suvaha!$D$8:$H$158,3,FALSE))&lt;7,"",LEFT(RIGHT(VLOOKUP(AA36,suvaha!$D$8:$H$158,3,FALSE),7),1))</f>
        <v/>
      </c>
      <c r="AN42" s="610"/>
      <c r="AO42" s="409" t="str">
        <f>IF(LEN(VLOOKUP(AA36,suvaha!$D$8:$H$158,3,FALSE))&lt;6,"",LEFT(RIGHT(VLOOKUP(AA36,suvaha!$D$8:$H$158,3,FALSE),6),1))</f>
        <v/>
      </c>
      <c r="AP42" s="411" t="s">
        <v>371</v>
      </c>
      <c r="AQ42" s="409" t="str">
        <f>IF(LEN(VLOOKUP(AA36,suvaha!$D$8:$H$158,3,FALSE))&lt;5,"",LEFT(RIGHT(VLOOKUP(AA36,suvaha!$D$8:$H$158,3,FALSE),5),1))</f>
        <v/>
      </c>
      <c r="AR42" s="411" t="s">
        <v>371</v>
      </c>
      <c r="AS42" s="409" t="str">
        <f>IF(LEN(VLOOKUP(AA36,suvaha!$D$8:$H$158,3,FALSE))&lt;4,"",LEFT(RIGHT(VLOOKUP(AA36,suvaha!$D$8:$H$158,3,FALSE),4),1))</f>
        <v/>
      </c>
      <c r="AT42" s="610"/>
      <c r="AU42" s="409" t="str">
        <f>IF(LEN(VLOOKUP(AA36,suvaha!$D$8:$H$158,3,FALSE))&lt;3,"",LEFT(RIGHT(VLOOKUP(AA36,suvaha!$D$8:$H$158,3,FALSE),3),1))</f>
        <v/>
      </c>
      <c r="AV42" s="411" t="s">
        <v>371</v>
      </c>
      <c r="AW42" s="409" t="str">
        <f>IF(LEN(VLOOKUP(AA36,suvaha!$D$8:$H$158,3,FALSE))&lt;2,"",LEFT(RIGHT(VLOOKUP(AA36,suvaha!$D$8:$H$158,3,FALSE),2),1))</f>
        <v/>
      </c>
      <c r="AX42" s="411" t="s">
        <v>371</v>
      </c>
      <c r="AY42" s="409" t="str">
        <f>IF(VLOOKUP(AA36,suvaha!$D$8:$H$85,3,FALSE)=0,"",IF(LEN(VLOOKUP(AA36,suvaha!$D$8:$H$158,3,FALSE))&lt;1,"",LEFT(RIGHT(VLOOKUP(AA36,suvaha!$D$8:$H$158,3,FALSE),1),1)))</f>
        <v/>
      </c>
      <c r="AZ42" s="619"/>
      <c r="BA42" s="667"/>
      <c r="BB42" s="667"/>
      <c r="BC42" s="667"/>
      <c r="BD42" s="667"/>
      <c r="BE42" s="667"/>
      <c r="BF42" s="667"/>
      <c r="BG42" s="667"/>
      <c r="BH42" s="667"/>
      <c r="BI42" s="667"/>
      <c r="BJ42" s="667"/>
      <c r="BK42" s="417"/>
      <c r="BL42" s="417"/>
      <c r="BM42" s="409" t="str">
        <f>IF(LEN(VLOOKUP(AA36,suvaha!$D$8:$H$158,5,FALSE))&lt;11,"",LEFT(RIGHT(VLOOKUP(AA36,suvaha!$D$8:$H$158,5,FALSE),11),1))</f>
        <v/>
      </c>
      <c r="BN42" s="211" t="s">
        <v>371</v>
      </c>
      <c r="BO42" s="409" t="str">
        <f>IF(LEN(VLOOKUP(AA36,suvaha!$D$8:$H$158,5,FALSE))&lt;10,"",LEFT(RIGHT(VLOOKUP(AA36,suvaha!$D$8:$H$158,5,FALSE),10),1))</f>
        <v/>
      </c>
      <c r="BP42" s="417" t="s">
        <v>371</v>
      </c>
      <c r="BQ42" s="409" t="str">
        <f>IF(LEN(VLOOKUP(AA36,suvaha!$D$8:$H$158,5,FALSE))&lt;9,"",LEFT(RIGHT(VLOOKUP(AA36,suvaha!$D$8:$H$158,5,FALSE),9),1))</f>
        <v/>
      </c>
      <c r="BR42" s="411" t="s">
        <v>371</v>
      </c>
      <c r="BS42" s="409" t="str">
        <f>IF(LEN(VLOOKUP(AA36,suvaha!$D$8:$H$158,5,FALSE))&lt;8,"",LEFT(RIGHT(VLOOKUP(AA36,suvaha!$D$8:$H$158,5,FALSE),8),1))</f>
        <v/>
      </c>
      <c r="BT42" s="411" t="s">
        <v>371</v>
      </c>
      <c r="BU42" s="409" t="str">
        <f>IF(LEN(VLOOKUP(AA36,suvaha!$D$8:$H$158,5,FALSE))&lt;7,"",LEFT(RIGHT(VLOOKUP(AA36,suvaha!$D$8:$H$158,5,FALSE),7),1))</f>
        <v/>
      </c>
      <c r="BV42" s="417" t="s">
        <v>371</v>
      </c>
      <c r="BW42" s="409" t="str">
        <f>IF(LEN(VLOOKUP(AA36,suvaha!$D$8:$H$158,5,FALSE))&lt;6,"",LEFT(RIGHT(VLOOKUP(AA36,suvaha!$D$8:$H$158,5,FALSE),6),1))</f>
        <v>1</v>
      </c>
      <c r="BX42" s="411" t="s">
        <v>371</v>
      </c>
      <c r="BY42" s="409" t="str">
        <f>IF(LEN(VLOOKUP(AA36,suvaha!$D$8:$H$158,5,FALSE))&lt;5,"",LEFT(RIGHT(VLOOKUP(AA36,suvaha!$D$8:$H$158,5,FALSE),5),1))</f>
        <v>6</v>
      </c>
      <c r="BZ42" s="411" t="s">
        <v>371</v>
      </c>
      <c r="CA42" s="409" t="str">
        <f>IF(LEN(VLOOKUP(AA36,suvaha!$D$8:$H$158,5,FALSE))&lt;4,"",LEFT(RIGHT(VLOOKUP(AA36,suvaha!$D$8:$H$158,5,FALSE),4),1))</f>
        <v>6</v>
      </c>
      <c r="CB42" s="420" t="s">
        <v>371</v>
      </c>
      <c r="CC42" s="409" t="str">
        <f>IF(LEN(VLOOKUP(AA36,suvaha!$D$8:$H$158,5,FALSE))&lt;3,"",LEFT(RIGHT(VLOOKUP(AA36,suvaha!$D$8:$H$158,5,FALSE),3),1))</f>
        <v>5</v>
      </c>
      <c r="CD42" s="411" t="s">
        <v>371</v>
      </c>
      <c r="CE42" s="409" t="str">
        <f>IF(LEN(VLOOKUP(AA36,suvaha!$D$8:$H$158,5,FALSE))&lt;2,"",LEFT(RIGHT(VLOOKUP(AA36,suvaha!$D$8:$H$158,5,FALSE),2),1))</f>
        <v>6</v>
      </c>
      <c r="CF42" s="411" t="s">
        <v>773</v>
      </c>
      <c r="CG42" s="409" t="str">
        <f>IF(VLOOKUP(AA36,suvaha!$D$8:$H$85,5,FALSE)=0,"",IF(LEN(VLOOKUP(AA36,suvaha!$D$8:$H$158,5,FALSE))&lt;1,"",LEFT(RIGHT(VLOOKUP(AA36,suvaha!$D$8:$H$158,5,FALSE),1),1)))</f>
        <v>1</v>
      </c>
      <c r="CH42" s="244"/>
      <c r="CI42" s="188"/>
      <c r="CJ42" s="188"/>
    </row>
    <row r="43" spans="1:88" ht="3" customHeight="1">
      <c r="A43" s="173"/>
      <c r="B43" s="671"/>
      <c r="C43" s="671"/>
      <c r="D43" s="671"/>
      <c r="E43" s="732"/>
      <c r="F43" s="732"/>
      <c r="G43" s="654"/>
      <c r="H43" s="666"/>
      <c r="I43" s="666"/>
      <c r="J43" s="666"/>
      <c r="K43" s="666"/>
      <c r="L43" s="666"/>
      <c r="M43" s="666"/>
      <c r="N43" s="666"/>
      <c r="O43" s="666"/>
      <c r="P43" s="666"/>
      <c r="Q43" s="666"/>
      <c r="R43" s="666"/>
      <c r="S43" s="666"/>
      <c r="T43" s="666"/>
      <c r="U43" s="666"/>
      <c r="V43" s="666"/>
      <c r="W43" s="666"/>
      <c r="X43" s="666"/>
      <c r="Y43" s="666"/>
      <c r="Z43" s="666"/>
      <c r="AA43" s="667"/>
      <c r="AB43" s="667"/>
      <c r="AC43" s="667"/>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667"/>
      <c r="BB43" s="667"/>
      <c r="BC43" s="667"/>
      <c r="BD43" s="667"/>
      <c r="BE43" s="667"/>
      <c r="BF43" s="667"/>
      <c r="BG43" s="667"/>
      <c r="BH43" s="667"/>
      <c r="BI43" s="667"/>
      <c r="BJ43" s="667"/>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43"/>
      <c r="CI43" s="188"/>
      <c r="CJ43" s="188"/>
    </row>
    <row r="44" spans="1:88" s="206" customFormat="1" ht="3" customHeight="1">
      <c r="A44" s="173"/>
      <c r="B44" s="671"/>
      <c r="C44" s="671"/>
      <c r="D44" s="671"/>
      <c r="E44" s="669" t="s">
        <v>94</v>
      </c>
      <c r="F44" s="669"/>
      <c r="G44" s="654"/>
      <c r="H44" s="656" t="str">
        <f>Index!C126</f>
        <v>Náklady budúcich období dlhodobé (381A, 382A)</v>
      </c>
      <c r="I44" s="656"/>
      <c r="J44" s="656"/>
      <c r="K44" s="656"/>
      <c r="L44" s="656"/>
      <c r="M44" s="656"/>
      <c r="N44" s="656"/>
      <c r="O44" s="656"/>
      <c r="P44" s="656"/>
      <c r="Q44" s="656"/>
      <c r="R44" s="656"/>
      <c r="S44" s="656"/>
      <c r="T44" s="656"/>
      <c r="U44" s="656"/>
      <c r="V44" s="656"/>
      <c r="W44" s="656"/>
      <c r="X44" s="656"/>
      <c r="Y44" s="656"/>
      <c r="Z44" s="656"/>
      <c r="AA44" s="658" t="s">
        <v>873</v>
      </c>
      <c r="AB44" s="658"/>
      <c r="AC44" s="658"/>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59"/>
      <c r="BB44" s="659"/>
      <c r="BC44" s="659"/>
      <c r="BD44" s="659"/>
      <c r="BE44" s="659"/>
      <c r="BF44" s="659"/>
      <c r="BG44" s="659"/>
      <c r="BH44" s="659"/>
      <c r="BI44" s="659"/>
      <c r="BJ44" s="659"/>
      <c r="BK44" s="659"/>
      <c r="BL44" s="659"/>
      <c r="BM44" s="659"/>
      <c r="BN44" s="659"/>
      <c r="BO44" s="659"/>
      <c r="BP44" s="659"/>
      <c r="BQ44" s="659"/>
      <c r="BR44" s="659"/>
      <c r="BS44" s="264"/>
      <c r="BT44" s="264"/>
      <c r="BU44" s="264"/>
      <c r="BV44" s="264"/>
      <c r="BW44" s="264"/>
      <c r="BX44" s="421"/>
      <c r="BY44" s="264"/>
      <c r="BZ44" s="264"/>
      <c r="CA44" s="264"/>
      <c r="CB44" s="264"/>
      <c r="CC44" s="264"/>
      <c r="CD44" s="264"/>
      <c r="CE44" s="264"/>
      <c r="CF44" s="264"/>
      <c r="CG44" s="264"/>
      <c r="CH44" s="241"/>
      <c r="CI44" s="245"/>
      <c r="CJ44" s="245"/>
    </row>
    <row r="45" spans="1:88" s="206" customFormat="1" ht="3" customHeight="1">
      <c r="A45" s="173"/>
      <c r="B45" s="671"/>
      <c r="C45" s="671"/>
      <c r="D45" s="671"/>
      <c r="E45" s="669"/>
      <c r="F45" s="669"/>
      <c r="G45" s="654"/>
      <c r="H45" s="656"/>
      <c r="I45" s="656"/>
      <c r="J45" s="656"/>
      <c r="K45" s="656"/>
      <c r="L45" s="656"/>
      <c r="M45" s="656"/>
      <c r="N45" s="656"/>
      <c r="O45" s="656"/>
      <c r="P45" s="656"/>
      <c r="Q45" s="656"/>
      <c r="R45" s="656"/>
      <c r="S45" s="656"/>
      <c r="T45" s="656"/>
      <c r="U45" s="656"/>
      <c r="V45" s="656"/>
      <c r="W45" s="656"/>
      <c r="X45" s="656"/>
      <c r="Y45" s="656"/>
      <c r="Z45" s="656"/>
      <c r="AA45" s="658"/>
      <c r="AB45" s="658"/>
      <c r="AC45" s="658"/>
      <c r="AD45" s="618"/>
      <c r="AE45" s="612"/>
      <c r="AF45" s="612"/>
      <c r="AG45" s="612"/>
      <c r="AH45" s="412"/>
      <c r="AI45" s="613"/>
      <c r="AJ45" s="613"/>
      <c r="AK45" s="613"/>
      <c r="AL45" s="613"/>
      <c r="AM45" s="613"/>
      <c r="AN45" s="610"/>
      <c r="AO45" s="614"/>
      <c r="AP45" s="614"/>
      <c r="AQ45" s="614"/>
      <c r="AR45" s="614"/>
      <c r="AS45" s="614"/>
      <c r="AT45" s="610"/>
      <c r="AU45" s="614"/>
      <c r="AV45" s="614"/>
      <c r="AW45" s="614"/>
      <c r="AX45" s="614"/>
      <c r="AY45" s="614"/>
      <c r="AZ45" s="619"/>
      <c r="BA45" s="618"/>
      <c r="BB45" s="612"/>
      <c r="BC45" s="612"/>
      <c r="BD45" s="612"/>
      <c r="BE45" s="412"/>
      <c r="BF45" s="613"/>
      <c r="BG45" s="613"/>
      <c r="BH45" s="613"/>
      <c r="BI45" s="613"/>
      <c r="BJ45" s="613"/>
      <c r="BK45" s="610"/>
      <c r="BL45" s="610"/>
      <c r="BM45" s="614"/>
      <c r="BN45" s="614"/>
      <c r="BO45" s="614"/>
      <c r="BP45" s="614"/>
      <c r="BQ45" s="614"/>
      <c r="BR45" s="611"/>
      <c r="BS45" s="614"/>
      <c r="BT45" s="614"/>
      <c r="BU45" s="614"/>
      <c r="BV45" s="614"/>
      <c r="BW45" s="614"/>
      <c r="BX45" s="416"/>
      <c r="BY45" s="417"/>
      <c r="BZ45" s="417"/>
      <c r="CA45" s="417"/>
      <c r="CB45" s="417"/>
      <c r="CC45" s="417"/>
      <c r="CD45" s="417"/>
      <c r="CE45" s="417"/>
      <c r="CF45" s="417"/>
      <c r="CG45" s="417"/>
      <c r="CH45" s="242"/>
      <c r="CI45" s="245"/>
      <c r="CJ45" s="245"/>
    </row>
    <row r="46" spans="1:88" ht="15" customHeight="1">
      <c r="A46" s="173"/>
      <c r="B46" s="671"/>
      <c r="C46" s="671"/>
      <c r="D46" s="671"/>
      <c r="E46" s="669"/>
      <c r="F46" s="669"/>
      <c r="G46" s="654"/>
      <c r="H46" s="656"/>
      <c r="I46" s="656"/>
      <c r="J46" s="656"/>
      <c r="K46" s="656"/>
      <c r="L46" s="656"/>
      <c r="M46" s="656"/>
      <c r="N46" s="656"/>
      <c r="O46" s="656"/>
      <c r="P46" s="656"/>
      <c r="Q46" s="656"/>
      <c r="R46" s="656"/>
      <c r="S46" s="656"/>
      <c r="T46" s="656"/>
      <c r="U46" s="656"/>
      <c r="V46" s="656"/>
      <c r="W46" s="656"/>
      <c r="X46" s="656"/>
      <c r="Y46" s="656"/>
      <c r="Z46" s="656"/>
      <c r="AA46" s="658"/>
      <c r="AB46" s="658"/>
      <c r="AC46" s="658"/>
      <c r="AD46" s="618"/>
      <c r="AE46" s="409" t="str">
        <f>IF(LEN(VLOOKUP(AA44,suvaha!$D$8:$H$158,2,FALSE))&lt;11,"",LEFT(RIGHT(VLOOKUP(AA44,suvaha!$D$8:$H$158,2,FALSE),11),1))</f>
        <v/>
      </c>
      <c r="AF46" s="211"/>
      <c r="AG46" s="409" t="str">
        <f>IF(LEN(VLOOKUP(AA44,suvaha!$D$8:$H$158,2,FALSE))&lt;10,"",LEFT(RIGHT(VLOOKUP(AA44,suvaha!$D$8:$H$158,2,FALSE),10),1))</f>
        <v/>
      </c>
      <c r="AH46" s="411"/>
      <c r="AI46" s="409" t="str">
        <f>IF(LEN(VLOOKUP(AA44,suvaha!$D$8:$H$158,2,FALSE))&lt;9,"",LEFT(RIGHT(VLOOKUP(AA44,suvaha!$D$8:$H$158,2,FALSE),9),1))</f>
        <v/>
      </c>
      <c r="AJ46" s="211"/>
      <c r="AK46" s="409" t="str">
        <f>IF(LEN(VLOOKUP(AA44,suvaha!$D$8:$H$158,2,FALSE))&lt;8,"",LEFT(RIGHT(VLOOKUP(AA44,suvaha!$D$8:$H$158,2,FALSE),8),1))</f>
        <v/>
      </c>
      <c r="AL46" s="411"/>
      <c r="AM46" s="409" t="str">
        <f>IF(LEN(VLOOKUP(AA44,suvaha!$D$8:$H$158,2,FALSE))&lt;7,"",LEFT(RIGHT(VLOOKUP(AA44,suvaha!$D$8:$H$158,2,FALSE),7),1))</f>
        <v/>
      </c>
      <c r="AN46" s="610"/>
      <c r="AO46" s="409" t="str">
        <f>IF(LEN(VLOOKUP(AA44,suvaha!$D$8:$H$158,2,FALSE))&lt;6,"",LEFT(RIGHT(VLOOKUP(AA44,suvaha!$D$8:$H$158,2,FALSE),6),1))</f>
        <v/>
      </c>
      <c r="AP46" s="411"/>
      <c r="AQ46" s="409" t="str">
        <f>IF(LEN(VLOOKUP(AA44,suvaha!$D$8:$H$158,2,FALSE))&lt;5,"",LEFT(RIGHT(VLOOKUP(AA44,suvaha!$D$8:$H$158,2,FALSE),5),1))</f>
        <v/>
      </c>
      <c r="AR46" s="411"/>
      <c r="AS46" s="409" t="str">
        <f>IF(LEN(VLOOKUP(AA44,suvaha!$D$8:$H$158,2,FALSE))&lt;4,"",LEFT(RIGHT(VLOOKUP(AA44,suvaha!$D$8:$H$158,2,FALSE),4),1))</f>
        <v/>
      </c>
      <c r="AT46" s="610"/>
      <c r="AU46" s="409" t="str">
        <f>IF(LEN(VLOOKUP(AA44,suvaha!$D$8:$H$158,2,FALSE))&lt;3,"",LEFT(RIGHT(VLOOKUP(AA44,suvaha!$D$8:$H$158,2,FALSE),3),1))</f>
        <v/>
      </c>
      <c r="AV46" s="411"/>
      <c r="AW46" s="409" t="str">
        <f>IF(LEN(VLOOKUP(AA44,suvaha!$D$8:$H$158,2,FALSE))&lt;2,"",LEFT(RIGHT(VLOOKUP(AA44,suvaha!$D$8:$H$158,2,FALSE),2),1))</f>
        <v/>
      </c>
      <c r="AX46" s="411"/>
      <c r="AY46" s="409" t="str">
        <f>IF(VLOOKUP(AA44,suvaha!$D$8:$H$85,2,FALSE)=0,"",IF(LEN(VLOOKUP(AA44,suvaha!$D$8:$H$158,2,FALSE))&lt;1,"",LEFT(RIGHT(VLOOKUP(AA44,suvaha!$D$8:$H$158,2,FALSE),1),1)))</f>
        <v/>
      </c>
      <c r="AZ46" s="619"/>
      <c r="BA46" s="618"/>
      <c r="BB46" s="409" t="str">
        <f>IF(LEN(VLOOKUP(AA44,suvaha!$D$8:$H$158,4,FALSE))&lt;11,"",LEFT(RIGHT(VLOOKUP(AA44,suvaha!$D$8:$H$158,4,FALSE),11),1))</f>
        <v/>
      </c>
      <c r="BC46" s="211"/>
      <c r="BD46" s="409" t="str">
        <f>IF(LEN(VLOOKUP(AA44,suvaha!$D$8:$H$158,4,FALSE))&lt;10,"",LEFT(RIGHT(VLOOKUP(AA44,suvaha!$D$8:$H$158,4,FALSE),10),1))</f>
        <v/>
      </c>
      <c r="BE46" s="411"/>
      <c r="BF46" s="409" t="str">
        <f>IF(LEN(VLOOKUP(AA44,suvaha!$D$8:$H$158,4,FALSE))&lt;9,"",LEFT(RIGHT(VLOOKUP(AA44,suvaha!$D$8:$H$158,4,FALSE),9),1))</f>
        <v/>
      </c>
      <c r="BG46" s="211"/>
      <c r="BH46" s="409" t="str">
        <f>IF(LEN(VLOOKUP(AA44,suvaha!$D$8:$H$158,4,FALSE))&lt;8,"",LEFT(RIGHT(VLOOKUP(AA44,suvaha!$D$8:$H$158,4,FALSE),8),1))</f>
        <v/>
      </c>
      <c r="BI46" s="411"/>
      <c r="BJ46" s="409" t="str">
        <f>IF(LEN(VLOOKUP(AA44,suvaha!$D$8:$H$158,4,FALSE))&lt;7,"",LEFT(RIGHT(VLOOKUP(AA44,suvaha!$D$8:$H$158,4,FALSE),7),1))</f>
        <v/>
      </c>
      <c r="BK46" s="610"/>
      <c r="BL46" s="610"/>
      <c r="BM46" s="409" t="str">
        <f>IF(LEN(VLOOKUP(AA44,suvaha!$D$8:$H$158,4,FALSE))&lt;6,"",LEFT(RIGHT(VLOOKUP(AA44,suvaha!$D$8:$H$158,4,FALSE),6),1))</f>
        <v/>
      </c>
      <c r="BN46" s="411"/>
      <c r="BO46" s="409" t="str">
        <f>IF(LEN(VLOOKUP(AA44,suvaha!$D$8:$H$158,4,FALSE))&lt;5,"",LEFT(RIGHT(VLOOKUP(AA44,suvaha!$D$8:$H$158,4,FALSE),5),1))</f>
        <v/>
      </c>
      <c r="BP46" s="411"/>
      <c r="BQ46" s="409" t="str">
        <f>IF(LEN(VLOOKUP(AA44,suvaha!$D$8:$H$158,4,FALSE))&lt;4,"",LEFT(RIGHT(VLOOKUP(AA44,suvaha!$D$8:$H$158,4,FALSE),4),1))</f>
        <v/>
      </c>
      <c r="BR46" s="611"/>
      <c r="BS46" s="409" t="str">
        <f>IF(LEN(VLOOKUP(AA44,suvaha!$D$8:$H$158,4,FALSE))&lt;3,"",LEFT(RIGHT(VLOOKUP(AA44,suvaha!$D$8:$H$158,4,FALSE),3),1))</f>
        <v/>
      </c>
      <c r="BT46" s="411"/>
      <c r="BU46" s="409" t="str">
        <f>IF(LEN(VLOOKUP(AA44,suvaha!$D$8:$H$158,4,FALSE))&lt;2,"",LEFT(RIGHT(VLOOKUP(AA44,suvaha!$D$8:$H$158,4,FALSE),2),1))</f>
        <v/>
      </c>
      <c r="BV46" s="411"/>
      <c r="BW46" s="409" t="str">
        <f>IF(VLOOKUP(AA44,suvaha!$D$8:$H$85,4,FALSE)=0,"",IF(LEN(VLOOKUP(AA44,suvaha!$D$8:$H$158,4,FALSE))&lt;1,"",LEFT(RIGHT(VLOOKUP(AA44,suvaha!$D$8:$H$158,4,FALSE),1),1)))</f>
        <v/>
      </c>
      <c r="BX46" s="416"/>
      <c r="BY46" s="417"/>
      <c r="BZ46" s="417"/>
      <c r="CA46" s="417"/>
      <c r="CB46" s="417"/>
      <c r="CC46" s="417"/>
      <c r="CD46" s="417"/>
      <c r="CE46" s="417"/>
      <c r="CF46" s="417"/>
      <c r="CG46" s="417"/>
      <c r="CH46" s="242"/>
      <c r="CI46" s="188"/>
      <c r="CJ46" s="188"/>
    </row>
    <row r="47" spans="1:88" ht="3" customHeight="1">
      <c r="A47" s="173"/>
      <c r="B47" s="671"/>
      <c r="C47" s="671"/>
      <c r="D47" s="671"/>
      <c r="E47" s="669"/>
      <c r="F47" s="669"/>
      <c r="G47" s="654"/>
      <c r="H47" s="656"/>
      <c r="I47" s="656"/>
      <c r="J47" s="656"/>
      <c r="K47" s="656"/>
      <c r="L47" s="656"/>
      <c r="M47" s="656"/>
      <c r="N47" s="656"/>
      <c r="O47" s="656"/>
      <c r="P47" s="656"/>
      <c r="Q47" s="656"/>
      <c r="R47" s="656"/>
      <c r="S47" s="656"/>
      <c r="T47" s="656"/>
      <c r="U47" s="656"/>
      <c r="V47" s="656"/>
      <c r="W47" s="656"/>
      <c r="X47" s="656"/>
      <c r="Y47" s="656"/>
      <c r="Z47" s="656"/>
      <c r="AA47" s="658"/>
      <c r="AB47" s="658"/>
      <c r="AC47" s="658"/>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8"/>
      <c r="BB47" s="638"/>
      <c r="BC47" s="638"/>
      <c r="BD47" s="638"/>
      <c r="BE47" s="638"/>
      <c r="BF47" s="638"/>
      <c r="BG47" s="638"/>
      <c r="BH47" s="638"/>
      <c r="BI47" s="638"/>
      <c r="BJ47" s="638"/>
      <c r="BK47" s="638"/>
      <c r="BL47" s="638"/>
      <c r="BM47" s="638"/>
      <c r="BN47" s="638"/>
      <c r="BO47" s="638"/>
      <c r="BP47" s="638"/>
      <c r="BQ47" s="638"/>
      <c r="BR47" s="638"/>
      <c r="BS47" s="270"/>
      <c r="BT47" s="270"/>
      <c r="BU47" s="270"/>
      <c r="BV47" s="270"/>
      <c r="BW47" s="270"/>
      <c r="BX47" s="418"/>
      <c r="BY47" s="270"/>
      <c r="BZ47" s="270"/>
      <c r="CA47" s="270"/>
      <c r="CB47" s="270"/>
      <c r="CC47" s="270"/>
      <c r="CD47" s="270"/>
      <c r="CE47" s="270"/>
      <c r="CF47" s="270"/>
      <c r="CG47" s="270"/>
      <c r="CH47" s="243"/>
      <c r="CI47" s="188"/>
      <c r="CJ47" s="188"/>
    </row>
    <row r="48" spans="1:88" ht="3" customHeight="1">
      <c r="A48" s="173"/>
      <c r="B48" s="671"/>
      <c r="C48" s="671"/>
      <c r="D48" s="671"/>
      <c r="E48" s="669"/>
      <c r="F48" s="669"/>
      <c r="G48" s="654"/>
      <c r="H48" s="656"/>
      <c r="I48" s="656"/>
      <c r="J48" s="656"/>
      <c r="K48" s="656"/>
      <c r="L48" s="656"/>
      <c r="M48" s="656"/>
      <c r="N48" s="656"/>
      <c r="O48" s="656"/>
      <c r="P48" s="656"/>
      <c r="Q48" s="656"/>
      <c r="R48" s="656"/>
      <c r="S48" s="656"/>
      <c r="T48" s="656"/>
      <c r="U48" s="656"/>
      <c r="V48" s="656"/>
      <c r="W48" s="656"/>
      <c r="X48" s="656"/>
      <c r="Y48" s="656"/>
      <c r="Z48" s="656"/>
      <c r="AA48" s="658"/>
      <c r="AB48" s="658"/>
      <c r="AC48" s="658"/>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667"/>
      <c r="BB48" s="667"/>
      <c r="BC48" s="667"/>
      <c r="BD48" s="667"/>
      <c r="BE48" s="667"/>
      <c r="BF48" s="667"/>
      <c r="BG48" s="667"/>
      <c r="BH48" s="667"/>
      <c r="BI48" s="667"/>
      <c r="BJ48" s="667"/>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64"/>
      <c r="CH48" s="241"/>
      <c r="CI48" s="188"/>
      <c r="CJ48" s="188"/>
    </row>
    <row r="49" spans="1:88" ht="3" customHeight="1">
      <c r="A49" s="173"/>
      <c r="B49" s="671"/>
      <c r="C49" s="671"/>
      <c r="D49" s="671"/>
      <c r="E49" s="669"/>
      <c r="F49" s="669"/>
      <c r="G49" s="654"/>
      <c r="H49" s="656"/>
      <c r="I49" s="656"/>
      <c r="J49" s="656"/>
      <c r="K49" s="656"/>
      <c r="L49" s="656"/>
      <c r="M49" s="656"/>
      <c r="N49" s="656"/>
      <c r="O49" s="656"/>
      <c r="P49" s="656"/>
      <c r="Q49" s="656"/>
      <c r="R49" s="656"/>
      <c r="S49" s="656"/>
      <c r="T49" s="656"/>
      <c r="U49" s="656"/>
      <c r="V49" s="656"/>
      <c r="W49" s="656"/>
      <c r="X49" s="656"/>
      <c r="Y49" s="656"/>
      <c r="Z49" s="656"/>
      <c r="AA49" s="658"/>
      <c r="AB49" s="658"/>
      <c r="AC49" s="658"/>
      <c r="AD49" s="618"/>
      <c r="AE49" s="612"/>
      <c r="AF49" s="612"/>
      <c r="AG49" s="612"/>
      <c r="AH49" s="412"/>
      <c r="AI49" s="613"/>
      <c r="AJ49" s="613"/>
      <c r="AK49" s="613"/>
      <c r="AL49" s="613"/>
      <c r="AM49" s="613"/>
      <c r="AN49" s="610" t="s">
        <v>371</v>
      </c>
      <c r="AO49" s="614"/>
      <c r="AP49" s="614"/>
      <c r="AQ49" s="614"/>
      <c r="AR49" s="614"/>
      <c r="AS49" s="614"/>
      <c r="AT49" s="610" t="s">
        <v>371</v>
      </c>
      <c r="AU49" s="614"/>
      <c r="AV49" s="614"/>
      <c r="AW49" s="614"/>
      <c r="AX49" s="614"/>
      <c r="AY49" s="614"/>
      <c r="AZ49" s="619"/>
      <c r="BA49" s="667"/>
      <c r="BB49" s="667"/>
      <c r="BC49" s="667"/>
      <c r="BD49" s="667"/>
      <c r="BE49" s="667"/>
      <c r="BF49" s="667"/>
      <c r="BG49" s="667"/>
      <c r="BH49" s="667"/>
      <c r="BI49" s="667"/>
      <c r="BJ49" s="667"/>
      <c r="BK49" s="417"/>
      <c r="BL49" s="417"/>
      <c r="BM49" s="612"/>
      <c r="BN49" s="612"/>
      <c r="BO49" s="612"/>
      <c r="BP49" s="417"/>
      <c r="BQ49" s="419"/>
      <c r="BR49" s="419"/>
      <c r="BS49" s="419"/>
      <c r="BT49" s="419"/>
      <c r="BU49" s="419"/>
      <c r="BV49" s="417"/>
      <c r="BW49" s="419"/>
      <c r="BX49" s="419"/>
      <c r="BY49" s="419"/>
      <c r="BZ49" s="419"/>
      <c r="CA49" s="419"/>
      <c r="CB49" s="420"/>
      <c r="CC49" s="419"/>
      <c r="CD49" s="419"/>
      <c r="CE49" s="419"/>
      <c r="CF49" s="419"/>
      <c r="CG49" s="419"/>
      <c r="CH49" s="244"/>
      <c r="CI49" s="188"/>
      <c r="CJ49" s="188"/>
    </row>
    <row r="50" spans="1:88" ht="15" customHeight="1">
      <c r="A50" s="173"/>
      <c r="B50" s="671"/>
      <c r="C50" s="671"/>
      <c r="D50" s="671"/>
      <c r="E50" s="669"/>
      <c r="F50" s="669"/>
      <c r="G50" s="654"/>
      <c r="H50" s="656"/>
      <c r="I50" s="656"/>
      <c r="J50" s="656"/>
      <c r="K50" s="656"/>
      <c r="L50" s="656"/>
      <c r="M50" s="656"/>
      <c r="N50" s="656"/>
      <c r="O50" s="656"/>
      <c r="P50" s="656"/>
      <c r="Q50" s="656"/>
      <c r="R50" s="656"/>
      <c r="S50" s="656"/>
      <c r="T50" s="656"/>
      <c r="U50" s="656"/>
      <c r="V50" s="656"/>
      <c r="W50" s="656"/>
      <c r="X50" s="656"/>
      <c r="Y50" s="656"/>
      <c r="Z50" s="656"/>
      <c r="AA50" s="658"/>
      <c r="AB50" s="658"/>
      <c r="AC50" s="658"/>
      <c r="AD50" s="618"/>
      <c r="AE50" s="409" t="str">
        <f>IF(LEN(VLOOKUP(AA44,suvaha!$D$8:$H$158,3,FALSE))&lt;11,"",LEFT(RIGHT(VLOOKUP(AA44,suvaha!$D$8:$H$158,3,FALSE),11),1))</f>
        <v/>
      </c>
      <c r="AF50" s="211" t="s">
        <v>371</v>
      </c>
      <c r="AG50" s="409" t="str">
        <f>IF(LEN(VLOOKUP(AA44,suvaha!$D$8:$H$158,3,FALSE))&lt;10,"",LEFT(RIGHT(VLOOKUP(AA44,suvaha!$D$8:$H$158,3,FALSE),10),1))</f>
        <v/>
      </c>
      <c r="AH50" s="411" t="s">
        <v>371</v>
      </c>
      <c r="AI50" s="409" t="str">
        <f>IF(LEN(VLOOKUP(AA44,suvaha!$D$8:$H$158,3,FALSE))&lt;9,"",LEFT(RIGHT(VLOOKUP(AA44,suvaha!$D$8:$H$158,3,FALSE),9),1))</f>
        <v/>
      </c>
      <c r="AJ50" s="211" t="s">
        <v>371</v>
      </c>
      <c r="AK50" s="409" t="str">
        <f>IF(LEN(VLOOKUP(AA44,suvaha!$D$8:$H$158,3,FALSE))&lt;8,"",LEFT(RIGHT(VLOOKUP(AA44,suvaha!$D$8:$H$158,3,FALSE),8),1))</f>
        <v/>
      </c>
      <c r="AL50" s="411" t="s">
        <v>371</v>
      </c>
      <c r="AM50" s="409" t="str">
        <f>IF(LEN(VLOOKUP(AA44,suvaha!$D$8:$H$158,3,FALSE))&lt;7,"",LEFT(RIGHT(VLOOKUP(AA44,suvaha!$D$8:$H$158,3,FALSE),7),1))</f>
        <v/>
      </c>
      <c r="AN50" s="610"/>
      <c r="AO50" s="409" t="str">
        <f>IF(LEN(VLOOKUP(AA44,suvaha!$D$8:$H$158,3,FALSE))&lt;6,"",LEFT(RIGHT(VLOOKUP(AA44,suvaha!$D$8:$H$158,3,FALSE),6),1))</f>
        <v/>
      </c>
      <c r="AP50" s="411" t="s">
        <v>371</v>
      </c>
      <c r="AQ50" s="409" t="str">
        <f>IF(LEN(VLOOKUP(AA44,suvaha!$D$8:$H$158,3,FALSE))&lt;5,"",LEFT(RIGHT(VLOOKUP(AA44,suvaha!$D$8:$H$158,3,FALSE),5),1))</f>
        <v/>
      </c>
      <c r="AR50" s="411" t="s">
        <v>371</v>
      </c>
      <c r="AS50" s="409" t="str">
        <f>IF(LEN(VLOOKUP(AA44,suvaha!$D$8:$H$158,3,FALSE))&lt;4,"",LEFT(RIGHT(VLOOKUP(AA44,suvaha!$D$8:$H$158,3,FALSE),4),1))</f>
        <v/>
      </c>
      <c r="AT50" s="610"/>
      <c r="AU50" s="409" t="str">
        <f>IF(LEN(VLOOKUP(AA44,suvaha!$D$8:$H$158,3,FALSE))&lt;3,"",LEFT(RIGHT(VLOOKUP(AA44,suvaha!$D$8:$H$158,3,FALSE),3),1))</f>
        <v/>
      </c>
      <c r="AV50" s="411" t="s">
        <v>371</v>
      </c>
      <c r="AW50" s="409" t="str">
        <f>IF(LEN(VLOOKUP(AA44,suvaha!$D$8:$H$158,3,FALSE))&lt;2,"",LEFT(RIGHT(VLOOKUP(AA44,suvaha!$D$8:$H$158,3,FALSE),2),1))</f>
        <v/>
      </c>
      <c r="AX50" s="411" t="s">
        <v>371</v>
      </c>
      <c r="AY50" s="409" t="str">
        <f>IF(VLOOKUP(AA44,suvaha!$D$8:$H$85,3,FALSE)=0,"",IF(LEN(VLOOKUP(AA44,suvaha!$D$8:$H$158,3,FALSE))&lt;1,"",LEFT(RIGHT(VLOOKUP(AA44,suvaha!$D$8:$H$158,3,FALSE),1),1)))</f>
        <v/>
      </c>
      <c r="AZ50" s="619"/>
      <c r="BA50" s="667"/>
      <c r="BB50" s="667"/>
      <c r="BC50" s="667"/>
      <c r="BD50" s="667"/>
      <c r="BE50" s="667"/>
      <c r="BF50" s="667"/>
      <c r="BG50" s="667"/>
      <c r="BH50" s="667"/>
      <c r="BI50" s="667"/>
      <c r="BJ50" s="667"/>
      <c r="BK50" s="417"/>
      <c r="BL50" s="417"/>
      <c r="BM50" s="409" t="str">
        <f>IF(LEN(VLOOKUP(AA44,suvaha!$D$8:$H$158,5,FALSE))&lt;11,"",LEFT(RIGHT(VLOOKUP(AA44,suvaha!$D$8:$H$158,5,FALSE),11),1))</f>
        <v/>
      </c>
      <c r="BN50" s="211" t="s">
        <v>371</v>
      </c>
      <c r="BO50" s="409" t="str">
        <f>IF(LEN(VLOOKUP(AA44,suvaha!$D$8:$H$158,5,FALSE))&lt;10,"",LEFT(RIGHT(VLOOKUP(AA44,suvaha!$D$8:$H$158,5,FALSE),10),1))</f>
        <v/>
      </c>
      <c r="BP50" s="417" t="s">
        <v>371</v>
      </c>
      <c r="BQ50" s="409" t="str">
        <f>IF(LEN(VLOOKUP(AA44,suvaha!$D$8:$H$158,5,FALSE))&lt;9,"",LEFT(RIGHT(VLOOKUP(AA44,suvaha!$D$8:$H$158,5,FALSE),9),1))</f>
        <v/>
      </c>
      <c r="BR50" s="411" t="s">
        <v>371</v>
      </c>
      <c r="BS50" s="409" t="str">
        <f>IF(LEN(VLOOKUP(AA44,suvaha!$D$8:$H$158,5,FALSE))&lt;8,"",LEFT(RIGHT(VLOOKUP(AA44,suvaha!$D$8:$H$158,5,FALSE),8),1))</f>
        <v/>
      </c>
      <c r="BT50" s="411" t="s">
        <v>371</v>
      </c>
      <c r="BU50" s="409" t="str">
        <f>IF(LEN(VLOOKUP(AA44,suvaha!$D$8:$H$158,5,FALSE))&lt;7,"",LEFT(RIGHT(VLOOKUP(AA44,suvaha!$D$8:$H$158,5,FALSE),7),1))</f>
        <v/>
      </c>
      <c r="BV50" s="417" t="s">
        <v>371</v>
      </c>
      <c r="BW50" s="409" t="str">
        <f>IF(LEN(VLOOKUP(AA44,suvaha!$D$8:$H$158,5,FALSE))&lt;6,"",LEFT(RIGHT(VLOOKUP(AA44,suvaha!$D$8:$H$158,5,FALSE),6),1))</f>
        <v/>
      </c>
      <c r="BX50" s="411" t="s">
        <v>371</v>
      </c>
      <c r="BY50" s="409" t="str">
        <f>IF(LEN(VLOOKUP(AA44,suvaha!$D$8:$H$158,5,FALSE))&lt;5,"",LEFT(RIGHT(VLOOKUP(AA44,suvaha!$D$8:$H$158,5,FALSE),5),1))</f>
        <v/>
      </c>
      <c r="BZ50" s="411" t="s">
        <v>371</v>
      </c>
      <c r="CA50" s="409" t="str">
        <f>IF(LEN(VLOOKUP(AA44,suvaha!$D$8:$H$158,5,FALSE))&lt;4,"",LEFT(RIGHT(VLOOKUP(AA44,suvaha!$D$8:$H$158,5,FALSE),4),1))</f>
        <v/>
      </c>
      <c r="CB50" s="420" t="s">
        <v>371</v>
      </c>
      <c r="CC50" s="409" t="str">
        <f>IF(LEN(VLOOKUP(AA44,suvaha!$D$8:$H$158,5,FALSE))&lt;3,"",LEFT(RIGHT(VLOOKUP(AA44,suvaha!$D$8:$H$158,5,FALSE),3),1))</f>
        <v/>
      </c>
      <c r="CD50" s="411" t="s">
        <v>371</v>
      </c>
      <c r="CE50" s="409" t="str">
        <f>IF(LEN(VLOOKUP(AA44,suvaha!$D$8:$H$158,5,FALSE))&lt;2,"",LEFT(RIGHT(VLOOKUP(AA44,suvaha!$D$8:$H$158,5,FALSE),2),1))</f>
        <v/>
      </c>
      <c r="CF50" s="411" t="s">
        <v>773</v>
      </c>
      <c r="CG50" s="409" t="str">
        <f>IF(VLOOKUP(AA44,suvaha!$D$8:$H$85,5,FALSE)=0,"",IF(LEN(VLOOKUP(AA44,suvaha!$D$8:$H$158,5,FALSE))&lt;1,"",LEFT(RIGHT(VLOOKUP(AA44,suvaha!$D$8:$H$158,5,FALSE),1),1)))</f>
        <v/>
      </c>
      <c r="CH50" s="244"/>
      <c r="CI50" s="188"/>
      <c r="CJ50" s="188"/>
    </row>
    <row r="51" spans="1:88" ht="3" customHeight="1">
      <c r="A51" s="173"/>
      <c r="B51" s="671"/>
      <c r="C51" s="671"/>
      <c r="D51" s="671"/>
      <c r="E51" s="669"/>
      <c r="F51" s="669"/>
      <c r="G51" s="654"/>
      <c r="H51" s="656"/>
      <c r="I51" s="656"/>
      <c r="J51" s="656"/>
      <c r="K51" s="656"/>
      <c r="L51" s="656"/>
      <c r="M51" s="656"/>
      <c r="N51" s="656"/>
      <c r="O51" s="656"/>
      <c r="P51" s="656"/>
      <c r="Q51" s="656"/>
      <c r="R51" s="656"/>
      <c r="S51" s="656"/>
      <c r="T51" s="656"/>
      <c r="U51" s="656"/>
      <c r="V51" s="656"/>
      <c r="W51" s="656"/>
      <c r="X51" s="656"/>
      <c r="Y51" s="656"/>
      <c r="Z51" s="656"/>
      <c r="AA51" s="658"/>
      <c r="AB51" s="658"/>
      <c r="AC51" s="658"/>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667"/>
      <c r="BB51" s="667"/>
      <c r="BC51" s="667"/>
      <c r="BD51" s="667"/>
      <c r="BE51" s="667"/>
      <c r="BF51" s="667"/>
      <c r="BG51" s="667"/>
      <c r="BH51" s="667"/>
      <c r="BI51" s="667"/>
      <c r="BJ51" s="667"/>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70"/>
      <c r="CH51" s="243"/>
      <c r="CI51" s="188"/>
      <c r="CJ51" s="188"/>
    </row>
    <row r="52" spans="1:88" s="206" customFormat="1" ht="3" customHeight="1">
      <c r="A52" s="173"/>
      <c r="B52" s="671"/>
      <c r="C52" s="671"/>
      <c r="D52" s="671"/>
      <c r="E52" s="669" t="s">
        <v>775</v>
      </c>
      <c r="F52" s="669"/>
      <c r="G52" s="654"/>
      <c r="H52" s="656" t="str">
        <f>Index!C127</f>
        <v>Náklady budúcich období krátkodobé (381A, 382A)</v>
      </c>
      <c r="I52" s="656"/>
      <c r="J52" s="656"/>
      <c r="K52" s="656"/>
      <c r="L52" s="656"/>
      <c r="M52" s="656"/>
      <c r="N52" s="656"/>
      <c r="O52" s="656"/>
      <c r="P52" s="656"/>
      <c r="Q52" s="656"/>
      <c r="R52" s="656"/>
      <c r="S52" s="656"/>
      <c r="T52" s="656"/>
      <c r="U52" s="656"/>
      <c r="V52" s="656"/>
      <c r="W52" s="656"/>
      <c r="X52" s="656"/>
      <c r="Y52" s="656"/>
      <c r="Z52" s="656"/>
      <c r="AA52" s="658" t="s">
        <v>874</v>
      </c>
      <c r="AB52" s="658"/>
      <c r="AC52" s="658"/>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59"/>
      <c r="BB52" s="659"/>
      <c r="BC52" s="659"/>
      <c r="BD52" s="659"/>
      <c r="BE52" s="659"/>
      <c r="BF52" s="659"/>
      <c r="BG52" s="659"/>
      <c r="BH52" s="659"/>
      <c r="BI52" s="659"/>
      <c r="BJ52" s="659"/>
      <c r="BK52" s="659"/>
      <c r="BL52" s="659"/>
      <c r="BM52" s="659"/>
      <c r="BN52" s="659"/>
      <c r="BO52" s="659"/>
      <c r="BP52" s="659"/>
      <c r="BQ52" s="659"/>
      <c r="BR52" s="659"/>
      <c r="BS52" s="264"/>
      <c r="BT52" s="264"/>
      <c r="BU52" s="264"/>
      <c r="BV52" s="264"/>
      <c r="BW52" s="264"/>
      <c r="BX52" s="421"/>
      <c r="BY52" s="264"/>
      <c r="BZ52" s="264"/>
      <c r="CA52" s="264"/>
      <c r="CB52" s="264"/>
      <c r="CC52" s="264"/>
      <c r="CD52" s="264"/>
      <c r="CE52" s="264"/>
      <c r="CF52" s="264"/>
      <c r="CG52" s="264"/>
      <c r="CH52" s="241"/>
      <c r="CI52" s="245"/>
      <c r="CJ52" s="245"/>
    </row>
    <row r="53" spans="1:88" s="206" customFormat="1" ht="3" customHeight="1">
      <c r="A53" s="173"/>
      <c r="B53" s="671"/>
      <c r="C53" s="671"/>
      <c r="D53" s="671"/>
      <c r="E53" s="669"/>
      <c r="F53" s="669"/>
      <c r="G53" s="654"/>
      <c r="H53" s="656"/>
      <c r="I53" s="656"/>
      <c r="J53" s="656"/>
      <c r="K53" s="656"/>
      <c r="L53" s="656"/>
      <c r="M53" s="656"/>
      <c r="N53" s="656"/>
      <c r="O53" s="656"/>
      <c r="P53" s="656"/>
      <c r="Q53" s="656"/>
      <c r="R53" s="656"/>
      <c r="S53" s="656"/>
      <c r="T53" s="656"/>
      <c r="U53" s="656"/>
      <c r="V53" s="656"/>
      <c r="W53" s="656"/>
      <c r="X53" s="656"/>
      <c r="Y53" s="656"/>
      <c r="Z53" s="656"/>
      <c r="AA53" s="658"/>
      <c r="AB53" s="658"/>
      <c r="AC53" s="658"/>
      <c r="AD53" s="618"/>
      <c r="AE53" s="612"/>
      <c r="AF53" s="612"/>
      <c r="AG53" s="612"/>
      <c r="AH53" s="412"/>
      <c r="AI53" s="613"/>
      <c r="AJ53" s="613"/>
      <c r="AK53" s="613"/>
      <c r="AL53" s="613"/>
      <c r="AM53" s="613"/>
      <c r="AN53" s="610"/>
      <c r="AO53" s="614"/>
      <c r="AP53" s="614"/>
      <c r="AQ53" s="614"/>
      <c r="AR53" s="614"/>
      <c r="AS53" s="614"/>
      <c r="AT53" s="610"/>
      <c r="AU53" s="614"/>
      <c r="AV53" s="614"/>
      <c r="AW53" s="614"/>
      <c r="AX53" s="614"/>
      <c r="AY53" s="614"/>
      <c r="AZ53" s="619"/>
      <c r="BA53" s="618"/>
      <c r="BB53" s="612"/>
      <c r="BC53" s="612"/>
      <c r="BD53" s="612"/>
      <c r="BE53" s="412"/>
      <c r="BF53" s="613"/>
      <c r="BG53" s="613"/>
      <c r="BH53" s="613"/>
      <c r="BI53" s="613"/>
      <c r="BJ53" s="613"/>
      <c r="BK53" s="610"/>
      <c r="BL53" s="610"/>
      <c r="BM53" s="614"/>
      <c r="BN53" s="614"/>
      <c r="BO53" s="614"/>
      <c r="BP53" s="614"/>
      <c r="BQ53" s="614"/>
      <c r="BR53" s="611"/>
      <c r="BS53" s="614"/>
      <c r="BT53" s="614"/>
      <c r="BU53" s="614"/>
      <c r="BV53" s="614"/>
      <c r="BW53" s="614"/>
      <c r="BX53" s="416"/>
      <c r="BY53" s="417"/>
      <c r="BZ53" s="417"/>
      <c r="CA53" s="417"/>
      <c r="CB53" s="417"/>
      <c r="CC53" s="417"/>
      <c r="CD53" s="417"/>
      <c r="CE53" s="417"/>
      <c r="CF53" s="417"/>
      <c r="CG53" s="417"/>
      <c r="CH53" s="242"/>
      <c r="CI53" s="245"/>
      <c r="CJ53" s="245"/>
    </row>
    <row r="54" spans="1:88" ht="15" customHeight="1">
      <c r="A54" s="173"/>
      <c r="B54" s="671"/>
      <c r="C54" s="671"/>
      <c r="D54" s="671"/>
      <c r="E54" s="669"/>
      <c r="F54" s="669"/>
      <c r="G54" s="654"/>
      <c r="H54" s="656"/>
      <c r="I54" s="656"/>
      <c r="J54" s="656"/>
      <c r="K54" s="656"/>
      <c r="L54" s="656"/>
      <c r="M54" s="656"/>
      <c r="N54" s="656"/>
      <c r="O54" s="656"/>
      <c r="P54" s="656"/>
      <c r="Q54" s="656"/>
      <c r="R54" s="656"/>
      <c r="S54" s="656"/>
      <c r="T54" s="656"/>
      <c r="U54" s="656"/>
      <c r="V54" s="656"/>
      <c r="W54" s="656"/>
      <c r="X54" s="656"/>
      <c r="Y54" s="656"/>
      <c r="Z54" s="656"/>
      <c r="AA54" s="658"/>
      <c r="AB54" s="658"/>
      <c r="AC54" s="658"/>
      <c r="AD54" s="618"/>
      <c r="AE54" s="409" t="str">
        <f>IF(LEN(VLOOKUP(AA52,suvaha!$D$8:$H$158,2,FALSE))&lt;11,"",LEFT(RIGHT(VLOOKUP(AA52,suvaha!$D$8:$H$158,2,FALSE),11),1))</f>
        <v/>
      </c>
      <c r="AF54" s="211"/>
      <c r="AG54" s="409" t="str">
        <f>IF(LEN(VLOOKUP(AA52,suvaha!$D$8:$H$158,2,FALSE))&lt;10,"",LEFT(RIGHT(VLOOKUP(AA52,suvaha!$D$8:$H$158,2,FALSE),10),1))</f>
        <v/>
      </c>
      <c r="AH54" s="411"/>
      <c r="AI54" s="409" t="str">
        <f>IF(LEN(VLOOKUP(AA52,suvaha!$D$8:$H$158,2,FALSE))&lt;9,"",LEFT(RIGHT(VLOOKUP(AA52,suvaha!$D$8:$H$158,2,FALSE),9),1))</f>
        <v/>
      </c>
      <c r="AJ54" s="211"/>
      <c r="AK54" s="409" t="str">
        <f>IF(LEN(VLOOKUP(AA52,suvaha!$D$8:$H$158,2,FALSE))&lt;8,"",LEFT(RIGHT(VLOOKUP(AA52,suvaha!$D$8:$H$158,2,FALSE),8),1))</f>
        <v/>
      </c>
      <c r="AL54" s="411"/>
      <c r="AM54" s="409" t="str">
        <f>IF(LEN(VLOOKUP(AA52,suvaha!$D$8:$H$158,2,FALSE))&lt;7,"",LEFT(RIGHT(VLOOKUP(AA52,suvaha!$D$8:$H$158,2,FALSE),7),1))</f>
        <v/>
      </c>
      <c r="AN54" s="610"/>
      <c r="AO54" s="409" t="str">
        <f>IF(LEN(VLOOKUP(AA52,suvaha!$D$8:$H$158,2,FALSE))&lt;6,"",LEFT(RIGHT(VLOOKUP(AA52,suvaha!$D$8:$H$158,2,FALSE),6),1))</f>
        <v/>
      </c>
      <c r="AP54" s="411"/>
      <c r="AQ54" s="409" t="str">
        <f>IF(LEN(VLOOKUP(AA52,suvaha!$D$8:$H$158,2,FALSE))&lt;5,"",LEFT(RIGHT(VLOOKUP(AA52,suvaha!$D$8:$H$158,2,FALSE),5),1))</f>
        <v/>
      </c>
      <c r="AR54" s="411"/>
      <c r="AS54" s="409" t="str">
        <f>IF(LEN(VLOOKUP(AA52,suvaha!$D$8:$H$158,2,FALSE))&lt;4,"",LEFT(RIGHT(VLOOKUP(AA52,suvaha!$D$8:$H$158,2,FALSE),4),1))</f>
        <v>9</v>
      </c>
      <c r="AT54" s="610"/>
      <c r="AU54" s="409" t="str">
        <f>IF(LEN(VLOOKUP(AA52,suvaha!$D$8:$H$158,2,FALSE))&lt;3,"",LEFT(RIGHT(VLOOKUP(AA52,suvaha!$D$8:$H$158,2,FALSE),3),1))</f>
        <v>4</v>
      </c>
      <c r="AV54" s="411"/>
      <c r="AW54" s="409" t="str">
        <f>IF(LEN(VLOOKUP(AA52,suvaha!$D$8:$H$158,2,FALSE))&lt;2,"",LEFT(RIGHT(VLOOKUP(AA52,suvaha!$D$8:$H$158,2,FALSE),2),1))</f>
        <v>5</v>
      </c>
      <c r="AX54" s="411"/>
      <c r="AY54" s="409" t="str">
        <f>IF(VLOOKUP(AA52,suvaha!$D$8:$H$85,2,FALSE)=0,"",IF(LEN(VLOOKUP(AA52,suvaha!$D$8:$H$158,2,FALSE))&lt;1,"",LEFT(RIGHT(VLOOKUP(AA52,suvaha!$D$8:$H$158,2,FALSE),1),1)))</f>
        <v>6</v>
      </c>
      <c r="AZ54" s="619"/>
      <c r="BA54" s="618"/>
      <c r="BB54" s="409" t="str">
        <f>IF(LEN(VLOOKUP(AA52,suvaha!$D$8:$H$158,4,FALSE))&lt;11,"",LEFT(RIGHT(VLOOKUP(AA52,suvaha!$D$8:$H$158,4,FALSE),11),1))</f>
        <v/>
      </c>
      <c r="BC54" s="211"/>
      <c r="BD54" s="409" t="str">
        <f>IF(LEN(VLOOKUP(AA52,suvaha!$D$8:$H$158,4,FALSE))&lt;10,"",LEFT(RIGHT(VLOOKUP(AA52,suvaha!$D$8:$H$158,4,FALSE),10),1))</f>
        <v/>
      </c>
      <c r="BE54" s="411"/>
      <c r="BF54" s="409" t="str">
        <f>IF(LEN(VLOOKUP(AA52,suvaha!$D$8:$H$158,4,FALSE))&lt;9,"",LEFT(RIGHT(VLOOKUP(AA52,suvaha!$D$8:$H$158,4,FALSE),9),1))</f>
        <v/>
      </c>
      <c r="BG54" s="211"/>
      <c r="BH54" s="409" t="str">
        <f>IF(LEN(VLOOKUP(AA52,suvaha!$D$8:$H$158,4,FALSE))&lt;8,"",LEFT(RIGHT(VLOOKUP(AA52,suvaha!$D$8:$H$158,4,FALSE),8),1))</f>
        <v/>
      </c>
      <c r="BI54" s="411"/>
      <c r="BJ54" s="409" t="str">
        <f>IF(LEN(VLOOKUP(AA52,suvaha!$D$8:$H$158,4,FALSE))&lt;7,"",LEFT(RIGHT(VLOOKUP(AA52,suvaha!$D$8:$H$158,4,FALSE),7),1))</f>
        <v/>
      </c>
      <c r="BK54" s="610"/>
      <c r="BL54" s="610"/>
      <c r="BM54" s="409" t="str">
        <f>IF(LEN(VLOOKUP(AA52,suvaha!$D$8:$H$158,4,FALSE))&lt;6,"",LEFT(RIGHT(VLOOKUP(AA52,suvaha!$D$8:$H$158,4,FALSE),6),1))</f>
        <v/>
      </c>
      <c r="BN54" s="411"/>
      <c r="BO54" s="409" t="str">
        <f>IF(LEN(VLOOKUP(AA52,suvaha!$D$8:$H$158,4,FALSE))&lt;5,"",LEFT(RIGHT(VLOOKUP(AA52,suvaha!$D$8:$H$158,4,FALSE),5),1))</f>
        <v/>
      </c>
      <c r="BP54" s="411"/>
      <c r="BQ54" s="409" t="str">
        <f>IF(LEN(VLOOKUP(AA52,suvaha!$D$8:$H$158,4,FALSE))&lt;4,"",LEFT(RIGHT(VLOOKUP(AA52,suvaha!$D$8:$H$158,4,FALSE),4),1))</f>
        <v>9</v>
      </c>
      <c r="BR54" s="611"/>
      <c r="BS54" s="409" t="str">
        <f>IF(LEN(VLOOKUP(AA52,suvaha!$D$8:$H$158,4,FALSE))&lt;3,"",LEFT(RIGHT(VLOOKUP(AA52,suvaha!$D$8:$H$158,4,FALSE),3),1))</f>
        <v>4</v>
      </c>
      <c r="BT54" s="411"/>
      <c r="BU54" s="409" t="str">
        <f>IF(LEN(VLOOKUP(AA52,suvaha!$D$8:$H$158,4,FALSE))&lt;2,"",LEFT(RIGHT(VLOOKUP(AA52,suvaha!$D$8:$H$158,4,FALSE),2),1))</f>
        <v>5</v>
      </c>
      <c r="BV54" s="411"/>
      <c r="BW54" s="409" t="str">
        <f>IF(VLOOKUP(AA52,suvaha!$D$8:$H$85,4,FALSE)=0,"",IF(LEN(VLOOKUP(AA52,suvaha!$D$8:$H$158,4,FALSE))&lt;1,"",LEFT(RIGHT(VLOOKUP(AA52,suvaha!$D$8:$H$158,4,FALSE),1),1)))</f>
        <v>6</v>
      </c>
      <c r="BX54" s="416"/>
      <c r="BY54" s="417"/>
      <c r="BZ54" s="417"/>
      <c r="CA54" s="417"/>
      <c r="CB54" s="417"/>
      <c r="CC54" s="417"/>
      <c r="CD54" s="417"/>
      <c r="CE54" s="417"/>
      <c r="CF54" s="417"/>
      <c r="CG54" s="417"/>
      <c r="CH54" s="242"/>
      <c r="CI54" s="188"/>
      <c r="CJ54" s="188"/>
    </row>
    <row r="55" spans="1:88" ht="3" customHeight="1">
      <c r="A55" s="173"/>
      <c r="B55" s="671"/>
      <c r="C55" s="671"/>
      <c r="D55" s="671"/>
      <c r="E55" s="669"/>
      <c r="F55" s="669"/>
      <c r="G55" s="654"/>
      <c r="H55" s="656"/>
      <c r="I55" s="656"/>
      <c r="J55" s="656"/>
      <c r="K55" s="656"/>
      <c r="L55" s="656"/>
      <c r="M55" s="656"/>
      <c r="N55" s="656"/>
      <c r="O55" s="656"/>
      <c r="P55" s="656"/>
      <c r="Q55" s="656"/>
      <c r="R55" s="656"/>
      <c r="S55" s="656"/>
      <c r="T55" s="656"/>
      <c r="U55" s="656"/>
      <c r="V55" s="656"/>
      <c r="W55" s="656"/>
      <c r="X55" s="656"/>
      <c r="Y55" s="656"/>
      <c r="Z55" s="656"/>
      <c r="AA55" s="658"/>
      <c r="AB55" s="658"/>
      <c r="AC55" s="658"/>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8"/>
      <c r="BB55" s="638"/>
      <c r="BC55" s="638"/>
      <c r="BD55" s="638"/>
      <c r="BE55" s="638"/>
      <c r="BF55" s="638"/>
      <c r="BG55" s="638"/>
      <c r="BH55" s="638"/>
      <c r="BI55" s="638"/>
      <c r="BJ55" s="638"/>
      <c r="BK55" s="638"/>
      <c r="BL55" s="638"/>
      <c r="BM55" s="638"/>
      <c r="BN55" s="638"/>
      <c r="BO55" s="638"/>
      <c r="BP55" s="638"/>
      <c r="BQ55" s="638"/>
      <c r="BR55" s="638"/>
      <c r="BS55" s="270"/>
      <c r="BT55" s="270"/>
      <c r="BU55" s="270"/>
      <c r="BV55" s="270"/>
      <c r="BW55" s="270"/>
      <c r="BX55" s="418"/>
      <c r="BY55" s="270"/>
      <c r="BZ55" s="270"/>
      <c r="CA55" s="270"/>
      <c r="CB55" s="270"/>
      <c r="CC55" s="270"/>
      <c r="CD55" s="270"/>
      <c r="CE55" s="270"/>
      <c r="CF55" s="270"/>
      <c r="CG55" s="270"/>
      <c r="CH55" s="243"/>
      <c r="CI55" s="188"/>
      <c r="CJ55" s="188"/>
    </row>
    <row r="56" spans="1:88" ht="3" customHeight="1">
      <c r="A56" s="173"/>
      <c r="B56" s="671"/>
      <c r="C56" s="671"/>
      <c r="D56" s="671"/>
      <c r="E56" s="669"/>
      <c r="F56" s="669"/>
      <c r="G56" s="654"/>
      <c r="H56" s="656"/>
      <c r="I56" s="656"/>
      <c r="J56" s="656"/>
      <c r="K56" s="656"/>
      <c r="L56" s="656"/>
      <c r="M56" s="656"/>
      <c r="N56" s="656"/>
      <c r="O56" s="656"/>
      <c r="P56" s="656"/>
      <c r="Q56" s="656"/>
      <c r="R56" s="656"/>
      <c r="S56" s="656"/>
      <c r="T56" s="656"/>
      <c r="U56" s="656"/>
      <c r="V56" s="656"/>
      <c r="W56" s="656"/>
      <c r="X56" s="656"/>
      <c r="Y56" s="656"/>
      <c r="Z56" s="656"/>
      <c r="AA56" s="658"/>
      <c r="AB56" s="658"/>
      <c r="AC56" s="658"/>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667"/>
      <c r="BB56" s="667"/>
      <c r="BC56" s="667"/>
      <c r="BD56" s="667"/>
      <c r="BE56" s="667"/>
      <c r="BF56" s="667"/>
      <c r="BG56" s="667"/>
      <c r="BH56" s="667"/>
      <c r="BI56" s="667"/>
      <c r="BJ56" s="667"/>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64"/>
      <c r="CH56" s="241"/>
      <c r="CI56" s="188"/>
      <c r="CJ56" s="188"/>
    </row>
    <row r="57" spans="1:88" ht="3" customHeight="1">
      <c r="A57" s="173"/>
      <c r="B57" s="671"/>
      <c r="C57" s="671"/>
      <c r="D57" s="671"/>
      <c r="E57" s="669"/>
      <c r="F57" s="669"/>
      <c r="G57" s="654"/>
      <c r="H57" s="656"/>
      <c r="I57" s="656"/>
      <c r="J57" s="656"/>
      <c r="K57" s="656"/>
      <c r="L57" s="656"/>
      <c r="M57" s="656"/>
      <c r="N57" s="656"/>
      <c r="O57" s="656"/>
      <c r="P57" s="656"/>
      <c r="Q57" s="656"/>
      <c r="R57" s="656"/>
      <c r="S57" s="656"/>
      <c r="T57" s="656"/>
      <c r="U57" s="656"/>
      <c r="V57" s="656"/>
      <c r="W57" s="656"/>
      <c r="X57" s="656"/>
      <c r="Y57" s="656"/>
      <c r="Z57" s="656"/>
      <c r="AA57" s="658"/>
      <c r="AB57" s="658"/>
      <c r="AC57" s="658"/>
      <c r="AD57" s="618"/>
      <c r="AE57" s="612"/>
      <c r="AF57" s="612"/>
      <c r="AG57" s="612"/>
      <c r="AH57" s="412"/>
      <c r="AI57" s="613"/>
      <c r="AJ57" s="613"/>
      <c r="AK57" s="613"/>
      <c r="AL57" s="613"/>
      <c r="AM57" s="613"/>
      <c r="AN57" s="610" t="s">
        <v>371</v>
      </c>
      <c r="AO57" s="614"/>
      <c r="AP57" s="614"/>
      <c r="AQ57" s="614"/>
      <c r="AR57" s="614"/>
      <c r="AS57" s="614"/>
      <c r="AT57" s="610" t="s">
        <v>371</v>
      </c>
      <c r="AU57" s="614"/>
      <c r="AV57" s="614"/>
      <c r="AW57" s="614"/>
      <c r="AX57" s="614"/>
      <c r="AY57" s="614"/>
      <c r="AZ57" s="619"/>
      <c r="BA57" s="667"/>
      <c r="BB57" s="667"/>
      <c r="BC57" s="667"/>
      <c r="BD57" s="667"/>
      <c r="BE57" s="667"/>
      <c r="BF57" s="667"/>
      <c r="BG57" s="667"/>
      <c r="BH57" s="667"/>
      <c r="BI57" s="667"/>
      <c r="BJ57" s="667"/>
      <c r="BK57" s="417"/>
      <c r="BL57" s="417"/>
      <c r="BM57" s="612"/>
      <c r="BN57" s="612"/>
      <c r="BO57" s="612"/>
      <c r="BP57" s="417"/>
      <c r="BQ57" s="419"/>
      <c r="BR57" s="419"/>
      <c r="BS57" s="419"/>
      <c r="BT57" s="419"/>
      <c r="BU57" s="419"/>
      <c r="BV57" s="417"/>
      <c r="BW57" s="419"/>
      <c r="BX57" s="419"/>
      <c r="BY57" s="419"/>
      <c r="BZ57" s="419"/>
      <c r="CA57" s="419"/>
      <c r="CB57" s="420"/>
      <c r="CC57" s="419"/>
      <c r="CD57" s="419"/>
      <c r="CE57" s="419"/>
      <c r="CF57" s="419"/>
      <c r="CG57" s="419"/>
      <c r="CH57" s="244"/>
      <c r="CI57" s="188"/>
      <c r="CJ57" s="188"/>
    </row>
    <row r="58" spans="1:88" ht="15" customHeight="1">
      <c r="A58" s="173"/>
      <c r="B58" s="671"/>
      <c r="C58" s="671"/>
      <c r="D58" s="671"/>
      <c r="E58" s="669"/>
      <c r="F58" s="669"/>
      <c r="G58" s="654"/>
      <c r="H58" s="656"/>
      <c r="I58" s="656"/>
      <c r="J58" s="656"/>
      <c r="K58" s="656"/>
      <c r="L58" s="656"/>
      <c r="M58" s="656"/>
      <c r="N58" s="656"/>
      <c r="O58" s="656"/>
      <c r="P58" s="656"/>
      <c r="Q58" s="656"/>
      <c r="R58" s="656"/>
      <c r="S58" s="656"/>
      <c r="T58" s="656"/>
      <c r="U58" s="656"/>
      <c r="V58" s="656"/>
      <c r="W58" s="656"/>
      <c r="X58" s="656"/>
      <c r="Y58" s="656"/>
      <c r="Z58" s="656"/>
      <c r="AA58" s="658"/>
      <c r="AB58" s="658"/>
      <c r="AC58" s="658"/>
      <c r="AD58" s="618"/>
      <c r="AE58" s="409" t="str">
        <f>IF(LEN(VLOOKUP(AA52,suvaha!$D$8:$H$158,3,FALSE))&lt;11,"",LEFT(RIGHT(VLOOKUP(AA52,suvaha!$D$8:$H$158,3,FALSE),11),1))</f>
        <v/>
      </c>
      <c r="AF58" s="211" t="s">
        <v>371</v>
      </c>
      <c r="AG58" s="409" t="str">
        <f>IF(LEN(VLOOKUP(AA52,suvaha!$D$8:$H$158,3,FALSE))&lt;10,"",LEFT(RIGHT(VLOOKUP(AA52,suvaha!$D$8:$H$158,3,FALSE),10),1))</f>
        <v/>
      </c>
      <c r="AH58" s="411" t="s">
        <v>371</v>
      </c>
      <c r="AI58" s="409" t="str">
        <f>IF(LEN(VLOOKUP(AA52,suvaha!$D$8:$H$158,3,FALSE))&lt;9,"",LEFT(RIGHT(VLOOKUP(AA52,suvaha!$D$8:$H$158,3,FALSE),9),1))</f>
        <v/>
      </c>
      <c r="AJ58" s="211" t="s">
        <v>371</v>
      </c>
      <c r="AK58" s="409" t="str">
        <f>IF(LEN(VLOOKUP(AA52,suvaha!$D$8:$H$158,3,FALSE))&lt;8,"",LEFT(RIGHT(VLOOKUP(AA52,suvaha!$D$8:$H$158,3,FALSE),8),1))</f>
        <v/>
      </c>
      <c r="AL58" s="411" t="s">
        <v>371</v>
      </c>
      <c r="AM58" s="409" t="str">
        <f>IF(LEN(VLOOKUP(AA52,suvaha!$D$8:$H$158,3,FALSE))&lt;7,"",LEFT(RIGHT(VLOOKUP(AA52,suvaha!$D$8:$H$158,3,FALSE),7),1))</f>
        <v/>
      </c>
      <c r="AN58" s="610"/>
      <c r="AO58" s="409" t="str">
        <f>IF(LEN(VLOOKUP(AA52,suvaha!$D$8:$H$158,3,FALSE))&lt;6,"",LEFT(RIGHT(VLOOKUP(AA52,suvaha!$D$8:$H$158,3,FALSE),6),1))</f>
        <v/>
      </c>
      <c r="AP58" s="411" t="s">
        <v>371</v>
      </c>
      <c r="AQ58" s="409" t="str">
        <f>IF(LEN(VLOOKUP(AA52,suvaha!$D$8:$H$158,3,FALSE))&lt;5,"",LEFT(RIGHT(VLOOKUP(AA52,suvaha!$D$8:$H$158,3,FALSE),5),1))</f>
        <v/>
      </c>
      <c r="AR58" s="411" t="s">
        <v>371</v>
      </c>
      <c r="AS58" s="409" t="str">
        <f>IF(LEN(VLOOKUP(AA52,suvaha!$D$8:$H$158,3,FALSE))&lt;4,"",LEFT(RIGHT(VLOOKUP(AA52,suvaha!$D$8:$H$158,3,FALSE),4),1))</f>
        <v/>
      </c>
      <c r="AT58" s="610"/>
      <c r="AU58" s="409" t="str">
        <f>IF(LEN(VLOOKUP(AA52,suvaha!$D$8:$H$158,3,FALSE))&lt;3,"",LEFT(RIGHT(VLOOKUP(AA52,suvaha!$D$8:$H$158,3,FALSE),3),1))</f>
        <v/>
      </c>
      <c r="AV58" s="411" t="s">
        <v>371</v>
      </c>
      <c r="AW58" s="409" t="str">
        <f>IF(LEN(VLOOKUP(AA52,suvaha!$D$8:$H$158,3,FALSE))&lt;2,"",LEFT(RIGHT(VLOOKUP(AA52,suvaha!$D$8:$H$158,3,FALSE),2),1))</f>
        <v/>
      </c>
      <c r="AX58" s="411" t="s">
        <v>371</v>
      </c>
      <c r="AY58" s="409" t="str">
        <f>IF(VLOOKUP(AA52,suvaha!$D$8:$H$85,3,FALSE)=0,"",IF(LEN(VLOOKUP(AA52,suvaha!$D$8:$H$158,3,FALSE))&lt;1,"",LEFT(RIGHT(VLOOKUP(AA52,suvaha!$D$8:$H$158,3,FALSE),1),1)))</f>
        <v/>
      </c>
      <c r="AZ58" s="619"/>
      <c r="BA58" s="667"/>
      <c r="BB58" s="667"/>
      <c r="BC58" s="667"/>
      <c r="BD58" s="667"/>
      <c r="BE58" s="667"/>
      <c r="BF58" s="667"/>
      <c r="BG58" s="667"/>
      <c r="BH58" s="667"/>
      <c r="BI58" s="667"/>
      <c r="BJ58" s="667"/>
      <c r="BK58" s="417"/>
      <c r="BL58" s="417"/>
      <c r="BM58" s="409" t="str">
        <f>IF(LEN(VLOOKUP(AA52,suvaha!$D$8:$H$158,5,FALSE))&lt;11,"",LEFT(RIGHT(VLOOKUP(AA52,suvaha!$D$8:$H$158,5,FALSE),11),1))</f>
        <v/>
      </c>
      <c r="BN58" s="211" t="s">
        <v>371</v>
      </c>
      <c r="BO58" s="409" t="str">
        <f>IF(LEN(VLOOKUP(AA52,suvaha!$D$8:$H$158,5,FALSE))&lt;10,"",LEFT(RIGHT(VLOOKUP(AA52,suvaha!$D$8:$H$158,5,FALSE),10),1))</f>
        <v/>
      </c>
      <c r="BP58" s="417" t="s">
        <v>371</v>
      </c>
      <c r="BQ58" s="409" t="str">
        <f>IF(LEN(VLOOKUP(AA52,suvaha!$D$8:$H$158,5,FALSE))&lt;9,"",LEFT(RIGHT(VLOOKUP(AA52,suvaha!$D$8:$H$158,5,FALSE),9),1))</f>
        <v/>
      </c>
      <c r="BR58" s="411" t="s">
        <v>371</v>
      </c>
      <c r="BS58" s="409" t="str">
        <f>IF(LEN(VLOOKUP(AA52,suvaha!$D$8:$H$158,5,FALSE))&lt;8,"",LEFT(RIGHT(VLOOKUP(AA52,suvaha!$D$8:$H$158,5,FALSE),8),1))</f>
        <v/>
      </c>
      <c r="BT58" s="411" t="s">
        <v>371</v>
      </c>
      <c r="BU58" s="409" t="str">
        <f>IF(LEN(VLOOKUP(AA52,suvaha!$D$8:$H$158,5,FALSE))&lt;7,"",LEFT(RIGHT(VLOOKUP(AA52,suvaha!$D$8:$H$158,5,FALSE),7),1))</f>
        <v/>
      </c>
      <c r="BV58" s="417" t="s">
        <v>371</v>
      </c>
      <c r="BW58" s="409" t="str">
        <f>IF(LEN(VLOOKUP(AA52,suvaha!$D$8:$H$158,5,FALSE))&lt;6,"",LEFT(RIGHT(VLOOKUP(AA52,suvaha!$D$8:$H$158,5,FALSE),6),1))</f>
        <v/>
      </c>
      <c r="BX58" s="411" t="s">
        <v>371</v>
      </c>
      <c r="BY58" s="409" t="str">
        <f>IF(LEN(VLOOKUP(AA52,suvaha!$D$8:$H$158,5,FALSE))&lt;5,"",LEFT(RIGHT(VLOOKUP(AA52,suvaha!$D$8:$H$158,5,FALSE),5),1))</f>
        <v/>
      </c>
      <c r="BZ58" s="411" t="s">
        <v>371</v>
      </c>
      <c r="CA58" s="409" t="str">
        <f>IF(LEN(VLOOKUP(AA52,suvaha!$D$8:$H$158,5,FALSE))&lt;4,"",LEFT(RIGHT(VLOOKUP(AA52,suvaha!$D$8:$H$158,5,FALSE),4),1))</f>
        <v>2</v>
      </c>
      <c r="CB58" s="420" t="s">
        <v>371</v>
      </c>
      <c r="CC58" s="409" t="str">
        <f>IF(LEN(VLOOKUP(AA52,suvaha!$D$8:$H$158,5,FALSE))&lt;3,"",LEFT(RIGHT(VLOOKUP(AA52,suvaha!$D$8:$H$158,5,FALSE),3),1))</f>
        <v>9</v>
      </c>
      <c r="CD58" s="411" t="s">
        <v>371</v>
      </c>
      <c r="CE58" s="409" t="str">
        <f>IF(LEN(VLOOKUP(AA52,suvaha!$D$8:$H$158,5,FALSE))&lt;2,"",LEFT(RIGHT(VLOOKUP(AA52,suvaha!$D$8:$H$158,5,FALSE),2),1))</f>
        <v>3</v>
      </c>
      <c r="CF58" s="411" t="s">
        <v>773</v>
      </c>
      <c r="CG58" s="409" t="str">
        <f>IF(VLOOKUP(AA52,suvaha!$D$8:$H$85,5,FALSE)=0,"",IF(LEN(VLOOKUP(AA52,suvaha!$D$8:$H$158,5,FALSE))&lt;1,"",LEFT(RIGHT(VLOOKUP(AA52,suvaha!$D$8:$H$158,5,FALSE),1),1)))</f>
        <v>1</v>
      </c>
      <c r="CH58" s="244"/>
      <c r="CI58" s="188"/>
      <c r="CJ58" s="188"/>
    </row>
    <row r="59" spans="1:88" ht="3" customHeight="1">
      <c r="A59" s="173"/>
      <c r="B59" s="671"/>
      <c r="C59" s="671"/>
      <c r="D59" s="671"/>
      <c r="E59" s="669"/>
      <c r="F59" s="669"/>
      <c r="G59" s="654"/>
      <c r="H59" s="656"/>
      <c r="I59" s="656"/>
      <c r="J59" s="656"/>
      <c r="K59" s="656"/>
      <c r="L59" s="656"/>
      <c r="M59" s="656"/>
      <c r="N59" s="656"/>
      <c r="O59" s="656"/>
      <c r="P59" s="656"/>
      <c r="Q59" s="656"/>
      <c r="R59" s="656"/>
      <c r="S59" s="656"/>
      <c r="T59" s="656"/>
      <c r="U59" s="656"/>
      <c r="V59" s="656"/>
      <c r="W59" s="656"/>
      <c r="X59" s="656"/>
      <c r="Y59" s="656"/>
      <c r="Z59" s="656"/>
      <c r="AA59" s="658"/>
      <c r="AB59" s="658"/>
      <c r="AC59" s="658"/>
      <c r="AD59" s="637"/>
      <c r="AE59" s="637"/>
      <c r="AF59" s="637"/>
      <c r="AG59" s="637"/>
      <c r="AH59" s="637"/>
      <c r="AI59" s="637"/>
      <c r="AJ59" s="637"/>
      <c r="AK59" s="637"/>
      <c r="AL59" s="637"/>
      <c r="AM59" s="637"/>
      <c r="AN59" s="637"/>
      <c r="AO59" s="637"/>
      <c r="AP59" s="637"/>
      <c r="AQ59" s="637"/>
      <c r="AR59" s="637"/>
      <c r="AS59" s="637"/>
      <c r="AT59" s="637"/>
      <c r="AU59" s="637"/>
      <c r="AV59" s="637"/>
      <c r="AW59" s="637"/>
      <c r="AX59" s="637"/>
      <c r="AY59" s="637"/>
      <c r="AZ59" s="637"/>
      <c r="BA59" s="667"/>
      <c r="BB59" s="667"/>
      <c r="BC59" s="667"/>
      <c r="BD59" s="667"/>
      <c r="BE59" s="667"/>
      <c r="BF59" s="667"/>
      <c r="BG59" s="667"/>
      <c r="BH59" s="667"/>
      <c r="BI59" s="667"/>
      <c r="BJ59" s="667"/>
      <c r="BK59" s="270"/>
      <c r="BL59" s="270"/>
      <c r="BM59" s="270"/>
      <c r="BN59" s="270"/>
      <c r="BO59" s="270"/>
      <c r="BP59" s="270"/>
      <c r="BQ59" s="270"/>
      <c r="BR59" s="270"/>
      <c r="BS59" s="270"/>
      <c r="BT59" s="270"/>
      <c r="BU59" s="270"/>
      <c r="BV59" s="270"/>
      <c r="BW59" s="270"/>
      <c r="BX59" s="270"/>
      <c r="BY59" s="270"/>
      <c r="BZ59" s="270"/>
      <c r="CA59" s="270"/>
      <c r="CB59" s="270"/>
      <c r="CC59" s="270"/>
      <c r="CD59" s="270"/>
      <c r="CE59" s="270"/>
      <c r="CF59" s="270"/>
      <c r="CG59" s="270"/>
      <c r="CH59" s="243"/>
      <c r="CI59" s="188"/>
      <c r="CJ59" s="188"/>
    </row>
    <row r="60" spans="1:88" s="206" customFormat="1" ht="3" customHeight="1">
      <c r="A60" s="173"/>
      <c r="B60" s="671"/>
      <c r="C60" s="671"/>
      <c r="D60" s="671"/>
      <c r="E60" s="669" t="s">
        <v>776</v>
      </c>
      <c r="F60" s="669"/>
      <c r="G60" s="654"/>
      <c r="H60" s="656" t="str">
        <f>Index!C128</f>
        <v>Príjmy budúcich období dlhodobé (385A)</v>
      </c>
      <c r="I60" s="656"/>
      <c r="J60" s="656"/>
      <c r="K60" s="656"/>
      <c r="L60" s="656"/>
      <c r="M60" s="656"/>
      <c r="N60" s="656"/>
      <c r="O60" s="656"/>
      <c r="P60" s="656"/>
      <c r="Q60" s="656"/>
      <c r="R60" s="656"/>
      <c r="S60" s="656"/>
      <c r="T60" s="656"/>
      <c r="U60" s="656"/>
      <c r="V60" s="656"/>
      <c r="W60" s="656"/>
      <c r="X60" s="656"/>
      <c r="Y60" s="656"/>
      <c r="Z60" s="656"/>
      <c r="AA60" s="658" t="s">
        <v>875</v>
      </c>
      <c r="AB60" s="658"/>
      <c r="AC60" s="658"/>
      <c r="AD60" s="617"/>
      <c r="AE60" s="617"/>
      <c r="AF60" s="617"/>
      <c r="AG60" s="617"/>
      <c r="AH60" s="617"/>
      <c r="AI60" s="617"/>
      <c r="AJ60" s="617"/>
      <c r="AK60" s="617"/>
      <c r="AL60" s="617"/>
      <c r="AM60" s="617"/>
      <c r="AN60" s="617"/>
      <c r="AO60" s="617"/>
      <c r="AP60" s="617"/>
      <c r="AQ60" s="617"/>
      <c r="AR60" s="617"/>
      <c r="AS60" s="617"/>
      <c r="AT60" s="617"/>
      <c r="AU60" s="617"/>
      <c r="AV60" s="617"/>
      <c r="AW60" s="617"/>
      <c r="AX60" s="617"/>
      <c r="AY60" s="617"/>
      <c r="AZ60" s="617"/>
      <c r="BA60" s="659"/>
      <c r="BB60" s="659"/>
      <c r="BC60" s="659"/>
      <c r="BD60" s="659"/>
      <c r="BE60" s="659"/>
      <c r="BF60" s="659"/>
      <c r="BG60" s="659"/>
      <c r="BH60" s="659"/>
      <c r="BI60" s="659"/>
      <c r="BJ60" s="659"/>
      <c r="BK60" s="659"/>
      <c r="BL60" s="659"/>
      <c r="BM60" s="659"/>
      <c r="BN60" s="659"/>
      <c r="BO60" s="659"/>
      <c r="BP60" s="659"/>
      <c r="BQ60" s="659"/>
      <c r="BR60" s="659"/>
      <c r="BS60" s="264"/>
      <c r="BT60" s="264"/>
      <c r="BU60" s="264"/>
      <c r="BV60" s="264"/>
      <c r="BW60" s="264"/>
      <c r="BX60" s="421"/>
      <c r="BY60" s="264"/>
      <c r="BZ60" s="264"/>
      <c r="CA60" s="264"/>
      <c r="CB60" s="264"/>
      <c r="CC60" s="264"/>
      <c r="CD60" s="264"/>
      <c r="CE60" s="264"/>
      <c r="CF60" s="264"/>
      <c r="CG60" s="264"/>
      <c r="CH60" s="241"/>
      <c r="CI60" s="245"/>
      <c r="CJ60" s="245"/>
    </row>
    <row r="61" spans="1:88" s="206" customFormat="1" ht="3" customHeight="1">
      <c r="A61" s="173"/>
      <c r="B61" s="671"/>
      <c r="C61" s="671"/>
      <c r="D61" s="671"/>
      <c r="E61" s="669"/>
      <c r="F61" s="669"/>
      <c r="G61" s="654"/>
      <c r="H61" s="656"/>
      <c r="I61" s="656"/>
      <c r="J61" s="656"/>
      <c r="K61" s="656"/>
      <c r="L61" s="656"/>
      <c r="M61" s="656"/>
      <c r="N61" s="656"/>
      <c r="O61" s="656"/>
      <c r="P61" s="656"/>
      <c r="Q61" s="656"/>
      <c r="R61" s="656"/>
      <c r="S61" s="656"/>
      <c r="T61" s="656"/>
      <c r="U61" s="656"/>
      <c r="V61" s="656"/>
      <c r="W61" s="656"/>
      <c r="X61" s="656"/>
      <c r="Y61" s="656"/>
      <c r="Z61" s="656"/>
      <c r="AA61" s="658"/>
      <c r="AB61" s="658"/>
      <c r="AC61" s="658"/>
      <c r="AD61" s="618"/>
      <c r="AE61" s="612"/>
      <c r="AF61" s="612"/>
      <c r="AG61" s="612"/>
      <c r="AH61" s="412"/>
      <c r="AI61" s="613"/>
      <c r="AJ61" s="613"/>
      <c r="AK61" s="613"/>
      <c r="AL61" s="613"/>
      <c r="AM61" s="613"/>
      <c r="AN61" s="610"/>
      <c r="AO61" s="614"/>
      <c r="AP61" s="614"/>
      <c r="AQ61" s="614"/>
      <c r="AR61" s="614"/>
      <c r="AS61" s="614"/>
      <c r="AT61" s="610"/>
      <c r="AU61" s="614"/>
      <c r="AV61" s="614"/>
      <c r="AW61" s="614"/>
      <c r="AX61" s="614"/>
      <c r="AY61" s="614"/>
      <c r="AZ61" s="619"/>
      <c r="BA61" s="618"/>
      <c r="BB61" s="612"/>
      <c r="BC61" s="612"/>
      <c r="BD61" s="612"/>
      <c r="BE61" s="412"/>
      <c r="BF61" s="613"/>
      <c r="BG61" s="613"/>
      <c r="BH61" s="613"/>
      <c r="BI61" s="613"/>
      <c r="BJ61" s="613"/>
      <c r="BK61" s="610"/>
      <c r="BL61" s="610"/>
      <c r="BM61" s="614"/>
      <c r="BN61" s="614"/>
      <c r="BO61" s="614"/>
      <c r="BP61" s="614"/>
      <c r="BQ61" s="614"/>
      <c r="BR61" s="611"/>
      <c r="BS61" s="614"/>
      <c r="BT61" s="614"/>
      <c r="BU61" s="614"/>
      <c r="BV61" s="614"/>
      <c r="BW61" s="614"/>
      <c r="BX61" s="416"/>
      <c r="BY61" s="417"/>
      <c r="BZ61" s="417"/>
      <c r="CA61" s="417"/>
      <c r="CB61" s="417"/>
      <c r="CC61" s="417"/>
      <c r="CD61" s="417"/>
      <c r="CE61" s="417"/>
      <c r="CF61" s="417"/>
      <c r="CG61" s="417"/>
      <c r="CH61" s="242"/>
      <c r="CI61" s="245"/>
      <c r="CJ61" s="245"/>
    </row>
    <row r="62" spans="1:88" ht="15" customHeight="1">
      <c r="A62" s="173"/>
      <c r="B62" s="671"/>
      <c r="C62" s="671"/>
      <c r="D62" s="671"/>
      <c r="E62" s="669"/>
      <c r="F62" s="669"/>
      <c r="G62" s="654"/>
      <c r="H62" s="656"/>
      <c r="I62" s="656"/>
      <c r="J62" s="656"/>
      <c r="K62" s="656"/>
      <c r="L62" s="656"/>
      <c r="M62" s="656"/>
      <c r="N62" s="656"/>
      <c r="O62" s="656"/>
      <c r="P62" s="656"/>
      <c r="Q62" s="656"/>
      <c r="R62" s="656"/>
      <c r="S62" s="656"/>
      <c r="T62" s="656"/>
      <c r="U62" s="656"/>
      <c r="V62" s="656"/>
      <c r="W62" s="656"/>
      <c r="X62" s="656"/>
      <c r="Y62" s="656"/>
      <c r="Z62" s="656"/>
      <c r="AA62" s="658"/>
      <c r="AB62" s="658"/>
      <c r="AC62" s="658"/>
      <c r="AD62" s="618"/>
      <c r="AE62" s="409" t="str">
        <f>IF(LEN(VLOOKUP(AA60,suvaha!$D$8:$H$158,2,FALSE))&lt;11,"",LEFT(RIGHT(VLOOKUP(AA60,suvaha!$D$8:$H$158,2,FALSE),11),1))</f>
        <v/>
      </c>
      <c r="AF62" s="211"/>
      <c r="AG62" s="409" t="str">
        <f>IF(LEN(VLOOKUP(AA60,suvaha!$D$8:$H$158,2,FALSE))&lt;10,"",LEFT(RIGHT(VLOOKUP(AA60,suvaha!$D$8:$H$158,2,FALSE),10),1))</f>
        <v/>
      </c>
      <c r="AH62" s="411"/>
      <c r="AI62" s="409" t="str">
        <f>IF(LEN(VLOOKUP(AA60,suvaha!$D$8:$H$158,2,FALSE))&lt;9,"",LEFT(RIGHT(VLOOKUP(AA60,suvaha!$D$8:$H$158,2,FALSE),9),1))</f>
        <v/>
      </c>
      <c r="AJ62" s="211"/>
      <c r="AK62" s="409" t="str">
        <f>IF(LEN(VLOOKUP(AA60,suvaha!$D$8:$H$158,2,FALSE))&lt;8,"",LEFT(RIGHT(VLOOKUP(AA60,suvaha!$D$8:$H$158,2,FALSE),8),1))</f>
        <v/>
      </c>
      <c r="AL62" s="411"/>
      <c r="AM62" s="409" t="str">
        <f>IF(LEN(VLOOKUP(AA60,suvaha!$D$8:$H$158,2,FALSE))&lt;7,"",LEFT(RIGHT(VLOOKUP(AA60,suvaha!$D$8:$H$158,2,FALSE),7),1))</f>
        <v/>
      </c>
      <c r="AN62" s="610"/>
      <c r="AO62" s="409" t="str">
        <f>IF(LEN(VLOOKUP(AA60,suvaha!$D$8:$H$158,2,FALSE))&lt;6,"",LEFT(RIGHT(VLOOKUP(AA60,suvaha!$D$8:$H$158,2,FALSE),6),1))</f>
        <v/>
      </c>
      <c r="AP62" s="411"/>
      <c r="AQ62" s="409" t="str">
        <f>IF(LEN(VLOOKUP(AA60,suvaha!$D$8:$H$158,2,FALSE))&lt;5,"",LEFT(RIGHT(VLOOKUP(AA60,suvaha!$D$8:$H$158,2,FALSE),5),1))</f>
        <v/>
      </c>
      <c r="AR62" s="411"/>
      <c r="AS62" s="409" t="str">
        <f>IF(LEN(VLOOKUP(AA60,suvaha!$D$8:$H$158,2,FALSE))&lt;4,"",LEFT(RIGHT(VLOOKUP(AA60,suvaha!$D$8:$H$158,2,FALSE),4),1))</f>
        <v/>
      </c>
      <c r="AT62" s="610"/>
      <c r="AU62" s="409" t="str">
        <f>IF(LEN(VLOOKUP(AA60,suvaha!$D$8:$H$158,2,FALSE))&lt;3,"",LEFT(RIGHT(VLOOKUP(AA60,suvaha!$D$8:$H$158,2,FALSE),3),1))</f>
        <v/>
      </c>
      <c r="AV62" s="411"/>
      <c r="AW62" s="409" t="str">
        <f>IF(LEN(VLOOKUP(AA60,suvaha!$D$8:$H$158,2,FALSE))&lt;2,"",LEFT(RIGHT(VLOOKUP(AA60,suvaha!$D$8:$H$158,2,FALSE),2),1))</f>
        <v/>
      </c>
      <c r="AX62" s="411"/>
      <c r="AY62" s="409" t="str">
        <f>IF(VLOOKUP(AA60,suvaha!$D$8:$H$85,2,FALSE)=0,"",IF(LEN(VLOOKUP(AA60,suvaha!$D$8:$H$158,2,FALSE))&lt;1,"",LEFT(RIGHT(VLOOKUP(AA60,suvaha!$D$8:$H$158,2,FALSE),1),1)))</f>
        <v/>
      </c>
      <c r="AZ62" s="619"/>
      <c r="BA62" s="618"/>
      <c r="BB62" s="409" t="str">
        <f>IF(LEN(VLOOKUP(AA60,suvaha!$D$8:$H$158,4,FALSE))&lt;11,"",LEFT(RIGHT(VLOOKUP(AA60,suvaha!$D$8:$H$158,4,FALSE),11),1))</f>
        <v/>
      </c>
      <c r="BC62" s="211"/>
      <c r="BD62" s="409" t="str">
        <f>IF(LEN(VLOOKUP(AA60,suvaha!$D$8:$H$158,4,FALSE))&lt;10,"",LEFT(RIGHT(VLOOKUP(AA60,suvaha!$D$8:$H$158,4,FALSE),10),1))</f>
        <v/>
      </c>
      <c r="BE62" s="411"/>
      <c r="BF62" s="409" t="str">
        <f>IF(LEN(VLOOKUP(AA60,suvaha!$D$8:$H$158,4,FALSE))&lt;9,"",LEFT(RIGHT(VLOOKUP(AA60,suvaha!$D$8:$H$158,4,FALSE),9),1))</f>
        <v/>
      </c>
      <c r="BG62" s="211"/>
      <c r="BH62" s="409" t="str">
        <f>IF(LEN(VLOOKUP(AA60,suvaha!$D$8:$H$158,4,FALSE))&lt;8,"",LEFT(RIGHT(VLOOKUP(AA60,suvaha!$D$8:$H$158,4,FALSE),8),1))</f>
        <v/>
      </c>
      <c r="BI62" s="411"/>
      <c r="BJ62" s="409" t="str">
        <f>IF(LEN(VLOOKUP(AA60,suvaha!$D$8:$H$158,4,FALSE))&lt;7,"",LEFT(RIGHT(VLOOKUP(AA60,suvaha!$D$8:$H$158,4,FALSE),7),1))</f>
        <v/>
      </c>
      <c r="BK62" s="610"/>
      <c r="BL62" s="610"/>
      <c r="BM62" s="409" t="str">
        <f>IF(LEN(VLOOKUP(AA60,suvaha!$D$8:$H$158,4,FALSE))&lt;6,"",LEFT(RIGHT(VLOOKUP(AA60,suvaha!$D$8:$H$158,4,FALSE),6),1))</f>
        <v/>
      </c>
      <c r="BN62" s="411"/>
      <c r="BO62" s="409" t="str">
        <f>IF(LEN(VLOOKUP(AA60,suvaha!$D$8:$H$158,4,FALSE))&lt;5,"",LEFT(RIGHT(VLOOKUP(AA60,suvaha!$D$8:$H$158,4,FALSE),5),1))</f>
        <v/>
      </c>
      <c r="BP62" s="411"/>
      <c r="BQ62" s="409" t="str">
        <f>IF(LEN(VLOOKUP(AA60,suvaha!$D$8:$H$158,4,FALSE))&lt;4,"",LEFT(RIGHT(VLOOKUP(AA60,suvaha!$D$8:$H$158,4,FALSE),4),1))</f>
        <v/>
      </c>
      <c r="BR62" s="611"/>
      <c r="BS62" s="409" t="str">
        <f>IF(LEN(VLOOKUP(AA60,suvaha!$D$8:$H$158,4,FALSE))&lt;3,"",LEFT(RIGHT(VLOOKUP(AA60,suvaha!$D$8:$H$158,4,FALSE),3),1))</f>
        <v/>
      </c>
      <c r="BT62" s="411"/>
      <c r="BU62" s="409" t="str">
        <f>IF(LEN(VLOOKUP(AA60,suvaha!$D$8:$H$158,4,FALSE))&lt;2,"",LEFT(RIGHT(VLOOKUP(AA60,suvaha!$D$8:$H$158,4,FALSE),2),1))</f>
        <v/>
      </c>
      <c r="BV62" s="411"/>
      <c r="BW62" s="409" t="str">
        <f>IF(VLOOKUP(AA60,suvaha!$D$8:$H$85,4,FALSE)=0,"",IF(LEN(VLOOKUP(AA60,suvaha!$D$8:$H$158,4,FALSE))&lt;1,"",LEFT(RIGHT(VLOOKUP(AA60,suvaha!$D$8:$H$158,4,FALSE),1),1)))</f>
        <v/>
      </c>
      <c r="BX62" s="416"/>
      <c r="BY62" s="417"/>
      <c r="BZ62" s="417"/>
      <c r="CA62" s="417"/>
      <c r="CB62" s="417"/>
      <c r="CC62" s="417"/>
      <c r="CD62" s="417"/>
      <c r="CE62" s="417"/>
      <c r="CF62" s="417"/>
      <c r="CG62" s="417"/>
      <c r="CH62" s="242"/>
      <c r="CI62" s="188"/>
      <c r="CJ62" s="188"/>
    </row>
    <row r="63" spans="1:88" ht="3" customHeight="1">
      <c r="A63" s="173"/>
      <c r="B63" s="671"/>
      <c r="C63" s="671"/>
      <c r="D63" s="671"/>
      <c r="E63" s="669"/>
      <c r="F63" s="669"/>
      <c r="G63" s="654"/>
      <c r="H63" s="656"/>
      <c r="I63" s="656"/>
      <c r="J63" s="656"/>
      <c r="K63" s="656"/>
      <c r="L63" s="656"/>
      <c r="M63" s="656"/>
      <c r="N63" s="656"/>
      <c r="O63" s="656"/>
      <c r="P63" s="656"/>
      <c r="Q63" s="656"/>
      <c r="R63" s="656"/>
      <c r="S63" s="656"/>
      <c r="T63" s="656"/>
      <c r="U63" s="656"/>
      <c r="V63" s="656"/>
      <c r="W63" s="656"/>
      <c r="X63" s="656"/>
      <c r="Y63" s="656"/>
      <c r="Z63" s="656"/>
      <c r="AA63" s="658"/>
      <c r="AB63" s="658"/>
      <c r="AC63" s="658"/>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8"/>
      <c r="BB63" s="638"/>
      <c r="BC63" s="638"/>
      <c r="BD63" s="638"/>
      <c r="BE63" s="638"/>
      <c r="BF63" s="638"/>
      <c r="BG63" s="638"/>
      <c r="BH63" s="638"/>
      <c r="BI63" s="638"/>
      <c r="BJ63" s="638"/>
      <c r="BK63" s="638"/>
      <c r="BL63" s="638"/>
      <c r="BM63" s="638"/>
      <c r="BN63" s="638"/>
      <c r="BO63" s="638"/>
      <c r="BP63" s="638"/>
      <c r="BQ63" s="638"/>
      <c r="BR63" s="638"/>
      <c r="BS63" s="270"/>
      <c r="BT63" s="270"/>
      <c r="BU63" s="270"/>
      <c r="BV63" s="270"/>
      <c r="BW63" s="270"/>
      <c r="BX63" s="418"/>
      <c r="BY63" s="270"/>
      <c r="BZ63" s="270"/>
      <c r="CA63" s="270"/>
      <c r="CB63" s="270"/>
      <c r="CC63" s="270"/>
      <c r="CD63" s="270"/>
      <c r="CE63" s="270"/>
      <c r="CF63" s="270"/>
      <c r="CG63" s="270"/>
      <c r="CH63" s="243"/>
      <c r="CI63" s="188"/>
      <c r="CJ63" s="188"/>
    </row>
    <row r="64" spans="1:88" ht="3" customHeight="1">
      <c r="A64" s="173"/>
      <c r="B64" s="671"/>
      <c r="C64" s="671"/>
      <c r="D64" s="671"/>
      <c r="E64" s="669"/>
      <c r="F64" s="669"/>
      <c r="G64" s="654"/>
      <c r="H64" s="656"/>
      <c r="I64" s="656"/>
      <c r="J64" s="656"/>
      <c r="K64" s="656"/>
      <c r="L64" s="656"/>
      <c r="M64" s="656"/>
      <c r="N64" s="656"/>
      <c r="O64" s="656"/>
      <c r="P64" s="656"/>
      <c r="Q64" s="656"/>
      <c r="R64" s="656"/>
      <c r="S64" s="656"/>
      <c r="T64" s="656"/>
      <c r="U64" s="656"/>
      <c r="V64" s="656"/>
      <c r="W64" s="656"/>
      <c r="X64" s="656"/>
      <c r="Y64" s="656"/>
      <c r="Z64" s="656"/>
      <c r="AA64" s="658"/>
      <c r="AB64" s="658"/>
      <c r="AC64" s="658"/>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667"/>
      <c r="BB64" s="667"/>
      <c r="BC64" s="667"/>
      <c r="BD64" s="667"/>
      <c r="BE64" s="667"/>
      <c r="BF64" s="667"/>
      <c r="BG64" s="667"/>
      <c r="BH64" s="667"/>
      <c r="BI64" s="667"/>
      <c r="BJ64" s="667"/>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64"/>
      <c r="CH64" s="241"/>
      <c r="CI64" s="188"/>
      <c r="CJ64" s="188"/>
    </row>
    <row r="65" spans="1:88" ht="3" customHeight="1">
      <c r="A65" s="173"/>
      <c r="B65" s="671"/>
      <c r="C65" s="671"/>
      <c r="D65" s="671"/>
      <c r="E65" s="669"/>
      <c r="F65" s="669"/>
      <c r="G65" s="654"/>
      <c r="H65" s="656"/>
      <c r="I65" s="656"/>
      <c r="J65" s="656"/>
      <c r="K65" s="656"/>
      <c r="L65" s="656"/>
      <c r="M65" s="656"/>
      <c r="N65" s="656"/>
      <c r="O65" s="656"/>
      <c r="P65" s="656"/>
      <c r="Q65" s="656"/>
      <c r="R65" s="656"/>
      <c r="S65" s="656"/>
      <c r="T65" s="656"/>
      <c r="U65" s="656"/>
      <c r="V65" s="656"/>
      <c r="W65" s="656"/>
      <c r="X65" s="656"/>
      <c r="Y65" s="656"/>
      <c r="Z65" s="656"/>
      <c r="AA65" s="658"/>
      <c r="AB65" s="658"/>
      <c r="AC65" s="658"/>
      <c r="AD65" s="618"/>
      <c r="AE65" s="612"/>
      <c r="AF65" s="612"/>
      <c r="AG65" s="612"/>
      <c r="AH65" s="412"/>
      <c r="AI65" s="613"/>
      <c r="AJ65" s="613"/>
      <c r="AK65" s="613"/>
      <c r="AL65" s="613"/>
      <c r="AM65" s="613"/>
      <c r="AN65" s="610" t="s">
        <v>371</v>
      </c>
      <c r="AO65" s="614"/>
      <c r="AP65" s="614"/>
      <c r="AQ65" s="614"/>
      <c r="AR65" s="614"/>
      <c r="AS65" s="614"/>
      <c r="AT65" s="610" t="s">
        <v>371</v>
      </c>
      <c r="AU65" s="614"/>
      <c r="AV65" s="614"/>
      <c r="AW65" s="614"/>
      <c r="AX65" s="614"/>
      <c r="AY65" s="614"/>
      <c r="AZ65" s="619"/>
      <c r="BA65" s="667"/>
      <c r="BB65" s="667"/>
      <c r="BC65" s="667"/>
      <c r="BD65" s="667"/>
      <c r="BE65" s="667"/>
      <c r="BF65" s="667"/>
      <c r="BG65" s="667"/>
      <c r="BH65" s="667"/>
      <c r="BI65" s="667"/>
      <c r="BJ65" s="667"/>
      <c r="BK65" s="417"/>
      <c r="BL65" s="417"/>
      <c r="BM65" s="612"/>
      <c r="BN65" s="612"/>
      <c r="BO65" s="612"/>
      <c r="BP65" s="417"/>
      <c r="BQ65" s="419"/>
      <c r="BR65" s="419"/>
      <c r="BS65" s="419"/>
      <c r="BT65" s="419"/>
      <c r="BU65" s="419"/>
      <c r="BV65" s="417"/>
      <c r="BW65" s="419"/>
      <c r="BX65" s="419"/>
      <c r="BY65" s="419"/>
      <c r="BZ65" s="419"/>
      <c r="CA65" s="419"/>
      <c r="CB65" s="420"/>
      <c r="CC65" s="419"/>
      <c r="CD65" s="419"/>
      <c r="CE65" s="419"/>
      <c r="CF65" s="419"/>
      <c r="CG65" s="419"/>
      <c r="CH65" s="244"/>
      <c r="CI65" s="188"/>
      <c r="CJ65" s="188"/>
    </row>
    <row r="66" spans="1:88" ht="15" customHeight="1">
      <c r="A66" s="173"/>
      <c r="B66" s="671"/>
      <c r="C66" s="671"/>
      <c r="D66" s="671"/>
      <c r="E66" s="669"/>
      <c r="F66" s="669"/>
      <c r="G66" s="654"/>
      <c r="H66" s="656"/>
      <c r="I66" s="656"/>
      <c r="J66" s="656"/>
      <c r="K66" s="656"/>
      <c r="L66" s="656"/>
      <c r="M66" s="656"/>
      <c r="N66" s="656"/>
      <c r="O66" s="656"/>
      <c r="P66" s="656"/>
      <c r="Q66" s="656"/>
      <c r="R66" s="656"/>
      <c r="S66" s="656"/>
      <c r="T66" s="656"/>
      <c r="U66" s="656"/>
      <c r="V66" s="656"/>
      <c r="W66" s="656"/>
      <c r="X66" s="656"/>
      <c r="Y66" s="656"/>
      <c r="Z66" s="656"/>
      <c r="AA66" s="658"/>
      <c r="AB66" s="658"/>
      <c r="AC66" s="658"/>
      <c r="AD66" s="618"/>
      <c r="AE66" s="409" t="str">
        <f>IF(LEN(VLOOKUP(AA60,suvaha!$D$8:$H$158,3,FALSE))&lt;11,"",LEFT(RIGHT(VLOOKUP(AA60,suvaha!$D$8:$H$158,3,FALSE),11),1))</f>
        <v/>
      </c>
      <c r="AF66" s="211" t="s">
        <v>371</v>
      </c>
      <c r="AG66" s="409" t="str">
        <f>IF(LEN(VLOOKUP(AA60,suvaha!$D$8:$H$158,3,FALSE))&lt;10,"",LEFT(RIGHT(VLOOKUP(AA60,suvaha!$D$8:$H$158,3,FALSE),10),1))</f>
        <v/>
      </c>
      <c r="AH66" s="411" t="s">
        <v>371</v>
      </c>
      <c r="AI66" s="409" t="str">
        <f>IF(LEN(VLOOKUP(AA60,suvaha!$D$8:$H$158,3,FALSE))&lt;9,"",LEFT(RIGHT(VLOOKUP(AA60,suvaha!$D$8:$H$158,3,FALSE),9),1))</f>
        <v/>
      </c>
      <c r="AJ66" s="211" t="s">
        <v>371</v>
      </c>
      <c r="AK66" s="409" t="str">
        <f>IF(LEN(VLOOKUP(AA60,suvaha!$D$8:$H$158,3,FALSE))&lt;8,"",LEFT(RIGHT(VLOOKUP(AA60,suvaha!$D$8:$H$158,3,FALSE),8),1))</f>
        <v/>
      </c>
      <c r="AL66" s="411" t="s">
        <v>371</v>
      </c>
      <c r="AM66" s="409" t="str">
        <f>IF(LEN(VLOOKUP(AA60,suvaha!$D$8:$H$158,3,FALSE))&lt;7,"",LEFT(RIGHT(VLOOKUP(AA60,suvaha!$D$8:$H$158,3,FALSE),7),1))</f>
        <v/>
      </c>
      <c r="AN66" s="610"/>
      <c r="AO66" s="409" t="str">
        <f>IF(LEN(VLOOKUP(AA60,suvaha!$D$8:$H$158,3,FALSE))&lt;6,"",LEFT(RIGHT(VLOOKUP(AA60,suvaha!$D$8:$H$158,3,FALSE),6),1))</f>
        <v/>
      </c>
      <c r="AP66" s="411" t="s">
        <v>371</v>
      </c>
      <c r="AQ66" s="409" t="str">
        <f>IF(LEN(VLOOKUP(AA60,suvaha!$D$8:$H$158,3,FALSE))&lt;5,"",LEFT(RIGHT(VLOOKUP(AA60,suvaha!$D$8:$H$158,3,FALSE),5),1))</f>
        <v/>
      </c>
      <c r="AR66" s="411" t="s">
        <v>371</v>
      </c>
      <c r="AS66" s="409" t="str">
        <f>IF(LEN(VLOOKUP(AA60,suvaha!$D$8:$H$158,3,FALSE))&lt;4,"",LEFT(RIGHT(VLOOKUP(AA60,suvaha!$D$8:$H$158,3,FALSE),4),1))</f>
        <v/>
      </c>
      <c r="AT66" s="610"/>
      <c r="AU66" s="409" t="str">
        <f>IF(LEN(VLOOKUP(AA60,suvaha!$D$8:$H$158,3,FALSE))&lt;3,"",LEFT(RIGHT(VLOOKUP(AA60,suvaha!$D$8:$H$158,3,FALSE),3),1))</f>
        <v/>
      </c>
      <c r="AV66" s="411" t="s">
        <v>371</v>
      </c>
      <c r="AW66" s="409" t="str">
        <f>IF(LEN(VLOOKUP(AA60,suvaha!$D$8:$H$158,3,FALSE))&lt;2,"",LEFT(RIGHT(VLOOKUP(AA60,suvaha!$D$8:$H$158,3,FALSE),2),1))</f>
        <v/>
      </c>
      <c r="AX66" s="411" t="s">
        <v>371</v>
      </c>
      <c r="AY66" s="409" t="str">
        <f>IF(VLOOKUP(AA60,suvaha!$D$8:$H$85,3,FALSE)=0,"",IF(LEN(VLOOKUP(AA60,suvaha!$D$8:$H$158,3,FALSE))&lt;1,"",LEFT(RIGHT(VLOOKUP(AA60,suvaha!$D$8:$H$158,3,FALSE),1),1)))</f>
        <v/>
      </c>
      <c r="AZ66" s="619"/>
      <c r="BA66" s="667"/>
      <c r="BB66" s="667"/>
      <c r="BC66" s="667"/>
      <c r="BD66" s="667"/>
      <c r="BE66" s="667"/>
      <c r="BF66" s="667"/>
      <c r="BG66" s="667"/>
      <c r="BH66" s="667"/>
      <c r="BI66" s="667"/>
      <c r="BJ66" s="667"/>
      <c r="BK66" s="417"/>
      <c r="BL66" s="417"/>
      <c r="BM66" s="409" t="str">
        <f>IF(LEN(VLOOKUP(AA60,suvaha!$D$8:$H$158,5,FALSE))&lt;11,"",LEFT(RIGHT(VLOOKUP(AA60,suvaha!$D$8:$H$158,5,FALSE),11),1))</f>
        <v/>
      </c>
      <c r="BN66" s="211" t="s">
        <v>371</v>
      </c>
      <c r="BO66" s="409" t="str">
        <f>IF(LEN(VLOOKUP(AA60,suvaha!$D$8:$H$158,5,FALSE))&lt;10,"",LEFT(RIGHT(VLOOKUP(AA60,suvaha!$D$8:$H$158,5,FALSE),10),1))</f>
        <v/>
      </c>
      <c r="BP66" s="417" t="s">
        <v>371</v>
      </c>
      <c r="BQ66" s="409" t="str">
        <f>IF(LEN(VLOOKUP(AA60,suvaha!$D$8:$H$158,5,FALSE))&lt;9,"",LEFT(RIGHT(VLOOKUP(AA60,suvaha!$D$8:$H$158,5,FALSE),9),1))</f>
        <v/>
      </c>
      <c r="BR66" s="411" t="s">
        <v>371</v>
      </c>
      <c r="BS66" s="409" t="str">
        <f>IF(LEN(VLOOKUP(AA60,suvaha!$D$8:$H$158,5,FALSE))&lt;8,"",LEFT(RIGHT(VLOOKUP(AA60,suvaha!$D$8:$H$158,5,FALSE),8),1))</f>
        <v/>
      </c>
      <c r="BT66" s="411" t="s">
        <v>371</v>
      </c>
      <c r="BU66" s="409" t="str">
        <f>IF(LEN(VLOOKUP(AA60,suvaha!$D$8:$H$158,5,FALSE))&lt;7,"",LEFT(RIGHT(VLOOKUP(AA60,suvaha!$D$8:$H$158,5,FALSE),7),1))</f>
        <v/>
      </c>
      <c r="BV66" s="417" t="s">
        <v>371</v>
      </c>
      <c r="BW66" s="409" t="str">
        <f>IF(LEN(VLOOKUP(AA60,suvaha!$D$8:$H$158,5,FALSE))&lt;6,"",LEFT(RIGHT(VLOOKUP(AA60,suvaha!$D$8:$H$158,5,FALSE),6),1))</f>
        <v/>
      </c>
      <c r="BX66" s="411" t="s">
        <v>371</v>
      </c>
      <c r="BY66" s="409" t="str">
        <f>IF(LEN(VLOOKUP(AA60,suvaha!$D$8:$H$158,5,FALSE))&lt;5,"",LEFT(RIGHT(VLOOKUP(AA60,suvaha!$D$8:$H$158,5,FALSE),5),1))</f>
        <v/>
      </c>
      <c r="BZ66" s="411" t="s">
        <v>371</v>
      </c>
      <c r="CA66" s="409" t="str">
        <f>IF(LEN(VLOOKUP(AA60,suvaha!$D$8:$H$158,5,FALSE))&lt;4,"",LEFT(RIGHT(VLOOKUP(AA60,suvaha!$D$8:$H$158,5,FALSE),4),1))</f>
        <v/>
      </c>
      <c r="CB66" s="420" t="s">
        <v>371</v>
      </c>
      <c r="CC66" s="409" t="str">
        <f>IF(LEN(VLOOKUP(AA60,suvaha!$D$8:$H$158,5,FALSE))&lt;3,"",LEFT(RIGHT(VLOOKUP(AA60,suvaha!$D$8:$H$158,5,FALSE),3),1))</f>
        <v/>
      </c>
      <c r="CD66" s="411" t="s">
        <v>371</v>
      </c>
      <c r="CE66" s="409" t="str">
        <f>IF(LEN(VLOOKUP(AA60,suvaha!$D$8:$H$158,5,FALSE))&lt;2,"",LEFT(RIGHT(VLOOKUP(AA60,suvaha!$D$8:$H$158,5,FALSE),2),1))</f>
        <v/>
      </c>
      <c r="CF66" s="411" t="s">
        <v>773</v>
      </c>
      <c r="CG66" s="409" t="str">
        <f>IF(VLOOKUP(AA60,suvaha!$D$8:$H$85,5,FALSE)=0,"",IF(LEN(VLOOKUP(AA60,suvaha!$D$8:$H$158,5,FALSE))&lt;1,"",LEFT(RIGHT(VLOOKUP(AA60,suvaha!$D$8:$H$158,5,FALSE),1),1)))</f>
        <v/>
      </c>
      <c r="CH66" s="244"/>
      <c r="CI66" s="188"/>
      <c r="CJ66" s="188"/>
    </row>
    <row r="67" spans="1:88" ht="3" customHeight="1">
      <c r="A67" s="173"/>
      <c r="B67" s="671"/>
      <c r="C67" s="671"/>
      <c r="D67" s="671"/>
      <c r="E67" s="669"/>
      <c r="F67" s="669"/>
      <c r="G67" s="654"/>
      <c r="H67" s="656"/>
      <c r="I67" s="656"/>
      <c r="J67" s="656"/>
      <c r="K67" s="656"/>
      <c r="L67" s="656"/>
      <c r="M67" s="656"/>
      <c r="N67" s="656"/>
      <c r="O67" s="656"/>
      <c r="P67" s="656"/>
      <c r="Q67" s="656"/>
      <c r="R67" s="656"/>
      <c r="S67" s="656"/>
      <c r="T67" s="656"/>
      <c r="U67" s="656"/>
      <c r="V67" s="656"/>
      <c r="W67" s="656"/>
      <c r="X67" s="656"/>
      <c r="Y67" s="656"/>
      <c r="Z67" s="656"/>
      <c r="AA67" s="658"/>
      <c r="AB67" s="658"/>
      <c r="AC67" s="658"/>
      <c r="AD67" s="637"/>
      <c r="AE67" s="637"/>
      <c r="AF67" s="637"/>
      <c r="AG67" s="637"/>
      <c r="AH67" s="637"/>
      <c r="AI67" s="637"/>
      <c r="AJ67" s="637"/>
      <c r="AK67" s="637"/>
      <c r="AL67" s="637"/>
      <c r="AM67" s="637"/>
      <c r="AN67" s="637"/>
      <c r="AO67" s="637"/>
      <c r="AP67" s="637"/>
      <c r="AQ67" s="637"/>
      <c r="AR67" s="637"/>
      <c r="AS67" s="637"/>
      <c r="AT67" s="637"/>
      <c r="AU67" s="637"/>
      <c r="AV67" s="637"/>
      <c r="AW67" s="637"/>
      <c r="AX67" s="637"/>
      <c r="AY67" s="637"/>
      <c r="AZ67" s="637"/>
      <c r="BA67" s="667"/>
      <c r="BB67" s="667"/>
      <c r="BC67" s="667"/>
      <c r="BD67" s="667"/>
      <c r="BE67" s="667"/>
      <c r="BF67" s="667"/>
      <c r="BG67" s="667"/>
      <c r="BH67" s="667"/>
      <c r="BI67" s="667"/>
      <c r="BJ67" s="667"/>
      <c r="BK67" s="270"/>
      <c r="BL67" s="270"/>
      <c r="BM67" s="270"/>
      <c r="BN67" s="270"/>
      <c r="BO67" s="270"/>
      <c r="BP67" s="270"/>
      <c r="BQ67" s="270"/>
      <c r="BR67" s="270"/>
      <c r="BS67" s="270"/>
      <c r="BT67" s="270"/>
      <c r="BU67" s="270"/>
      <c r="BV67" s="270"/>
      <c r="BW67" s="270"/>
      <c r="BX67" s="270"/>
      <c r="BY67" s="270"/>
      <c r="BZ67" s="270"/>
      <c r="CA67" s="270"/>
      <c r="CB67" s="270"/>
      <c r="CC67" s="270"/>
      <c r="CD67" s="270"/>
      <c r="CE67" s="270"/>
      <c r="CF67" s="270"/>
      <c r="CG67" s="270"/>
      <c r="CH67" s="243"/>
      <c r="CI67" s="188"/>
      <c r="CJ67" s="188"/>
    </row>
    <row r="68" spans="1:88" s="206" customFormat="1" ht="3" customHeight="1" thickBot="1">
      <c r="A68" s="173"/>
      <c r="B68" s="671"/>
      <c r="C68" s="671"/>
      <c r="D68" s="671"/>
      <c r="E68" s="730" t="s">
        <v>777</v>
      </c>
      <c r="F68" s="730"/>
      <c r="G68" s="627"/>
      <c r="H68" s="630" t="str">
        <f>Index!C129</f>
        <v>Príjmy budúcich období krátkodobé (385A)</v>
      </c>
      <c r="I68" s="630"/>
      <c r="J68" s="630"/>
      <c r="K68" s="630"/>
      <c r="L68" s="630"/>
      <c r="M68" s="630"/>
      <c r="N68" s="630"/>
      <c r="O68" s="630"/>
      <c r="P68" s="630"/>
      <c r="Q68" s="630"/>
      <c r="R68" s="630"/>
      <c r="S68" s="630"/>
      <c r="T68" s="630"/>
      <c r="U68" s="630"/>
      <c r="V68" s="630"/>
      <c r="W68" s="630"/>
      <c r="X68" s="630"/>
      <c r="Y68" s="630"/>
      <c r="Z68" s="630"/>
      <c r="AA68" s="633" t="s">
        <v>876</v>
      </c>
      <c r="AB68" s="633"/>
      <c r="AC68" s="633"/>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59"/>
      <c r="BB68" s="659"/>
      <c r="BC68" s="659"/>
      <c r="BD68" s="659"/>
      <c r="BE68" s="659"/>
      <c r="BF68" s="659"/>
      <c r="BG68" s="659"/>
      <c r="BH68" s="659"/>
      <c r="BI68" s="659"/>
      <c r="BJ68" s="659"/>
      <c r="BK68" s="659"/>
      <c r="BL68" s="659"/>
      <c r="BM68" s="659"/>
      <c r="BN68" s="659"/>
      <c r="BO68" s="659"/>
      <c r="BP68" s="659"/>
      <c r="BQ68" s="659"/>
      <c r="BR68" s="659"/>
      <c r="BS68" s="264"/>
      <c r="BT68" s="264"/>
      <c r="BU68" s="264"/>
      <c r="BV68" s="264"/>
      <c r="BW68" s="264"/>
      <c r="BX68" s="421"/>
      <c r="BY68" s="264"/>
      <c r="BZ68" s="264"/>
      <c r="CA68" s="264"/>
      <c r="CB68" s="264"/>
      <c r="CC68" s="264"/>
      <c r="CD68" s="264"/>
      <c r="CE68" s="264"/>
      <c r="CF68" s="264"/>
      <c r="CG68" s="264"/>
      <c r="CH68" s="241"/>
      <c r="CI68" s="245"/>
      <c r="CJ68" s="245"/>
    </row>
    <row r="69" spans="1:88" s="206" customFormat="1" ht="3" customHeight="1" thickBot="1">
      <c r="A69" s="173"/>
      <c r="B69" s="671"/>
      <c r="C69" s="671"/>
      <c r="D69" s="671"/>
      <c r="E69" s="730"/>
      <c r="F69" s="730"/>
      <c r="G69" s="627"/>
      <c r="H69" s="630"/>
      <c r="I69" s="630"/>
      <c r="J69" s="630"/>
      <c r="K69" s="630"/>
      <c r="L69" s="630"/>
      <c r="M69" s="630"/>
      <c r="N69" s="630"/>
      <c r="O69" s="630"/>
      <c r="P69" s="630"/>
      <c r="Q69" s="630"/>
      <c r="R69" s="630"/>
      <c r="S69" s="630"/>
      <c r="T69" s="630"/>
      <c r="U69" s="630"/>
      <c r="V69" s="630"/>
      <c r="W69" s="630"/>
      <c r="X69" s="630"/>
      <c r="Y69" s="630"/>
      <c r="Z69" s="630"/>
      <c r="AA69" s="633"/>
      <c r="AB69" s="633"/>
      <c r="AC69" s="633"/>
      <c r="AD69" s="618"/>
      <c r="AE69" s="612"/>
      <c r="AF69" s="612"/>
      <c r="AG69" s="612"/>
      <c r="AH69" s="412"/>
      <c r="AI69" s="613"/>
      <c r="AJ69" s="613"/>
      <c r="AK69" s="613"/>
      <c r="AL69" s="613"/>
      <c r="AM69" s="613"/>
      <c r="AN69" s="610"/>
      <c r="AO69" s="614"/>
      <c r="AP69" s="614"/>
      <c r="AQ69" s="614"/>
      <c r="AR69" s="614"/>
      <c r="AS69" s="614"/>
      <c r="AT69" s="610"/>
      <c r="AU69" s="614"/>
      <c r="AV69" s="614"/>
      <c r="AW69" s="614"/>
      <c r="AX69" s="614"/>
      <c r="AY69" s="614"/>
      <c r="AZ69" s="619"/>
      <c r="BA69" s="618"/>
      <c r="BB69" s="612"/>
      <c r="BC69" s="612"/>
      <c r="BD69" s="612"/>
      <c r="BE69" s="412"/>
      <c r="BF69" s="613"/>
      <c r="BG69" s="613"/>
      <c r="BH69" s="613"/>
      <c r="BI69" s="613"/>
      <c r="BJ69" s="613"/>
      <c r="BK69" s="610"/>
      <c r="BL69" s="610"/>
      <c r="BM69" s="614"/>
      <c r="BN69" s="614"/>
      <c r="BO69" s="614"/>
      <c r="BP69" s="614"/>
      <c r="BQ69" s="614"/>
      <c r="BR69" s="611"/>
      <c r="BS69" s="614"/>
      <c r="BT69" s="614"/>
      <c r="BU69" s="614"/>
      <c r="BV69" s="614"/>
      <c r="BW69" s="614"/>
      <c r="BX69" s="416"/>
      <c r="BY69" s="417"/>
      <c r="BZ69" s="417"/>
      <c r="CA69" s="417"/>
      <c r="CB69" s="417"/>
      <c r="CC69" s="417"/>
      <c r="CD69" s="417"/>
      <c r="CE69" s="417"/>
      <c r="CF69" s="417"/>
      <c r="CG69" s="417"/>
      <c r="CH69" s="242"/>
      <c r="CI69" s="245"/>
      <c r="CJ69" s="245"/>
    </row>
    <row r="70" spans="1:88" ht="15" customHeight="1" thickBot="1">
      <c r="A70" s="173"/>
      <c r="E70" s="730"/>
      <c r="F70" s="730"/>
      <c r="G70" s="627"/>
      <c r="H70" s="630"/>
      <c r="I70" s="630"/>
      <c r="J70" s="630"/>
      <c r="K70" s="630"/>
      <c r="L70" s="630"/>
      <c r="M70" s="630"/>
      <c r="N70" s="630"/>
      <c r="O70" s="630"/>
      <c r="P70" s="630"/>
      <c r="Q70" s="630"/>
      <c r="R70" s="630"/>
      <c r="S70" s="630"/>
      <c r="T70" s="630"/>
      <c r="U70" s="630"/>
      <c r="V70" s="630"/>
      <c r="W70" s="630"/>
      <c r="X70" s="630"/>
      <c r="Y70" s="630"/>
      <c r="Z70" s="630"/>
      <c r="AA70" s="633"/>
      <c r="AB70" s="633"/>
      <c r="AC70" s="633"/>
      <c r="AD70" s="618"/>
      <c r="AE70" s="409" t="str">
        <f>IF(LEN(VLOOKUP(AA68,suvaha!$D$8:$H$158,2,FALSE))&lt;11,"",LEFT(RIGHT(VLOOKUP(AA68,suvaha!$D$8:$H$158,2,FALSE),11),1))</f>
        <v/>
      </c>
      <c r="AF70" s="211"/>
      <c r="AG70" s="409" t="str">
        <f>IF(LEN(VLOOKUP(AA68,suvaha!$D$8:$H$158,2,FALSE))&lt;10,"",LEFT(RIGHT(VLOOKUP(AA68,suvaha!$D$8:$H$158,2,FALSE),10),1))</f>
        <v/>
      </c>
      <c r="AH70" s="411"/>
      <c r="AI70" s="409" t="str">
        <f>IF(LEN(VLOOKUP(AA68,suvaha!$D$8:$H$158,2,FALSE))&lt;9,"",LEFT(RIGHT(VLOOKUP(AA68,suvaha!$D$8:$H$158,2,FALSE),9),1))</f>
        <v/>
      </c>
      <c r="AJ70" s="211"/>
      <c r="AK70" s="409" t="str">
        <f>IF(LEN(VLOOKUP(AA68,suvaha!$D$8:$H$158,2,FALSE))&lt;8,"",LEFT(RIGHT(VLOOKUP(AA68,suvaha!$D$8:$H$158,2,FALSE),8),1))</f>
        <v/>
      </c>
      <c r="AL70" s="411"/>
      <c r="AM70" s="409" t="str">
        <f>IF(LEN(VLOOKUP(AA68,suvaha!$D$8:$H$158,2,FALSE))&lt;7,"",LEFT(RIGHT(VLOOKUP(AA68,suvaha!$D$8:$H$158,2,FALSE),7),1))</f>
        <v/>
      </c>
      <c r="AN70" s="610"/>
      <c r="AO70" s="409" t="str">
        <f>IF(LEN(VLOOKUP(AA68,suvaha!$D$8:$H$158,2,FALSE))&lt;6,"",LEFT(RIGHT(VLOOKUP(AA68,suvaha!$D$8:$H$158,2,FALSE),6),1))</f>
        <v>1</v>
      </c>
      <c r="AP70" s="411"/>
      <c r="AQ70" s="409" t="str">
        <f>IF(LEN(VLOOKUP(AA68,suvaha!$D$8:$H$158,2,FALSE))&lt;5,"",LEFT(RIGHT(VLOOKUP(AA68,suvaha!$D$8:$H$158,2,FALSE),5),1))</f>
        <v>0</v>
      </c>
      <c r="AR70" s="411"/>
      <c r="AS70" s="409" t="str">
        <f>IF(LEN(VLOOKUP(AA68,suvaha!$D$8:$H$158,2,FALSE))&lt;4,"",LEFT(RIGHT(VLOOKUP(AA68,suvaha!$D$8:$H$158,2,FALSE),4),1))</f>
        <v>7</v>
      </c>
      <c r="AT70" s="610"/>
      <c r="AU70" s="409" t="str">
        <f>IF(LEN(VLOOKUP(AA68,suvaha!$D$8:$H$158,2,FALSE))&lt;3,"",LEFT(RIGHT(VLOOKUP(AA68,suvaha!$D$8:$H$158,2,FALSE),3),1))</f>
        <v>5</v>
      </c>
      <c r="AV70" s="411"/>
      <c r="AW70" s="409" t="str">
        <f>IF(LEN(VLOOKUP(AA68,suvaha!$D$8:$H$158,2,FALSE))&lt;2,"",LEFT(RIGHT(VLOOKUP(AA68,suvaha!$D$8:$H$158,2,FALSE),2),1))</f>
        <v>7</v>
      </c>
      <c r="AX70" s="411"/>
      <c r="AY70" s="409" t="str">
        <f>IF(VLOOKUP(AA68,suvaha!$D$8:$H$85,2,FALSE)=0,"",IF(LEN(VLOOKUP(AA68,suvaha!$D$8:$H$158,2,FALSE))&lt;1,"",LEFT(RIGHT(VLOOKUP(AA68,suvaha!$D$8:$H$158,2,FALSE),1),1)))</f>
        <v>5</v>
      </c>
      <c r="AZ70" s="619"/>
      <c r="BA70" s="618"/>
      <c r="BB70" s="409" t="str">
        <f>IF(LEN(VLOOKUP(AA68,suvaha!$D$8:$H$158,4,FALSE))&lt;11,"",LEFT(RIGHT(VLOOKUP(AA68,suvaha!$D$8:$H$158,4,FALSE),11),1))</f>
        <v/>
      </c>
      <c r="BC70" s="211"/>
      <c r="BD70" s="409" t="str">
        <f>IF(LEN(VLOOKUP(AA68,suvaha!$D$8:$H$158,4,FALSE))&lt;10,"",LEFT(RIGHT(VLOOKUP(AA68,suvaha!$D$8:$H$158,4,FALSE),10),1))</f>
        <v/>
      </c>
      <c r="BE70" s="411"/>
      <c r="BF70" s="409" t="str">
        <f>IF(LEN(VLOOKUP(AA68,suvaha!$D$8:$H$158,4,FALSE))&lt;9,"",LEFT(RIGHT(VLOOKUP(AA68,suvaha!$D$8:$H$158,4,FALSE),9),1))</f>
        <v/>
      </c>
      <c r="BG70" s="211"/>
      <c r="BH70" s="409" t="str">
        <f>IF(LEN(VLOOKUP(AA68,suvaha!$D$8:$H$158,4,FALSE))&lt;8,"",LEFT(RIGHT(VLOOKUP(AA68,suvaha!$D$8:$H$158,4,FALSE),8),1))</f>
        <v/>
      </c>
      <c r="BI70" s="411"/>
      <c r="BJ70" s="409" t="str">
        <f>IF(LEN(VLOOKUP(AA68,suvaha!$D$8:$H$158,4,FALSE))&lt;7,"",LEFT(RIGHT(VLOOKUP(AA68,suvaha!$D$8:$H$158,4,FALSE),7),1))</f>
        <v/>
      </c>
      <c r="BK70" s="610"/>
      <c r="BL70" s="610"/>
      <c r="BM70" s="409" t="str">
        <f>IF(LEN(VLOOKUP(AA68,suvaha!$D$8:$H$158,4,FALSE))&lt;6,"",LEFT(RIGHT(VLOOKUP(AA68,suvaha!$D$8:$H$158,4,FALSE),6),1))</f>
        <v>1</v>
      </c>
      <c r="BN70" s="411"/>
      <c r="BO70" s="409" t="str">
        <f>IF(LEN(VLOOKUP(AA68,suvaha!$D$8:$H$158,4,FALSE))&lt;5,"",LEFT(RIGHT(VLOOKUP(AA68,suvaha!$D$8:$H$158,4,FALSE),5),1))</f>
        <v>0</v>
      </c>
      <c r="BP70" s="411"/>
      <c r="BQ70" s="409" t="str">
        <f>IF(LEN(VLOOKUP(AA68,suvaha!$D$8:$H$158,4,FALSE))&lt;4,"",LEFT(RIGHT(VLOOKUP(AA68,suvaha!$D$8:$H$158,4,FALSE),4),1))</f>
        <v>7</v>
      </c>
      <c r="BR70" s="611"/>
      <c r="BS70" s="409" t="str">
        <f>IF(LEN(VLOOKUP(AA68,suvaha!$D$8:$H$158,4,FALSE))&lt;3,"",LEFT(RIGHT(VLOOKUP(AA68,suvaha!$D$8:$H$158,4,FALSE),3),1))</f>
        <v>5</v>
      </c>
      <c r="BT70" s="411"/>
      <c r="BU70" s="409" t="str">
        <f>IF(LEN(VLOOKUP(AA68,suvaha!$D$8:$H$158,4,FALSE))&lt;2,"",LEFT(RIGHT(VLOOKUP(AA68,suvaha!$D$8:$H$158,4,FALSE),2),1))</f>
        <v>7</v>
      </c>
      <c r="BV70" s="411"/>
      <c r="BW70" s="409" t="str">
        <f>IF(VLOOKUP(AA68,suvaha!$D$8:$H$85,4,FALSE)=0,"",IF(LEN(VLOOKUP(AA68,suvaha!$D$8:$H$158,4,FALSE))&lt;1,"",LEFT(RIGHT(VLOOKUP(AA68,suvaha!$D$8:$H$158,4,FALSE),1),1)))</f>
        <v>5</v>
      </c>
      <c r="BX70" s="416"/>
      <c r="BY70" s="417"/>
      <c r="BZ70" s="417"/>
      <c r="CA70" s="417"/>
      <c r="CB70" s="417"/>
      <c r="CC70" s="417"/>
      <c r="CD70" s="417"/>
      <c r="CE70" s="417"/>
      <c r="CF70" s="417"/>
      <c r="CG70" s="417"/>
      <c r="CH70" s="242"/>
      <c r="CI70" s="188"/>
      <c r="CJ70" s="188"/>
    </row>
    <row r="71" spans="1:88" ht="3" customHeight="1" thickBot="1">
      <c r="A71" s="173"/>
      <c r="E71" s="730"/>
      <c r="F71" s="730"/>
      <c r="G71" s="627"/>
      <c r="H71" s="630"/>
      <c r="I71" s="630"/>
      <c r="J71" s="630"/>
      <c r="K71" s="630"/>
      <c r="L71" s="630"/>
      <c r="M71" s="630"/>
      <c r="N71" s="630"/>
      <c r="O71" s="630"/>
      <c r="P71" s="630"/>
      <c r="Q71" s="630"/>
      <c r="R71" s="630"/>
      <c r="S71" s="630"/>
      <c r="T71" s="630"/>
      <c r="U71" s="630"/>
      <c r="V71" s="630"/>
      <c r="W71" s="630"/>
      <c r="X71" s="630"/>
      <c r="Y71" s="630"/>
      <c r="Z71" s="630"/>
      <c r="AA71" s="633"/>
      <c r="AB71" s="633"/>
      <c r="AC71" s="633"/>
      <c r="AD71" s="637"/>
      <c r="AE71" s="637"/>
      <c r="AF71" s="637"/>
      <c r="AG71" s="637"/>
      <c r="AH71" s="637"/>
      <c r="AI71" s="637"/>
      <c r="AJ71" s="637"/>
      <c r="AK71" s="637"/>
      <c r="AL71" s="637"/>
      <c r="AM71" s="637"/>
      <c r="AN71" s="637"/>
      <c r="AO71" s="637"/>
      <c r="AP71" s="637"/>
      <c r="AQ71" s="637"/>
      <c r="AR71" s="637"/>
      <c r="AS71" s="637"/>
      <c r="AT71" s="637"/>
      <c r="AU71" s="637"/>
      <c r="AV71" s="637"/>
      <c r="AW71" s="637"/>
      <c r="AX71" s="637"/>
      <c r="AY71" s="637"/>
      <c r="AZ71" s="637"/>
      <c r="BA71" s="638"/>
      <c r="BB71" s="638"/>
      <c r="BC71" s="638"/>
      <c r="BD71" s="638"/>
      <c r="BE71" s="638"/>
      <c r="BF71" s="638"/>
      <c r="BG71" s="638"/>
      <c r="BH71" s="638"/>
      <c r="BI71" s="638"/>
      <c r="BJ71" s="638"/>
      <c r="BK71" s="638"/>
      <c r="BL71" s="638"/>
      <c r="BM71" s="638"/>
      <c r="BN71" s="638"/>
      <c r="BO71" s="638"/>
      <c r="BP71" s="638"/>
      <c r="BQ71" s="638"/>
      <c r="BR71" s="638"/>
      <c r="BS71" s="270"/>
      <c r="BT71" s="270"/>
      <c r="BU71" s="270"/>
      <c r="BV71" s="270"/>
      <c r="BW71" s="270"/>
      <c r="BX71" s="418"/>
      <c r="BY71" s="270"/>
      <c r="BZ71" s="270"/>
      <c r="CA71" s="270"/>
      <c r="CB71" s="270"/>
      <c r="CC71" s="270"/>
      <c r="CD71" s="270"/>
      <c r="CE71" s="270"/>
      <c r="CF71" s="270"/>
      <c r="CG71" s="270"/>
      <c r="CH71" s="243"/>
      <c r="CI71" s="188"/>
      <c r="CJ71" s="188"/>
    </row>
    <row r="72" spans="1:88" ht="3" customHeight="1" thickBot="1">
      <c r="A72" s="173"/>
      <c r="E72" s="730"/>
      <c r="F72" s="730"/>
      <c r="G72" s="627"/>
      <c r="H72" s="630"/>
      <c r="I72" s="630"/>
      <c r="J72" s="630"/>
      <c r="K72" s="630"/>
      <c r="L72" s="630"/>
      <c r="M72" s="630"/>
      <c r="N72" s="630"/>
      <c r="O72" s="630"/>
      <c r="P72" s="630"/>
      <c r="Q72" s="630"/>
      <c r="R72" s="630"/>
      <c r="S72" s="630"/>
      <c r="T72" s="630"/>
      <c r="U72" s="630"/>
      <c r="V72" s="630"/>
      <c r="W72" s="630"/>
      <c r="X72" s="630"/>
      <c r="Y72" s="630"/>
      <c r="Z72" s="630"/>
      <c r="AA72" s="633"/>
      <c r="AB72" s="633"/>
      <c r="AC72" s="633"/>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667"/>
      <c r="BB72" s="667"/>
      <c r="BC72" s="667"/>
      <c r="BD72" s="667"/>
      <c r="BE72" s="667"/>
      <c r="BF72" s="667"/>
      <c r="BG72" s="667"/>
      <c r="BH72" s="667"/>
      <c r="BI72" s="667"/>
      <c r="BJ72" s="667"/>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64"/>
      <c r="CH72" s="241"/>
      <c r="CI72" s="188"/>
      <c r="CJ72" s="188"/>
    </row>
    <row r="73" spans="1:88" ht="3" customHeight="1" thickBot="1">
      <c r="A73" s="173"/>
      <c r="E73" s="730"/>
      <c r="F73" s="730"/>
      <c r="G73" s="627"/>
      <c r="H73" s="630"/>
      <c r="I73" s="630"/>
      <c r="J73" s="630"/>
      <c r="K73" s="630"/>
      <c r="L73" s="630"/>
      <c r="M73" s="630"/>
      <c r="N73" s="630"/>
      <c r="O73" s="630"/>
      <c r="P73" s="630"/>
      <c r="Q73" s="630"/>
      <c r="R73" s="630"/>
      <c r="S73" s="630"/>
      <c r="T73" s="630"/>
      <c r="U73" s="630"/>
      <c r="V73" s="630"/>
      <c r="W73" s="630"/>
      <c r="X73" s="630"/>
      <c r="Y73" s="630"/>
      <c r="Z73" s="630"/>
      <c r="AA73" s="633"/>
      <c r="AB73" s="633"/>
      <c r="AC73" s="633"/>
      <c r="AD73" s="618"/>
      <c r="AE73" s="612"/>
      <c r="AF73" s="612"/>
      <c r="AG73" s="612"/>
      <c r="AH73" s="412"/>
      <c r="AI73" s="613"/>
      <c r="AJ73" s="613"/>
      <c r="AK73" s="613"/>
      <c r="AL73" s="613"/>
      <c r="AM73" s="613"/>
      <c r="AN73" s="610" t="s">
        <v>371</v>
      </c>
      <c r="AO73" s="614"/>
      <c r="AP73" s="614"/>
      <c r="AQ73" s="614"/>
      <c r="AR73" s="614"/>
      <c r="AS73" s="614"/>
      <c r="AT73" s="610" t="s">
        <v>371</v>
      </c>
      <c r="AU73" s="614"/>
      <c r="AV73" s="614"/>
      <c r="AW73" s="614"/>
      <c r="AX73" s="614"/>
      <c r="AY73" s="614"/>
      <c r="AZ73" s="619"/>
      <c r="BA73" s="667"/>
      <c r="BB73" s="667"/>
      <c r="BC73" s="667"/>
      <c r="BD73" s="667"/>
      <c r="BE73" s="667"/>
      <c r="BF73" s="667"/>
      <c r="BG73" s="667"/>
      <c r="BH73" s="667"/>
      <c r="BI73" s="667"/>
      <c r="BJ73" s="667"/>
      <c r="BK73" s="417"/>
      <c r="BL73" s="417"/>
      <c r="BM73" s="612"/>
      <c r="BN73" s="612"/>
      <c r="BO73" s="612"/>
      <c r="BP73" s="412"/>
      <c r="BQ73" s="613"/>
      <c r="BR73" s="613"/>
      <c r="BS73" s="613"/>
      <c r="BT73" s="613"/>
      <c r="BU73" s="613"/>
      <c r="BV73" s="610"/>
      <c r="BW73" s="614"/>
      <c r="BX73" s="614"/>
      <c r="BY73" s="614"/>
      <c r="BZ73" s="614"/>
      <c r="CA73" s="614"/>
      <c r="CB73" s="610"/>
      <c r="CC73" s="614"/>
      <c r="CD73" s="614"/>
      <c r="CE73" s="614"/>
      <c r="CF73" s="614"/>
      <c r="CG73" s="614"/>
      <c r="CH73" s="244"/>
      <c r="CI73" s="188"/>
      <c r="CJ73" s="188"/>
    </row>
    <row r="74" spans="1:88" ht="15" customHeight="1" thickBot="1">
      <c r="A74" s="173"/>
      <c r="E74" s="730"/>
      <c r="F74" s="730"/>
      <c r="G74" s="627"/>
      <c r="H74" s="630"/>
      <c r="I74" s="630"/>
      <c r="J74" s="630"/>
      <c r="K74" s="630"/>
      <c r="L74" s="630"/>
      <c r="M74" s="630"/>
      <c r="N74" s="630"/>
      <c r="O74" s="630"/>
      <c r="P74" s="630"/>
      <c r="Q74" s="630"/>
      <c r="R74" s="630"/>
      <c r="S74" s="630"/>
      <c r="T74" s="630"/>
      <c r="U74" s="630"/>
      <c r="V74" s="630"/>
      <c r="W74" s="630"/>
      <c r="X74" s="630"/>
      <c r="Y74" s="630"/>
      <c r="Z74" s="630"/>
      <c r="AA74" s="633"/>
      <c r="AB74" s="633"/>
      <c r="AC74" s="633"/>
      <c r="AD74" s="618"/>
      <c r="AE74" s="409" t="str">
        <f>IF(LEN(VLOOKUP(AA68,suvaha!$D$8:$H$158,3,FALSE))&lt;11,"",LEFT(RIGHT(VLOOKUP(AA68,suvaha!$D$8:$H$158,3,FALSE),11),1))</f>
        <v/>
      </c>
      <c r="AF74" s="211" t="s">
        <v>371</v>
      </c>
      <c r="AG74" s="409" t="str">
        <f>IF(LEN(VLOOKUP(AA68,suvaha!$D$8:$H$158,3,FALSE))&lt;10,"",LEFT(RIGHT(VLOOKUP(AA68,suvaha!$D$8:$H$158,3,FALSE),10),1))</f>
        <v/>
      </c>
      <c r="AH74" s="411" t="s">
        <v>371</v>
      </c>
      <c r="AI74" s="409" t="str">
        <f>IF(LEN(VLOOKUP(AA68,suvaha!$D$8:$H$158,3,FALSE))&lt;9,"",LEFT(RIGHT(VLOOKUP(AA68,suvaha!$D$8:$H$158,3,FALSE),9),1))</f>
        <v/>
      </c>
      <c r="AJ74" s="211" t="s">
        <v>371</v>
      </c>
      <c r="AK74" s="409" t="str">
        <f>IF(LEN(VLOOKUP(AA68,suvaha!$D$8:$H$158,3,FALSE))&lt;8,"",LEFT(RIGHT(VLOOKUP(AA68,suvaha!$D$8:$H$158,3,FALSE),8),1))</f>
        <v/>
      </c>
      <c r="AL74" s="411" t="s">
        <v>371</v>
      </c>
      <c r="AM74" s="409" t="str">
        <f>IF(LEN(VLOOKUP(AA68,suvaha!$D$8:$H$158,3,FALSE))&lt;7,"",LEFT(RIGHT(VLOOKUP(AA68,suvaha!$D$8:$H$158,3,FALSE),7),1))</f>
        <v/>
      </c>
      <c r="AN74" s="610"/>
      <c r="AO74" s="409" t="str">
        <f>IF(LEN(VLOOKUP(AA68,suvaha!$D$8:$H$158,3,FALSE))&lt;6,"",LEFT(RIGHT(VLOOKUP(AA68,suvaha!$D$8:$H$158,3,FALSE),6),1))</f>
        <v/>
      </c>
      <c r="AP74" s="411" t="s">
        <v>371</v>
      </c>
      <c r="AQ74" s="409" t="str">
        <f>IF(LEN(VLOOKUP(AA68,suvaha!$D$8:$H$158,3,FALSE))&lt;5,"",LEFT(RIGHT(VLOOKUP(AA68,suvaha!$D$8:$H$158,3,FALSE),5),1))</f>
        <v/>
      </c>
      <c r="AR74" s="411" t="s">
        <v>371</v>
      </c>
      <c r="AS74" s="409" t="str">
        <f>IF(LEN(VLOOKUP(AA68,suvaha!$D$8:$H$158,3,FALSE))&lt;4,"",LEFT(RIGHT(VLOOKUP(AA68,suvaha!$D$8:$H$158,3,FALSE),4),1))</f>
        <v/>
      </c>
      <c r="AT74" s="610"/>
      <c r="AU74" s="409" t="str">
        <f>IF(LEN(VLOOKUP(AA68,suvaha!$D$8:$H$158,3,FALSE))&lt;3,"",LEFT(RIGHT(VLOOKUP(AA68,suvaha!$D$8:$H$158,3,FALSE),3),1))</f>
        <v/>
      </c>
      <c r="AV74" s="411" t="s">
        <v>371</v>
      </c>
      <c r="AW74" s="409" t="str">
        <f>IF(LEN(VLOOKUP(AA68,suvaha!$D$8:$H$158,3,FALSE))&lt;2,"",LEFT(RIGHT(VLOOKUP(AA68,suvaha!$D$8:$H$158,3,FALSE),2),1))</f>
        <v/>
      </c>
      <c r="AX74" s="411" t="s">
        <v>371</v>
      </c>
      <c r="AY74" s="409" t="str">
        <f>IF(VLOOKUP(AA68,suvaha!$D$8:$H$85,3,FALSE)=0,"",IF(LEN(VLOOKUP(AA68,suvaha!$D$8:$H$158,3,FALSE))&lt;1,"",LEFT(RIGHT(VLOOKUP(AA68,suvaha!$D$8:$H$158,3,FALSE),1),1)))</f>
        <v/>
      </c>
      <c r="AZ74" s="619"/>
      <c r="BA74" s="667"/>
      <c r="BB74" s="667"/>
      <c r="BC74" s="667"/>
      <c r="BD74" s="667"/>
      <c r="BE74" s="667"/>
      <c r="BF74" s="667"/>
      <c r="BG74" s="667"/>
      <c r="BH74" s="667"/>
      <c r="BI74" s="667"/>
      <c r="BJ74" s="667"/>
      <c r="BK74" s="417"/>
      <c r="BL74" s="417"/>
      <c r="BM74" s="409" t="str">
        <f>IF(LEN(VLOOKUP(AA68,suvaha!$D$8:$H$158,5,FALSE))&lt;11,"",LEFT(RIGHT(VLOOKUP(AA68,suvaha!$D$8:$H$158,5,FALSE),11),1))</f>
        <v/>
      </c>
      <c r="BN74" s="211" t="s">
        <v>371</v>
      </c>
      <c r="BO74" s="409" t="str">
        <f>IF(LEN(VLOOKUP(AA68,suvaha!$D$8:$H$158,5,FALSE))&lt;10,"",LEFT(RIGHT(VLOOKUP(AA68,suvaha!$D$8:$H$158,5,FALSE),10),1))</f>
        <v/>
      </c>
      <c r="BP74" s="411" t="s">
        <v>371</v>
      </c>
      <c r="BQ74" s="409" t="str">
        <f>IF(LEN(VLOOKUP(AA68,suvaha!$D$8:$H$158,5,FALSE))&lt;9,"",LEFT(RIGHT(VLOOKUP(AA68,suvaha!$D$8:$H$158,5,FALSE),9),1))</f>
        <v/>
      </c>
      <c r="BR74" s="211" t="s">
        <v>371</v>
      </c>
      <c r="BS74" s="409" t="str">
        <f>IF(LEN(VLOOKUP(AA68,suvaha!$D$8:$H$158,5,FALSE))&lt;8,"",LEFT(RIGHT(VLOOKUP(AA68,suvaha!$D$8:$H$158,5,FALSE),8),1))</f>
        <v/>
      </c>
      <c r="BT74" s="411" t="s">
        <v>371</v>
      </c>
      <c r="BU74" s="409" t="str">
        <f>IF(LEN(VLOOKUP(AA68,suvaha!$D$8:$H$158,5,FALSE))&lt;7,"",LEFT(RIGHT(VLOOKUP(AA68,suvaha!$D$8:$H$158,5,FALSE),7),1))</f>
        <v/>
      </c>
      <c r="BV74" s="610" t="s">
        <v>371</v>
      </c>
      <c r="BW74" s="409" t="str">
        <f>IF(LEN(VLOOKUP(AA68,suvaha!$D$8:$H$158,5,FALSE))&lt;6,"",LEFT(RIGHT(VLOOKUP(AA68,suvaha!$D$8:$H$158,5,FALSE),6),1))</f>
        <v>1</v>
      </c>
      <c r="BX74" s="411" t="s">
        <v>371</v>
      </c>
      <c r="BY74" s="409" t="str">
        <f>IF(LEN(VLOOKUP(AA68,suvaha!$D$8:$H$158,5,FALSE))&lt;5,"",LEFT(RIGHT(VLOOKUP(AA68,suvaha!$D$8:$H$158,5,FALSE),5),1))</f>
        <v>6</v>
      </c>
      <c r="BZ74" s="411" t="s">
        <v>371</v>
      </c>
      <c r="CA74" s="409" t="str">
        <f>IF(LEN(VLOOKUP(AA68,suvaha!$D$8:$H$158,5,FALSE))&lt;4,"",LEFT(RIGHT(VLOOKUP(AA68,suvaha!$D$8:$H$158,5,FALSE),4),1))</f>
        <v>3</v>
      </c>
      <c r="CB74" s="610" t="s">
        <v>371</v>
      </c>
      <c r="CC74" s="409" t="str">
        <f>IF(LEN(VLOOKUP(AA68,suvaha!$D$8:$H$158,5,FALSE))&lt;3,"",LEFT(RIGHT(VLOOKUP(AA68,suvaha!$D$8:$H$158,5,FALSE),3),1))</f>
        <v>6</v>
      </c>
      <c r="CD74" s="411" t="s">
        <v>371</v>
      </c>
      <c r="CE74" s="409" t="str">
        <f>IF(LEN(VLOOKUP(AA68,suvaha!$D$8:$H$158,5,FALSE))&lt;2,"",LEFT(RIGHT(VLOOKUP(AA68,suvaha!$D$8:$H$158,5,FALSE),2),1))</f>
        <v>3</v>
      </c>
      <c r="CF74" s="411" t="s">
        <v>773</v>
      </c>
      <c r="CG74" s="409" t="str">
        <f>IF(VLOOKUP(AA68,suvaha!$D$8:$H$85,5,FALSE)=0,"",IF(LEN(VLOOKUP(AA68,suvaha!$D$8:$H$158,5,FALSE))&lt;1,"",LEFT(RIGHT(VLOOKUP(AA68,suvaha!$D$8:$H$158,5,FALSE),1),1)))</f>
        <v>0</v>
      </c>
      <c r="CH74" s="244"/>
      <c r="CI74" s="188"/>
      <c r="CJ74" s="188"/>
    </row>
    <row r="75" spans="1:88" ht="3" customHeight="1" thickBot="1">
      <c r="A75" s="173"/>
      <c r="E75" s="730"/>
      <c r="F75" s="730"/>
      <c r="G75" s="627"/>
      <c r="H75" s="630"/>
      <c r="I75" s="630"/>
      <c r="J75" s="630"/>
      <c r="K75" s="630"/>
      <c r="L75" s="630"/>
      <c r="M75" s="630"/>
      <c r="N75" s="630"/>
      <c r="O75" s="630"/>
      <c r="P75" s="630"/>
      <c r="Q75" s="630"/>
      <c r="R75" s="630"/>
      <c r="S75" s="630"/>
      <c r="T75" s="630"/>
      <c r="U75" s="630"/>
      <c r="V75" s="630"/>
      <c r="W75" s="630"/>
      <c r="X75" s="630"/>
      <c r="Y75" s="630"/>
      <c r="Z75" s="630"/>
      <c r="AA75" s="633"/>
      <c r="AB75" s="633"/>
      <c r="AC75" s="633"/>
      <c r="AD75" s="637"/>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667"/>
      <c r="BB75" s="667"/>
      <c r="BC75" s="667"/>
      <c r="BD75" s="667"/>
      <c r="BE75" s="667"/>
      <c r="BF75" s="667"/>
      <c r="BG75" s="667"/>
      <c r="BH75" s="667"/>
      <c r="BI75" s="667"/>
      <c r="BJ75" s="667"/>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70"/>
      <c r="CH75" s="243"/>
      <c r="CI75" s="188"/>
      <c r="CJ75" s="188"/>
    </row>
    <row r="76" spans="1:88" ht="6" customHeight="1" thickBot="1">
      <c r="D76" s="188"/>
      <c r="E76" s="224"/>
      <c r="F76" s="224"/>
      <c r="G76" s="224"/>
      <c r="H76" s="195"/>
      <c r="I76" s="195"/>
      <c r="J76" s="195"/>
      <c r="K76" s="320"/>
      <c r="L76" s="320"/>
      <c r="M76" s="320"/>
      <c r="N76" s="320"/>
      <c r="O76" s="320"/>
      <c r="P76" s="320"/>
      <c r="Q76" s="320"/>
      <c r="R76" s="320"/>
      <c r="S76" s="320"/>
      <c r="T76" s="320"/>
      <c r="U76" s="320"/>
      <c r="V76" s="320"/>
      <c r="W76" s="320"/>
      <c r="X76" s="320"/>
      <c r="Y76" s="320"/>
      <c r="Z76" s="320"/>
      <c r="AA76" s="320"/>
      <c r="AB76" s="320"/>
      <c r="AC76" s="320"/>
      <c r="AD76" s="320"/>
      <c r="AE76" s="320"/>
      <c r="AF76" s="320"/>
      <c r="AG76" s="320"/>
      <c r="AH76" s="320"/>
      <c r="AI76" s="320"/>
      <c r="AJ76" s="320"/>
      <c r="AK76" s="320"/>
      <c r="AL76" s="320"/>
      <c r="AM76" s="320"/>
      <c r="AN76" s="320"/>
      <c r="AO76" s="320"/>
      <c r="AP76" s="320"/>
      <c r="AQ76" s="320"/>
      <c r="AR76" s="320"/>
      <c r="AS76" s="320"/>
      <c r="AT76" s="320"/>
      <c r="AU76" s="320"/>
      <c r="AV76" s="320"/>
      <c r="AW76" s="320"/>
      <c r="AX76" s="320"/>
      <c r="AY76" s="320"/>
      <c r="AZ76" s="320"/>
      <c r="BA76" s="320"/>
      <c r="BB76" s="320"/>
      <c r="BC76" s="320"/>
      <c r="BD76" s="320"/>
      <c r="BE76" s="320"/>
      <c r="BF76" s="320"/>
      <c r="BG76" s="320"/>
      <c r="BH76" s="320"/>
      <c r="BI76" s="320"/>
      <c r="BJ76" s="320"/>
      <c r="BK76" s="320"/>
      <c r="BL76" s="320"/>
      <c r="BM76" s="320"/>
      <c r="BN76" s="320"/>
      <c r="BO76" s="320"/>
      <c r="BP76" s="320"/>
      <c r="BQ76" s="320"/>
      <c r="BR76" s="320"/>
      <c r="BS76" s="320"/>
      <c r="BT76" s="320"/>
      <c r="BU76" s="320"/>
      <c r="BV76" s="320"/>
      <c r="BW76" s="320"/>
      <c r="BX76" s="320"/>
      <c r="BY76" s="320"/>
      <c r="BZ76" s="320"/>
      <c r="CA76" s="320"/>
      <c r="CB76" s="320"/>
      <c r="CC76" s="320"/>
      <c r="CD76" s="320"/>
      <c r="CE76" s="320"/>
      <c r="CF76" s="320"/>
      <c r="CG76" s="320"/>
      <c r="CH76" s="320"/>
      <c r="CI76" s="188"/>
      <c r="CJ76" s="188"/>
    </row>
    <row r="77" spans="1:88" ht="12.75" customHeight="1" thickBot="1">
      <c r="A77" s="173"/>
      <c r="B77" s="325"/>
      <c r="C77" s="178"/>
      <c r="D77" s="178"/>
      <c r="E77" s="793" t="str">
        <f>Index!C410</f>
        <v>Ozna-čenie</v>
      </c>
      <c r="F77" s="793"/>
      <c r="G77" s="794" t="str">
        <f>Index!C432</f>
        <v>STRANA PASÍV</v>
      </c>
      <c r="H77" s="794"/>
      <c r="I77" s="794"/>
      <c r="J77" s="794"/>
      <c r="K77" s="794"/>
      <c r="L77" s="794"/>
      <c r="M77" s="794"/>
      <c r="N77" s="794"/>
      <c r="O77" s="794"/>
      <c r="P77" s="794"/>
      <c r="Q77" s="794"/>
      <c r="R77" s="794"/>
      <c r="S77" s="794"/>
      <c r="T77" s="794"/>
      <c r="U77" s="794"/>
      <c r="V77" s="794"/>
      <c r="W77" s="794"/>
      <c r="X77" s="794"/>
      <c r="Y77" s="794"/>
      <c r="Z77" s="794"/>
      <c r="AA77" s="794"/>
      <c r="AB77" s="794"/>
      <c r="AC77" s="794"/>
      <c r="AD77" s="794"/>
      <c r="AE77" s="794"/>
      <c r="AF77" s="794"/>
      <c r="AG77" s="794"/>
      <c r="AH77" s="794"/>
      <c r="AI77" s="794"/>
      <c r="AJ77" s="794"/>
      <c r="AK77" s="795" t="str">
        <f>Index!C433</f>
        <v>Číslo riadku</v>
      </c>
      <c r="AL77" s="795"/>
      <c r="AM77" s="795"/>
      <c r="AN77" s="794" t="str">
        <f>Index!C414</f>
        <v>Bežné účtovné obdobie</v>
      </c>
      <c r="AO77" s="794"/>
      <c r="AP77" s="794"/>
      <c r="AQ77" s="794"/>
      <c r="AR77" s="794"/>
      <c r="AS77" s="794"/>
      <c r="AT77" s="794"/>
      <c r="AU77" s="794"/>
      <c r="AV77" s="794"/>
      <c r="AW77" s="794"/>
      <c r="AX77" s="794"/>
      <c r="AY77" s="794"/>
      <c r="AZ77" s="794"/>
      <c r="BA77" s="794"/>
      <c r="BB77" s="794"/>
      <c r="BC77" s="794"/>
      <c r="BD77" s="794"/>
      <c r="BE77" s="794"/>
      <c r="BF77" s="794"/>
      <c r="BG77" s="794"/>
      <c r="BH77" s="794"/>
      <c r="BI77" s="794"/>
      <c r="BJ77" s="796"/>
      <c r="BK77" s="334"/>
      <c r="BL77" s="797" t="str">
        <f>Index!C415</f>
        <v>Bezprostredne predchádzajúce účtovné obdobie</v>
      </c>
      <c r="BM77" s="797"/>
      <c r="BN77" s="797"/>
      <c r="BO77" s="797"/>
      <c r="BP77" s="797"/>
      <c r="BQ77" s="797"/>
      <c r="BR77" s="797"/>
      <c r="BS77" s="797"/>
      <c r="BT77" s="797"/>
      <c r="BU77" s="797"/>
      <c r="BV77" s="797"/>
      <c r="BW77" s="797"/>
      <c r="BX77" s="797"/>
      <c r="BY77" s="797"/>
      <c r="BZ77" s="797"/>
      <c r="CA77" s="797"/>
      <c r="CB77" s="797"/>
      <c r="CC77" s="797"/>
      <c r="CD77" s="797"/>
      <c r="CE77" s="797"/>
      <c r="CF77" s="797"/>
      <c r="CG77" s="797"/>
      <c r="CH77" s="797"/>
      <c r="CI77" s="188"/>
      <c r="CJ77" s="188"/>
    </row>
    <row r="78" spans="1:88" ht="11.25" customHeight="1">
      <c r="A78" s="173"/>
      <c r="B78" s="690"/>
      <c r="C78" s="690"/>
      <c r="D78" s="690"/>
      <c r="E78" s="793"/>
      <c r="F78" s="793"/>
      <c r="G78" s="794"/>
      <c r="H78" s="794"/>
      <c r="I78" s="794"/>
      <c r="J78" s="794"/>
      <c r="K78" s="794"/>
      <c r="L78" s="794"/>
      <c r="M78" s="794"/>
      <c r="N78" s="794"/>
      <c r="O78" s="794"/>
      <c r="P78" s="794"/>
      <c r="Q78" s="794"/>
      <c r="R78" s="794"/>
      <c r="S78" s="794"/>
      <c r="T78" s="794"/>
      <c r="U78" s="794"/>
      <c r="V78" s="794"/>
      <c r="W78" s="794"/>
      <c r="X78" s="794"/>
      <c r="Y78" s="794"/>
      <c r="Z78" s="794"/>
      <c r="AA78" s="794"/>
      <c r="AB78" s="794"/>
      <c r="AC78" s="794"/>
      <c r="AD78" s="794"/>
      <c r="AE78" s="794"/>
      <c r="AF78" s="794"/>
      <c r="AG78" s="794"/>
      <c r="AH78" s="794"/>
      <c r="AI78" s="794"/>
      <c r="AJ78" s="794"/>
      <c r="AK78" s="795"/>
      <c r="AL78" s="795"/>
      <c r="AM78" s="795"/>
      <c r="AN78" s="794"/>
      <c r="AO78" s="794"/>
      <c r="AP78" s="794"/>
      <c r="AQ78" s="794"/>
      <c r="AR78" s="794"/>
      <c r="AS78" s="794"/>
      <c r="AT78" s="794"/>
      <c r="AU78" s="794"/>
      <c r="AV78" s="794"/>
      <c r="AW78" s="794"/>
      <c r="AX78" s="794"/>
      <c r="AY78" s="794"/>
      <c r="AZ78" s="794"/>
      <c r="BA78" s="794"/>
      <c r="BB78" s="794"/>
      <c r="BC78" s="794"/>
      <c r="BD78" s="794"/>
      <c r="BE78" s="794"/>
      <c r="BF78" s="794"/>
      <c r="BG78" s="794"/>
      <c r="BH78" s="794"/>
      <c r="BI78" s="794"/>
      <c r="BJ78" s="796"/>
      <c r="BK78" s="255"/>
      <c r="BL78" s="797"/>
      <c r="BM78" s="797"/>
      <c r="BN78" s="797"/>
      <c r="BO78" s="797"/>
      <c r="BP78" s="797"/>
      <c r="BQ78" s="797"/>
      <c r="BR78" s="797"/>
      <c r="BS78" s="797"/>
      <c r="BT78" s="797"/>
      <c r="BU78" s="797"/>
      <c r="BV78" s="797"/>
      <c r="BW78" s="797"/>
      <c r="BX78" s="797"/>
      <c r="BY78" s="797"/>
      <c r="BZ78" s="797"/>
      <c r="CA78" s="797"/>
      <c r="CB78" s="797"/>
      <c r="CC78" s="797"/>
      <c r="CD78" s="797"/>
      <c r="CE78" s="797"/>
      <c r="CF78" s="797"/>
      <c r="CG78" s="797"/>
      <c r="CH78" s="797"/>
      <c r="CI78" s="188"/>
      <c r="CJ78" s="188"/>
    </row>
    <row r="79" spans="1:88" s="260" customFormat="1" ht="9" customHeight="1">
      <c r="A79" s="256"/>
      <c r="B79" s="789"/>
      <c r="C79" s="789"/>
      <c r="D79" s="257"/>
      <c r="E79" s="790" t="s">
        <v>8</v>
      </c>
      <c r="F79" s="790"/>
      <c r="G79" s="791" t="s">
        <v>9</v>
      </c>
      <c r="H79" s="791"/>
      <c r="I79" s="791"/>
      <c r="J79" s="791"/>
      <c r="K79" s="791"/>
      <c r="L79" s="791"/>
      <c r="M79" s="791"/>
      <c r="N79" s="791"/>
      <c r="O79" s="791"/>
      <c r="P79" s="791"/>
      <c r="Q79" s="791"/>
      <c r="R79" s="791"/>
      <c r="S79" s="791"/>
      <c r="T79" s="791"/>
      <c r="U79" s="791"/>
      <c r="V79" s="791"/>
      <c r="W79" s="791"/>
      <c r="X79" s="791"/>
      <c r="Y79" s="791"/>
      <c r="Z79" s="791"/>
      <c r="AA79" s="791"/>
      <c r="AB79" s="791"/>
      <c r="AC79" s="791"/>
      <c r="AD79" s="791"/>
      <c r="AE79" s="791"/>
      <c r="AF79" s="791"/>
      <c r="AG79" s="791"/>
      <c r="AH79" s="791"/>
      <c r="AI79" s="791"/>
      <c r="AJ79" s="791"/>
      <c r="AK79" s="791" t="s">
        <v>10</v>
      </c>
      <c r="AL79" s="791"/>
      <c r="AM79" s="791"/>
      <c r="AN79" s="791">
        <v>4</v>
      </c>
      <c r="AO79" s="791"/>
      <c r="AP79" s="791"/>
      <c r="AQ79" s="791"/>
      <c r="AR79" s="791"/>
      <c r="AS79" s="791"/>
      <c r="AT79" s="791"/>
      <c r="AU79" s="791"/>
      <c r="AV79" s="791"/>
      <c r="AW79" s="791"/>
      <c r="AX79" s="791"/>
      <c r="AY79" s="791"/>
      <c r="AZ79" s="791"/>
      <c r="BA79" s="791"/>
      <c r="BB79" s="791"/>
      <c r="BC79" s="791"/>
      <c r="BD79" s="791"/>
      <c r="BE79" s="791"/>
      <c r="BF79" s="791"/>
      <c r="BG79" s="791"/>
      <c r="BH79" s="791"/>
      <c r="BI79" s="791"/>
      <c r="BJ79" s="792"/>
      <c r="BK79" s="258"/>
      <c r="BL79" s="787">
        <v>5</v>
      </c>
      <c r="BM79" s="787"/>
      <c r="BN79" s="787"/>
      <c r="BO79" s="787"/>
      <c r="BP79" s="787"/>
      <c r="BQ79" s="787"/>
      <c r="BR79" s="787"/>
      <c r="BS79" s="787"/>
      <c r="BT79" s="787"/>
      <c r="BU79" s="787"/>
      <c r="BV79" s="787"/>
      <c r="BW79" s="787"/>
      <c r="BX79" s="787"/>
      <c r="BY79" s="787"/>
      <c r="BZ79" s="787"/>
      <c r="CA79" s="787"/>
      <c r="CB79" s="787"/>
      <c r="CC79" s="787"/>
      <c r="CD79" s="787"/>
      <c r="CE79" s="787"/>
      <c r="CF79" s="787"/>
      <c r="CG79" s="787"/>
      <c r="CH79" s="787"/>
      <c r="CI79" s="259"/>
      <c r="CJ79" s="259"/>
    </row>
    <row r="80" spans="1:88" s="206" customFormat="1" ht="3" customHeight="1">
      <c r="A80" s="173"/>
      <c r="B80" s="325"/>
      <c r="C80" s="178"/>
      <c r="D80" s="178"/>
      <c r="E80" s="788"/>
      <c r="F80" s="788"/>
      <c r="G80" s="785" t="str">
        <f>Index!C130</f>
        <v>Spolu vlastné imanie a záväzky r. 80 + r. 101 + r. 141</v>
      </c>
      <c r="H80" s="785"/>
      <c r="I80" s="785"/>
      <c r="J80" s="785"/>
      <c r="K80" s="785"/>
      <c r="L80" s="785"/>
      <c r="M80" s="785"/>
      <c r="N80" s="785"/>
      <c r="O80" s="785"/>
      <c r="P80" s="785"/>
      <c r="Q80" s="785"/>
      <c r="R80" s="785"/>
      <c r="S80" s="785"/>
      <c r="T80" s="785"/>
      <c r="U80" s="785"/>
      <c r="V80" s="785"/>
      <c r="W80" s="785"/>
      <c r="X80" s="785"/>
      <c r="Y80" s="785"/>
      <c r="Z80" s="785"/>
      <c r="AA80" s="785"/>
      <c r="AB80" s="785"/>
      <c r="AC80" s="785"/>
      <c r="AD80" s="785"/>
      <c r="AE80" s="785"/>
      <c r="AF80" s="785"/>
      <c r="AG80" s="785"/>
      <c r="AH80" s="785"/>
      <c r="AI80" s="785"/>
      <c r="AJ80" s="785"/>
      <c r="AK80" s="786" t="s">
        <v>878</v>
      </c>
      <c r="AL80" s="786"/>
      <c r="AM80" s="786"/>
      <c r="AN80" s="321"/>
      <c r="AO80" s="327"/>
      <c r="AP80" s="327"/>
      <c r="AQ80" s="327"/>
      <c r="AR80" s="327"/>
      <c r="AS80" s="327"/>
      <c r="AT80" s="327"/>
      <c r="AU80" s="327"/>
      <c r="AV80" s="327"/>
      <c r="AW80" s="327"/>
      <c r="AX80" s="327"/>
      <c r="AY80" s="327"/>
      <c r="AZ80" s="327"/>
      <c r="BA80" s="327"/>
      <c r="BB80" s="327"/>
      <c r="BC80" s="327"/>
      <c r="BD80" s="327"/>
      <c r="BE80" s="207"/>
      <c r="BF80" s="207"/>
      <c r="BG80" s="207"/>
      <c r="BH80" s="207"/>
      <c r="BI80" s="207"/>
      <c r="BJ80" s="207"/>
      <c r="BK80" s="207"/>
      <c r="BL80" s="636"/>
      <c r="BM80" s="636"/>
      <c r="BN80" s="636"/>
      <c r="BO80" s="636"/>
      <c r="BP80" s="636"/>
      <c r="BQ80" s="636"/>
      <c r="BR80" s="636"/>
      <c r="BS80" s="636"/>
      <c r="BT80" s="636"/>
      <c r="BU80" s="636"/>
      <c r="BV80" s="636"/>
      <c r="BW80" s="636"/>
      <c r="BX80" s="636"/>
      <c r="BY80" s="636"/>
      <c r="BZ80" s="636"/>
      <c r="CA80" s="636"/>
      <c r="CB80" s="636"/>
      <c r="CC80" s="207"/>
      <c r="CD80" s="207"/>
      <c r="CE80" s="207"/>
      <c r="CF80" s="207"/>
      <c r="CG80" s="207"/>
      <c r="CH80" s="241"/>
      <c r="CI80" s="245"/>
      <c r="CJ80" s="245"/>
    </row>
    <row r="81" spans="1:88" s="206" customFormat="1" ht="3" customHeight="1">
      <c r="A81" s="173"/>
      <c r="B81" s="173"/>
      <c r="C81" s="173"/>
      <c r="D81" s="325"/>
      <c r="E81" s="788"/>
      <c r="F81" s="788"/>
      <c r="G81" s="785"/>
      <c r="H81" s="785"/>
      <c r="I81" s="785"/>
      <c r="J81" s="785"/>
      <c r="K81" s="785"/>
      <c r="L81" s="785"/>
      <c r="M81" s="785"/>
      <c r="N81" s="785"/>
      <c r="O81" s="785"/>
      <c r="P81" s="785"/>
      <c r="Q81" s="785"/>
      <c r="R81" s="785"/>
      <c r="S81" s="785"/>
      <c r="T81" s="785"/>
      <c r="U81" s="785"/>
      <c r="V81" s="785"/>
      <c r="W81" s="785"/>
      <c r="X81" s="785"/>
      <c r="Y81" s="785"/>
      <c r="Z81" s="785"/>
      <c r="AA81" s="785"/>
      <c r="AB81" s="785"/>
      <c r="AC81" s="785"/>
      <c r="AD81" s="785"/>
      <c r="AE81" s="785"/>
      <c r="AF81" s="785"/>
      <c r="AG81" s="785"/>
      <c r="AH81" s="785"/>
      <c r="AI81" s="785"/>
      <c r="AJ81" s="785"/>
      <c r="AK81" s="786"/>
      <c r="AL81" s="786"/>
      <c r="AM81" s="786"/>
      <c r="AN81" s="319"/>
      <c r="AO81" s="413"/>
      <c r="AP81" s="413"/>
      <c r="AQ81" s="413"/>
      <c r="AR81" s="412"/>
      <c r="AS81" s="414"/>
      <c r="AT81" s="414"/>
      <c r="AU81" s="414"/>
      <c r="AV81" s="414"/>
      <c r="AW81" s="414"/>
      <c r="AX81" s="415"/>
      <c r="AY81" s="613"/>
      <c r="AZ81" s="613"/>
      <c r="BA81" s="613"/>
      <c r="BB81" s="613"/>
      <c r="BC81" s="613"/>
      <c r="BD81" s="613"/>
      <c r="BE81" s="411"/>
      <c r="BF81" s="761"/>
      <c r="BG81" s="761"/>
      <c r="BH81" s="761"/>
      <c r="BI81" s="761"/>
      <c r="BJ81" s="761"/>
      <c r="BK81" s="643"/>
      <c r="BL81" s="618"/>
      <c r="BM81" s="612"/>
      <c r="BN81" s="612"/>
      <c r="BO81" s="612"/>
      <c r="BP81" s="412"/>
      <c r="BQ81" s="613"/>
      <c r="BR81" s="613"/>
      <c r="BS81" s="613"/>
      <c r="BT81" s="613"/>
      <c r="BU81" s="613"/>
      <c r="BV81" s="610"/>
      <c r="BW81" s="614"/>
      <c r="BX81" s="614"/>
      <c r="BY81" s="614"/>
      <c r="BZ81" s="614"/>
      <c r="CA81" s="614"/>
      <c r="CB81" s="611"/>
      <c r="CC81" s="614"/>
      <c r="CD81" s="614"/>
      <c r="CE81" s="614"/>
      <c r="CF81" s="614"/>
      <c r="CG81" s="614"/>
      <c r="CH81" s="242"/>
      <c r="CI81" s="245"/>
      <c r="CJ81" s="245"/>
    </row>
    <row r="82" spans="1:88" s="203" customFormat="1" ht="15" customHeight="1">
      <c r="A82" s="173"/>
      <c r="B82" s="173"/>
      <c r="C82" s="173"/>
      <c r="E82" s="788"/>
      <c r="F82" s="788"/>
      <c r="G82" s="785"/>
      <c r="H82" s="785"/>
      <c r="I82" s="785"/>
      <c r="J82" s="785"/>
      <c r="K82" s="785"/>
      <c r="L82" s="785"/>
      <c r="M82" s="785"/>
      <c r="N82" s="785"/>
      <c r="O82" s="785"/>
      <c r="P82" s="785"/>
      <c r="Q82" s="785"/>
      <c r="R82" s="785"/>
      <c r="S82" s="785"/>
      <c r="T82" s="785"/>
      <c r="U82" s="785"/>
      <c r="V82" s="785"/>
      <c r="W82" s="785"/>
      <c r="X82" s="785"/>
      <c r="Y82" s="785"/>
      <c r="Z82" s="785"/>
      <c r="AA82" s="785"/>
      <c r="AB82" s="785"/>
      <c r="AC82" s="785"/>
      <c r="AD82" s="785"/>
      <c r="AE82" s="785"/>
      <c r="AF82" s="785"/>
      <c r="AG82" s="785"/>
      <c r="AH82" s="785"/>
      <c r="AI82" s="785"/>
      <c r="AJ82" s="785"/>
      <c r="AK82" s="786"/>
      <c r="AL82" s="786"/>
      <c r="AM82" s="786"/>
      <c r="AN82" s="319"/>
      <c r="AO82" s="409" t="str">
        <f>IF(LEN(VLOOKUP(AK80,suvaha!$D$92:$H$158,2,FALSE))&lt;11,"",LEFT(RIGHT(VLOOKUP(AK80,suvaha!$D$92:$H$158,2,FALSE),11),1))</f>
        <v/>
      </c>
      <c r="AP82" s="211"/>
      <c r="AQ82" s="409" t="str">
        <f>IF(LEN(VLOOKUP(AK80,suvaha!$D$92:$H$158,2,FALSE))&lt;10,"",LEFT(RIGHT(VLOOKUP(AK80,suvaha!$D$92:$H$158,2,FALSE),10),1))</f>
        <v/>
      </c>
      <c r="AR82" s="411"/>
      <c r="AS82" s="409" t="str">
        <f>IF(LEN(VLOOKUP(AK80,suvaha!$D$92:$H$158,2,FALSE))&lt;9,"",LEFT(RIGHT(VLOOKUP(AK80,suvaha!$D$92:$H$158,2,FALSE),9),1))</f>
        <v/>
      </c>
      <c r="AT82" s="211"/>
      <c r="AU82" s="409" t="str">
        <f>IF(LEN(VLOOKUP(AK80,suvaha!$D$92:$H$158,2,FALSE))&lt;8,"",LEFT(RIGHT(VLOOKUP(AK80,suvaha!$D$92:$H$158,2,FALSE),8),1))</f>
        <v>2</v>
      </c>
      <c r="AV82" s="411"/>
      <c r="AW82" s="409" t="str">
        <f>IF(LEN(VLOOKUP(AK80,suvaha!$D$92:$H$158,2,FALSE))&lt;7,"",LEFT(RIGHT(VLOOKUP(AK80,suvaha!$D$92:$H$158,2,FALSE),7),1))</f>
        <v>2</v>
      </c>
      <c r="AX82" s="415"/>
      <c r="AY82" s="409" t="str">
        <f>IF(LEN(VLOOKUP(AK80,suvaha!$D$92:$H$158,2,FALSE))&lt;6,"",LEFT(RIGHT(VLOOKUP(AK80,suvaha!$D$92:$H$158,2,FALSE),6),1))</f>
        <v>1</v>
      </c>
      <c r="AZ82" s="211"/>
      <c r="BA82" s="754" t="str">
        <f>IF(LEN(VLOOKUP(AK80,suvaha!$D$92:$H$158,2,FALSE))&lt;5,"",LEFT(RIGHT(VLOOKUP(AK80,suvaha!$D$92:$H$158,2,FALSE),5),1))</f>
        <v>7</v>
      </c>
      <c r="BB82" s="754" t="e">
        <f>IF(LEN(#REF!)&lt;5,"",LEFT(RIGHT(#REF!,5),1))</f>
        <v>#REF!</v>
      </c>
      <c r="BC82" s="411"/>
      <c r="BD82" s="409" t="str">
        <f>IF(LEN(VLOOKUP(AK80,suvaha!$D$92:$H$158,2,FALSE))&lt;4,"",LEFT(RIGHT(VLOOKUP(AK80,suvaha!$D$92:$H$158,2,FALSE),4),1))</f>
        <v>0</v>
      </c>
      <c r="BE82" s="411"/>
      <c r="BF82" s="409" t="str">
        <f>IF(LEN(VLOOKUP(AK80,suvaha!$D$92:$H$158,2,FALSE))&lt;3,"",LEFT(RIGHT(VLOOKUP(AK80,suvaha!$D$92:$H$158,2,FALSE),3),1))</f>
        <v>7</v>
      </c>
      <c r="BG82" s="411"/>
      <c r="BH82" s="409" t="str">
        <f>IF(LEN(VLOOKUP(AK80,suvaha!$D$92:$H$158,2,FALSE))&lt;2,"",LEFT(RIGHT(VLOOKUP(AK80,suvaha!$D$92:$H$158,2,FALSE),2),1))</f>
        <v>5</v>
      </c>
      <c r="BI82" s="411"/>
      <c r="BJ82" s="409" t="str">
        <f>IF(VLOOKUP(AK80,suvaha!$D$92:$H$158,2,FALSE)=0,"",IF(LEN(VLOOKUP(AK80,suvaha!$D$92:$H$158,2,FALSE))&lt;1,"",LEFT(RIGHT(VLOOKUP(AK80,suvaha!$D$92:$H$158,2,FALSE),1),1)))</f>
        <v>7</v>
      </c>
      <c r="BK82" s="643"/>
      <c r="BL82" s="618"/>
      <c r="BM82" s="409" t="str">
        <f>IF(LEN(VLOOKUP(AK80,suvaha!$D$92:$H$158,4,FALSE))&lt;11,"",LEFT(RIGHT(VLOOKUP(AK80,suvaha!$D$92:$H$158,4,FALSE),11),1))</f>
        <v/>
      </c>
      <c r="BN82" s="211"/>
      <c r="BO82" s="409" t="str">
        <f>IF(LEN(VLOOKUP(AK80,suvaha!$D$92:$H$158,4,FALSE))&lt;10,"",LEFT(RIGHT(VLOOKUP(AK80,suvaha!$D$92:$H$158,4,FALSE),10),1))</f>
        <v/>
      </c>
      <c r="BP82" s="411"/>
      <c r="BQ82" s="409" t="str">
        <f>IF(LEN(VLOOKUP(AK80,suvaha!$D$92:$H$158,4,FALSE))&lt;9,"",LEFT(RIGHT(VLOOKUP(AK80,suvaha!$D$92:$H$158,4,FALSE),9),1))</f>
        <v/>
      </c>
      <c r="BR82" s="211"/>
      <c r="BS82" s="409" t="str">
        <f>IF(LEN(VLOOKUP(AK80,suvaha!$D$92:$H$158,4,FALSE))&lt;8,"",LEFT(RIGHT(VLOOKUP(AK80,suvaha!$D$92:$H$158,4,FALSE),8),1))</f>
        <v>2</v>
      </c>
      <c r="BT82" s="411"/>
      <c r="BU82" s="409" t="str">
        <f>IF(LEN(VLOOKUP(AK80,suvaha!$D$92:$H$158,4,FALSE))&lt;7,"",LEFT(RIGHT(VLOOKUP(AK80,suvaha!$D$92:$H$158,4,FALSE),7),1))</f>
        <v>0</v>
      </c>
      <c r="BV82" s="610"/>
      <c r="BW82" s="409" t="str">
        <f>IF(LEN(VLOOKUP(AK80,suvaha!$D$92:$H$158,4,FALSE))&lt;6,"",LEFT(RIGHT(VLOOKUP(AK80,suvaha!$D$92:$H$158,4,FALSE),6),1))</f>
        <v>2</v>
      </c>
      <c r="BX82" s="411"/>
      <c r="BY82" s="409" t="str">
        <f>IF(LEN(VLOOKUP(AK80,suvaha!$D$92:$H$158,4,FALSE))&lt;5,"",LEFT(RIGHT(VLOOKUP(AK80,suvaha!$D$92:$H$158,4,FALSE),5),1))</f>
        <v>9</v>
      </c>
      <c r="BZ82" s="411"/>
      <c r="CA82" s="409" t="str">
        <f>IF(LEN(VLOOKUP(AK80,suvaha!$D$92:$H$158,4,FALSE))&lt;4,"",LEFT(RIGHT(VLOOKUP(AK80,suvaha!$D$92:$H$158,4,FALSE),4),1))</f>
        <v>9</v>
      </c>
      <c r="CB82" s="611"/>
      <c r="CC82" s="409" t="str">
        <f>IF(LEN(VLOOKUP(AK80,suvaha!$D$92:$H$158,4,FALSE))&lt;3,"",LEFT(RIGHT(VLOOKUP(AK80,suvaha!$D$92:$H$158,4,FALSE),3),1))</f>
        <v>7</v>
      </c>
      <c r="CD82" s="411"/>
      <c r="CE82" s="409" t="str">
        <f>IF(LEN(VLOOKUP(AK80,suvaha!$D$92:$H$158,4,FALSE))&lt;2,"",LEFT(RIGHT(VLOOKUP(AK80,suvaha!$D$92:$H$158,4,FALSE),2),1))</f>
        <v>6</v>
      </c>
      <c r="CF82" s="411"/>
      <c r="CG82" s="409" t="str">
        <f>IF(VLOOKUP(AK80,suvaha!$D$92:$H$158,4,FALSE)=0,"",IF(LEN(VLOOKUP(AK80,suvaha!$D$92:$H$158,4,FALSE))&lt;1,"",LEFT(RIGHT(VLOOKUP(AK80,suvaha!$D$92:$H$158,4,FALSE),1),1)))</f>
        <v>2</v>
      </c>
      <c r="CH82" s="242"/>
      <c r="CI82" s="173"/>
      <c r="CJ82" s="173"/>
    </row>
    <row r="83" spans="1:88" s="203" customFormat="1" ht="3" customHeight="1">
      <c r="A83" s="173"/>
      <c r="B83" s="173"/>
      <c r="C83" s="173"/>
      <c r="E83" s="788"/>
      <c r="F83" s="788"/>
      <c r="G83" s="785"/>
      <c r="H83" s="785"/>
      <c r="I83" s="785"/>
      <c r="J83" s="785"/>
      <c r="K83" s="785"/>
      <c r="L83" s="785"/>
      <c r="M83" s="785"/>
      <c r="N83" s="785"/>
      <c r="O83" s="785"/>
      <c r="P83" s="785"/>
      <c r="Q83" s="785"/>
      <c r="R83" s="785"/>
      <c r="S83" s="785"/>
      <c r="T83" s="785"/>
      <c r="U83" s="785"/>
      <c r="V83" s="785"/>
      <c r="W83" s="785"/>
      <c r="X83" s="785"/>
      <c r="Y83" s="785"/>
      <c r="Z83" s="785"/>
      <c r="AA83" s="785"/>
      <c r="AB83" s="785"/>
      <c r="AC83" s="785"/>
      <c r="AD83" s="785"/>
      <c r="AE83" s="785"/>
      <c r="AF83" s="785"/>
      <c r="AG83" s="785"/>
      <c r="AH83" s="785"/>
      <c r="AI83" s="785"/>
      <c r="AJ83" s="785"/>
      <c r="AK83" s="786"/>
      <c r="AL83" s="786"/>
      <c r="AM83" s="786"/>
      <c r="AN83" s="322"/>
      <c r="AO83" s="331"/>
      <c r="AP83" s="331"/>
      <c r="AQ83" s="331"/>
      <c r="AR83" s="331"/>
      <c r="AS83" s="331"/>
      <c r="AT83" s="331"/>
      <c r="AU83" s="331"/>
      <c r="AV83" s="331"/>
      <c r="AW83" s="331"/>
      <c r="AX83" s="331"/>
      <c r="AY83" s="331"/>
      <c r="AZ83" s="331"/>
      <c r="BA83" s="331"/>
      <c r="BB83" s="331"/>
      <c r="BC83" s="331"/>
      <c r="BD83" s="331"/>
      <c r="BE83" s="270"/>
      <c r="BF83" s="270"/>
      <c r="BG83" s="270"/>
      <c r="BH83" s="270"/>
      <c r="BI83" s="270"/>
      <c r="BJ83" s="270"/>
      <c r="BK83" s="270"/>
      <c r="BL83" s="638"/>
      <c r="BM83" s="638"/>
      <c r="BN83" s="638"/>
      <c r="BO83" s="638"/>
      <c r="BP83" s="638"/>
      <c r="BQ83" s="638"/>
      <c r="BR83" s="638"/>
      <c r="BS83" s="638"/>
      <c r="BT83" s="638"/>
      <c r="BU83" s="638"/>
      <c r="BV83" s="638"/>
      <c r="BW83" s="638"/>
      <c r="BX83" s="638"/>
      <c r="BY83" s="638"/>
      <c r="BZ83" s="638"/>
      <c r="CA83" s="638"/>
      <c r="CB83" s="638"/>
      <c r="CC83" s="270"/>
      <c r="CD83" s="270"/>
      <c r="CE83" s="270"/>
      <c r="CF83" s="270"/>
      <c r="CG83" s="270"/>
      <c r="CH83" s="243"/>
      <c r="CI83" s="173"/>
      <c r="CJ83" s="173"/>
    </row>
    <row r="84" spans="1:88" s="206" customFormat="1" ht="3" customHeight="1">
      <c r="A84" s="173"/>
      <c r="B84" s="325"/>
      <c r="C84" s="178"/>
      <c r="D84" s="178"/>
      <c r="E84" s="784" t="s">
        <v>12</v>
      </c>
      <c r="F84" s="784"/>
      <c r="G84" s="785" t="str">
        <f>Index!C131</f>
        <v>Vlastné imanie (r. 81 + r. 85 + r. 86 + r. 87 + r. 90 + r. 93 + r. 97 + r. 100)</v>
      </c>
      <c r="H84" s="785"/>
      <c r="I84" s="785"/>
      <c r="J84" s="785"/>
      <c r="K84" s="785"/>
      <c r="L84" s="785"/>
      <c r="M84" s="785"/>
      <c r="N84" s="785"/>
      <c r="O84" s="785"/>
      <c r="P84" s="785"/>
      <c r="Q84" s="785"/>
      <c r="R84" s="785"/>
      <c r="S84" s="785"/>
      <c r="T84" s="785"/>
      <c r="U84" s="785"/>
      <c r="V84" s="785"/>
      <c r="W84" s="785"/>
      <c r="X84" s="785"/>
      <c r="Y84" s="785"/>
      <c r="Z84" s="785"/>
      <c r="AA84" s="785"/>
      <c r="AB84" s="785"/>
      <c r="AC84" s="785"/>
      <c r="AD84" s="785"/>
      <c r="AE84" s="785"/>
      <c r="AF84" s="785"/>
      <c r="AG84" s="785"/>
      <c r="AH84" s="785"/>
      <c r="AI84" s="785"/>
      <c r="AJ84" s="785"/>
      <c r="AK84" s="786" t="s">
        <v>879</v>
      </c>
      <c r="AL84" s="786"/>
      <c r="AM84" s="786"/>
      <c r="AN84" s="321"/>
      <c r="AO84" s="332"/>
      <c r="AP84" s="332"/>
      <c r="AQ84" s="332"/>
      <c r="AR84" s="332"/>
      <c r="AS84" s="332"/>
      <c r="AT84" s="332"/>
      <c r="AU84" s="332"/>
      <c r="AV84" s="332"/>
      <c r="AW84" s="332"/>
      <c r="AX84" s="332"/>
      <c r="AY84" s="332"/>
      <c r="AZ84" s="332"/>
      <c r="BA84" s="332"/>
      <c r="BB84" s="332"/>
      <c r="BC84" s="332"/>
      <c r="BD84" s="332"/>
      <c r="BE84" s="264"/>
      <c r="BF84" s="264"/>
      <c r="BG84" s="264"/>
      <c r="BH84" s="264"/>
      <c r="BI84" s="264"/>
      <c r="BJ84" s="264"/>
      <c r="BK84" s="264"/>
      <c r="BL84" s="659"/>
      <c r="BM84" s="659"/>
      <c r="BN84" s="659"/>
      <c r="BO84" s="659"/>
      <c r="BP84" s="659"/>
      <c r="BQ84" s="659"/>
      <c r="BR84" s="659"/>
      <c r="BS84" s="659"/>
      <c r="BT84" s="659"/>
      <c r="BU84" s="659"/>
      <c r="BV84" s="659"/>
      <c r="BW84" s="659"/>
      <c r="BX84" s="659"/>
      <c r="BY84" s="659"/>
      <c r="BZ84" s="659"/>
      <c r="CA84" s="659"/>
      <c r="CB84" s="659"/>
      <c r="CC84" s="264"/>
      <c r="CD84" s="264"/>
      <c r="CE84" s="264"/>
      <c r="CF84" s="264"/>
      <c r="CG84" s="264"/>
      <c r="CH84" s="241"/>
      <c r="CI84" s="245"/>
      <c r="CJ84" s="245"/>
    </row>
    <row r="85" spans="1:88" s="206" customFormat="1" ht="3" customHeight="1">
      <c r="A85" s="173"/>
      <c r="B85" s="173"/>
      <c r="C85" s="173"/>
      <c r="D85" s="325"/>
      <c r="E85" s="784"/>
      <c r="F85" s="784"/>
      <c r="G85" s="785"/>
      <c r="H85" s="785"/>
      <c r="I85" s="785"/>
      <c r="J85" s="785"/>
      <c r="K85" s="785"/>
      <c r="L85" s="785"/>
      <c r="M85" s="785"/>
      <c r="N85" s="785"/>
      <c r="O85" s="785"/>
      <c r="P85" s="785"/>
      <c r="Q85" s="785"/>
      <c r="R85" s="785"/>
      <c r="S85" s="785"/>
      <c r="T85" s="785"/>
      <c r="U85" s="785"/>
      <c r="V85" s="785"/>
      <c r="W85" s="785"/>
      <c r="X85" s="785"/>
      <c r="Y85" s="785"/>
      <c r="Z85" s="785"/>
      <c r="AA85" s="785"/>
      <c r="AB85" s="785"/>
      <c r="AC85" s="785"/>
      <c r="AD85" s="785"/>
      <c r="AE85" s="785"/>
      <c r="AF85" s="785"/>
      <c r="AG85" s="785"/>
      <c r="AH85" s="785"/>
      <c r="AI85" s="785"/>
      <c r="AJ85" s="785"/>
      <c r="AK85" s="786"/>
      <c r="AL85" s="786"/>
      <c r="AM85" s="786"/>
      <c r="AN85" s="319"/>
      <c r="AO85" s="413"/>
      <c r="AP85" s="413"/>
      <c r="AQ85" s="413"/>
      <c r="AR85" s="412"/>
      <c r="AS85" s="414"/>
      <c r="AT85" s="414"/>
      <c r="AU85" s="414"/>
      <c r="AV85" s="414"/>
      <c r="AW85" s="414"/>
      <c r="AX85" s="415"/>
      <c r="AY85" s="613"/>
      <c r="AZ85" s="613"/>
      <c r="BA85" s="613"/>
      <c r="BB85" s="613"/>
      <c r="BC85" s="613"/>
      <c r="BD85" s="613"/>
      <c r="BE85" s="411"/>
      <c r="BF85" s="761"/>
      <c r="BG85" s="761"/>
      <c r="BH85" s="761"/>
      <c r="BI85" s="761"/>
      <c r="BJ85" s="761"/>
      <c r="BK85" s="643"/>
      <c r="BL85" s="618"/>
      <c r="BM85" s="612"/>
      <c r="BN85" s="612"/>
      <c r="BO85" s="612"/>
      <c r="BP85" s="412"/>
      <c r="BQ85" s="613"/>
      <c r="BR85" s="613"/>
      <c r="BS85" s="613"/>
      <c r="BT85" s="613"/>
      <c r="BU85" s="613"/>
      <c r="BV85" s="610"/>
      <c r="BW85" s="614"/>
      <c r="BX85" s="614"/>
      <c r="BY85" s="614"/>
      <c r="BZ85" s="614"/>
      <c r="CA85" s="614"/>
      <c r="CB85" s="611"/>
      <c r="CC85" s="614"/>
      <c r="CD85" s="614"/>
      <c r="CE85" s="614"/>
      <c r="CF85" s="614"/>
      <c r="CG85" s="614"/>
      <c r="CH85" s="242"/>
      <c r="CI85" s="245"/>
      <c r="CJ85" s="245"/>
    </row>
    <row r="86" spans="1:88" s="203" customFormat="1" ht="15" customHeight="1">
      <c r="A86" s="173"/>
      <c r="B86" s="173"/>
      <c r="C86" s="173"/>
      <c r="E86" s="784"/>
      <c r="F86" s="784"/>
      <c r="G86" s="785"/>
      <c r="H86" s="785"/>
      <c r="I86" s="785"/>
      <c r="J86" s="785"/>
      <c r="K86" s="785"/>
      <c r="L86" s="785"/>
      <c r="M86" s="785"/>
      <c r="N86" s="785"/>
      <c r="O86" s="785"/>
      <c r="P86" s="785"/>
      <c r="Q86" s="785"/>
      <c r="R86" s="785"/>
      <c r="S86" s="785"/>
      <c r="T86" s="785"/>
      <c r="U86" s="785"/>
      <c r="V86" s="785"/>
      <c r="W86" s="785"/>
      <c r="X86" s="785"/>
      <c r="Y86" s="785"/>
      <c r="Z86" s="785"/>
      <c r="AA86" s="785"/>
      <c r="AB86" s="785"/>
      <c r="AC86" s="785"/>
      <c r="AD86" s="785"/>
      <c r="AE86" s="785"/>
      <c r="AF86" s="785"/>
      <c r="AG86" s="785"/>
      <c r="AH86" s="785"/>
      <c r="AI86" s="785"/>
      <c r="AJ86" s="785"/>
      <c r="AK86" s="786"/>
      <c r="AL86" s="786"/>
      <c r="AM86" s="786"/>
      <c r="AN86" s="319"/>
      <c r="AO86" s="409" t="str">
        <f>IF(LEN(VLOOKUP(AK84,suvaha!$D$92:$H$158,2,FALSE))&lt;11,"",LEFT(RIGHT(VLOOKUP(AK84,suvaha!$D$92:$H$158,2,FALSE),11),1))</f>
        <v/>
      </c>
      <c r="AP86" s="211"/>
      <c r="AQ86" s="409" t="str">
        <f>IF(LEN(VLOOKUP(AK84,suvaha!$D$92:$H$158,2,FALSE))&lt;10,"",LEFT(RIGHT(VLOOKUP(AK84,suvaha!$D$92:$H$158,2,FALSE),10),1))</f>
        <v/>
      </c>
      <c r="AR86" s="411"/>
      <c r="AS86" s="409" t="str">
        <f>IF(LEN(VLOOKUP(AK84,suvaha!$D$92:$H$158,2,FALSE))&lt;9,"",LEFT(RIGHT(VLOOKUP(AK84,suvaha!$D$92:$H$158,2,FALSE),9),1))</f>
        <v/>
      </c>
      <c r="AT86" s="211"/>
      <c r="AU86" s="409" t="str">
        <f>IF(LEN(VLOOKUP(AK84,suvaha!$D$92:$H$158,2,FALSE))&lt;8,"",LEFT(RIGHT(VLOOKUP(AK84,suvaha!$D$92:$H$158,2,FALSE),8),1))</f>
        <v/>
      </c>
      <c r="AV86" s="411"/>
      <c r="AW86" s="409" t="str">
        <f>IF(LEN(VLOOKUP(AK84,suvaha!$D$92:$H$158,2,FALSE))&lt;7,"",LEFT(RIGHT(VLOOKUP(AK84,suvaha!$D$92:$H$158,2,FALSE),7),1))</f>
        <v>9</v>
      </c>
      <c r="AX86" s="415"/>
      <c r="AY86" s="409" t="str">
        <f>IF(LEN(VLOOKUP(AK84,suvaha!$D$92:$H$158,2,FALSE))&lt;6,"",LEFT(RIGHT(VLOOKUP(AK84,suvaha!$D$92:$H$158,2,FALSE),6),1))</f>
        <v>8</v>
      </c>
      <c r="AZ86" s="211"/>
      <c r="BA86" s="754" t="str">
        <f>IF(LEN(VLOOKUP(AK84,suvaha!$D$92:$H$158,2,FALSE))&lt;5,"",LEFT(RIGHT(VLOOKUP(AK84,suvaha!$D$92:$H$158,2,FALSE),5),1))</f>
        <v>4</v>
      </c>
      <c r="BB86" s="754" t="e">
        <f>IF(LEN(#REF!)&lt;5,"",LEFT(RIGHT(#REF!,5),1))</f>
        <v>#REF!</v>
      </c>
      <c r="BC86" s="411"/>
      <c r="BD86" s="409" t="str">
        <f>IF(LEN(VLOOKUP(AK84,suvaha!$D$92:$H$158,2,FALSE))&lt;4,"",LEFT(RIGHT(VLOOKUP(AK84,suvaha!$D$92:$H$158,2,FALSE),4),1))</f>
        <v>7</v>
      </c>
      <c r="BE86" s="411"/>
      <c r="BF86" s="409" t="str">
        <f>IF(LEN(VLOOKUP(AK84,suvaha!$D$92:$H$158,2,FALSE))&lt;3,"",LEFT(RIGHT(VLOOKUP(AK84,suvaha!$D$92:$H$158,2,FALSE),3),1))</f>
        <v>8</v>
      </c>
      <c r="BG86" s="411"/>
      <c r="BH86" s="409" t="str">
        <f>IF(LEN(VLOOKUP(AK84,suvaha!$D$92:$H$158,2,FALSE))&lt;2,"",LEFT(RIGHT(VLOOKUP(AK84,suvaha!$D$92:$H$158,2,FALSE),2),1))</f>
        <v>6</v>
      </c>
      <c r="BI86" s="411"/>
      <c r="BJ86" s="409" t="str">
        <f>IF(VLOOKUP(AK84,suvaha!$D$92:$H$158,2,FALSE)=0,"",IF(LEN(VLOOKUP(AK84,suvaha!$D$92:$H$158,2,FALSE))&lt;1,"",LEFT(RIGHT(VLOOKUP(AK84,suvaha!$D$92:$H$158,2,FALSE),1),1)))</f>
        <v>8</v>
      </c>
      <c r="BK86" s="643"/>
      <c r="BL86" s="618"/>
      <c r="BM86" s="409" t="str">
        <f>IF(LEN(VLOOKUP(AK84,suvaha!$D$92:$H$158,4,FALSE))&lt;11,"",LEFT(RIGHT(VLOOKUP(AK84,suvaha!$D$92:$H$158,4,FALSE),11),1))</f>
        <v/>
      </c>
      <c r="BN86" s="211"/>
      <c r="BO86" s="409" t="str">
        <f>IF(LEN(VLOOKUP(AK84,suvaha!$D$92:$H$158,4,FALSE))&lt;10,"",LEFT(RIGHT(VLOOKUP(AK84,suvaha!$D$92:$H$158,4,FALSE),10),1))</f>
        <v/>
      </c>
      <c r="BP86" s="411"/>
      <c r="BQ86" s="409" t="str">
        <f>IF(LEN(VLOOKUP(AK84,suvaha!$D$92:$H$158,4,FALSE))&lt;9,"",LEFT(RIGHT(VLOOKUP(AK84,suvaha!$D$92:$H$158,4,FALSE),9),1))</f>
        <v/>
      </c>
      <c r="BR86" s="211"/>
      <c r="BS86" s="409" t="str">
        <f>IF(LEN(VLOOKUP(AK84,suvaha!$D$92:$H$158,4,FALSE))&lt;8,"",LEFT(RIGHT(VLOOKUP(AK84,suvaha!$D$92:$H$158,4,FALSE),8),1))</f>
        <v/>
      </c>
      <c r="BT86" s="411"/>
      <c r="BU86" s="409" t="str">
        <f>IF(LEN(VLOOKUP(AK84,suvaha!$D$92:$H$158,4,FALSE))&lt;7,"",LEFT(RIGHT(VLOOKUP(AK84,suvaha!$D$92:$H$158,4,FALSE),7),1))</f>
        <v>9</v>
      </c>
      <c r="BV86" s="610"/>
      <c r="BW86" s="409" t="str">
        <f>IF(LEN(VLOOKUP(AK84,suvaha!$D$92:$H$158,4,FALSE))&lt;6,"",LEFT(RIGHT(VLOOKUP(AK84,suvaha!$D$92:$H$158,4,FALSE),6),1))</f>
        <v>7</v>
      </c>
      <c r="BX86" s="411"/>
      <c r="BY86" s="409" t="str">
        <f>IF(LEN(VLOOKUP(AK84,suvaha!$D$92:$H$158,4,FALSE))&lt;5,"",LEFT(RIGHT(VLOOKUP(AK84,suvaha!$D$92:$H$158,4,FALSE),5),1))</f>
        <v>4</v>
      </c>
      <c r="BZ86" s="411"/>
      <c r="CA86" s="409" t="str">
        <f>IF(LEN(VLOOKUP(AK84,suvaha!$D$92:$H$158,4,FALSE))&lt;4,"",LEFT(RIGHT(VLOOKUP(AK84,suvaha!$D$92:$H$158,4,FALSE),4),1))</f>
        <v>6</v>
      </c>
      <c r="CB86" s="611"/>
      <c r="CC86" s="409" t="str">
        <f>IF(LEN(VLOOKUP(AK84,suvaha!$D$92:$H$158,4,FALSE))&lt;3,"",LEFT(RIGHT(VLOOKUP(AK84,suvaha!$D$92:$H$158,4,FALSE),3),1))</f>
        <v>7</v>
      </c>
      <c r="CD86" s="411"/>
      <c r="CE86" s="409" t="str">
        <f>IF(LEN(VLOOKUP(AK84,suvaha!$D$92:$H$158,4,FALSE))&lt;2,"",LEFT(RIGHT(VLOOKUP(AK84,suvaha!$D$92:$H$158,4,FALSE),2),1))</f>
        <v>7</v>
      </c>
      <c r="CF86" s="411"/>
      <c r="CG86" s="409" t="str">
        <f>IF(VLOOKUP(AK84,suvaha!$D$92:$H$158,4,FALSE)=0,"",IF(LEN(VLOOKUP(AK84,suvaha!$D$92:$H$158,4,FALSE))&lt;1,"",LEFT(RIGHT(VLOOKUP(AK84,suvaha!$D$92:$H$158,4,FALSE),1),1)))</f>
        <v>7</v>
      </c>
      <c r="CH86" s="242"/>
      <c r="CI86" s="173"/>
      <c r="CJ86" s="173"/>
    </row>
    <row r="87" spans="1:88" s="203" customFormat="1" ht="3" customHeight="1">
      <c r="A87" s="173"/>
      <c r="B87" s="173"/>
      <c r="C87" s="173"/>
      <c r="E87" s="784"/>
      <c r="F87" s="784"/>
      <c r="G87" s="785"/>
      <c r="H87" s="785"/>
      <c r="I87" s="785"/>
      <c r="J87" s="785"/>
      <c r="K87" s="785"/>
      <c r="L87" s="785"/>
      <c r="M87" s="785"/>
      <c r="N87" s="785"/>
      <c r="O87" s="785"/>
      <c r="P87" s="785"/>
      <c r="Q87" s="785"/>
      <c r="R87" s="785"/>
      <c r="S87" s="785"/>
      <c r="T87" s="785"/>
      <c r="U87" s="785"/>
      <c r="V87" s="785"/>
      <c r="W87" s="785"/>
      <c r="X87" s="785"/>
      <c r="Y87" s="785"/>
      <c r="Z87" s="785"/>
      <c r="AA87" s="785"/>
      <c r="AB87" s="785"/>
      <c r="AC87" s="785"/>
      <c r="AD87" s="785"/>
      <c r="AE87" s="785"/>
      <c r="AF87" s="785"/>
      <c r="AG87" s="785"/>
      <c r="AH87" s="785"/>
      <c r="AI87" s="785"/>
      <c r="AJ87" s="785"/>
      <c r="AK87" s="786"/>
      <c r="AL87" s="786"/>
      <c r="AM87" s="786"/>
      <c r="AN87" s="322"/>
      <c r="AO87" s="331"/>
      <c r="AP87" s="331"/>
      <c r="AQ87" s="331"/>
      <c r="AR87" s="331"/>
      <c r="AS87" s="331"/>
      <c r="AT87" s="331"/>
      <c r="AU87" s="331"/>
      <c r="AV87" s="331"/>
      <c r="AW87" s="331"/>
      <c r="AX87" s="331"/>
      <c r="AY87" s="331"/>
      <c r="AZ87" s="331"/>
      <c r="BA87" s="331"/>
      <c r="BB87" s="331"/>
      <c r="BC87" s="331"/>
      <c r="BD87" s="331"/>
      <c r="BE87" s="270"/>
      <c r="BF87" s="270"/>
      <c r="BG87" s="270"/>
      <c r="BH87" s="270"/>
      <c r="BI87" s="270"/>
      <c r="BJ87" s="270"/>
      <c r="BK87" s="270"/>
      <c r="BL87" s="638"/>
      <c r="BM87" s="638"/>
      <c r="BN87" s="638"/>
      <c r="BO87" s="638"/>
      <c r="BP87" s="638"/>
      <c r="BQ87" s="638"/>
      <c r="BR87" s="638"/>
      <c r="BS87" s="638"/>
      <c r="BT87" s="638"/>
      <c r="BU87" s="638"/>
      <c r="BV87" s="638"/>
      <c r="BW87" s="638"/>
      <c r="BX87" s="638"/>
      <c r="BY87" s="638"/>
      <c r="BZ87" s="638"/>
      <c r="CA87" s="638"/>
      <c r="CB87" s="638"/>
      <c r="CC87" s="270"/>
      <c r="CD87" s="270"/>
      <c r="CE87" s="270"/>
      <c r="CF87" s="270"/>
      <c r="CG87" s="270"/>
      <c r="CH87" s="243"/>
      <c r="CI87" s="173"/>
      <c r="CJ87" s="173"/>
    </row>
    <row r="88" spans="1:88" s="206" customFormat="1" ht="3" customHeight="1">
      <c r="A88" s="173"/>
      <c r="B88" s="325"/>
      <c r="C88" s="178"/>
      <c r="D88" s="178"/>
      <c r="E88" s="784" t="s">
        <v>13</v>
      </c>
      <c r="F88" s="784"/>
      <c r="G88" s="785" t="str">
        <f>Index!C132</f>
        <v>Základné imanie súčet (r. 82 až r. 84)</v>
      </c>
      <c r="H88" s="785"/>
      <c r="I88" s="785"/>
      <c r="J88" s="785"/>
      <c r="K88" s="785"/>
      <c r="L88" s="785"/>
      <c r="M88" s="785"/>
      <c r="N88" s="785"/>
      <c r="O88" s="785"/>
      <c r="P88" s="785"/>
      <c r="Q88" s="785"/>
      <c r="R88" s="785"/>
      <c r="S88" s="785"/>
      <c r="T88" s="785"/>
      <c r="U88" s="785"/>
      <c r="V88" s="785"/>
      <c r="W88" s="785"/>
      <c r="X88" s="785"/>
      <c r="Y88" s="785"/>
      <c r="Z88" s="785"/>
      <c r="AA88" s="785"/>
      <c r="AB88" s="785"/>
      <c r="AC88" s="785"/>
      <c r="AD88" s="785"/>
      <c r="AE88" s="785"/>
      <c r="AF88" s="785"/>
      <c r="AG88" s="785"/>
      <c r="AH88" s="785"/>
      <c r="AI88" s="785"/>
      <c r="AJ88" s="785"/>
      <c r="AK88" s="786" t="s">
        <v>880</v>
      </c>
      <c r="AL88" s="786"/>
      <c r="AM88" s="786"/>
      <c r="AN88" s="321"/>
      <c r="AO88" s="332"/>
      <c r="AP88" s="332"/>
      <c r="AQ88" s="332"/>
      <c r="AR88" s="332"/>
      <c r="AS88" s="332"/>
      <c r="AT88" s="332"/>
      <c r="AU88" s="332"/>
      <c r="AV88" s="332"/>
      <c r="AW88" s="332"/>
      <c r="AX88" s="332"/>
      <c r="AY88" s="332"/>
      <c r="AZ88" s="332"/>
      <c r="BA88" s="332"/>
      <c r="BB88" s="332"/>
      <c r="BC88" s="332"/>
      <c r="BD88" s="332"/>
      <c r="BE88" s="264"/>
      <c r="BF88" s="264"/>
      <c r="BG88" s="264"/>
      <c r="BH88" s="264"/>
      <c r="BI88" s="264"/>
      <c r="BJ88" s="264"/>
      <c r="BK88" s="264"/>
      <c r="BL88" s="659"/>
      <c r="BM88" s="659"/>
      <c r="BN88" s="659"/>
      <c r="BO88" s="659"/>
      <c r="BP88" s="659"/>
      <c r="BQ88" s="659"/>
      <c r="BR88" s="659"/>
      <c r="BS88" s="659"/>
      <c r="BT88" s="659"/>
      <c r="BU88" s="659"/>
      <c r="BV88" s="659"/>
      <c r="BW88" s="659"/>
      <c r="BX88" s="659"/>
      <c r="BY88" s="659"/>
      <c r="BZ88" s="659"/>
      <c r="CA88" s="659"/>
      <c r="CB88" s="659"/>
      <c r="CC88" s="264"/>
      <c r="CD88" s="264"/>
      <c r="CE88" s="264"/>
      <c r="CF88" s="264"/>
      <c r="CG88" s="264"/>
      <c r="CH88" s="241"/>
      <c r="CI88" s="245"/>
      <c r="CJ88" s="245"/>
    </row>
    <row r="89" spans="1:88" s="206" customFormat="1" ht="3" customHeight="1">
      <c r="A89" s="173"/>
      <c r="B89" s="173"/>
      <c r="C89" s="173"/>
      <c r="D89" s="325"/>
      <c r="E89" s="784"/>
      <c r="F89" s="784"/>
      <c r="G89" s="785"/>
      <c r="H89" s="785"/>
      <c r="I89" s="785"/>
      <c r="J89" s="785"/>
      <c r="K89" s="785"/>
      <c r="L89" s="785"/>
      <c r="M89" s="785"/>
      <c r="N89" s="785"/>
      <c r="O89" s="785"/>
      <c r="P89" s="785"/>
      <c r="Q89" s="785"/>
      <c r="R89" s="785"/>
      <c r="S89" s="785"/>
      <c r="T89" s="785"/>
      <c r="U89" s="785"/>
      <c r="V89" s="785"/>
      <c r="W89" s="785"/>
      <c r="X89" s="785"/>
      <c r="Y89" s="785"/>
      <c r="Z89" s="785"/>
      <c r="AA89" s="785"/>
      <c r="AB89" s="785"/>
      <c r="AC89" s="785"/>
      <c r="AD89" s="785"/>
      <c r="AE89" s="785"/>
      <c r="AF89" s="785"/>
      <c r="AG89" s="785"/>
      <c r="AH89" s="785"/>
      <c r="AI89" s="785"/>
      <c r="AJ89" s="785"/>
      <c r="AK89" s="786"/>
      <c r="AL89" s="786"/>
      <c r="AM89" s="786"/>
      <c r="AN89" s="319"/>
      <c r="AO89" s="413"/>
      <c r="AP89" s="413"/>
      <c r="AQ89" s="413"/>
      <c r="AR89" s="412"/>
      <c r="AS89" s="414"/>
      <c r="AT89" s="414"/>
      <c r="AU89" s="414"/>
      <c r="AV89" s="414"/>
      <c r="AW89" s="414"/>
      <c r="AX89" s="415"/>
      <c r="AY89" s="613"/>
      <c r="AZ89" s="613"/>
      <c r="BA89" s="613"/>
      <c r="BB89" s="613"/>
      <c r="BC89" s="613"/>
      <c r="BD89" s="613"/>
      <c r="BE89" s="411"/>
      <c r="BF89" s="761"/>
      <c r="BG89" s="761"/>
      <c r="BH89" s="761"/>
      <c r="BI89" s="761"/>
      <c r="BJ89" s="761"/>
      <c r="BK89" s="643"/>
      <c r="BL89" s="618"/>
      <c r="BM89" s="612"/>
      <c r="BN89" s="612"/>
      <c r="BO89" s="612"/>
      <c r="BP89" s="412"/>
      <c r="BQ89" s="613"/>
      <c r="BR89" s="613"/>
      <c r="BS89" s="613"/>
      <c r="BT89" s="613"/>
      <c r="BU89" s="613"/>
      <c r="BV89" s="610"/>
      <c r="BW89" s="614"/>
      <c r="BX89" s="614"/>
      <c r="BY89" s="614"/>
      <c r="BZ89" s="614"/>
      <c r="CA89" s="614"/>
      <c r="CB89" s="611"/>
      <c r="CC89" s="614"/>
      <c r="CD89" s="614"/>
      <c r="CE89" s="614"/>
      <c r="CF89" s="614"/>
      <c r="CG89" s="614"/>
      <c r="CH89" s="242"/>
      <c r="CI89" s="245"/>
      <c r="CJ89" s="245"/>
    </row>
    <row r="90" spans="1:88" s="203" customFormat="1" ht="15" customHeight="1">
      <c r="A90" s="173"/>
      <c r="B90" s="173"/>
      <c r="C90" s="173"/>
      <c r="E90" s="784"/>
      <c r="F90" s="784"/>
      <c r="G90" s="785"/>
      <c r="H90" s="785"/>
      <c r="I90" s="785"/>
      <c r="J90" s="785"/>
      <c r="K90" s="785"/>
      <c r="L90" s="785"/>
      <c r="M90" s="785"/>
      <c r="N90" s="785"/>
      <c r="O90" s="785"/>
      <c r="P90" s="785"/>
      <c r="Q90" s="785"/>
      <c r="R90" s="785"/>
      <c r="S90" s="785"/>
      <c r="T90" s="785"/>
      <c r="U90" s="785"/>
      <c r="V90" s="785"/>
      <c r="W90" s="785"/>
      <c r="X90" s="785"/>
      <c r="Y90" s="785"/>
      <c r="Z90" s="785"/>
      <c r="AA90" s="785"/>
      <c r="AB90" s="785"/>
      <c r="AC90" s="785"/>
      <c r="AD90" s="785"/>
      <c r="AE90" s="785"/>
      <c r="AF90" s="785"/>
      <c r="AG90" s="785"/>
      <c r="AH90" s="785"/>
      <c r="AI90" s="785"/>
      <c r="AJ90" s="785"/>
      <c r="AK90" s="786"/>
      <c r="AL90" s="786"/>
      <c r="AM90" s="786"/>
      <c r="AN90" s="319"/>
      <c r="AO90" s="409" t="str">
        <f>IF(LEN(VLOOKUP(AK88,suvaha!$D$92:$H$158,2,FALSE))&lt;11,"",LEFT(RIGHT(VLOOKUP(AK88,suvaha!$D$92:$H$158,2,FALSE),11),1))</f>
        <v/>
      </c>
      <c r="AP90" s="211"/>
      <c r="AQ90" s="409" t="str">
        <f>IF(LEN(VLOOKUP(AK88,suvaha!$D$92:$H$158,2,FALSE))&lt;10,"",LEFT(RIGHT(VLOOKUP(AK88,suvaha!$D$92:$H$158,2,FALSE),10),1))</f>
        <v/>
      </c>
      <c r="AR90" s="411"/>
      <c r="AS90" s="409" t="str">
        <f>IF(LEN(VLOOKUP(AK88,suvaha!$D$92:$H$158,2,FALSE))&lt;9,"",LEFT(RIGHT(VLOOKUP(AK88,suvaha!$D$92:$H$158,2,FALSE),9),1))</f>
        <v/>
      </c>
      <c r="AT90" s="211"/>
      <c r="AU90" s="409" t="str">
        <f>IF(LEN(VLOOKUP(AK88,suvaha!$D$92:$H$158,2,FALSE))&lt;8,"",LEFT(RIGHT(VLOOKUP(AK88,suvaha!$D$92:$H$158,2,FALSE),8),1))</f>
        <v>3</v>
      </c>
      <c r="AV90" s="411"/>
      <c r="AW90" s="409" t="str">
        <f>IF(LEN(VLOOKUP(AK88,suvaha!$D$92:$H$158,2,FALSE))&lt;7,"",LEFT(RIGHT(VLOOKUP(AK88,suvaha!$D$92:$H$158,2,FALSE),7),1))</f>
        <v>4</v>
      </c>
      <c r="AX90" s="415"/>
      <c r="AY90" s="409" t="str">
        <f>IF(LEN(VLOOKUP(AK88,suvaha!$D$92:$H$158,2,FALSE))&lt;6,"",LEFT(RIGHT(VLOOKUP(AK88,suvaha!$D$92:$H$158,2,FALSE),6),1))</f>
        <v>6</v>
      </c>
      <c r="AZ90" s="211"/>
      <c r="BA90" s="754" t="str">
        <f>IF(LEN(VLOOKUP(AK88,suvaha!$D$92:$H$158,2,FALSE))&lt;5,"",LEFT(RIGHT(VLOOKUP(AK88,suvaha!$D$92:$H$158,2,FALSE),5),1))</f>
        <v>1</v>
      </c>
      <c r="BB90" s="754" t="e">
        <f>IF(LEN(#REF!)&lt;5,"",LEFT(RIGHT(#REF!,5),1))</f>
        <v>#REF!</v>
      </c>
      <c r="BC90" s="411"/>
      <c r="BD90" s="409" t="str">
        <f>IF(LEN(VLOOKUP(AK88,suvaha!$D$92:$H$158,2,FALSE))&lt;4,"",LEFT(RIGHT(VLOOKUP(AK88,suvaha!$D$92:$H$158,2,FALSE),4),1))</f>
        <v>6</v>
      </c>
      <c r="BE90" s="411"/>
      <c r="BF90" s="409" t="str">
        <f>IF(LEN(VLOOKUP(AK88,suvaha!$D$92:$H$158,2,FALSE))&lt;3,"",LEFT(RIGHT(VLOOKUP(AK88,suvaha!$D$92:$H$158,2,FALSE),3),1))</f>
        <v>7</v>
      </c>
      <c r="BG90" s="411"/>
      <c r="BH90" s="409" t="str">
        <f>IF(LEN(VLOOKUP(AK88,suvaha!$D$92:$H$158,2,FALSE))&lt;2,"",LEFT(RIGHT(VLOOKUP(AK88,suvaha!$D$92:$H$158,2,FALSE),2),1))</f>
        <v>9</v>
      </c>
      <c r="BI90" s="411"/>
      <c r="BJ90" s="409" t="str">
        <f>IF(VLOOKUP(AK88,suvaha!$D$92:$H$158,2,FALSE)=0,"",IF(LEN(VLOOKUP(AK88,suvaha!$D$92:$H$158,2,FALSE))&lt;1,"",LEFT(RIGHT(VLOOKUP(AK88,suvaha!$D$92:$H$158,2,FALSE),1),1)))</f>
        <v>2</v>
      </c>
      <c r="BK90" s="643"/>
      <c r="BL90" s="618"/>
      <c r="BM90" s="409" t="str">
        <f>IF(LEN(VLOOKUP(AK88,suvaha!$D$92:$H$158,4,FALSE))&lt;11,"",LEFT(RIGHT(VLOOKUP(AK88,suvaha!$D$92:$H$158,4,FALSE),11),1))</f>
        <v/>
      </c>
      <c r="BN90" s="211"/>
      <c r="BO90" s="409" t="str">
        <f>IF(LEN(VLOOKUP(AK88,suvaha!$D$92:$H$158,4,FALSE))&lt;10,"",LEFT(RIGHT(VLOOKUP(AK88,suvaha!$D$92:$H$158,4,FALSE),10),1))</f>
        <v/>
      </c>
      <c r="BP90" s="411"/>
      <c r="BQ90" s="409" t="str">
        <f>IF(LEN(VLOOKUP(AK88,suvaha!$D$92:$H$158,4,FALSE))&lt;9,"",LEFT(RIGHT(VLOOKUP(AK88,suvaha!$D$92:$H$158,4,FALSE),9),1))</f>
        <v/>
      </c>
      <c r="BR90" s="211"/>
      <c r="BS90" s="409" t="str">
        <f>IF(LEN(VLOOKUP(AK88,suvaha!$D$92:$H$158,4,FALSE))&lt;8,"",LEFT(RIGHT(VLOOKUP(AK88,suvaha!$D$92:$H$158,4,FALSE),8),1))</f>
        <v>3</v>
      </c>
      <c r="BT90" s="411"/>
      <c r="BU90" s="409" t="str">
        <f>IF(LEN(VLOOKUP(AK88,suvaha!$D$92:$H$158,4,FALSE))&lt;7,"",LEFT(RIGHT(VLOOKUP(AK88,suvaha!$D$92:$H$158,4,FALSE),7),1))</f>
        <v>4</v>
      </c>
      <c r="BV90" s="610"/>
      <c r="BW90" s="409" t="str">
        <f>IF(LEN(VLOOKUP(AK88,suvaha!$D$92:$H$158,4,FALSE))&lt;6,"",LEFT(RIGHT(VLOOKUP(AK88,suvaha!$D$92:$H$158,4,FALSE),6),1))</f>
        <v>6</v>
      </c>
      <c r="BX90" s="411"/>
      <c r="BY90" s="409" t="str">
        <f>IF(LEN(VLOOKUP(AK88,suvaha!$D$92:$H$158,4,FALSE))&lt;5,"",LEFT(RIGHT(VLOOKUP(AK88,suvaha!$D$92:$H$158,4,FALSE),5),1))</f>
        <v>1</v>
      </c>
      <c r="BZ90" s="411"/>
      <c r="CA90" s="409" t="str">
        <f>IF(LEN(VLOOKUP(AK88,suvaha!$D$92:$H$158,4,FALSE))&lt;4,"",LEFT(RIGHT(VLOOKUP(AK88,suvaha!$D$92:$H$158,4,FALSE),4),1))</f>
        <v>6</v>
      </c>
      <c r="CB90" s="611"/>
      <c r="CC90" s="409" t="str">
        <f>IF(LEN(VLOOKUP(AK88,suvaha!$D$92:$H$158,4,FALSE))&lt;3,"",LEFT(RIGHT(VLOOKUP(AK88,suvaha!$D$92:$H$158,4,FALSE),3),1))</f>
        <v>7</v>
      </c>
      <c r="CD90" s="411"/>
      <c r="CE90" s="409" t="str">
        <f>IF(LEN(VLOOKUP(AK88,suvaha!$D$92:$H$158,4,FALSE))&lt;2,"",LEFT(RIGHT(VLOOKUP(AK88,suvaha!$D$92:$H$158,4,FALSE),2),1))</f>
        <v>9</v>
      </c>
      <c r="CF90" s="411"/>
      <c r="CG90" s="409" t="str">
        <f>IF(VLOOKUP(AK88,suvaha!$D$92:$H$158,4,FALSE)=0,"",IF(LEN(VLOOKUP(AK88,suvaha!$D$92:$H$158,4,FALSE))&lt;1,"",LEFT(RIGHT(VLOOKUP(AK88,suvaha!$D$92:$H$158,4,FALSE),1),1)))</f>
        <v>2</v>
      </c>
      <c r="CH90" s="242"/>
      <c r="CI90" s="173"/>
      <c r="CJ90" s="173"/>
    </row>
    <row r="91" spans="1:88" s="203" customFormat="1" ht="3" customHeight="1">
      <c r="A91" s="173"/>
      <c r="B91" s="173"/>
      <c r="C91" s="173"/>
      <c r="E91" s="784"/>
      <c r="F91" s="784"/>
      <c r="G91" s="785"/>
      <c r="H91" s="785"/>
      <c r="I91" s="785"/>
      <c r="J91" s="785"/>
      <c r="K91" s="785"/>
      <c r="L91" s="785"/>
      <c r="M91" s="785"/>
      <c r="N91" s="785"/>
      <c r="O91" s="785"/>
      <c r="P91" s="785"/>
      <c r="Q91" s="785"/>
      <c r="R91" s="785"/>
      <c r="S91" s="785"/>
      <c r="T91" s="785"/>
      <c r="U91" s="785"/>
      <c r="V91" s="785"/>
      <c r="W91" s="785"/>
      <c r="X91" s="785"/>
      <c r="Y91" s="785"/>
      <c r="Z91" s="785"/>
      <c r="AA91" s="785"/>
      <c r="AB91" s="785"/>
      <c r="AC91" s="785"/>
      <c r="AD91" s="785"/>
      <c r="AE91" s="785"/>
      <c r="AF91" s="785"/>
      <c r="AG91" s="785"/>
      <c r="AH91" s="785"/>
      <c r="AI91" s="785"/>
      <c r="AJ91" s="785"/>
      <c r="AK91" s="786"/>
      <c r="AL91" s="786"/>
      <c r="AM91" s="786"/>
      <c r="AN91" s="322"/>
      <c r="AO91" s="331"/>
      <c r="AP91" s="331"/>
      <c r="AQ91" s="331"/>
      <c r="AR91" s="331"/>
      <c r="AS91" s="331"/>
      <c r="AT91" s="331"/>
      <c r="AU91" s="331"/>
      <c r="AV91" s="331"/>
      <c r="AW91" s="331"/>
      <c r="AX91" s="331"/>
      <c r="AY91" s="331"/>
      <c r="AZ91" s="331"/>
      <c r="BA91" s="331"/>
      <c r="BB91" s="331"/>
      <c r="BC91" s="331"/>
      <c r="BD91" s="331"/>
      <c r="BE91" s="270"/>
      <c r="BF91" s="270"/>
      <c r="BG91" s="270"/>
      <c r="BH91" s="270"/>
      <c r="BI91" s="270"/>
      <c r="BJ91" s="270"/>
      <c r="BK91" s="270"/>
      <c r="BL91" s="638"/>
      <c r="BM91" s="638"/>
      <c r="BN91" s="638"/>
      <c r="BO91" s="638"/>
      <c r="BP91" s="638"/>
      <c r="BQ91" s="638"/>
      <c r="BR91" s="638"/>
      <c r="BS91" s="638"/>
      <c r="BT91" s="638"/>
      <c r="BU91" s="638"/>
      <c r="BV91" s="638"/>
      <c r="BW91" s="638"/>
      <c r="BX91" s="638"/>
      <c r="BY91" s="638"/>
      <c r="BZ91" s="638"/>
      <c r="CA91" s="638"/>
      <c r="CB91" s="638"/>
      <c r="CC91" s="270"/>
      <c r="CD91" s="270"/>
      <c r="CE91" s="270"/>
      <c r="CF91" s="270"/>
      <c r="CG91" s="270"/>
      <c r="CH91" s="243"/>
      <c r="CI91" s="173"/>
      <c r="CJ91" s="173"/>
    </row>
    <row r="92" spans="1:88" s="206" customFormat="1" ht="3" customHeight="1">
      <c r="A92" s="173"/>
      <c r="B92" s="325"/>
      <c r="C92" s="178"/>
      <c r="D92" s="178"/>
      <c r="E92" s="778" t="s">
        <v>103</v>
      </c>
      <c r="F92" s="779"/>
      <c r="G92" s="777" t="str">
        <f>Index!C133</f>
        <v>Základné imanie (411 alebo +/- 491)</v>
      </c>
      <c r="H92" s="777"/>
      <c r="I92" s="777"/>
      <c r="J92" s="777"/>
      <c r="K92" s="777"/>
      <c r="L92" s="777"/>
      <c r="M92" s="777"/>
      <c r="N92" s="777"/>
      <c r="O92" s="777"/>
      <c r="P92" s="777"/>
      <c r="Q92" s="777"/>
      <c r="R92" s="777"/>
      <c r="S92" s="777"/>
      <c r="T92" s="777"/>
      <c r="U92" s="777"/>
      <c r="V92" s="777"/>
      <c r="W92" s="777"/>
      <c r="X92" s="777"/>
      <c r="Y92" s="777"/>
      <c r="Z92" s="777"/>
      <c r="AA92" s="777"/>
      <c r="AB92" s="777"/>
      <c r="AC92" s="777"/>
      <c r="AD92" s="777"/>
      <c r="AE92" s="777"/>
      <c r="AF92" s="777"/>
      <c r="AG92" s="777"/>
      <c r="AH92" s="777"/>
      <c r="AI92" s="777"/>
      <c r="AJ92" s="777"/>
      <c r="AK92" s="766" t="s">
        <v>881</v>
      </c>
      <c r="AL92" s="766"/>
      <c r="AM92" s="766"/>
      <c r="AN92" s="321"/>
      <c r="AO92" s="332"/>
      <c r="AP92" s="332"/>
      <c r="AQ92" s="332"/>
      <c r="AR92" s="332"/>
      <c r="AS92" s="332"/>
      <c r="AT92" s="332"/>
      <c r="AU92" s="332"/>
      <c r="AV92" s="332"/>
      <c r="AW92" s="332"/>
      <c r="AX92" s="332"/>
      <c r="AY92" s="332"/>
      <c r="AZ92" s="332"/>
      <c r="BA92" s="332"/>
      <c r="BB92" s="332"/>
      <c r="BC92" s="332"/>
      <c r="BD92" s="332"/>
      <c r="BE92" s="264"/>
      <c r="BF92" s="264"/>
      <c r="BG92" s="264"/>
      <c r="BH92" s="264"/>
      <c r="BI92" s="264"/>
      <c r="BJ92" s="264"/>
      <c r="BK92" s="264"/>
      <c r="BL92" s="659"/>
      <c r="BM92" s="659"/>
      <c r="BN92" s="659"/>
      <c r="BO92" s="659"/>
      <c r="BP92" s="659"/>
      <c r="BQ92" s="659"/>
      <c r="BR92" s="659"/>
      <c r="BS92" s="659"/>
      <c r="BT92" s="659"/>
      <c r="BU92" s="659"/>
      <c r="BV92" s="659"/>
      <c r="BW92" s="659"/>
      <c r="BX92" s="659"/>
      <c r="BY92" s="659"/>
      <c r="BZ92" s="659"/>
      <c r="CA92" s="659"/>
      <c r="CB92" s="659"/>
      <c r="CC92" s="264"/>
      <c r="CD92" s="264"/>
      <c r="CE92" s="264"/>
      <c r="CF92" s="264"/>
      <c r="CG92" s="264"/>
      <c r="CH92" s="241"/>
      <c r="CI92" s="245"/>
      <c r="CJ92" s="245"/>
    </row>
    <row r="93" spans="1:88" s="206" customFormat="1" ht="3" customHeight="1">
      <c r="A93" s="173"/>
      <c r="B93" s="173"/>
      <c r="C93" s="173"/>
      <c r="D93" s="325"/>
      <c r="E93" s="780"/>
      <c r="F93" s="781"/>
      <c r="G93" s="777"/>
      <c r="H93" s="777"/>
      <c r="I93" s="777"/>
      <c r="J93" s="777"/>
      <c r="K93" s="777"/>
      <c r="L93" s="777"/>
      <c r="M93" s="777"/>
      <c r="N93" s="777"/>
      <c r="O93" s="777"/>
      <c r="P93" s="777"/>
      <c r="Q93" s="777"/>
      <c r="R93" s="777"/>
      <c r="S93" s="777"/>
      <c r="T93" s="777"/>
      <c r="U93" s="777"/>
      <c r="V93" s="777"/>
      <c r="W93" s="777"/>
      <c r="X93" s="777"/>
      <c r="Y93" s="777"/>
      <c r="Z93" s="777"/>
      <c r="AA93" s="777"/>
      <c r="AB93" s="777"/>
      <c r="AC93" s="777"/>
      <c r="AD93" s="777"/>
      <c r="AE93" s="777"/>
      <c r="AF93" s="777"/>
      <c r="AG93" s="777"/>
      <c r="AH93" s="777"/>
      <c r="AI93" s="777"/>
      <c r="AJ93" s="777"/>
      <c r="AK93" s="766"/>
      <c r="AL93" s="766"/>
      <c r="AM93" s="766"/>
      <c r="AN93" s="319"/>
      <c r="AO93" s="413"/>
      <c r="AP93" s="413"/>
      <c r="AQ93" s="413"/>
      <c r="AR93" s="412"/>
      <c r="AS93" s="414"/>
      <c r="AT93" s="414"/>
      <c r="AU93" s="414"/>
      <c r="AV93" s="414"/>
      <c r="AW93" s="414"/>
      <c r="AX93" s="415"/>
      <c r="AY93" s="613"/>
      <c r="AZ93" s="613"/>
      <c r="BA93" s="613"/>
      <c r="BB93" s="613"/>
      <c r="BC93" s="613"/>
      <c r="BD93" s="613"/>
      <c r="BE93" s="411"/>
      <c r="BF93" s="761"/>
      <c r="BG93" s="761"/>
      <c r="BH93" s="761"/>
      <c r="BI93" s="761"/>
      <c r="BJ93" s="761"/>
      <c r="BK93" s="643"/>
      <c r="BL93" s="618"/>
      <c r="BM93" s="612"/>
      <c r="BN93" s="612"/>
      <c r="BO93" s="612"/>
      <c r="BP93" s="412"/>
      <c r="BQ93" s="613"/>
      <c r="BR93" s="613"/>
      <c r="BS93" s="613"/>
      <c r="BT93" s="613"/>
      <c r="BU93" s="613"/>
      <c r="BV93" s="610"/>
      <c r="BW93" s="614"/>
      <c r="BX93" s="614"/>
      <c r="BY93" s="614"/>
      <c r="BZ93" s="614"/>
      <c r="CA93" s="614"/>
      <c r="CB93" s="611"/>
      <c r="CC93" s="614"/>
      <c r="CD93" s="614"/>
      <c r="CE93" s="614"/>
      <c r="CF93" s="614"/>
      <c r="CG93" s="614"/>
      <c r="CH93" s="242"/>
      <c r="CI93" s="245"/>
      <c r="CJ93" s="245"/>
    </row>
    <row r="94" spans="1:88" s="203" customFormat="1" ht="15" customHeight="1">
      <c r="A94" s="173"/>
      <c r="B94" s="173"/>
      <c r="C94" s="173"/>
      <c r="E94" s="780"/>
      <c r="F94" s="781"/>
      <c r="G94" s="777"/>
      <c r="H94" s="777"/>
      <c r="I94" s="777"/>
      <c r="J94" s="777"/>
      <c r="K94" s="777"/>
      <c r="L94" s="777"/>
      <c r="M94" s="777"/>
      <c r="N94" s="777"/>
      <c r="O94" s="777"/>
      <c r="P94" s="777"/>
      <c r="Q94" s="777"/>
      <c r="R94" s="777"/>
      <c r="S94" s="777"/>
      <c r="T94" s="777"/>
      <c r="U94" s="777"/>
      <c r="V94" s="777"/>
      <c r="W94" s="777"/>
      <c r="X94" s="777"/>
      <c r="Y94" s="777"/>
      <c r="Z94" s="777"/>
      <c r="AA94" s="777"/>
      <c r="AB94" s="777"/>
      <c r="AC94" s="777"/>
      <c r="AD94" s="777"/>
      <c r="AE94" s="777"/>
      <c r="AF94" s="777"/>
      <c r="AG94" s="777"/>
      <c r="AH94" s="777"/>
      <c r="AI94" s="777"/>
      <c r="AJ94" s="777"/>
      <c r="AK94" s="766"/>
      <c r="AL94" s="766"/>
      <c r="AM94" s="766"/>
      <c r="AN94" s="319"/>
      <c r="AO94" s="409" t="str">
        <f>IF(LEN(VLOOKUP(AK92,suvaha!$D$92:$H$158,2,FALSE))&lt;11,"",LEFT(RIGHT(VLOOKUP(AK92,suvaha!$D$92:$H$158,2,FALSE),11),1))</f>
        <v/>
      </c>
      <c r="AP94" s="211"/>
      <c r="AQ94" s="409" t="str">
        <f>IF(LEN(VLOOKUP(AK92,suvaha!$D$92:$H$158,2,FALSE))&lt;10,"",LEFT(RIGHT(VLOOKUP(AK92,suvaha!$D$92:$H$158,2,FALSE),10),1))</f>
        <v/>
      </c>
      <c r="AR94" s="411"/>
      <c r="AS94" s="409" t="str">
        <f>IF(LEN(VLOOKUP(AK92,suvaha!$D$92:$H$158,2,FALSE))&lt;9,"",LEFT(RIGHT(VLOOKUP(AK92,suvaha!$D$92:$H$158,2,FALSE),9),1))</f>
        <v/>
      </c>
      <c r="AT94" s="211"/>
      <c r="AU94" s="409" t="str">
        <f>IF(LEN(VLOOKUP(AK92,suvaha!$D$92:$H$158,2,FALSE))&lt;8,"",LEFT(RIGHT(VLOOKUP(AK92,suvaha!$D$92:$H$158,2,FALSE),8),1))</f>
        <v>3</v>
      </c>
      <c r="AV94" s="411"/>
      <c r="AW94" s="409" t="str">
        <f>IF(LEN(VLOOKUP(AK92,suvaha!$D$92:$H$158,2,FALSE))&lt;7,"",LEFT(RIGHT(VLOOKUP(AK92,suvaha!$D$92:$H$158,2,FALSE),7),1))</f>
        <v>4</v>
      </c>
      <c r="AX94" s="415"/>
      <c r="AY94" s="409" t="str">
        <f>IF(LEN(VLOOKUP(AK92,suvaha!$D$92:$H$158,2,FALSE))&lt;6,"",LEFT(RIGHT(VLOOKUP(AK92,suvaha!$D$92:$H$158,2,FALSE),6),1))</f>
        <v>6</v>
      </c>
      <c r="AZ94" s="211"/>
      <c r="BA94" s="754" t="str">
        <f>IF(LEN(VLOOKUP(AK92,suvaha!$D$92:$H$158,2,FALSE))&lt;5,"",LEFT(RIGHT(VLOOKUP(AK92,suvaha!$D$92:$H$158,2,FALSE),5),1))</f>
        <v>1</v>
      </c>
      <c r="BB94" s="754" t="e">
        <f>IF(LEN(#REF!)&lt;5,"",LEFT(RIGHT(#REF!,5),1))</f>
        <v>#REF!</v>
      </c>
      <c r="BC94" s="411"/>
      <c r="BD94" s="409" t="str">
        <f>IF(LEN(VLOOKUP(AK92,suvaha!$D$92:$H$158,2,FALSE))&lt;4,"",LEFT(RIGHT(VLOOKUP(AK92,suvaha!$D$92:$H$158,2,FALSE),4),1))</f>
        <v>6</v>
      </c>
      <c r="BE94" s="411"/>
      <c r="BF94" s="409" t="str">
        <f>IF(LEN(VLOOKUP(AK92,suvaha!$D$92:$H$158,2,FALSE))&lt;3,"",LEFT(RIGHT(VLOOKUP(AK92,suvaha!$D$92:$H$158,2,FALSE),3),1))</f>
        <v>7</v>
      </c>
      <c r="BG94" s="411"/>
      <c r="BH94" s="409" t="str">
        <f>IF(LEN(VLOOKUP(AK92,suvaha!$D$92:$H$158,2,FALSE))&lt;2,"",LEFT(RIGHT(VLOOKUP(AK92,suvaha!$D$92:$H$158,2,FALSE),2),1))</f>
        <v>9</v>
      </c>
      <c r="BI94" s="411"/>
      <c r="BJ94" s="409" t="str">
        <f>IF(VLOOKUP(AK92,suvaha!$D$92:$H$158,2,FALSE)=0,"",IF(LEN(VLOOKUP(AK92,suvaha!$D$92:$H$158,2,FALSE))&lt;1,"",LEFT(RIGHT(VLOOKUP(AK92,suvaha!$D$92:$H$158,2,FALSE),1),1)))</f>
        <v>2</v>
      </c>
      <c r="BK94" s="643"/>
      <c r="BL94" s="618"/>
      <c r="BM94" s="409" t="str">
        <f>IF(LEN(VLOOKUP(AK92,suvaha!$D$92:$H$158,4,FALSE))&lt;11,"",LEFT(RIGHT(VLOOKUP(AK92,suvaha!$D$92:$H$158,4,FALSE),11),1))</f>
        <v/>
      </c>
      <c r="BN94" s="211"/>
      <c r="BO94" s="409" t="str">
        <f>IF(LEN(VLOOKUP(AK92,suvaha!$D$92:$H$158,4,FALSE))&lt;10,"",LEFT(RIGHT(VLOOKUP(AK92,suvaha!$D$92:$H$158,4,FALSE),10),1))</f>
        <v/>
      </c>
      <c r="BP94" s="411"/>
      <c r="BQ94" s="409" t="str">
        <f>IF(LEN(VLOOKUP(AK92,suvaha!$D$92:$H$158,4,FALSE))&lt;9,"",LEFT(RIGHT(VLOOKUP(AK92,suvaha!$D$92:$H$158,4,FALSE),9),1))</f>
        <v/>
      </c>
      <c r="BR94" s="211"/>
      <c r="BS94" s="409" t="str">
        <f>IF(LEN(VLOOKUP(AK92,suvaha!$D$92:$H$158,4,FALSE))&lt;8,"",LEFT(RIGHT(VLOOKUP(AK92,suvaha!$D$92:$H$158,4,FALSE),8),1))</f>
        <v>3</v>
      </c>
      <c r="BT94" s="411"/>
      <c r="BU94" s="409" t="str">
        <f>IF(LEN(VLOOKUP(AK92,suvaha!$D$92:$H$158,4,FALSE))&lt;7,"",LEFT(RIGHT(VLOOKUP(AK92,suvaha!$D$92:$H$158,4,FALSE),7),1))</f>
        <v>4</v>
      </c>
      <c r="BV94" s="610"/>
      <c r="BW94" s="409" t="str">
        <f>IF(LEN(VLOOKUP(AK92,suvaha!$D$92:$H$158,4,FALSE))&lt;6,"",LEFT(RIGHT(VLOOKUP(AK92,suvaha!$D$92:$H$158,4,FALSE),6),1))</f>
        <v>6</v>
      </c>
      <c r="BX94" s="411"/>
      <c r="BY94" s="409" t="str">
        <f>IF(LEN(VLOOKUP(AK92,suvaha!$D$92:$H$158,4,FALSE))&lt;5,"",LEFT(RIGHT(VLOOKUP(AK92,suvaha!$D$92:$H$158,4,FALSE),5),1))</f>
        <v>1</v>
      </c>
      <c r="BZ94" s="411"/>
      <c r="CA94" s="409" t="str">
        <f>IF(LEN(VLOOKUP(AK92,suvaha!$D$92:$H$158,4,FALSE))&lt;4,"",LEFT(RIGHT(VLOOKUP(AK92,suvaha!$D$92:$H$158,4,FALSE),4),1))</f>
        <v>6</v>
      </c>
      <c r="CB94" s="611"/>
      <c r="CC94" s="409" t="str">
        <f>IF(LEN(VLOOKUP(AK92,suvaha!$D$92:$H$158,4,FALSE))&lt;3,"",LEFT(RIGHT(VLOOKUP(AK92,suvaha!$D$92:$H$158,4,FALSE),3),1))</f>
        <v>7</v>
      </c>
      <c r="CD94" s="411"/>
      <c r="CE94" s="409" t="str">
        <f>IF(LEN(VLOOKUP(AK92,suvaha!$D$92:$H$158,4,FALSE))&lt;2,"",LEFT(RIGHT(VLOOKUP(AK92,suvaha!$D$92:$H$158,4,FALSE),2),1))</f>
        <v>9</v>
      </c>
      <c r="CF94" s="411"/>
      <c r="CG94" s="409" t="str">
        <f>IF(VLOOKUP(AK92,suvaha!$D$92:$H$158,4,FALSE)=0,"",IF(LEN(VLOOKUP(AK92,suvaha!$D$92:$H$158,4,FALSE))&lt;1,"",LEFT(RIGHT(VLOOKUP(AK92,suvaha!$D$92:$H$158,4,FALSE),1),1)))</f>
        <v>2</v>
      </c>
      <c r="CH94" s="242"/>
      <c r="CI94" s="173"/>
      <c r="CJ94" s="173"/>
    </row>
    <row r="95" spans="1:88" s="203" customFormat="1" ht="3" customHeight="1">
      <c r="A95" s="173"/>
      <c r="B95" s="173"/>
      <c r="C95" s="173"/>
      <c r="E95" s="782"/>
      <c r="F95" s="783"/>
      <c r="G95" s="777"/>
      <c r="H95" s="777"/>
      <c r="I95" s="777"/>
      <c r="J95" s="777"/>
      <c r="K95" s="777"/>
      <c r="L95" s="777"/>
      <c r="M95" s="777"/>
      <c r="N95" s="777"/>
      <c r="O95" s="777"/>
      <c r="P95" s="777"/>
      <c r="Q95" s="777"/>
      <c r="R95" s="777"/>
      <c r="S95" s="777"/>
      <c r="T95" s="777"/>
      <c r="U95" s="777"/>
      <c r="V95" s="777"/>
      <c r="W95" s="777"/>
      <c r="X95" s="777"/>
      <c r="Y95" s="777"/>
      <c r="Z95" s="777"/>
      <c r="AA95" s="777"/>
      <c r="AB95" s="777"/>
      <c r="AC95" s="777"/>
      <c r="AD95" s="777"/>
      <c r="AE95" s="777"/>
      <c r="AF95" s="777"/>
      <c r="AG95" s="777"/>
      <c r="AH95" s="777"/>
      <c r="AI95" s="777"/>
      <c r="AJ95" s="777"/>
      <c r="AK95" s="766"/>
      <c r="AL95" s="766"/>
      <c r="AM95" s="766"/>
      <c r="AN95" s="322"/>
      <c r="AO95" s="331"/>
      <c r="AP95" s="331"/>
      <c r="AQ95" s="331"/>
      <c r="AR95" s="331"/>
      <c r="AS95" s="331"/>
      <c r="AT95" s="331"/>
      <c r="AU95" s="331"/>
      <c r="AV95" s="331"/>
      <c r="AW95" s="331"/>
      <c r="AX95" s="331"/>
      <c r="AY95" s="331"/>
      <c r="AZ95" s="331"/>
      <c r="BA95" s="331"/>
      <c r="BB95" s="331"/>
      <c r="BC95" s="331"/>
      <c r="BD95" s="331"/>
      <c r="BE95" s="270"/>
      <c r="BF95" s="270"/>
      <c r="BG95" s="270"/>
      <c r="BH95" s="270"/>
      <c r="BI95" s="270"/>
      <c r="BJ95" s="270"/>
      <c r="BK95" s="270"/>
      <c r="BL95" s="638"/>
      <c r="BM95" s="638"/>
      <c r="BN95" s="638"/>
      <c r="BO95" s="638"/>
      <c r="BP95" s="638"/>
      <c r="BQ95" s="638"/>
      <c r="BR95" s="638"/>
      <c r="BS95" s="638"/>
      <c r="BT95" s="638"/>
      <c r="BU95" s="638"/>
      <c r="BV95" s="638"/>
      <c r="BW95" s="638"/>
      <c r="BX95" s="638"/>
      <c r="BY95" s="638"/>
      <c r="BZ95" s="638"/>
      <c r="CA95" s="638"/>
      <c r="CB95" s="638"/>
      <c r="CC95" s="270"/>
      <c r="CD95" s="270"/>
      <c r="CE95" s="270"/>
      <c r="CF95" s="270"/>
      <c r="CG95" s="270"/>
      <c r="CH95" s="243"/>
      <c r="CI95" s="173"/>
      <c r="CJ95" s="173"/>
    </row>
    <row r="96" spans="1:88" s="206" customFormat="1" ht="3" customHeight="1">
      <c r="A96" s="173"/>
      <c r="B96" s="325"/>
      <c r="C96" s="178"/>
      <c r="D96" s="178"/>
      <c r="E96" s="776" t="s">
        <v>775</v>
      </c>
      <c r="F96" s="776"/>
      <c r="G96" s="765" t="str">
        <f>Index!C134</f>
        <v>Zmena základného imania +/- 419</v>
      </c>
      <c r="H96" s="765"/>
      <c r="I96" s="765"/>
      <c r="J96" s="765"/>
      <c r="K96" s="765"/>
      <c r="L96" s="765"/>
      <c r="M96" s="765"/>
      <c r="N96" s="765"/>
      <c r="O96" s="765"/>
      <c r="P96" s="765"/>
      <c r="Q96" s="765"/>
      <c r="R96" s="765"/>
      <c r="S96" s="765"/>
      <c r="T96" s="765"/>
      <c r="U96" s="765"/>
      <c r="V96" s="765"/>
      <c r="W96" s="765"/>
      <c r="X96" s="765"/>
      <c r="Y96" s="765"/>
      <c r="Z96" s="765"/>
      <c r="AA96" s="765"/>
      <c r="AB96" s="765"/>
      <c r="AC96" s="765"/>
      <c r="AD96" s="765"/>
      <c r="AE96" s="765"/>
      <c r="AF96" s="765"/>
      <c r="AG96" s="765"/>
      <c r="AH96" s="765"/>
      <c r="AI96" s="765"/>
      <c r="AJ96" s="765"/>
      <c r="AK96" s="766" t="s">
        <v>882</v>
      </c>
      <c r="AL96" s="766"/>
      <c r="AM96" s="766"/>
      <c r="AN96" s="321"/>
      <c r="AO96" s="332"/>
      <c r="AP96" s="332"/>
      <c r="AQ96" s="332"/>
      <c r="AR96" s="332"/>
      <c r="AS96" s="332"/>
      <c r="AT96" s="332"/>
      <c r="AU96" s="332"/>
      <c r="AV96" s="332"/>
      <c r="AW96" s="332"/>
      <c r="AX96" s="332"/>
      <c r="AY96" s="332"/>
      <c r="AZ96" s="332"/>
      <c r="BA96" s="332"/>
      <c r="BB96" s="332"/>
      <c r="BC96" s="332"/>
      <c r="BD96" s="332"/>
      <c r="BE96" s="264"/>
      <c r="BF96" s="264"/>
      <c r="BG96" s="264"/>
      <c r="BH96" s="264"/>
      <c r="BI96" s="264"/>
      <c r="BJ96" s="264"/>
      <c r="BK96" s="264"/>
      <c r="BL96" s="659"/>
      <c r="BM96" s="659"/>
      <c r="BN96" s="659"/>
      <c r="BO96" s="659"/>
      <c r="BP96" s="659"/>
      <c r="BQ96" s="659"/>
      <c r="BR96" s="659"/>
      <c r="BS96" s="659"/>
      <c r="BT96" s="659"/>
      <c r="BU96" s="659"/>
      <c r="BV96" s="659"/>
      <c r="BW96" s="659"/>
      <c r="BX96" s="659"/>
      <c r="BY96" s="659"/>
      <c r="BZ96" s="659"/>
      <c r="CA96" s="659"/>
      <c r="CB96" s="659"/>
      <c r="CC96" s="264"/>
      <c r="CD96" s="264"/>
      <c r="CE96" s="264"/>
      <c r="CF96" s="264"/>
      <c r="CG96" s="264"/>
      <c r="CH96" s="241"/>
      <c r="CI96" s="245"/>
      <c r="CJ96" s="245"/>
    </row>
    <row r="97" spans="1:88" s="206" customFormat="1" ht="3" customHeight="1">
      <c r="A97" s="173"/>
      <c r="B97" s="173"/>
      <c r="C97" s="173"/>
      <c r="D97" s="325"/>
      <c r="E97" s="776"/>
      <c r="F97" s="776"/>
      <c r="G97" s="765"/>
      <c r="H97" s="765"/>
      <c r="I97" s="765"/>
      <c r="J97" s="765"/>
      <c r="K97" s="765"/>
      <c r="L97" s="765"/>
      <c r="M97" s="765"/>
      <c r="N97" s="765"/>
      <c r="O97" s="765"/>
      <c r="P97" s="765"/>
      <c r="Q97" s="765"/>
      <c r="R97" s="765"/>
      <c r="S97" s="765"/>
      <c r="T97" s="765"/>
      <c r="U97" s="765"/>
      <c r="V97" s="765"/>
      <c r="W97" s="765"/>
      <c r="X97" s="765"/>
      <c r="Y97" s="765"/>
      <c r="Z97" s="765"/>
      <c r="AA97" s="765"/>
      <c r="AB97" s="765"/>
      <c r="AC97" s="765"/>
      <c r="AD97" s="765"/>
      <c r="AE97" s="765"/>
      <c r="AF97" s="765"/>
      <c r="AG97" s="765"/>
      <c r="AH97" s="765"/>
      <c r="AI97" s="765"/>
      <c r="AJ97" s="765"/>
      <c r="AK97" s="766"/>
      <c r="AL97" s="766"/>
      <c r="AM97" s="766"/>
      <c r="AN97" s="319"/>
      <c r="AO97" s="413"/>
      <c r="AP97" s="413"/>
      <c r="AQ97" s="413"/>
      <c r="AR97" s="412"/>
      <c r="AS97" s="414"/>
      <c r="AT97" s="414"/>
      <c r="AU97" s="414"/>
      <c r="AV97" s="414"/>
      <c r="AW97" s="414"/>
      <c r="AX97" s="415"/>
      <c r="AY97" s="613"/>
      <c r="AZ97" s="613"/>
      <c r="BA97" s="613"/>
      <c r="BB97" s="613"/>
      <c r="BC97" s="613"/>
      <c r="BD97" s="613"/>
      <c r="BE97" s="411"/>
      <c r="BF97" s="761"/>
      <c r="BG97" s="761"/>
      <c r="BH97" s="761"/>
      <c r="BI97" s="761"/>
      <c r="BJ97" s="761"/>
      <c r="BK97" s="643"/>
      <c r="BL97" s="618"/>
      <c r="BM97" s="612"/>
      <c r="BN97" s="612"/>
      <c r="BO97" s="612"/>
      <c r="BP97" s="412"/>
      <c r="BQ97" s="613"/>
      <c r="BR97" s="613"/>
      <c r="BS97" s="613"/>
      <c r="BT97" s="613"/>
      <c r="BU97" s="613"/>
      <c r="BV97" s="610"/>
      <c r="BW97" s="614"/>
      <c r="BX97" s="614"/>
      <c r="BY97" s="614"/>
      <c r="BZ97" s="614"/>
      <c r="CA97" s="614"/>
      <c r="CB97" s="611"/>
      <c r="CC97" s="614"/>
      <c r="CD97" s="614"/>
      <c r="CE97" s="614"/>
      <c r="CF97" s="614"/>
      <c r="CG97" s="614"/>
      <c r="CH97" s="242"/>
      <c r="CI97" s="245"/>
      <c r="CJ97" s="245"/>
    </row>
    <row r="98" spans="1:88" s="203" customFormat="1" ht="15" customHeight="1">
      <c r="A98" s="173"/>
      <c r="B98" s="173"/>
      <c r="C98" s="173"/>
      <c r="E98" s="776"/>
      <c r="F98" s="776"/>
      <c r="G98" s="765"/>
      <c r="H98" s="765"/>
      <c r="I98" s="765"/>
      <c r="J98" s="765"/>
      <c r="K98" s="765"/>
      <c r="L98" s="765"/>
      <c r="M98" s="765"/>
      <c r="N98" s="765"/>
      <c r="O98" s="765"/>
      <c r="P98" s="765"/>
      <c r="Q98" s="765"/>
      <c r="R98" s="765"/>
      <c r="S98" s="765"/>
      <c r="T98" s="765"/>
      <c r="U98" s="765"/>
      <c r="V98" s="765"/>
      <c r="W98" s="765"/>
      <c r="X98" s="765"/>
      <c r="Y98" s="765"/>
      <c r="Z98" s="765"/>
      <c r="AA98" s="765"/>
      <c r="AB98" s="765"/>
      <c r="AC98" s="765"/>
      <c r="AD98" s="765"/>
      <c r="AE98" s="765"/>
      <c r="AF98" s="765"/>
      <c r="AG98" s="765"/>
      <c r="AH98" s="765"/>
      <c r="AI98" s="765"/>
      <c r="AJ98" s="765"/>
      <c r="AK98" s="766"/>
      <c r="AL98" s="766"/>
      <c r="AM98" s="766"/>
      <c r="AN98" s="319"/>
      <c r="AO98" s="409" t="str">
        <f>IF(LEN(VLOOKUP(AK96,suvaha!$D$92:$H$158,2,FALSE))&lt;11,"",LEFT(RIGHT(VLOOKUP(AK96,suvaha!$D$92:$H$158,2,FALSE),11),1))</f>
        <v/>
      </c>
      <c r="AP98" s="211"/>
      <c r="AQ98" s="409" t="str">
        <f>IF(LEN(VLOOKUP(AK96,suvaha!$D$92:$H$158,2,FALSE))&lt;10,"",LEFT(RIGHT(VLOOKUP(AK96,suvaha!$D$92:$H$158,2,FALSE),10),1))</f>
        <v/>
      </c>
      <c r="AR98" s="411"/>
      <c r="AS98" s="409" t="str">
        <f>IF(LEN(VLOOKUP(AK96,suvaha!$D$92:$H$158,2,FALSE))&lt;9,"",LEFT(RIGHT(VLOOKUP(AK96,suvaha!$D$92:$H$158,2,FALSE),9),1))</f>
        <v/>
      </c>
      <c r="AT98" s="211"/>
      <c r="AU98" s="409" t="str">
        <f>IF(LEN(VLOOKUP(AK96,suvaha!$D$92:$H$158,2,FALSE))&lt;8,"",LEFT(RIGHT(VLOOKUP(AK96,suvaha!$D$92:$H$158,2,FALSE),8),1))</f>
        <v/>
      </c>
      <c r="AV98" s="411"/>
      <c r="AW98" s="409" t="str">
        <f>IF(LEN(VLOOKUP(AK96,suvaha!$D$92:$H$158,2,FALSE))&lt;7,"",LEFT(RIGHT(VLOOKUP(AK96,suvaha!$D$92:$H$158,2,FALSE),7),1))</f>
        <v/>
      </c>
      <c r="AX98" s="415"/>
      <c r="AY98" s="409" t="str">
        <f>IF(LEN(VLOOKUP(AK96,suvaha!$D$92:$H$158,2,FALSE))&lt;6,"",LEFT(RIGHT(VLOOKUP(AK96,suvaha!$D$92:$H$158,2,FALSE),6),1))</f>
        <v/>
      </c>
      <c r="AZ98" s="211"/>
      <c r="BA98" s="754" t="str">
        <f>IF(LEN(VLOOKUP(AK96,suvaha!$D$92:$H$158,2,FALSE))&lt;5,"",LEFT(RIGHT(VLOOKUP(AK96,suvaha!$D$92:$H$158,2,FALSE),5),1))</f>
        <v/>
      </c>
      <c r="BB98" s="754" t="e">
        <f>IF(LEN(#REF!)&lt;5,"",LEFT(RIGHT(#REF!,5),1))</f>
        <v>#REF!</v>
      </c>
      <c r="BC98" s="411"/>
      <c r="BD98" s="409" t="str">
        <f>IF(LEN(VLOOKUP(AK96,suvaha!$D$92:$H$158,2,FALSE))&lt;4,"",LEFT(RIGHT(VLOOKUP(AK96,suvaha!$D$92:$H$158,2,FALSE),4),1))</f>
        <v/>
      </c>
      <c r="BE98" s="411"/>
      <c r="BF98" s="409" t="str">
        <f>IF(LEN(VLOOKUP(AK96,suvaha!$D$92:$H$158,2,FALSE))&lt;3,"",LEFT(RIGHT(VLOOKUP(AK96,suvaha!$D$92:$H$158,2,FALSE),3),1))</f>
        <v/>
      </c>
      <c r="BG98" s="411"/>
      <c r="BH98" s="409" t="str">
        <f>IF(LEN(VLOOKUP(AK96,suvaha!$D$92:$H$158,2,FALSE))&lt;2,"",LEFT(RIGHT(VLOOKUP(AK96,suvaha!$D$92:$H$158,2,FALSE),2),1))</f>
        <v/>
      </c>
      <c r="BI98" s="411"/>
      <c r="BJ98" s="409" t="str">
        <f>IF(VLOOKUP(AK96,suvaha!$D$92:$H$158,2,FALSE)=0,"",IF(LEN(VLOOKUP(AK96,suvaha!$D$92:$H$158,2,FALSE))&lt;1,"",LEFT(RIGHT(VLOOKUP(AK96,suvaha!$D$92:$H$158,2,FALSE),1),1)))</f>
        <v/>
      </c>
      <c r="BK98" s="643"/>
      <c r="BL98" s="618"/>
      <c r="BM98" s="409" t="str">
        <f>IF(LEN(VLOOKUP(AK96,suvaha!$D$92:$H$158,4,FALSE))&lt;11,"",LEFT(RIGHT(VLOOKUP(AK96,suvaha!$D$92:$H$158,4,FALSE),11),1))</f>
        <v/>
      </c>
      <c r="BN98" s="211"/>
      <c r="BO98" s="409" t="str">
        <f>IF(LEN(VLOOKUP(AK96,suvaha!$D$92:$H$158,4,FALSE))&lt;10,"",LEFT(RIGHT(VLOOKUP(AK96,suvaha!$D$92:$H$158,4,FALSE),10),1))</f>
        <v/>
      </c>
      <c r="BP98" s="411"/>
      <c r="BQ98" s="409" t="str">
        <f>IF(LEN(VLOOKUP(AK96,suvaha!$D$92:$H$158,4,FALSE))&lt;9,"",LEFT(RIGHT(VLOOKUP(AK96,suvaha!$D$92:$H$158,4,FALSE),9),1))</f>
        <v/>
      </c>
      <c r="BR98" s="211"/>
      <c r="BS98" s="409" t="str">
        <f>IF(LEN(VLOOKUP(AK96,suvaha!$D$92:$H$158,4,FALSE))&lt;8,"",LEFT(RIGHT(VLOOKUP(AK96,suvaha!$D$92:$H$158,4,FALSE),8),1))</f>
        <v/>
      </c>
      <c r="BT98" s="411"/>
      <c r="BU98" s="409" t="str">
        <f>IF(LEN(VLOOKUP(AK96,suvaha!$D$92:$H$158,4,FALSE))&lt;7,"",LEFT(RIGHT(VLOOKUP(AK96,suvaha!$D$92:$H$158,4,FALSE),7),1))</f>
        <v/>
      </c>
      <c r="BV98" s="610"/>
      <c r="BW98" s="409" t="str">
        <f>IF(LEN(VLOOKUP(AK96,suvaha!$D$92:$H$158,4,FALSE))&lt;6,"",LEFT(RIGHT(VLOOKUP(AK96,suvaha!$D$92:$H$158,4,FALSE),6),1))</f>
        <v/>
      </c>
      <c r="BX98" s="411"/>
      <c r="BY98" s="409" t="str">
        <f>IF(LEN(VLOOKUP(AK96,suvaha!$D$92:$H$158,4,FALSE))&lt;5,"",LEFT(RIGHT(VLOOKUP(AK96,suvaha!$D$92:$H$158,4,FALSE),5),1))</f>
        <v/>
      </c>
      <c r="BZ98" s="411"/>
      <c r="CA98" s="409" t="str">
        <f>IF(LEN(VLOOKUP(AK96,suvaha!$D$92:$H$158,4,FALSE))&lt;4,"",LEFT(RIGHT(VLOOKUP(AK96,suvaha!$D$92:$H$158,4,FALSE),4),1))</f>
        <v/>
      </c>
      <c r="CB98" s="611"/>
      <c r="CC98" s="409" t="str">
        <f>IF(LEN(VLOOKUP(AK96,suvaha!$D$92:$H$158,4,FALSE))&lt;3,"",LEFT(RIGHT(VLOOKUP(AK96,suvaha!$D$92:$H$158,4,FALSE),3),1))</f>
        <v/>
      </c>
      <c r="CD98" s="411"/>
      <c r="CE98" s="409" t="str">
        <f>IF(LEN(VLOOKUP(AK96,suvaha!$D$92:$H$158,4,FALSE))&lt;2,"",LEFT(RIGHT(VLOOKUP(AK96,suvaha!$D$92:$H$158,4,FALSE),2),1))</f>
        <v/>
      </c>
      <c r="CF98" s="411"/>
      <c r="CG98" s="409" t="str">
        <f>IF(VLOOKUP(AK96,suvaha!$D$92:$H$158,4,FALSE)=0,"",IF(LEN(VLOOKUP(AK96,suvaha!$D$92:$H$158,4,FALSE))&lt;1,"",LEFT(RIGHT(VLOOKUP(AK96,suvaha!$D$92:$H$158,4,FALSE),1),1)))</f>
        <v/>
      </c>
      <c r="CH98" s="242"/>
      <c r="CI98" s="173"/>
      <c r="CJ98" s="173"/>
    </row>
    <row r="99" spans="1:88" s="203" customFormat="1" ht="3" customHeight="1">
      <c r="A99" s="173"/>
      <c r="B99" s="173"/>
      <c r="C99" s="173"/>
      <c r="E99" s="776"/>
      <c r="F99" s="776"/>
      <c r="G99" s="765"/>
      <c r="H99" s="765"/>
      <c r="I99" s="765"/>
      <c r="J99" s="765"/>
      <c r="K99" s="765"/>
      <c r="L99" s="765"/>
      <c r="M99" s="765"/>
      <c r="N99" s="765"/>
      <c r="O99" s="765"/>
      <c r="P99" s="765"/>
      <c r="Q99" s="765"/>
      <c r="R99" s="765"/>
      <c r="S99" s="765"/>
      <c r="T99" s="765"/>
      <c r="U99" s="765"/>
      <c r="V99" s="765"/>
      <c r="W99" s="765"/>
      <c r="X99" s="765"/>
      <c r="Y99" s="765"/>
      <c r="Z99" s="765"/>
      <c r="AA99" s="765"/>
      <c r="AB99" s="765"/>
      <c r="AC99" s="765"/>
      <c r="AD99" s="765"/>
      <c r="AE99" s="765"/>
      <c r="AF99" s="765"/>
      <c r="AG99" s="765"/>
      <c r="AH99" s="765"/>
      <c r="AI99" s="765"/>
      <c r="AJ99" s="765"/>
      <c r="AK99" s="766"/>
      <c r="AL99" s="766"/>
      <c r="AM99" s="766"/>
      <c r="AN99" s="322"/>
      <c r="AO99" s="331"/>
      <c r="AP99" s="331"/>
      <c r="AQ99" s="331"/>
      <c r="AR99" s="331"/>
      <c r="AS99" s="331"/>
      <c r="AT99" s="331"/>
      <c r="AU99" s="331"/>
      <c r="AV99" s="331"/>
      <c r="AW99" s="331"/>
      <c r="AX99" s="331"/>
      <c r="AY99" s="331"/>
      <c r="AZ99" s="331"/>
      <c r="BA99" s="331"/>
      <c r="BB99" s="331"/>
      <c r="BC99" s="331"/>
      <c r="BD99" s="331"/>
      <c r="BE99" s="270"/>
      <c r="BF99" s="270"/>
      <c r="BG99" s="270"/>
      <c r="BH99" s="270"/>
      <c r="BI99" s="270"/>
      <c r="BJ99" s="270"/>
      <c r="BK99" s="270"/>
      <c r="BL99" s="638"/>
      <c r="BM99" s="638"/>
      <c r="BN99" s="638"/>
      <c r="BO99" s="638"/>
      <c r="BP99" s="638"/>
      <c r="BQ99" s="638"/>
      <c r="BR99" s="638"/>
      <c r="BS99" s="638"/>
      <c r="BT99" s="638"/>
      <c r="BU99" s="638"/>
      <c r="BV99" s="638"/>
      <c r="BW99" s="638"/>
      <c r="BX99" s="638"/>
      <c r="BY99" s="638"/>
      <c r="BZ99" s="638"/>
      <c r="CA99" s="638"/>
      <c r="CB99" s="638"/>
      <c r="CC99" s="270"/>
      <c r="CD99" s="270"/>
      <c r="CE99" s="270"/>
      <c r="CF99" s="270"/>
      <c r="CG99" s="270"/>
      <c r="CH99" s="243"/>
      <c r="CI99" s="173"/>
      <c r="CJ99" s="173"/>
    </row>
    <row r="100" spans="1:88" s="206" customFormat="1" ht="3" customHeight="1">
      <c r="A100" s="173"/>
      <c r="B100" s="325"/>
      <c r="C100" s="178"/>
      <c r="D100" s="178"/>
      <c r="E100" s="776" t="s">
        <v>776</v>
      </c>
      <c r="F100" s="776"/>
      <c r="G100" s="765" t="str">
        <f>Index!C135</f>
        <v>Pohľadávky za upísané vlastné imanie (/-/353)</v>
      </c>
      <c r="H100" s="777"/>
      <c r="I100" s="777"/>
      <c r="J100" s="777"/>
      <c r="K100" s="777"/>
      <c r="L100" s="777"/>
      <c r="M100" s="777"/>
      <c r="N100" s="777"/>
      <c r="O100" s="777"/>
      <c r="P100" s="777"/>
      <c r="Q100" s="777"/>
      <c r="R100" s="777"/>
      <c r="S100" s="777"/>
      <c r="T100" s="777"/>
      <c r="U100" s="777"/>
      <c r="V100" s="777"/>
      <c r="W100" s="777"/>
      <c r="X100" s="777"/>
      <c r="Y100" s="777"/>
      <c r="Z100" s="777"/>
      <c r="AA100" s="777"/>
      <c r="AB100" s="777"/>
      <c r="AC100" s="777"/>
      <c r="AD100" s="777"/>
      <c r="AE100" s="777"/>
      <c r="AF100" s="777"/>
      <c r="AG100" s="777"/>
      <c r="AH100" s="777"/>
      <c r="AI100" s="777"/>
      <c r="AJ100" s="777"/>
      <c r="AK100" s="766" t="s">
        <v>883</v>
      </c>
      <c r="AL100" s="766"/>
      <c r="AM100" s="766"/>
      <c r="AN100" s="321"/>
      <c r="AO100" s="332"/>
      <c r="AP100" s="332"/>
      <c r="AQ100" s="332"/>
      <c r="AR100" s="332"/>
      <c r="AS100" s="332"/>
      <c r="AT100" s="332"/>
      <c r="AU100" s="332"/>
      <c r="AV100" s="332"/>
      <c r="AW100" s="332"/>
      <c r="AX100" s="332"/>
      <c r="AY100" s="332"/>
      <c r="AZ100" s="332"/>
      <c r="BA100" s="332"/>
      <c r="BB100" s="332"/>
      <c r="BC100" s="332"/>
      <c r="BD100" s="332"/>
      <c r="BE100" s="264"/>
      <c r="BF100" s="264"/>
      <c r="BG100" s="264"/>
      <c r="BH100" s="264"/>
      <c r="BI100" s="264"/>
      <c r="BJ100" s="264"/>
      <c r="BK100" s="264"/>
      <c r="BL100" s="659"/>
      <c r="BM100" s="659"/>
      <c r="BN100" s="659"/>
      <c r="BO100" s="659"/>
      <c r="BP100" s="659"/>
      <c r="BQ100" s="659"/>
      <c r="BR100" s="659"/>
      <c r="BS100" s="659"/>
      <c r="BT100" s="659"/>
      <c r="BU100" s="659"/>
      <c r="BV100" s="659"/>
      <c r="BW100" s="659"/>
      <c r="BX100" s="659"/>
      <c r="BY100" s="659"/>
      <c r="BZ100" s="659"/>
      <c r="CA100" s="659"/>
      <c r="CB100" s="659"/>
      <c r="CC100" s="264"/>
      <c r="CD100" s="264"/>
      <c r="CE100" s="264"/>
      <c r="CF100" s="264"/>
      <c r="CG100" s="264"/>
      <c r="CH100" s="241"/>
      <c r="CI100" s="245"/>
      <c r="CJ100" s="245"/>
    </row>
    <row r="101" spans="1:88" s="206" customFormat="1" ht="3" customHeight="1">
      <c r="A101" s="173"/>
      <c r="B101" s="173"/>
      <c r="C101" s="173"/>
      <c r="D101" s="325"/>
      <c r="E101" s="776"/>
      <c r="F101" s="776"/>
      <c r="G101" s="777"/>
      <c r="H101" s="777"/>
      <c r="I101" s="777"/>
      <c r="J101" s="777"/>
      <c r="K101" s="777"/>
      <c r="L101" s="777"/>
      <c r="M101" s="777"/>
      <c r="N101" s="777"/>
      <c r="O101" s="777"/>
      <c r="P101" s="777"/>
      <c r="Q101" s="777"/>
      <c r="R101" s="777"/>
      <c r="S101" s="777"/>
      <c r="T101" s="777"/>
      <c r="U101" s="777"/>
      <c r="V101" s="777"/>
      <c r="W101" s="777"/>
      <c r="X101" s="777"/>
      <c r="Y101" s="777"/>
      <c r="Z101" s="777"/>
      <c r="AA101" s="777"/>
      <c r="AB101" s="777"/>
      <c r="AC101" s="777"/>
      <c r="AD101" s="777"/>
      <c r="AE101" s="777"/>
      <c r="AF101" s="777"/>
      <c r="AG101" s="777"/>
      <c r="AH101" s="777"/>
      <c r="AI101" s="777"/>
      <c r="AJ101" s="777"/>
      <c r="AK101" s="766"/>
      <c r="AL101" s="766"/>
      <c r="AM101" s="766"/>
      <c r="AN101" s="319"/>
      <c r="AO101" s="413"/>
      <c r="AP101" s="413"/>
      <c r="AQ101" s="413"/>
      <c r="AR101" s="412"/>
      <c r="AS101" s="414"/>
      <c r="AT101" s="414"/>
      <c r="AU101" s="414"/>
      <c r="AV101" s="414"/>
      <c r="AW101" s="414"/>
      <c r="AX101" s="415"/>
      <c r="AY101" s="613"/>
      <c r="AZ101" s="613"/>
      <c r="BA101" s="613"/>
      <c r="BB101" s="613"/>
      <c r="BC101" s="613"/>
      <c r="BD101" s="613"/>
      <c r="BE101" s="411"/>
      <c r="BF101" s="761"/>
      <c r="BG101" s="761"/>
      <c r="BH101" s="761"/>
      <c r="BI101" s="761"/>
      <c r="BJ101" s="761"/>
      <c r="BK101" s="643"/>
      <c r="BL101" s="618"/>
      <c r="BM101" s="612"/>
      <c r="BN101" s="612"/>
      <c r="BO101" s="612"/>
      <c r="BP101" s="412"/>
      <c r="BQ101" s="613"/>
      <c r="BR101" s="613"/>
      <c r="BS101" s="613"/>
      <c r="BT101" s="613"/>
      <c r="BU101" s="613"/>
      <c r="BV101" s="610"/>
      <c r="BW101" s="614"/>
      <c r="BX101" s="614"/>
      <c r="BY101" s="614"/>
      <c r="BZ101" s="614"/>
      <c r="CA101" s="614"/>
      <c r="CB101" s="611"/>
      <c r="CC101" s="614"/>
      <c r="CD101" s="614"/>
      <c r="CE101" s="614"/>
      <c r="CF101" s="614"/>
      <c r="CG101" s="614"/>
      <c r="CH101" s="242"/>
      <c r="CI101" s="245"/>
      <c r="CJ101" s="245"/>
    </row>
    <row r="102" spans="1:88" s="203" customFormat="1" ht="15" customHeight="1">
      <c r="A102" s="173"/>
      <c r="B102" s="173"/>
      <c r="C102" s="173"/>
      <c r="E102" s="776"/>
      <c r="F102" s="776"/>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777"/>
      <c r="AJ102" s="777"/>
      <c r="AK102" s="766"/>
      <c r="AL102" s="766"/>
      <c r="AM102" s="766"/>
      <c r="AN102" s="319"/>
      <c r="AO102" s="409" t="str">
        <f>IF(LEN(VLOOKUP(AK100,suvaha!$D$92:$H$158,2,FALSE))&lt;11,"",LEFT(RIGHT(VLOOKUP(AK100,suvaha!$D$92:$H$158,2,FALSE),11),1))</f>
        <v/>
      </c>
      <c r="AP102" s="211"/>
      <c r="AQ102" s="409" t="str">
        <f>IF(LEN(VLOOKUP(AK100,suvaha!$D$92:$H$158,2,FALSE))&lt;10,"",LEFT(RIGHT(VLOOKUP(AK100,suvaha!$D$92:$H$158,2,FALSE),10),1))</f>
        <v/>
      </c>
      <c r="AR102" s="411"/>
      <c r="AS102" s="409" t="str">
        <f>IF(LEN(VLOOKUP(AK100,suvaha!$D$92:$H$158,2,FALSE))&lt;9,"",LEFT(RIGHT(VLOOKUP(AK100,suvaha!$D$92:$H$158,2,FALSE),9),1))</f>
        <v/>
      </c>
      <c r="AT102" s="211"/>
      <c r="AU102" s="409" t="str">
        <f>IF(LEN(VLOOKUP(AK100,suvaha!$D$92:$H$158,2,FALSE))&lt;8,"",LEFT(RIGHT(VLOOKUP(AK100,suvaha!$D$92:$H$158,2,FALSE),8),1))</f>
        <v/>
      </c>
      <c r="AV102" s="411"/>
      <c r="AW102" s="409" t="str">
        <f>IF(LEN(VLOOKUP(AK100,suvaha!$D$92:$H$158,2,FALSE))&lt;7,"",LEFT(RIGHT(VLOOKUP(AK100,suvaha!$D$92:$H$158,2,FALSE),7),1))</f>
        <v/>
      </c>
      <c r="AX102" s="415"/>
      <c r="AY102" s="409" t="str">
        <f>IF(LEN(VLOOKUP(AK100,suvaha!$D$92:$H$158,2,FALSE))&lt;6,"",LEFT(RIGHT(VLOOKUP(AK100,suvaha!$D$92:$H$158,2,FALSE),6),1))</f>
        <v/>
      </c>
      <c r="AZ102" s="211"/>
      <c r="BA102" s="754" t="str">
        <f>IF(LEN(VLOOKUP(AK100,suvaha!$D$92:$H$158,2,FALSE))&lt;5,"",LEFT(RIGHT(VLOOKUP(AK100,suvaha!$D$92:$H$158,2,FALSE),5),1))</f>
        <v/>
      </c>
      <c r="BB102" s="754" t="e">
        <f>IF(LEN(#REF!)&lt;5,"",LEFT(RIGHT(#REF!,5),1))</f>
        <v>#REF!</v>
      </c>
      <c r="BC102" s="411"/>
      <c r="BD102" s="409" t="str">
        <f>IF(LEN(VLOOKUP(AK100,suvaha!$D$92:$H$158,2,FALSE))&lt;4,"",LEFT(RIGHT(VLOOKUP(AK100,suvaha!$D$92:$H$158,2,FALSE),4),1))</f>
        <v/>
      </c>
      <c r="BE102" s="411"/>
      <c r="BF102" s="409" t="str">
        <f>IF(LEN(VLOOKUP(AK100,suvaha!$D$92:$H$158,2,FALSE))&lt;3,"",LEFT(RIGHT(VLOOKUP(AK100,suvaha!$D$92:$H$158,2,FALSE),3),1))</f>
        <v/>
      </c>
      <c r="BG102" s="411"/>
      <c r="BH102" s="409" t="str">
        <f>IF(LEN(VLOOKUP(AK100,suvaha!$D$92:$H$158,2,FALSE))&lt;2,"",LEFT(RIGHT(VLOOKUP(AK100,suvaha!$D$92:$H$158,2,FALSE),2),1))</f>
        <v/>
      </c>
      <c r="BI102" s="411"/>
      <c r="BJ102" s="409" t="str">
        <f>IF(VLOOKUP(AK100,suvaha!$D$92:$H$158,2,FALSE)=0,"",IF(LEN(VLOOKUP(AK100,suvaha!$D$92:$H$158,2,FALSE))&lt;1,"",LEFT(RIGHT(VLOOKUP(AK100,suvaha!$D$92:$H$158,2,FALSE),1),1)))</f>
        <v/>
      </c>
      <c r="BK102" s="643"/>
      <c r="BL102" s="618"/>
      <c r="BM102" s="409" t="str">
        <f>IF(LEN(VLOOKUP(AK100,suvaha!$D$92:$H$158,4,FALSE))&lt;11,"",LEFT(RIGHT(VLOOKUP(AK100,suvaha!$D$92:$H$158,4,FALSE),11),1))</f>
        <v/>
      </c>
      <c r="BN102" s="211"/>
      <c r="BO102" s="409" t="str">
        <f>IF(LEN(VLOOKUP(AK100,suvaha!$D$92:$H$158,4,FALSE))&lt;10,"",LEFT(RIGHT(VLOOKUP(AK100,suvaha!$D$92:$H$158,4,FALSE),10),1))</f>
        <v/>
      </c>
      <c r="BP102" s="411"/>
      <c r="BQ102" s="409" t="str">
        <f>IF(LEN(VLOOKUP(AK100,suvaha!$D$92:$H$158,4,FALSE))&lt;9,"",LEFT(RIGHT(VLOOKUP(AK100,suvaha!$D$92:$H$158,4,FALSE),9),1))</f>
        <v/>
      </c>
      <c r="BR102" s="211"/>
      <c r="BS102" s="409" t="str">
        <f>IF(LEN(VLOOKUP(AK100,suvaha!$D$92:$H$158,4,FALSE))&lt;8,"",LEFT(RIGHT(VLOOKUP(AK100,suvaha!$D$92:$H$158,4,FALSE),8),1))</f>
        <v/>
      </c>
      <c r="BT102" s="411"/>
      <c r="BU102" s="409" t="str">
        <f>IF(LEN(VLOOKUP(AK100,suvaha!$D$92:$H$158,4,FALSE))&lt;7,"",LEFT(RIGHT(VLOOKUP(AK100,suvaha!$D$92:$H$158,4,FALSE),7),1))</f>
        <v/>
      </c>
      <c r="BV102" s="610"/>
      <c r="BW102" s="409" t="str">
        <f>IF(LEN(VLOOKUP(AK100,suvaha!$D$92:$H$158,4,FALSE))&lt;6,"",LEFT(RIGHT(VLOOKUP(AK100,suvaha!$D$92:$H$158,4,FALSE),6),1))</f>
        <v/>
      </c>
      <c r="BX102" s="411"/>
      <c r="BY102" s="409" t="str">
        <f>IF(LEN(VLOOKUP(AK100,suvaha!$D$92:$H$158,4,FALSE))&lt;5,"",LEFT(RIGHT(VLOOKUP(AK100,suvaha!$D$92:$H$158,4,FALSE),5),1))</f>
        <v/>
      </c>
      <c r="BZ102" s="411"/>
      <c r="CA102" s="409" t="str">
        <f>IF(LEN(VLOOKUP(AK100,suvaha!$D$92:$H$158,4,FALSE))&lt;4,"",LEFT(RIGHT(VLOOKUP(AK100,suvaha!$D$92:$H$158,4,FALSE),4),1))</f>
        <v/>
      </c>
      <c r="CB102" s="611"/>
      <c r="CC102" s="409" t="str">
        <f>IF(LEN(VLOOKUP(AK100,suvaha!$D$92:$H$158,4,FALSE))&lt;3,"",LEFT(RIGHT(VLOOKUP(AK100,suvaha!$D$92:$H$158,4,FALSE),3),1))</f>
        <v/>
      </c>
      <c r="CD102" s="411"/>
      <c r="CE102" s="409" t="str">
        <f>IF(LEN(VLOOKUP(AK100,suvaha!$D$92:$H$158,4,FALSE))&lt;2,"",LEFT(RIGHT(VLOOKUP(AK100,suvaha!$D$92:$H$158,4,FALSE),2),1))</f>
        <v/>
      </c>
      <c r="CF102" s="411"/>
      <c r="CG102" s="409" t="str">
        <f>IF(VLOOKUP(AK100,suvaha!$D$92:$H$158,4,FALSE)=0,"",IF(LEN(VLOOKUP(AK100,suvaha!$D$92:$H$158,4,FALSE))&lt;1,"",LEFT(RIGHT(VLOOKUP(AK100,suvaha!$D$92:$H$158,4,FALSE),1),1)))</f>
        <v/>
      </c>
      <c r="CH102" s="242"/>
      <c r="CI102" s="173"/>
      <c r="CJ102" s="173"/>
    </row>
    <row r="103" spans="1:88" s="203" customFormat="1" ht="3" customHeight="1">
      <c r="A103" s="173"/>
      <c r="B103" s="173"/>
      <c r="C103" s="173"/>
      <c r="E103" s="776"/>
      <c r="F103" s="776"/>
      <c r="G103" s="777"/>
      <c r="H103" s="777"/>
      <c r="I103" s="777"/>
      <c r="J103" s="777"/>
      <c r="K103" s="777"/>
      <c r="L103" s="777"/>
      <c r="M103" s="777"/>
      <c r="N103" s="777"/>
      <c r="O103" s="777"/>
      <c r="P103" s="777"/>
      <c r="Q103" s="777"/>
      <c r="R103" s="777"/>
      <c r="S103" s="777"/>
      <c r="T103" s="777"/>
      <c r="U103" s="777"/>
      <c r="V103" s="777"/>
      <c r="W103" s="777"/>
      <c r="X103" s="777"/>
      <c r="Y103" s="777"/>
      <c r="Z103" s="777"/>
      <c r="AA103" s="777"/>
      <c r="AB103" s="777"/>
      <c r="AC103" s="777"/>
      <c r="AD103" s="777"/>
      <c r="AE103" s="777"/>
      <c r="AF103" s="777"/>
      <c r="AG103" s="777"/>
      <c r="AH103" s="777"/>
      <c r="AI103" s="777"/>
      <c r="AJ103" s="777"/>
      <c r="AK103" s="766"/>
      <c r="AL103" s="766"/>
      <c r="AM103" s="766"/>
      <c r="AN103" s="322"/>
      <c r="AO103" s="331"/>
      <c r="AP103" s="331"/>
      <c r="AQ103" s="331"/>
      <c r="AR103" s="331"/>
      <c r="AS103" s="331"/>
      <c r="AT103" s="331"/>
      <c r="AU103" s="331"/>
      <c r="AV103" s="331"/>
      <c r="AW103" s="331"/>
      <c r="AX103" s="331"/>
      <c r="AY103" s="331"/>
      <c r="AZ103" s="331"/>
      <c r="BA103" s="331"/>
      <c r="BB103" s="331"/>
      <c r="BC103" s="331"/>
      <c r="BD103" s="331"/>
      <c r="BE103" s="270"/>
      <c r="BF103" s="270"/>
      <c r="BG103" s="270"/>
      <c r="BH103" s="270"/>
      <c r="BI103" s="270"/>
      <c r="BJ103" s="270"/>
      <c r="BK103" s="270"/>
      <c r="BL103" s="638"/>
      <c r="BM103" s="638"/>
      <c r="BN103" s="638"/>
      <c r="BO103" s="638"/>
      <c r="BP103" s="638"/>
      <c r="BQ103" s="638"/>
      <c r="BR103" s="638"/>
      <c r="BS103" s="638"/>
      <c r="BT103" s="638"/>
      <c r="BU103" s="638"/>
      <c r="BV103" s="638"/>
      <c r="BW103" s="638"/>
      <c r="BX103" s="638"/>
      <c r="BY103" s="638"/>
      <c r="BZ103" s="638"/>
      <c r="CA103" s="638"/>
      <c r="CB103" s="638"/>
      <c r="CC103" s="270"/>
      <c r="CD103" s="270"/>
      <c r="CE103" s="270"/>
      <c r="CF103" s="270"/>
      <c r="CG103" s="270"/>
      <c r="CH103" s="243"/>
      <c r="CI103" s="173"/>
      <c r="CJ103" s="173"/>
    </row>
    <row r="104" spans="1:88" s="206" customFormat="1" ht="3" customHeight="1" thickBot="1">
      <c r="A104" s="173"/>
      <c r="B104" s="325"/>
      <c r="C104" s="178"/>
      <c r="D104" s="178"/>
      <c r="E104" s="771" t="s">
        <v>26</v>
      </c>
      <c r="F104" s="771"/>
      <c r="G104" s="769" t="str">
        <f>Index!C136</f>
        <v>Emisné ážio (412)</v>
      </c>
      <c r="H104" s="769"/>
      <c r="I104" s="769"/>
      <c r="J104" s="769"/>
      <c r="K104" s="769"/>
      <c r="L104" s="769"/>
      <c r="M104" s="769"/>
      <c r="N104" s="769"/>
      <c r="O104" s="769"/>
      <c r="P104" s="769"/>
      <c r="Q104" s="769"/>
      <c r="R104" s="769"/>
      <c r="S104" s="769"/>
      <c r="T104" s="769"/>
      <c r="U104" s="769"/>
      <c r="V104" s="769"/>
      <c r="W104" s="769"/>
      <c r="X104" s="769"/>
      <c r="Y104" s="769"/>
      <c r="Z104" s="769"/>
      <c r="AA104" s="769"/>
      <c r="AB104" s="769"/>
      <c r="AC104" s="769"/>
      <c r="AD104" s="769"/>
      <c r="AE104" s="769"/>
      <c r="AF104" s="769"/>
      <c r="AG104" s="769"/>
      <c r="AH104" s="769"/>
      <c r="AI104" s="769"/>
      <c r="AJ104" s="769"/>
      <c r="AK104" s="774" t="s">
        <v>884</v>
      </c>
      <c r="AL104" s="774"/>
      <c r="AM104" s="774"/>
      <c r="AN104" s="321"/>
      <c r="AO104" s="332"/>
      <c r="AP104" s="332"/>
      <c r="AQ104" s="332"/>
      <c r="AR104" s="332"/>
      <c r="AS104" s="332"/>
      <c r="AT104" s="332"/>
      <c r="AU104" s="332"/>
      <c r="AV104" s="332"/>
      <c r="AW104" s="332"/>
      <c r="AX104" s="332"/>
      <c r="AY104" s="332"/>
      <c r="AZ104" s="332"/>
      <c r="BA104" s="332"/>
      <c r="BB104" s="332"/>
      <c r="BC104" s="332"/>
      <c r="BD104" s="332"/>
      <c r="BE104" s="264"/>
      <c r="BF104" s="264"/>
      <c r="BG104" s="264"/>
      <c r="BH104" s="264"/>
      <c r="BI104" s="264"/>
      <c r="BJ104" s="264"/>
      <c r="BK104" s="264"/>
      <c r="BL104" s="659"/>
      <c r="BM104" s="659"/>
      <c r="BN104" s="659"/>
      <c r="BO104" s="659"/>
      <c r="BP104" s="659"/>
      <c r="BQ104" s="659"/>
      <c r="BR104" s="659"/>
      <c r="BS104" s="659"/>
      <c r="BT104" s="659"/>
      <c r="BU104" s="659"/>
      <c r="BV104" s="659"/>
      <c r="BW104" s="659"/>
      <c r="BX104" s="659"/>
      <c r="BY104" s="659"/>
      <c r="BZ104" s="659"/>
      <c r="CA104" s="659"/>
      <c r="CB104" s="659"/>
      <c r="CC104" s="264"/>
      <c r="CD104" s="264"/>
      <c r="CE104" s="264"/>
      <c r="CF104" s="264"/>
      <c r="CG104" s="264"/>
      <c r="CH104" s="241"/>
      <c r="CI104" s="245"/>
      <c r="CJ104" s="245"/>
    </row>
    <row r="105" spans="1:88" s="206" customFormat="1" ht="3" customHeight="1" thickBot="1">
      <c r="A105" s="173"/>
      <c r="B105" s="173"/>
      <c r="C105" s="173"/>
      <c r="D105" s="325"/>
      <c r="E105" s="771"/>
      <c r="F105" s="771"/>
      <c r="G105" s="769"/>
      <c r="H105" s="769"/>
      <c r="I105" s="769"/>
      <c r="J105" s="769"/>
      <c r="K105" s="769"/>
      <c r="L105" s="769"/>
      <c r="M105" s="769"/>
      <c r="N105" s="769"/>
      <c r="O105" s="769"/>
      <c r="P105" s="769"/>
      <c r="Q105" s="769"/>
      <c r="R105" s="769"/>
      <c r="S105" s="769"/>
      <c r="T105" s="769"/>
      <c r="U105" s="769"/>
      <c r="V105" s="769"/>
      <c r="W105" s="769"/>
      <c r="X105" s="769"/>
      <c r="Y105" s="769"/>
      <c r="Z105" s="769"/>
      <c r="AA105" s="769"/>
      <c r="AB105" s="769"/>
      <c r="AC105" s="769"/>
      <c r="AD105" s="769"/>
      <c r="AE105" s="769"/>
      <c r="AF105" s="769"/>
      <c r="AG105" s="769"/>
      <c r="AH105" s="769"/>
      <c r="AI105" s="769"/>
      <c r="AJ105" s="769"/>
      <c r="AK105" s="774"/>
      <c r="AL105" s="774"/>
      <c r="AM105" s="774"/>
      <c r="AN105" s="319"/>
      <c r="AO105" s="413"/>
      <c r="AP105" s="413"/>
      <c r="AQ105" s="413"/>
      <c r="AR105" s="412"/>
      <c r="AS105" s="414"/>
      <c r="AT105" s="414"/>
      <c r="AU105" s="414"/>
      <c r="AV105" s="414"/>
      <c r="AW105" s="414"/>
      <c r="AX105" s="415"/>
      <c r="AY105" s="613"/>
      <c r="AZ105" s="613"/>
      <c r="BA105" s="613"/>
      <c r="BB105" s="613"/>
      <c r="BC105" s="613"/>
      <c r="BD105" s="613"/>
      <c r="BE105" s="411"/>
      <c r="BF105" s="761"/>
      <c r="BG105" s="761"/>
      <c r="BH105" s="761"/>
      <c r="BI105" s="761"/>
      <c r="BJ105" s="761"/>
      <c r="BK105" s="643"/>
      <c r="BL105" s="618"/>
      <c r="BM105" s="612"/>
      <c r="BN105" s="612"/>
      <c r="BO105" s="612"/>
      <c r="BP105" s="412"/>
      <c r="BQ105" s="613"/>
      <c r="BR105" s="613"/>
      <c r="BS105" s="613"/>
      <c r="BT105" s="613"/>
      <c r="BU105" s="613"/>
      <c r="BV105" s="610"/>
      <c r="BW105" s="614"/>
      <c r="BX105" s="614"/>
      <c r="BY105" s="614"/>
      <c r="BZ105" s="614"/>
      <c r="CA105" s="614"/>
      <c r="CB105" s="611"/>
      <c r="CC105" s="614"/>
      <c r="CD105" s="614"/>
      <c r="CE105" s="614"/>
      <c r="CF105" s="614"/>
      <c r="CG105" s="614"/>
      <c r="CH105" s="242"/>
      <c r="CI105" s="245"/>
      <c r="CJ105" s="245"/>
    </row>
    <row r="106" spans="1:88" s="203" customFormat="1" ht="15" customHeight="1" thickBot="1">
      <c r="A106" s="173"/>
      <c r="B106" s="173"/>
      <c r="C106" s="173"/>
      <c r="E106" s="771"/>
      <c r="F106" s="771"/>
      <c r="G106" s="769"/>
      <c r="H106" s="769"/>
      <c r="I106" s="769"/>
      <c r="J106" s="769"/>
      <c r="K106" s="769"/>
      <c r="L106" s="769"/>
      <c r="M106" s="769"/>
      <c r="N106" s="769"/>
      <c r="O106" s="769"/>
      <c r="P106" s="769"/>
      <c r="Q106" s="769"/>
      <c r="R106" s="769"/>
      <c r="S106" s="769"/>
      <c r="T106" s="769"/>
      <c r="U106" s="769"/>
      <c r="V106" s="769"/>
      <c r="W106" s="769"/>
      <c r="X106" s="769"/>
      <c r="Y106" s="769"/>
      <c r="Z106" s="769"/>
      <c r="AA106" s="769"/>
      <c r="AB106" s="769"/>
      <c r="AC106" s="769"/>
      <c r="AD106" s="769"/>
      <c r="AE106" s="769"/>
      <c r="AF106" s="769"/>
      <c r="AG106" s="769"/>
      <c r="AH106" s="769"/>
      <c r="AI106" s="769"/>
      <c r="AJ106" s="769"/>
      <c r="AK106" s="774"/>
      <c r="AL106" s="774"/>
      <c r="AM106" s="774"/>
      <c r="AN106" s="319"/>
      <c r="AO106" s="409" t="str">
        <f>IF(LEN(VLOOKUP(AK104,suvaha!$D$92:$H$158,2,FALSE))&lt;11,"",LEFT(RIGHT(VLOOKUP(AK104,suvaha!$D$92:$H$158,2,FALSE),11),1))</f>
        <v/>
      </c>
      <c r="AP106" s="211"/>
      <c r="AQ106" s="409" t="str">
        <f>IF(LEN(VLOOKUP(AK104,suvaha!$D$92:$H$158,2,FALSE))&lt;10,"",LEFT(RIGHT(VLOOKUP(AK104,suvaha!$D$92:$H$158,2,FALSE),10),1))</f>
        <v/>
      </c>
      <c r="AR106" s="411"/>
      <c r="AS106" s="409" t="str">
        <f>IF(LEN(VLOOKUP(AK104,suvaha!$D$92:$H$158,2,FALSE))&lt;9,"",LEFT(RIGHT(VLOOKUP(AK104,suvaha!$D$92:$H$158,2,FALSE),9),1))</f>
        <v/>
      </c>
      <c r="AT106" s="211"/>
      <c r="AU106" s="409" t="str">
        <f>IF(LEN(VLOOKUP(AK104,suvaha!$D$92:$H$158,2,FALSE))&lt;8,"",LEFT(RIGHT(VLOOKUP(AK104,suvaha!$D$92:$H$158,2,FALSE),8),1))</f>
        <v/>
      </c>
      <c r="AV106" s="411"/>
      <c r="AW106" s="409" t="str">
        <f>IF(LEN(VLOOKUP(AK104,suvaha!$D$92:$H$158,2,FALSE))&lt;7,"",LEFT(RIGHT(VLOOKUP(AK104,suvaha!$D$92:$H$158,2,FALSE),7),1))</f>
        <v/>
      </c>
      <c r="AX106" s="415"/>
      <c r="AY106" s="409" t="str">
        <f>IF(LEN(VLOOKUP(AK104,suvaha!$D$92:$H$158,2,FALSE))&lt;6,"",LEFT(RIGHT(VLOOKUP(AK104,suvaha!$D$92:$H$158,2,FALSE),6),1))</f>
        <v/>
      </c>
      <c r="AZ106" s="211"/>
      <c r="BA106" s="754" t="str">
        <f>IF(LEN(VLOOKUP(AK104,suvaha!$D$92:$H$158,2,FALSE))&lt;5,"",LEFT(RIGHT(VLOOKUP(AK104,suvaha!$D$92:$H$158,2,FALSE),5),1))</f>
        <v/>
      </c>
      <c r="BB106" s="754" t="e">
        <f>IF(LEN(#REF!)&lt;5,"",LEFT(RIGHT(#REF!,5),1))</f>
        <v>#REF!</v>
      </c>
      <c r="BC106" s="411"/>
      <c r="BD106" s="409" t="str">
        <f>IF(LEN(VLOOKUP(AK104,suvaha!$D$92:$H$158,2,FALSE))&lt;4,"",LEFT(RIGHT(VLOOKUP(AK104,suvaha!$D$92:$H$158,2,FALSE),4),1))</f>
        <v/>
      </c>
      <c r="BE106" s="411"/>
      <c r="BF106" s="409" t="str">
        <f>IF(LEN(VLOOKUP(AK104,suvaha!$D$92:$H$158,2,FALSE))&lt;3,"",LEFT(RIGHT(VLOOKUP(AK104,suvaha!$D$92:$H$158,2,FALSE),3),1))</f>
        <v/>
      </c>
      <c r="BG106" s="411"/>
      <c r="BH106" s="409" t="str">
        <f>IF(LEN(VLOOKUP(AK104,suvaha!$D$92:$H$158,2,FALSE))&lt;2,"",LEFT(RIGHT(VLOOKUP(AK104,suvaha!$D$92:$H$158,2,FALSE),2),1))</f>
        <v/>
      </c>
      <c r="BI106" s="411"/>
      <c r="BJ106" s="409" t="str">
        <f>IF(VLOOKUP(AK104,suvaha!$D$92:$H$158,2,FALSE)=0,"",IF(LEN(VLOOKUP(AK104,suvaha!$D$92:$H$158,2,FALSE))&lt;1,"",LEFT(RIGHT(VLOOKUP(AK104,suvaha!$D$92:$H$158,2,FALSE),1),1)))</f>
        <v/>
      </c>
      <c r="BK106" s="643"/>
      <c r="BL106" s="618"/>
      <c r="BM106" s="409" t="str">
        <f>IF(LEN(VLOOKUP(AK104,suvaha!$D$92:$H$158,4,FALSE))&lt;11,"",LEFT(RIGHT(VLOOKUP(AK104,suvaha!$D$92:$H$158,4,FALSE),11),1))</f>
        <v/>
      </c>
      <c r="BN106" s="211"/>
      <c r="BO106" s="409" t="str">
        <f>IF(LEN(VLOOKUP(AK104,suvaha!$D$92:$H$158,4,FALSE))&lt;10,"",LEFT(RIGHT(VLOOKUP(AK104,suvaha!$D$92:$H$158,4,FALSE),10),1))</f>
        <v/>
      </c>
      <c r="BP106" s="411"/>
      <c r="BQ106" s="409" t="str">
        <f>IF(LEN(VLOOKUP(AK104,suvaha!$D$92:$H$158,4,FALSE))&lt;9,"",LEFT(RIGHT(VLOOKUP(AK104,suvaha!$D$92:$H$158,4,FALSE),9),1))</f>
        <v/>
      </c>
      <c r="BR106" s="211"/>
      <c r="BS106" s="409" t="str">
        <f>IF(LEN(VLOOKUP(AK104,suvaha!$D$92:$H$158,4,FALSE))&lt;8,"",LEFT(RIGHT(VLOOKUP(AK104,suvaha!$D$92:$H$158,4,FALSE),8),1))</f>
        <v/>
      </c>
      <c r="BT106" s="411"/>
      <c r="BU106" s="409" t="str">
        <f>IF(LEN(VLOOKUP(AK104,suvaha!$D$92:$H$158,4,FALSE))&lt;7,"",LEFT(RIGHT(VLOOKUP(AK104,suvaha!$D$92:$H$158,4,FALSE),7),1))</f>
        <v/>
      </c>
      <c r="BV106" s="610"/>
      <c r="BW106" s="409" t="str">
        <f>IF(LEN(VLOOKUP(AK104,suvaha!$D$92:$H$158,4,FALSE))&lt;6,"",LEFT(RIGHT(VLOOKUP(AK104,suvaha!$D$92:$H$158,4,FALSE),6),1))</f>
        <v/>
      </c>
      <c r="BX106" s="411"/>
      <c r="BY106" s="409" t="str">
        <f>IF(LEN(VLOOKUP(AK104,suvaha!$D$92:$H$158,4,FALSE))&lt;5,"",LEFT(RIGHT(VLOOKUP(AK104,suvaha!$D$92:$H$158,4,FALSE),5),1))</f>
        <v/>
      </c>
      <c r="BZ106" s="411"/>
      <c r="CA106" s="409" t="str">
        <f>IF(LEN(VLOOKUP(AK104,suvaha!$D$92:$H$158,4,FALSE))&lt;4,"",LEFT(RIGHT(VLOOKUP(AK104,suvaha!$D$92:$H$158,4,FALSE),4),1))</f>
        <v/>
      </c>
      <c r="CB106" s="611"/>
      <c r="CC106" s="409" t="str">
        <f>IF(LEN(VLOOKUP(AK104,suvaha!$D$92:$H$158,4,FALSE))&lt;3,"",LEFT(RIGHT(VLOOKUP(AK104,suvaha!$D$92:$H$158,4,FALSE),3),1))</f>
        <v/>
      </c>
      <c r="CD106" s="411"/>
      <c r="CE106" s="409" t="str">
        <f>IF(LEN(VLOOKUP(AK104,suvaha!$D$92:$H$158,4,FALSE))&lt;2,"",LEFT(RIGHT(VLOOKUP(AK104,suvaha!$D$92:$H$158,4,FALSE),2),1))</f>
        <v/>
      </c>
      <c r="CF106" s="411"/>
      <c r="CG106" s="409" t="str">
        <f>IF(VLOOKUP(AK104,suvaha!$D$92:$H$158,4,FALSE)=0,"",IF(LEN(VLOOKUP(AK104,suvaha!$D$92:$H$158,4,FALSE))&lt;1,"",LEFT(RIGHT(VLOOKUP(AK104,suvaha!$D$92:$H$158,4,FALSE),1),1)))</f>
        <v/>
      </c>
      <c r="CH106" s="242"/>
      <c r="CI106" s="173"/>
      <c r="CJ106" s="173"/>
    </row>
    <row r="107" spans="1:88" s="203" customFormat="1" ht="3" customHeight="1">
      <c r="A107" s="173"/>
      <c r="B107" s="173"/>
      <c r="C107" s="173"/>
      <c r="E107" s="772"/>
      <c r="F107" s="772"/>
      <c r="G107" s="773"/>
      <c r="H107" s="773"/>
      <c r="I107" s="773"/>
      <c r="J107" s="773"/>
      <c r="K107" s="773"/>
      <c r="L107" s="773"/>
      <c r="M107" s="773"/>
      <c r="N107" s="773"/>
      <c r="O107" s="773"/>
      <c r="P107" s="773"/>
      <c r="Q107" s="773"/>
      <c r="R107" s="773"/>
      <c r="S107" s="773"/>
      <c r="T107" s="773"/>
      <c r="U107" s="773"/>
      <c r="V107" s="773"/>
      <c r="W107" s="773"/>
      <c r="X107" s="773"/>
      <c r="Y107" s="773"/>
      <c r="Z107" s="773"/>
      <c r="AA107" s="773"/>
      <c r="AB107" s="773"/>
      <c r="AC107" s="773"/>
      <c r="AD107" s="773"/>
      <c r="AE107" s="773"/>
      <c r="AF107" s="773"/>
      <c r="AG107" s="773"/>
      <c r="AH107" s="773"/>
      <c r="AI107" s="773"/>
      <c r="AJ107" s="773"/>
      <c r="AK107" s="775"/>
      <c r="AL107" s="775"/>
      <c r="AM107" s="775"/>
      <c r="AN107" s="322"/>
      <c r="AO107" s="331"/>
      <c r="AP107" s="331"/>
      <c r="AQ107" s="331"/>
      <c r="AR107" s="331"/>
      <c r="AS107" s="331"/>
      <c r="AT107" s="331"/>
      <c r="AU107" s="331"/>
      <c r="AV107" s="331"/>
      <c r="AW107" s="331"/>
      <c r="AX107" s="331"/>
      <c r="AY107" s="331"/>
      <c r="AZ107" s="331"/>
      <c r="BA107" s="331"/>
      <c r="BB107" s="331"/>
      <c r="BC107" s="331"/>
      <c r="BD107" s="331"/>
      <c r="BE107" s="270"/>
      <c r="BF107" s="270"/>
      <c r="BG107" s="270"/>
      <c r="BH107" s="270"/>
      <c r="BI107" s="270"/>
      <c r="BJ107" s="270"/>
      <c r="BK107" s="270"/>
      <c r="BL107" s="638"/>
      <c r="BM107" s="638"/>
      <c r="BN107" s="638"/>
      <c r="BO107" s="638"/>
      <c r="BP107" s="638"/>
      <c r="BQ107" s="638"/>
      <c r="BR107" s="638"/>
      <c r="BS107" s="638"/>
      <c r="BT107" s="638"/>
      <c r="BU107" s="638"/>
      <c r="BV107" s="638"/>
      <c r="BW107" s="638"/>
      <c r="BX107" s="638"/>
      <c r="BY107" s="638"/>
      <c r="BZ107" s="638"/>
      <c r="CA107" s="638"/>
      <c r="CB107" s="638"/>
      <c r="CC107" s="270"/>
      <c r="CD107" s="270"/>
      <c r="CE107" s="270"/>
      <c r="CF107" s="270"/>
      <c r="CG107" s="270"/>
      <c r="CH107" s="243"/>
      <c r="CI107" s="173"/>
      <c r="CJ107" s="173"/>
    </row>
    <row r="108" spans="1:88" s="206" customFormat="1" ht="3" customHeight="1">
      <c r="A108" s="173"/>
      <c r="B108" s="325"/>
      <c r="C108" s="178"/>
      <c r="D108" s="178"/>
      <c r="E108" s="767" t="s">
        <v>44</v>
      </c>
      <c r="F108" s="768"/>
      <c r="G108" s="769" t="str">
        <f>Index!C137</f>
        <v>Ostatné kapitálové fondy (413)</v>
      </c>
      <c r="H108" s="769"/>
      <c r="I108" s="769"/>
      <c r="J108" s="769"/>
      <c r="K108" s="769"/>
      <c r="L108" s="769"/>
      <c r="M108" s="769"/>
      <c r="N108" s="769"/>
      <c r="O108" s="769"/>
      <c r="P108" s="769"/>
      <c r="Q108" s="769"/>
      <c r="R108" s="769"/>
      <c r="S108" s="769"/>
      <c r="T108" s="769"/>
      <c r="U108" s="769"/>
      <c r="V108" s="769"/>
      <c r="W108" s="769"/>
      <c r="X108" s="769"/>
      <c r="Y108" s="769"/>
      <c r="Z108" s="769"/>
      <c r="AA108" s="769"/>
      <c r="AB108" s="769"/>
      <c r="AC108" s="769"/>
      <c r="AD108" s="769"/>
      <c r="AE108" s="769"/>
      <c r="AF108" s="769"/>
      <c r="AG108" s="769"/>
      <c r="AH108" s="769"/>
      <c r="AI108" s="769"/>
      <c r="AJ108" s="769"/>
      <c r="AK108" s="770" t="s">
        <v>885</v>
      </c>
      <c r="AL108" s="770"/>
      <c r="AM108" s="770"/>
      <c r="AN108" s="321"/>
      <c r="AO108" s="332"/>
      <c r="AP108" s="332"/>
      <c r="AQ108" s="332"/>
      <c r="AR108" s="332"/>
      <c r="AS108" s="332"/>
      <c r="AT108" s="332"/>
      <c r="AU108" s="332"/>
      <c r="AV108" s="332"/>
      <c r="AW108" s="332"/>
      <c r="AX108" s="332"/>
      <c r="AY108" s="332"/>
      <c r="AZ108" s="332"/>
      <c r="BA108" s="332"/>
      <c r="BB108" s="332"/>
      <c r="BC108" s="332"/>
      <c r="BD108" s="332"/>
      <c r="BE108" s="264"/>
      <c r="BF108" s="264"/>
      <c r="BG108" s="264"/>
      <c r="BH108" s="264"/>
      <c r="BI108" s="264"/>
      <c r="BJ108" s="264"/>
      <c r="BK108" s="264"/>
      <c r="BL108" s="659"/>
      <c r="BM108" s="659"/>
      <c r="BN108" s="659"/>
      <c r="BO108" s="659"/>
      <c r="BP108" s="659"/>
      <c r="BQ108" s="659"/>
      <c r="BR108" s="659"/>
      <c r="BS108" s="659"/>
      <c r="BT108" s="659"/>
      <c r="BU108" s="659"/>
      <c r="BV108" s="659"/>
      <c r="BW108" s="659"/>
      <c r="BX108" s="659"/>
      <c r="BY108" s="659"/>
      <c r="BZ108" s="659"/>
      <c r="CA108" s="659"/>
      <c r="CB108" s="659"/>
      <c r="CC108" s="264"/>
      <c r="CD108" s="264"/>
      <c r="CE108" s="264"/>
      <c r="CF108" s="264"/>
      <c r="CG108" s="264"/>
      <c r="CH108" s="241"/>
      <c r="CI108" s="245"/>
      <c r="CJ108" s="245"/>
    </row>
    <row r="109" spans="1:88" s="206" customFormat="1" ht="3" customHeight="1">
      <c r="A109" s="173"/>
      <c r="B109" s="173"/>
      <c r="C109" s="173"/>
      <c r="D109" s="325"/>
      <c r="E109" s="767"/>
      <c r="F109" s="768"/>
      <c r="G109" s="769"/>
      <c r="H109" s="769"/>
      <c r="I109" s="769"/>
      <c r="J109" s="769"/>
      <c r="K109" s="769"/>
      <c r="L109" s="769"/>
      <c r="M109" s="769"/>
      <c r="N109" s="769"/>
      <c r="O109" s="769"/>
      <c r="P109" s="769"/>
      <c r="Q109" s="769"/>
      <c r="R109" s="769"/>
      <c r="S109" s="769"/>
      <c r="T109" s="769"/>
      <c r="U109" s="769"/>
      <c r="V109" s="769"/>
      <c r="W109" s="769"/>
      <c r="X109" s="769"/>
      <c r="Y109" s="769"/>
      <c r="Z109" s="769"/>
      <c r="AA109" s="769"/>
      <c r="AB109" s="769"/>
      <c r="AC109" s="769"/>
      <c r="AD109" s="769"/>
      <c r="AE109" s="769"/>
      <c r="AF109" s="769"/>
      <c r="AG109" s="769"/>
      <c r="AH109" s="769"/>
      <c r="AI109" s="769"/>
      <c r="AJ109" s="769"/>
      <c r="AK109" s="770"/>
      <c r="AL109" s="770"/>
      <c r="AM109" s="770"/>
      <c r="AN109" s="319"/>
      <c r="AO109" s="413"/>
      <c r="AP109" s="413"/>
      <c r="AQ109" s="413"/>
      <c r="AR109" s="412"/>
      <c r="AS109" s="414"/>
      <c r="AT109" s="414"/>
      <c r="AU109" s="414"/>
      <c r="AV109" s="414"/>
      <c r="AW109" s="414"/>
      <c r="AX109" s="415"/>
      <c r="AY109" s="613"/>
      <c r="AZ109" s="613"/>
      <c r="BA109" s="613"/>
      <c r="BB109" s="613"/>
      <c r="BC109" s="613"/>
      <c r="BD109" s="613"/>
      <c r="BE109" s="411"/>
      <c r="BF109" s="761"/>
      <c r="BG109" s="761"/>
      <c r="BH109" s="761"/>
      <c r="BI109" s="761"/>
      <c r="BJ109" s="761"/>
      <c r="BK109" s="643"/>
      <c r="BL109" s="618"/>
      <c r="BM109" s="612"/>
      <c r="BN109" s="612"/>
      <c r="BO109" s="612"/>
      <c r="BP109" s="412"/>
      <c r="BQ109" s="613"/>
      <c r="BR109" s="613"/>
      <c r="BS109" s="613"/>
      <c r="BT109" s="613"/>
      <c r="BU109" s="613"/>
      <c r="BV109" s="610"/>
      <c r="BW109" s="614"/>
      <c r="BX109" s="614"/>
      <c r="BY109" s="614"/>
      <c r="BZ109" s="614"/>
      <c r="CA109" s="614"/>
      <c r="CB109" s="611"/>
      <c r="CC109" s="614"/>
      <c r="CD109" s="614"/>
      <c r="CE109" s="614"/>
      <c r="CF109" s="614"/>
      <c r="CG109" s="614"/>
      <c r="CH109" s="242"/>
      <c r="CI109" s="245"/>
      <c r="CJ109" s="245"/>
    </row>
    <row r="110" spans="1:88" s="203" customFormat="1" ht="15" customHeight="1">
      <c r="A110" s="173"/>
      <c r="B110" s="173"/>
      <c r="C110" s="173"/>
      <c r="E110" s="767"/>
      <c r="F110" s="768"/>
      <c r="G110" s="769"/>
      <c r="H110" s="769"/>
      <c r="I110" s="769"/>
      <c r="J110" s="769"/>
      <c r="K110" s="769"/>
      <c r="L110" s="769"/>
      <c r="M110" s="769"/>
      <c r="N110" s="769"/>
      <c r="O110" s="769"/>
      <c r="P110" s="769"/>
      <c r="Q110" s="769"/>
      <c r="R110" s="769"/>
      <c r="S110" s="769"/>
      <c r="T110" s="769"/>
      <c r="U110" s="769"/>
      <c r="V110" s="769"/>
      <c r="W110" s="769"/>
      <c r="X110" s="769"/>
      <c r="Y110" s="769"/>
      <c r="Z110" s="769"/>
      <c r="AA110" s="769"/>
      <c r="AB110" s="769"/>
      <c r="AC110" s="769"/>
      <c r="AD110" s="769"/>
      <c r="AE110" s="769"/>
      <c r="AF110" s="769"/>
      <c r="AG110" s="769"/>
      <c r="AH110" s="769"/>
      <c r="AI110" s="769"/>
      <c r="AJ110" s="769"/>
      <c r="AK110" s="770"/>
      <c r="AL110" s="770"/>
      <c r="AM110" s="770"/>
      <c r="AN110" s="319"/>
      <c r="AO110" s="409" t="str">
        <f>IF(LEN(VLOOKUP(AK108,suvaha!$D$92:$H$158,2,FALSE))&lt;11,"",LEFT(RIGHT(VLOOKUP(AK108,suvaha!$D$92:$H$158,2,FALSE),11),1))</f>
        <v/>
      </c>
      <c r="AP110" s="211"/>
      <c r="AQ110" s="409" t="str">
        <f>IF(LEN(VLOOKUP(AK108,suvaha!$D$92:$H$158,2,FALSE))&lt;10,"",LEFT(RIGHT(VLOOKUP(AK108,suvaha!$D$92:$H$158,2,FALSE),10),1))</f>
        <v/>
      </c>
      <c r="AR110" s="411"/>
      <c r="AS110" s="409" t="str">
        <f>IF(LEN(VLOOKUP(AK108,suvaha!$D$92:$H$158,2,FALSE))&lt;9,"",LEFT(RIGHT(VLOOKUP(AK108,suvaha!$D$92:$H$158,2,FALSE),9),1))</f>
        <v/>
      </c>
      <c r="AT110" s="211"/>
      <c r="AU110" s="409" t="str">
        <f>IF(LEN(VLOOKUP(AK108,suvaha!$D$92:$H$158,2,FALSE))&lt;8,"",LEFT(RIGHT(VLOOKUP(AK108,suvaha!$D$92:$H$158,2,FALSE),8),1))</f>
        <v/>
      </c>
      <c r="AV110" s="411"/>
      <c r="AW110" s="409" t="str">
        <f>IF(LEN(VLOOKUP(AK108,suvaha!$D$92:$H$158,2,FALSE))&lt;7,"",LEFT(RIGHT(VLOOKUP(AK108,suvaha!$D$92:$H$158,2,FALSE),7),1))</f>
        <v/>
      </c>
      <c r="AX110" s="415"/>
      <c r="AY110" s="409" t="str">
        <f>IF(LEN(VLOOKUP(AK108,suvaha!$D$92:$H$158,2,FALSE))&lt;6,"",LEFT(RIGHT(VLOOKUP(AK108,suvaha!$D$92:$H$158,2,FALSE),6),1))</f>
        <v/>
      </c>
      <c r="AZ110" s="211"/>
      <c r="BA110" s="754" t="str">
        <f>IF(LEN(VLOOKUP(AK108,suvaha!$D$92:$H$158,2,FALSE))&lt;5,"",LEFT(RIGHT(VLOOKUP(AK108,suvaha!$D$92:$H$158,2,FALSE),5),1))</f>
        <v/>
      </c>
      <c r="BB110" s="754" t="e">
        <f>IF(LEN(#REF!)&lt;5,"",LEFT(RIGHT(#REF!,5),1))</f>
        <v>#REF!</v>
      </c>
      <c r="BC110" s="411"/>
      <c r="BD110" s="409" t="str">
        <f>IF(LEN(VLOOKUP(AK108,suvaha!$D$92:$H$158,2,FALSE))&lt;4,"",LEFT(RIGHT(VLOOKUP(AK108,suvaha!$D$92:$H$158,2,FALSE),4),1))</f>
        <v/>
      </c>
      <c r="BE110" s="411"/>
      <c r="BF110" s="409" t="str">
        <f>IF(LEN(VLOOKUP(AK108,suvaha!$D$92:$H$158,2,FALSE))&lt;3,"",LEFT(RIGHT(VLOOKUP(AK108,suvaha!$D$92:$H$158,2,FALSE),3),1))</f>
        <v/>
      </c>
      <c r="BG110" s="411"/>
      <c r="BH110" s="409" t="str">
        <f>IF(LEN(VLOOKUP(AK108,suvaha!$D$92:$H$158,2,FALSE))&lt;2,"",LEFT(RIGHT(VLOOKUP(AK108,suvaha!$D$92:$H$158,2,FALSE),2),1))</f>
        <v/>
      </c>
      <c r="BI110" s="411"/>
      <c r="BJ110" s="409" t="str">
        <f>IF(VLOOKUP(AK108,suvaha!$D$92:$H$158,2,FALSE)=0,"",IF(LEN(VLOOKUP(AK108,suvaha!$D$92:$H$158,2,FALSE))&lt;1,"",LEFT(RIGHT(VLOOKUP(AK108,suvaha!$D$92:$H$158,2,FALSE),1),1)))</f>
        <v/>
      </c>
      <c r="BK110" s="643"/>
      <c r="BL110" s="618"/>
      <c r="BM110" s="409" t="str">
        <f>IF(LEN(VLOOKUP(AK108,suvaha!$D$92:$H$158,4,FALSE))&lt;11,"",LEFT(RIGHT(VLOOKUP(AK108,suvaha!$D$92:$H$158,4,FALSE),11),1))</f>
        <v/>
      </c>
      <c r="BN110" s="211"/>
      <c r="BO110" s="409" t="str">
        <f>IF(LEN(VLOOKUP(AK108,suvaha!$D$92:$H$158,4,FALSE))&lt;10,"",LEFT(RIGHT(VLOOKUP(AK108,suvaha!$D$92:$H$158,4,FALSE),10),1))</f>
        <v/>
      </c>
      <c r="BP110" s="411"/>
      <c r="BQ110" s="409" t="str">
        <f>IF(LEN(VLOOKUP(AK108,suvaha!$D$92:$H$158,4,FALSE))&lt;9,"",LEFT(RIGHT(VLOOKUP(AK108,suvaha!$D$92:$H$158,4,FALSE),9),1))</f>
        <v/>
      </c>
      <c r="BR110" s="211"/>
      <c r="BS110" s="409" t="str">
        <f>IF(LEN(VLOOKUP(AK108,suvaha!$D$92:$H$158,4,FALSE))&lt;8,"",LEFT(RIGHT(VLOOKUP(AK108,suvaha!$D$92:$H$158,4,FALSE),8),1))</f>
        <v/>
      </c>
      <c r="BT110" s="411"/>
      <c r="BU110" s="409" t="str">
        <f>IF(LEN(VLOOKUP(AK108,suvaha!$D$92:$H$158,4,FALSE))&lt;7,"",LEFT(RIGHT(VLOOKUP(AK108,suvaha!$D$92:$H$158,4,FALSE),7),1))</f>
        <v/>
      </c>
      <c r="BV110" s="610"/>
      <c r="BW110" s="409" t="str">
        <f>IF(LEN(VLOOKUP(AK108,suvaha!$D$92:$H$158,4,FALSE))&lt;6,"",LEFT(RIGHT(VLOOKUP(AK108,suvaha!$D$92:$H$158,4,FALSE),6),1))</f>
        <v/>
      </c>
      <c r="BX110" s="411"/>
      <c r="BY110" s="409" t="str">
        <f>IF(LEN(VLOOKUP(AK108,suvaha!$D$92:$H$158,4,FALSE))&lt;5,"",LEFT(RIGHT(VLOOKUP(AK108,suvaha!$D$92:$H$158,4,FALSE),5),1))</f>
        <v/>
      </c>
      <c r="BZ110" s="411"/>
      <c r="CA110" s="409" t="str">
        <f>IF(LEN(VLOOKUP(AK108,suvaha!$D$92:$H$158,4,FALSE))&lt;4,"",LEFT(RIGHT(VLOOKUP(AK108,suvaha!$D$92:$H$158,4,FALSE),4),1))</f>
        <v/>
      </c>
      <c r="CB110" s="611"/>
      <c r="CC110" s="409" t="str">
        <f>IF(LEN(VLOOKUP(AK108,suvaha!$D$92:$H$158,4,FALSE))&lt;3,"",LEFT(RIGHT(VLOOKUP(AK108,suvaha!$D$92:$H$158,4,FALSE),3),1))</f>
        <v/>
      </c>
      <c r="CD110" s="411"/>
      <c r="CE110" s="409" t="str">
        <f>IF(LEN(VLOOKUP(AK108,suvaha!$D$92:$H$158,4,FALSE))&lt;2,"",LEFT(RIGHT(VLOOKUP(AK108,suvaha!$D$92:$H$158,4,FALSE),2),1))</f>
        <v/>
      </c>
      <c r="CF110" s="411"/>
      <c r="CG110" s="409" t="str">
        <f>IF(VLOOKUP(AK108,suvaha!$D$92:$H$158,4,FALSE)=0,"",IF(LEN(VLOOKUP(AK108,suvaha!$D$92:$H$158,4,FALSE))&lt;1,"",LEFT(RIGHT(VLOOKUP(AK108,suvaha!$D$92:$H$158,4,FALSE),1),1)))</f>
        <v/>
      </c>
      <c r="CH110" s="242"/>
      <c r="CI110" s="173"/>
      <c r="CJ110" s="173"/>
    </row>
    <row r="111" spans="1:88" s="203" customFormat="1" ht="3" customHeight="1">
      <c r="A111" s="173"/>
      <c r="B111" s="173"/>
      <c r="C111" s="173"/>
      <c r="E111" s="767"/>
      <c r="F111" s="768"/>
      <c r="G111" s="769"/>
      <c r="H111" s="769"/>
      <c r="I111" s="769"/>
      <c r="J111" s="769"/>
      <c r="K111" s="769"/>
      <c r="L111" s="769"/>
      <c r="M111" s="769"/>
      <c r="N111" s="769"/>
      <c r="O111" s="769"/>
      <c r="P111" s="769"/>
      <c r="Q111" s="769"/>
      <c r="R111" s="769"/>
      <c r="S111" s="769"/>
      <c r="T111" s="769"/>
      <c r="U111" s="769"/>
      <c r="V111" s="769"/>
      <c r="W111" s="769"/>
      <c r="X111" s="769"/>
      <c r="Y111" s="769"/>
      <c r="Z111" s="769"/>
      <c r="AA111" s="769"/>
      <c r="AB111" s="769"/>
      <c r="AC111" s="769"/>
      <c r="AD111" s="769"/>
      <c r="AE111" s="769"/>
      <c r="AF111" s="769"/>
      <c r="AG111" s="769"/>
      <c r="AH111" s="769"/>
      <c r="AI111" s="769"/>
      <c r="AJ111" s="769"/>
      <c r="AK111" s="770"/>
      <c r="AL111" s="770"/>
      <c r="AM111" s="770"/>
      <c r="AN111" s="322"/>
      <c r="AO111" s="331"/>
      <c r="AP111" s="331"/>
      <c r="AQ111" s="331"/>
      <c r="AR111" s="331"/>
      <c r="AS111" s="331"/>
      <c r="AT111" s="331"/>
      <c r="AU111" s="331"/>
      <c r="AV111" s="331"/>
      <c r="AW111" s="331"/>
      <c r="AX111" s="331"/>
      <c r="AY111" s="331"/>
      <c r="AZ111" s="331"/>
      <c r="BA111" s="331"/>
      <c r="BB111" s="331"/>
      <c r="BC111" s="331"/>
      <c r="BD111" s="331"/>
      <c r="BE111" s="270"/>
      <c r="BF111" s="270"/>
      <c r="BG111" s="270"/>
      <c r="BH111" s="270"/>
      <c r="BI111" s="270"/>
      <c r="BJ111" s="270"/>
      <c r="BK111" s="270"/>
      <c r="BL111" s="638"/>
      <c r="BM111" s="638"/>
      <c r="BN111" s="638"/>
      <c r="BO111" s="638"/>
      <c r="BP111" s="638"/>
      <c r="BQ111" s="638"/>
      <c r="BR111" s="638"/>
      <c r="BS111" s="638"/>
      <c r="BT111" s="638"/>
      <c r="BU111" s="638"/>
      <c r="BV111" s="638"/>
      <c r="BW111" s="638"/>
      <c r="BX111" s="638"/>
      <c r="BY111" s="638"/>
      <c r="BZ111" s="638"/>
      <c r="CA111" s="638"/>
      <c r="CB111" s="638"/>
      <c r="CC111" s="270"/>
      <c r="CD111" s="270"/>
      <c r="CE111" s="270"/>
      <c r="CF111" s="270"/>
      <c r="CG111" s="270"/>
      <c r="CH111" s="243"/>
      <c r="CI111" s="173"/>
      <c r="CJ111" s="173"/>
    </row>
    <row r="112" spans="1:88" s="206" customFormat="1" ht="3" customHeight="1">
      <c r="A112" s="173"/>
      <c r="B112" s="325"/>
      <c r="C112" s="178"/>
      <c r="D112" s="178"/>
      <c r="E112" s="767" t="s">
        <v>112</v>
      </c>
      <c r="F112" s="768"/>
      <c r="G112" s="769" t="str">
        <f>Index!C138</f>
        <v>Zákonné rezervné fondy r. 88 + r. 89</v>
      </c>
      <c r="H112" s="769"/>
      <c r="I112" s="769"/>
      <c r="J112" s="769"/>
      <c r="K112" s="769"/>
      <c r="L112" s="769"/>
      <c r="M112" s="769"/>
      <c r="N112" s="769"/>
      <c r="O112" s="769"/>
      <c r="P112" s="769"/>
      <c r="Q112" s="769"/>
      <c r="R112" s="769"/>
      <c r="S112" s="769"/>
      <c r="T112" s="769"/>
      <c r="U112" s="769"/>
      <c r="V112" s="769"/>
      <c r="W112" s="769"/>
      <c r="X112" s="769"/>
      <c r="Y112" s="769"/>
      <c r="Z112" s="769"/>
      <c r="AA112" s="769"/>
      <c r="AB112" s="769"/>
      <c r="AC112" s="769"/>
      <c r="AD112" s="769"/>
      <c r="AE112" s="769"/>
      <c r="AF112" s="769"/>
      <c r="AG112" s="769"/>
      <c r="AH112" s="769"/>
      <c r="AI112" s="769"/>
      <c r="AJ112" s="769"/>
      <c r="AK112" s="770" t="s">
        <v>887</v>
      </c>
      <c r="AL112" s="770"/>
      <c r="AM112" s="770"/>
      <c r="AN112" s="321"/>
      <c r="AO112" s="332"/>
      <c r="AP112" s="332"/>
      <c r="AQ112" s="332"/>
      <c r="AR112" s="332"/>
      <c r="AS112" s="332"/>
      <c r="AT112" s="332"/>
      <c r="AU112" s="332"/>
      <c r="AV112" s="332"/>
      <c r="AW112" s="332"/>
      <c r="AX112" s="332"/>
      <c r="AY112" s="332"/>
      <c r="AZ112" s="332"/>
      <c r="BA112" s="332"/>
      <c r="BB112" s="332"/>
      <c r="BC112" s="332"/>
      <c r="BD112" s="332"/>
      <c r="BE112" s="264"/>
      <c r="BF112" s="264"/>
      <c r="BG112" s="264"/>
      <c r="BH112" s="264"/>
      <c r="BI112" s="264"/>
      <c r="BJ112" s="264"/>
      <c r="BK112" s="264"/>
      <c r="BL112" s="659"/>
      <c r="BM112" s="659"/>
      <c r="BN112" s="659"/>
      <c r="BO112" s="659"/>
      <c r="BP112" s="659"/>
      <c r="BQ112" s="659"/>
      <c r="BR112" s="659"/>
      <c r="BS112" s="659"/>
      <c r="BT112" s="659"/>
      <c r="BU112" s="659"/>
      <c r="BV112" s="659"/>
      <c r="BW112" s="659"/>
      <c r="BX112" s="659"/>
      <c r="BY112" s="659"/>
      <c r="BZ112" s="659"/>
      <c r="CA112" s="659"/>
      <c r="CB112" s="659"/>
      <c r="CC112" s="264"/>
      <c r="CD112" s="264"/>
      <c r="CE112" s="264"/>
      <c r="CF112" s="264"/>
      <c r="CG112" s="264"/>
      <c r="CH112" s="241"/>
      <c r="CI112" s="245"/>
      <c r="CJ112" s="245"/>
    </row>
    <row r="113" spans="1:88" s="206" customFormat="1" ht="3" customHeight="1">
      <c r="A113" s="173"/>
      <c r="B113" s="173"/>
      <c r="C113" s="173"/>
      <c r="D113" s="325"/>
      <c r="E113" s="767"/>
      <c r="F113" s="768"/>
      <c r="G113" s="769"/>
      <c r="H113" s="769"/>
      <c r="I113" s="769"/>
      <c r="J113" s="769"/>
      <c r="K113" s="769"/>
      <c r="L113" s="769"/>
      <c r="M113" s="769"/>
      <c r="N113" s="769"/>
      <c r="O113" s="769"/>
      <c r="P113" s="769"/>
      <c r="Q113" s="769"/>
      <c r="R113" s="769"/>
      <c r="S113" s="769"/>
      <c r="T113" s="769"/>
      <c r="U113" s="769"/>
      <c r="V113" s="769"/>
      <c r="W113" s="769"/>
      <c r="X113" s="769"/>
      <c r="Y113" s="769"/>
      <c r="Z113" s="769"/>
      <c r="AA113" s="769"/>
      <c r="AB113" s="769"/>
      <c r="AC113" s="769"/>
      <c r="AD113" s="769"/>
      <c r="AE113" s="769"/>
      <c r="AF113" s="769"/>
      <c r="AG113" s="769"/>
      <c r="AH113" s="769"/>
      <c r="AI113" s="769"/>
      <c r="AJ113" s="769"/>
      <c r="AK113" s="770"/>
      <c r="AL113" s="770"/>
      <c r="AM113" s="770"/>
      <c r="AN113" s="319"/>
      <c r="AO113" s="413"/>
      <c r="AP113" s="413"/>
      <c r="AQ113" s="413"/>
      <c r="AR113" s="412"/>
      <c r="AS113" s="414"/>
      <c r="AT113" s="414"/>
      <c r="AU113" s="414"/>
      <c r="AV113" s="414"/>
      <c r="AW113" s="414"/>
      <c r="AX113" s="415"/>
      <c r="AY113" s="613"/>
      <c r="AZ113" s="613"/>
      <c r="BA113" s="613"/>
      <c r="BB113" s="613"/>
      <c r="BC113" s="613"/>
      <c r="BD113" s="613"/>
      <c r="BE113" s="411"/>
      <c r="BF113" s="761"/>
      <c r="BG113" s="761"/>
      <c r="BH113" s="761"/>
      <c r="BI113" s="761"/>
      <c r="BJ113" s="761"/>
      <c r="BK113" s="643"/>
      <c r="BL113" s="618"/>
      <c r="BM113" s="612"/>
      <c r="BN113" s="612"/>
      <c r="BO113" s="612"/>
      <c r="BP113" s="412"/>
      <c r="BQ113" s="613"/>
      <c r="BR113" s="613"/>
      <c r="BS113" s="613"/>
      <c r="BT113" s="613"/>
      <c r="BU113" s="613"/>
      <c r="BV113" s="610"/>
      <c r="BW113" s="614"/>
      <c r="BX113" s="614"/>
      <c r="BY113" s="614"/>
      <c r="BZ113" s="614"/>
      <c r="CA113" s="614"/>
      <c r="CB113" s="611"/>
      <c r="CC113" s="614"/>
      <c r="CD113" s="614"/>
      <c r="CE113" s="614"/>
      <c r="CF113" s="614"/>
      <c r="CG113" s="614"/>
      <c r="CH113" s="242"/>
      <c r="CI113" s="245"/>
      <c r="CJ113" s="245"/>
    </row>
    <row r="114" spans="1:88" s="203" customFormat="1" ht="15" customHeight="1">
      <c r="A114" s="173"/>
      <c r="B114" s="173"/>
      <c r="C114" s="173"/>
      <c r="E114" s="767"/>
      <c r="F114" s="768"/>
      <c r="G114" s="769"/>
      <c r="H114" s="769"/>
      <c r="I114" s="769"/>
      <c r="J114" s="769"/>
      <c r="K114" s="769"/>
      <c r="L114" s="769"/>
      <c r="M114" s="769"/>
      <c r="N114" s="769"/>
      <c r="O114" s="769"/>
      <c r="P114" s="769"/>
      <c r="Q114" s="769"/>
      <c r="R114" s="769"/>
      <c r="S114" s="769"/>
      <c r="T114" s="769"/>
      <c r="U114" s="769"/>
      <c r="V114" s="769"/>
      <c r="W114" s="769"/>
      <c r="X114" s="769"/>
      <c r="Y114" s="769"/>
      <c r="Z114" s="769"/>
      <c r="AA114" s="769"/>
      <c r="AB114" s="769"/>
      <c r="AC114" s="769"/>
      <c r="AD114" s="769"/>
      <c r="AE114" s="769"/>
      <c r="AF114" s="769"/>
      <c r="AG114" s="769"/>
      <c r="AH114" s="769"/>
      <c r="AI114" s="769"/>
      <c r="AJ114" s="769"/>
      <c r="AK114" s="770"/>
      <c r="AL114" s="770"/>
      <c r="AM114" s="770"/>
      <c r="AN114" s="319"/>
      <c r="AO114" s="409" t="str">
        <f>IF(LEN(VLOOKUP(AK112,suvaha!$D$92:$H$158,2,FALSE))&lt;11,"",LEFT(RIGHT(VLOOKUP(AK112,suvaha!$D$92:$H$158,2,FALSE),11),1))</f>
        <v/>
      </c>
      <c r="AP114" s="211"/>
      <c r="AQ114" s="409" t="str">
        <f>IF(LEN(VLOOKUP(AK112,suvaha!$D$92:$H$158,2,FALSE))&lt;10,"",LEFT(RIGHT(VLOOKUP(AK112,suvaha!$D$92:$H$158,2,FALSE),10),1))</f>
        <v/>
      </c>
      <c r="AR114" s="411"/>
      <c r="AS114" s="409" t="str">
        <f>IF(LEN(VLOOKUP(AK112,suvaha!$D$92:$H$158,2,FALSE))&lt;9,"",LEFT(RIGHT(VLOOKUP(AK112,suvaha!$D$92:$H$158,2,FALSE),9),1))</f>
        <v/>
      </c>
      <c r="AT114" s="211"/>
      <c r="AU114" s="409" t="str">
        <f>IF(LEN(VLOOKUP(AK112,suvaha!$D$92:$H$158,2,FALSE))&lt;8,"",LEFT(RIGHT(VLOOKUP(AK112,suvaha!$D$92:$H$158,2,FALSE),8),1))</f>
        <v/>
      </c>
      <c r="AV114" s="411"/>
      <c r="AW114" s="409" t="str">
        <f>IF(LEN(VLOOKUP(AK112,suvaha!$D$92:$H$158,2,FALSE))&lt;7,"",LEFT(RIGHT(VLOOKUP(AK112,suvaha!$D$92:$H$158,2,FALSE),7),1))</f>
        <v/>
      </c>
      <c r="AX114" s="415"/>
      <c r="AY114" s="409" t="str">
        <f>IF(LEN(VLOOKUP(AK112,suvaha!$D$92:$H$158,2,FALSE))&lt;6,"",LEFT(RIGHT(VLOOKUP(AK112,suvaha!$D$92:$H$158,2,FALSE),6),1))</f>
        <v/>
      </c>
      <c r="AZ114" s="211"/>
      <c r="BA114" s="754" t="str">
        <f>IF(LEN(VLOOKUP(AK112,suvaha!$D$92:$H$158,2,FALSE))&lt;5,"",LEFT(RIGHT(VLOOKUP(AK112,suvaha!$D$92:$H$158,2,FALSE),5),1))</f>
        <v/>
      </c>
      <c r="BB114" s="754" t="e">
        <f>IF(LEN(#REF!)&lt;5,"",LEFT(RIGHT(#REF!,5),1))</f>
        <v>#REF!</v>
      </c>
      <c r="BC114" s="411"/>
      <c r="BD114" s="409" t="str">
        <f>IF(LEN(VLOOKUP(AK112,suvaha!$D$92:$H$158,2,FALSE))&lt;4,"",LEFT(RIGHT(VLOOKUP(AK112,suvaha!$D$92:$H$158,2,FALSE),4),1))</f>
        <v/>
      </c>
      <c r="BE114" s="411"/>
      <c r="BF114" s="409" t="str">
        <f>IF(LEN(VLOOKUP(AK112,suvaha!$D$92:$H$158,2,FALSE))&lt;3,"",LEFT(RIGHT(VLOOKUP(AK112,suvaha!$D$92:$H$158,2,FALSE),3),1))</f>
        <v/>
      </c>
      <c r="BG114" s="411"/>
      <c r="BH114" s="409" t="str">
        <f>IF(LEN(VLOOKUP(AK112,suvaha!$D$92:$H$158,2,FALSE))&lt;2,"",LEFT(RIGHT(VLOOKUP(AK112,suvaha!$D$92:$H$158,2,FALSE),2),1))</f>
        <v/>
      </c>
      <c r="BI114" s="411"/>
      <c r="BJ114" s="409" t="str">
        <f>IF(VLOOKUP(AK112,suvaha!$D$92:$H$158,2,FALSE)=0,"",IF(LEN(VLOOKUP(AK112,suvaha!$D$92:$H$158,2,FALSE))&lt;1,"",LEFT(RIGHT(VLOOKUP(AK112,suvaha!$D$92:$H$158,2,FALSE),1),1)))</f>
        <v/>
      </c>
      <c r="BK114" s="643"/>
      <c r="BL114" s="618"/>
      <c r="BM114" s="409" t="str">
        <f>IF(LEN(VLOOKUP(AK112,suvaha!$D$92:$H$158,4,FALSE))&lt;11,"",LEFT(RIGHT(VLOOKUP(AK112,suvaha!$D$92:$H$158,4,FALSE),11),1))</f>
        <v/>
      </c>
      <c r="BN114" s="211"/>
      <c r="BO114" s="409" t="str">
        <f>IF(LEN(VLOOKUP(AK112,suvaha!$D$92:$H$158,4,FALSE))&lt;10,"",LEFT(RIGHT(VLOOKUP(AK112,suvaha!$D$92:$H$158,4,FALSE),10),1))</f>
        <v/>
      </c>
      <c r="BP114" s="411"/>
      <c r="BQ114" s="409" t="str">
        <f>IF(LEN(VLOOKUP(AK112,suvaha!$D$92:$H$158,4,FALSE))&lt;9,"",LEFT(RIGHT(VLOOKUP(AK112,suvaha!$D$92:$H$158,4,FALSE),9),1))</f>
        <v/>
      </c>
      <c r="BR114" s="211"/>
      <c r="BS114" s="409" t="str">
        <f>IF(LEN(VLOOKUP(AK112,suvaha!$D$92:$H$158,4,FALSE))&lt;8,"",LEFT(RIGHT(VLOOKUP(AK112,suvaha!$D$92:$H$158,4,FALSE),8),1))</f>
        <v/>
      </c>
      <c r="BT114" s="411"/>
      <c r="BU114" s="409" t="str">
        <f>IF(LEN(VLOOKUP(AK112,suvaha!$D$92:$H$158,4,FALSE))&lt;7,"",LEFT(RIGHT(VLOOKUP(AK112,suvaha!$D$92:$H$158,4,FALSE),7),1))</f>
        <v/>
      </c>
      <c r="BV114" s="610"/>
      <c r="BW114" s="409" t="str">
        <f>IF(LEN(VLOOKUP(AK112,suvaha!$D$92:$H$158,4,FALSE))&lt;6,"",LEFT(RIGHT(VLOOKUP(AK112,suvaha!$D$92:$H$158,4,FALSE),6),1))</f>
        <v/>
      </c>
      <c r="BX114" s="411"/>
      <c r="BY114" s="409" t="str">
        <f>IF(LEN(VLOOKUP(AK112,suvaha!$D$92:$H$158,4,FALSE))&lt;5,"",LEFT(RIGHT(VLOOKUP(AK112,suvaha!$D$92:$H$158,4,FALSE),5),1))</f>
        <v/>
      </c>
      <c r="BZ114" s="411"/>
      <c r="CA114" s="409" t="str">
        <f>IF(LEN(VLOOKUP(AK112,suvaha!$D$92:$H$158,4,FALSE))&lt;4,"",LEFT(RIGHT(VLOOKUP(AK112,suvaha!$D$92:$H$158,4,FALSE),4),1))</f>
        <v/>
      </c>
      <c r="CB114" s="611"/>
      <c r="CC114" s="409" t="str">
        <f>IF(LEN(VLOOKUP(AK112,suvaha!$D$92:$H$158,4,FALSE))&lt;3,"",LEFT(RIGHT(VLOOKUP(AK112,suvaha!$D$92:$H$158,4,FALSE),3),1))</f>
        <v/>
      </c>
      <c r="CD114" s="411"/>
      <c r="CE114" s="409" t="str">
        <f>IF(LEN(VLOOKUP(AK112,suvaha!$D$92:$H$158,4,FALSE))&lt;2,"",LEFT(RIGHT(VLOOKUP(AK112,suvaha!$D$92:$H$158,4,FALSE),2),1))</f>
        <v/>
      </c>
      <c r="CF114" s="411"/>
      <c r="CG114" s="409" t="str">
        <f>IF(VLOOKUP(AK112,suvaha!$D$92:$H$158,4,FALSE)=0,"",IF(LEN(VLOOKUP(AK112,suvaha!$D$92:$H$158,4,FALSE))&lt;1,"",LEFT(RIGHT(VLOOKUP(AK112,suvaha!$D$92:$H$158,4,FALSE),1),1)))</f>
        <v/>
      </c>
      <c r="CH114" s="242"/>
      <c r="CI114" s="173"/>
      <c r="CJ114" s="173"/>
    </row>
    <row r="115" spans="1:88" s="203" customFormat="1" ht="3" customHeight="1">
      <c r="A115" s="173"/>
      <c r="B115" s="173"/>
      <c r="C115" s="173"/>
      <c r="E115" s="767"/>
      <c r="F115" s="768"/>
      <c r="G115" s="769"/>
      <c r="H115" s="769"/>
      <c r="I115" s="769"/>
      <c r="J115" s="769"/>
      <c r="K115" s="769"/>
      <c r="L115" s="769"/>
      <c r="M115" s="769"/>
      <c r="N115" s="769"/>
      <c r="O115" s="769"/>
      <c r="P115" s="769"/>
      <c r="Q115" s="769"/>
      <c r="R115" s="769"/>
      <c r="S115" s="769"/>
      <c r="T115" s="769"/>
      <c r="U115" s="769"/>
      <c r="V115" s="769"/>
      <c r="W115" s="769"/>
      <c r="X115" s="769"/>
      <c r="Y115" s="769"/>
      <c r="Z115" s="769"/>
      <c r="AA115" s="769"/>
      <c r="AB115" s="769"/>
      <c r="AC115" s="769"/>
      <c r="AD115" s="769"/>
      <c r="AE115" s="769"/>
      <c r="AF115" s="769"/>
      <c r="AG115" s="769"/>
      <c r="AH115" s="769"/>
      <c r="AI115" s="769"/>
      <c r="AJ115" s="769"/>
      <c r="AK115" s="770"/>
      <c r="AL115" s="770"/>
      <c r="AM115" s="770"/>
      <c r="AN115" s="322"/>
      <c r="AO115" s="331"/>
      <c r="AP115" s="331"/>
      <c r="AQ115" s="331"/>
      <c r="AR115" s="331"/>
      <c r="AS115" s="331"/>
      <c r="AT115" s="331"/>
      <c r="AU115" s="331"/>
      <c r="AV115" s="331"/>
      <c r="AW115" s="331"/>
      <c r="AX115" s="331"/>
      <c r="AY115" s="331"/>
      <c r="AZ115" s="331"/>
      <c r="BA115" s="331"/>
      <c r="BB115" s="331"/>
      <c r="BC115" s="331"/>
      <c r="BD115" s="331"/>
      <c r="BE115" s="270"/>
      <c r="BF115" s="270"/>
      <c r="BG115" s="270"/>
      <c r="BH115" s="270"/>
      <c r="BI115" s="270"/>
      <c r="BJ115" s="270"/>
      <c r="BK115" s="270"/>
      <c r="BL115" s="638"/>
      <c r="BM115" s="638"/>
      <c r="BN115" s="638"/>
      <c r="BO115" s="638"/>
      <c r="BP115" s="638"/>
      <c r="BQ115" s="638"/>
      <c r="BR115" s="638"/>
      <c r="BS115" s="638"/>
      <c r="BT115" s="638"/>
      <c r="BU115" s="638"/>
      <c r="BV115" s="638"/>
      <c r="BW115" s="638"/>
      <c r="BX115" s="638"/>
      <c r="BY115" s="638"/>
      <c r="BZ115" s="638"/>
      <c r="CA115" s="638"/>
      <c r="CB115" s="638"/>
      <c r="CC115" s="270"/>
      <c r="CD115" s="270"/>
      <c r="CE115" s="270"/>
      <c r="CF115" s="270"/>
      <c r="CG115" s="270"/>
      <c r="CH115" s="243"/>
      <c r="CI115" s="173"/>
      <c r="CJ115" s="173"/>
    </row>
    <row r="116" spans="1:88" s="206" customFormat="1" ht="3" customHeight="1">
      <c r="A116" s="173"/>
      <c r="B116" s="325"/>
      <c r="C116" s="178"/>
      <c r="D116" s="178"/>
      <c r="E116" s="763" t="s">
        <v>113</v>
      </c>
      <c r="F116" s="764"/>
      <c r="G116" s="765" t="str">
        <f>Index!C139</f>
        <v>Zákonný rezervný fond a nedeliteľný fond (417A, 418, 421A, 422)</v>
      </c>
      <c r="H116" s="765"/>
      <c r="I116" s="765"/>
      <c r="J116" s="765"/>
      <c r="K116" s="765"/>
      <c r="L116" s="765"/>
      <c r="M116" s="765"/>
      <c r="N116" s="765"/>
      <c r="O116" s="765"/>
      <c r="P116" s="765"/>
      <c r="Q116" s="765"/>
      <c r="R116" s="765"/>
      <c r="S116" s="765"/>
      <c r="T116" s="765"/>
      <c r="U116" s="765"/>
      <c r="V116" s="765"/>
      <c r="W116" s="765"/>
      <c r="X116" s="765"/>
      <c r="Y116" s="765"/>
      <c r="Z116" s="765"/>
      <c r="AA116" s="765"/>
      <c r="AB116" s="765"/>
      <c r="AC116" s="765"/>
      <c r="AD116" s="765"/>
      <c r="AE116" s="765"/>
      <c r="AF116" s="765"/>
      <c r="AG116" s="765"/>
      <c r="AH116" s="765"/>
      <c r="AI116" s="765"/>
      <c r="AJ116" s="765"/>
      <c r="AK116" s="766" t="s">
        <v>889</v>
      </c>
      <c r="AL116" s="766"/>
      <c r="AM116" s="766"/>
      <c r="AN116" s="321"/>
      <c r="AO116" s="332"/>
      <c r="AP116" s="332"/>
      <c r="AQ116" s="332"/>
      <c r="AR116" s="332"/>
      <c r="AS116" s="332"/>
      <c r="AT116" s="332"/>
      <c r="AU116" s="332"/>
      <c r="AV116" s="332"/>
      <c r="AW116" s="332"/>
      <c r="AX116" s="332"/>
      <c r="AY116" s="332"/>
      <c r="AZ116" s="332"/>
      <c r="BA116" s="332"/>
      <c r="BB116" s="332"/>
      <c r="BC116" s="332"/>
      <c r="BD116" s="332"/>
      <c r="BE116" s="264"/>
      <c r="BF116" s="264"/>
      <c r="BG116" s="264"/>
      <c r="BH116" s="264"/>
      <c r="BI116" s="264"/>
      <c r="BJ116" s="264"/>
      <c r="BK116" s="264"/>
      <c r="BL116" s="659"/>
      <c r="BM116" s="659"/>
      <c r="BN116" s="659"/>
      <c r="BO116" s="659"/>
      <c r="BP116" s="659"/>
      <c r="BQ116" s="659"/>
      <c r="BR116" s="659"/>
      <c r="BS116" s="659"/>
      <c r="BT116" s="659"/>
      <c r="BU116" s="659"/>
      <c r="BV116" s="659"/>
      <c r="BW116" s="659"/>
      <c r="BX116" s="659"/>
      <c r="BY116" s="659"/>
      <c r="BZ116" s="659"/>
      <c r="CA116" s="659"/>
      <c r="CB116" s="659"/>
      <c r="CC116" s="264"/>
      <c r="CD116" s="264"/>
      <c r="CE116" s="264"/>
      <c r="CF116" s="264"/>
      <c r="CG116" s="264"/>
      <c r="CH116" s="241"/>
      <c r="CI116" s="245"/>
      <c r="CJ116" s="245"/>
    </row>
    <row r="117" spans="1:88" s="206" customFormat="1" ht="3" customHeight="1">
      <c r="A117" s="173"/>
      <c r="B117" s="173"/>
      <c r="C117" s="173"/>
      <c r="D117" s="325"/>
      <c r="E117" s="763"/>
      <c r="F117" s="764"/>
      <c r="G117" s="765"/>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766"/>
      <c r="AL117" s="766"/>
      <c r="AM117" s="766"/>
      <c r="AN117" s="319"/>
      <c r="AO117" s="413"/>
      <c r="AP117" s="413"/>
      <c r="AQ117" s="413"/>
      <c r="AR117" s="412"/>
      <c r="AS117" s="414"/>
      <c r="AT117" s="414"/>
      <c r="AU117" s="414"/>
      <c r="AV117" s="414"/>
      <c r="AW117" s="414"/>
      <c r="AX117" s="415"/>
      <c r="AY117" s="613"/>
      <c r="AZ117" s="613"/>
      <c r="BA117" s="613"/>
      <c r="BB117" s="613"/>
      <c r="BC117" s="613"/>
      <c r="BD117" s="613"/>
      <c r="BE117" s="411"/>
      <c r="BF117" s="761"/>
      <c r="BG117" s="761"/>
      <c r="BH117" s="761"/>
      <c r="BI117" s="761"/>
      <c r="BJ117" s="761"/>
      <c r="BK117" s="643"/>
      <c r="BL117" s="618"/>
      <c r="BM117" s="612"/>
      <c r="BN117" s="612"/>
      <c r="BO117" s="612"/>
      <c r="BP117" s="412"/>
      <c r="BQ117" s="613"/>
      <c r="BR117" s="613"/>
      <c r="BS117" s="613"/>
      <c r="BT117" s="613"/>
      <c r="BU117" s="613"/>
      <c r="BV117" s="610"/>
      <c r="BW117" s="614"/>
      <c r="BX117" s="614"/>
      <c r="BY117" s="614"/>
      <c r="BZ117" s="614"/>
      <c r="CA117" s="614"/>
      <c r="CB117" s="611"/>
      <c r="CC117" s="614"/>
      <c r="CD117" s="614"/>
      <c r="CE117" s="614"/>
      <c r="CF117" s="614"/>
      <c r="CG117" s="614"/>
      <c r="CH117" s="242"/>
      <c r="CI117" s="245"/>
      <c r="CJ117" s="245"/>
    </row>
    <row r="118" spans="1:88" s="203" customFormat="1" ht="15" customHeight="1">
      <c r="A118" s="173"/>
      <c r="B118" s="173"/>
      <c r="C118" s="173"/>
      <c r="E118" s="763"/>
      <c r="F118" s="764"/>
      <c r="G118" s="765"/>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766"/>
      <c r="AL118" s="766"/>
      <c r="AM118" s="766"/>
      <c r="AN118" s="319"/>
      <c r="AO118" s="409" t="str">
        <f>IF(LEN(VLOOKUP(AK116,suvaha!$D$92:$H$158,2,FALSE))&lt;11,"",LEFT(RIGHT(VLOOKUP(AK116,suvaha!$D$92:$H$158,2,FALSE),11),1))</f>
        <v/>
      </c>
      <c r="AP118" s="211"/>
      <c r="AQ118" s="409" t="str">
        <f>IF(LEN(VLOOKUP(AK116,suvaha!$D$92:$H$158,2,FALSE))&lt;10,"",LEFT(RIGHT(VLOOKUP(AK116,suvaha!$D$92:$H$158,2,FALSE),10),1))</f>
        <v/>
      </c>
      <c r="AR118" s="411"/>
      <c r="AS118" s="409" t="str">
        <f>IF(LEN(VLOOKUP(AK116,suvaha!$D$92:$H$158,2,FALSE))&lt;9,"",LEFT(RIGHT(VLOOKUP(AK116,suvaha!$D$92:$H$158,2,FALSE),9),1))</f>
        <v/>
      </c>
      <c r="AT118" s="211"/>
      <c r="AU118" s="409" t="str">
        <f>IF(LEN(VLOOKUP(AK116,suvaha!$D$92:$H$158,2,FALSE))&lt;8,"",LEFT(RIGHT(VLOOKUP(AK116,suvaha!$D$92:$H$158,2,FALSE),8),1))</f>
        <v/>
      </c>
      <c r="AV118" s="411"/>
      <c r="AW118" s="409" t="str">
        <f>IF(LEN(VLOOKUP(AK116,suvaha!$D$92:$H$158,2,FALSE))&lt;7,"",LEFT(RIGHT(VLOOKUP(AK116,suvaha!$D$92:$H$158,2,FALSE),7),1))</f>
        <v/>
      </c>
      <c r="AX118" s="415"/>
      <c r="AY118" s="409" t="str">
        <f>IF(LEN(VLOOKUP(AK116,suvaha!$D$92:$H$158,2,FALSE))&lt;6,"",LEFT(RIGHT(VLOOKUP(AK116,suvaha!$D$92:$H$158,2,FALSE),6),1))</f>
        <v/>
      </c>
      <c r="AZ118" s="211"/>
      <c r="BA118" s="754" t="str">
        <f>IF(LEN(VLOOKUP(AK116,suvaha!$D$92:$H$158,2,FALSE))&lt;5,"",LEFT(RIGHT(VLOOKUP(AK116,suvaha!$D$92:$H$158,2,FALSE),5),1))</f>
        <v/>
      </c>
      <c r="BB118" s="754" t="e">
        <f>IF(LEN(#REF!)&lt;5,"",LEFT(RIGHT(#REF!,5),1))</f>
        <v>#REF!</v>
      </c>
      <c r="BC118" s="411"/>
      <c r="BD118" s="409" t="str">
        <f>IF(LEN(VLOOKUP(AK116,suvaha!$D$92:$H$158,2,FALSE))&lt;4,"",LEFT(RIGHT(VLOOKUP(AK116,suvaha!$D$92:$H$158,2,FALSE),4),1))</f>
        <v/>
      </c>
      <c r="BE118" s="411"/>
      <c r="BF118" s="409" t="str">
        <f>IF(LEN(VLOOKUP(AK116,suvaha!$D$92:$H$158,2,FALSE))&lt;3,"",LEFT(RIGHT(VLOOKUP(AK116,suvaha!$D$92:$H$158,2,FALSE),3),1))</f>
        <v/>
      </c>
      <c r="BG118" s="411"/>
      <c r="BH118" s="409" t="str">
        <f>IF(LEN(VLOOKUP(AK116,suvaha!$D$92:$H$158,2,FALSE))&lt;2,"",LEFT(RIGHT(VLOOKUP(AK116,suvaha!$D$92:$H$158,2,FALSE),2),1))</f>
        <v/>
      </c>
      <c r="BI118" s="411"/>
      <c r="BJ118" s="409" t="str">
        <f>IF(VLOOKUP(AK116,suvaha!$D$92:$H$158,2,FALSE)=0,"",IF(LEN(VLOOKUP(AK116,suvaha!$D$92:$H$158,2,FALSE))&lt;1,"",LEFT(RIGHT(VLOOKUP(AK116,suvaha!$D$92:$H$158,2,FALSE),1),1)))</f>
        <v/>
      </c>
      <c r="BK118" s="643"/>
      <c r="BL118" s="618"/>
      <c r="BM118" s="409" t="str">
        <f>IF(LEN(VLOOKUP(AK116,suvaha!$D$92:$H$158,4,FALSE))&lt;11,"",LEFT(RIGHT(VLOOKUP(AK116,suvaha!$D$92:$H$158,4,FALSE),11),1))</f>
        <v/>
      </c>
      <c r="BN118" s="211"/>
      <c r="BO118" s="409" t="str">
        <f>IF(LEN(VLOOKUP(AK116,suvaha!$D$92:$H$158,4,FALSE))&lt;10,"",LEFT(RIGHT(VLOOKUP(AK116,suvaha!$D$92:$H$158,4,FALSE),10),1))</f>
        <v/>
      </c>
      <c r="BP118" s="411"/>
      <c r="BQ118" s="409" t="str">
        <f>IF(LEN(VLOOKUP(AK116,suvaha!$D$92:$H$158,4,FALSE))&lt;9,"",LEFT(RIGHT(VLOOKUP(AK116,suvaha!$D$92:$H$158,4,FALSE),9),1))</f>
        <v/>
      </c>
      <c r="BR118" s="211"/>
      <c r="BS118" s="409" t="str">
        <f>IF(LEN(VLOOKUP(AK116,suvaha!$D$92:$H$158,4,FALSE))&lt;8,"",LEFT(RIGHT(VLOOKUP(AK116,suvaha!$D$92:$H$158,4,FALSE),8),1))</f>
        <v/>
      </c>
      <c r="BT118" s="411"/>
      <c r="BU118" s="409" t="str">
        <f>IF(LEN(VLOOKUP(AK116,suvaha!$D$92:$H$158,4,FALSE))&lt;7,"",LEFT(RIGHT(VLOOKUP(AK116,suvaha!$D$92:$H$158,4,FALSE),7),1))</f>
        <v/>
      </c>
      <c r="BV118" s="610"/>
      <c r="BW118" s="409" t="str">
        <f>IF(LEN(VLOOKUP(AK116,suvaha!$D$92:$H$158,4,FALSE))&lt;6,"",LEFT(RIGHT(VLOOKUP(AK116,suvaha!$D$92:$H$158,4,FALSE),6),1))</f>
        <v/>
      </c>
      <c r="BX118" s="411"/>
      <c r="BY118" s="409" t="str">
        <f>IF(LEN(VLOOKUP(AK116,suvaha!$D$92:$H$158,4,FALSE))&lt;5,"",LEFT(RIGHT(VLOOKUP(AK116,suvaha!$D$92:$H$158,4,FALSE),5),1))</f>
        <v/>
      </c>
      <c r="BZ118" s="411"/>
      <c r="CA118" s="409" t="str">
        <f>IF(LEN(VLOOKUP(AK116,suvaha!$D$92:$H$158,4,FALSE))&lt;4,"",LEFT(RIGHT(VLOOKUP(AK116,suvaha!$D$92:$H$158,4,FALSE),4),1))</f>
        <v/>
      </c>
      <c r="CB118" s="611"/>
      <c r="CC118" s="409" t="str">
        <f>IF(LEN(VLOOKUP(AK116,suvaha!$D$92:$H$158,4,FALSE))&lt;3,"",LEFT(RIGHT(VLOOKUP(AK116,suvaha!$D$92:$H$158,4,FALSE),3),1))</f>
        <v/>
      </c>
      <c r="CD118" s="411"/>
      <c r="CE118" s="409" t="str">
        <f>IF(LEN(VLOOKUP(AK116,suvaha!$D$92:$H$158,4,FALSE))&lt;2,"",LEFT(RIGHT(VLOOKUP(AK116,suvaha!$D$92:$H$158,4,FALSE),2),1))</f>
        <v/>
      </c>
      <c r="CF118" s="411"/>
      <c r="CG118" s="409" t="str">
        <f>IF(VLOOKUP(AK116,suvaha!$D$92:$H$158,4,FALSE)=0,"",IF(LEN(VLOOKUP(AK116,suvaha!$D$92:$H$158,4,FALSE))&lt;1,"",LEFT(RIGHT(VLOOKUP(AK116,suvaha!$D$92:$H$158,4,FALSE),1),1)))</f>
        <v/>
      </c>
      <c r="CH118" s="242"/>
      <c r="CI118" s="173"/>
      <c r="CJ118" s="173"/>
    </row>
    <row r="119" spans="1:88" s="203" customFormat="1" ht="3" customHeight="1">
      <c r="A119" s="173"/>
      <c r="B119" s="173"/>
      <c r="C119" s="173"/>
      <c r="E119" s="763"/>
      <c r="F119" s="764"/>
      <c r="G119" s="765"/>
      <c r="H119" s="765"/>
      <c r="I119" s="765"/>
      <c r="J119" s="765"/>
      <c r="K119" s="765"/>
      <c r="L119" s="765"/>
      <c r="M119" s="765"/>
      <c r="N119" s="765"/>
      <c r="O119" s="765"/>
      <c r="P119" s="765"/>
      <c r="Q119" s="765"/>
      <c r="R119" s="765"/>
      <c r="S119" s="765"/>
      <c r="T119" s="765"/>
      <c r="U119" s="765"/>
      <c r="V119" s="765"/>
      <c r="W119" s="765"/>
      <c r="X119" s="765"/>
      <c r="Y119" s="765"/>
      <c r="Z119" s="765"/>
      <c r="AA119" s="765"/>
      <c r="AB119" s="765"/>
      <c r="AC119" s="765"/>
      <c r="AD119" s="765"/>
      <c r="AE119" s="765"/>
      <c r="AF119" s="765"/>
      <c r="AG119" s="765"/>
      <c r="AH119" s="765"/>
      <c r="AI119" s="765"/>
      <c r="AJ119" s="765"/>
      <c r="AK119" s="766"/>
      <c r="AL119" s="766"/>
      <c r="AM119" s="766"/>
      <c r="AN119" s="322"/>
      <c r="AO119" s="331"/>
      <c r="AP119" s="331"/>
      <c r="AQ119" s="331"/>
      <c r="AR119" s="331"/>
      <c r="AS119" s="331"/>
      <c r="AT119" s="331"/>
      <c r="AU119" s="331"/>
      <c r="AV119" s="331"/>
      <c r="AW119" s="331"/>
      <c r="AX119" s="331"/>
      <c r="AY119" s="331"/>
      <c r="AZ119" s="331"/>
      <c r="BA119" s="331"/>
      <c r="BB119" s="331"/>
      <c r="BC119" s="331"/>
      <c r="BD119" s="331"/>
      <c r="BE119" s="270"/>
      <c r="BF119" s="270"/>
      <c r="BG119" s="270"/>
      <c r="BH119" s="270"/>
      <c r="BI119" s="270"/>
      <c r="BJ119" s="270"/>
      <c r="BK119" s="270"/>
      <c r="BL119" s="638"/>
      <c r="BM119" s="638"/>
      <c r="BN119" s="638"/>
      <c r="BO119" s="638"/>
      <c r="BP119" s="638"/>
      <c r="BQ119" s="638"/>
      <c r="BR119" s="638"/>
      <c r="BS119" s="638"/>
      <c r="BT119" s="638"/>
      <c r="BU119" s="638"/>
      <c r="BV119" s="638"/>
      <c r="BW119" s="638"/>
      <c r="BX119" s="638"/>
      <c r="BY119" s="638"/>
      <c r="BZ119" s="638"/>
      <c r="CA119" s="638"/>
      <c r="CB119" s="638"/>
      <c r="CC119" s="270"/>
      <c r="CD119" s="270"/>
      <c r="CE119" s="270"/>
      <c r="CF119" s="270"/>
      <c r="CG119" s="270"/>
      <c r="CH119" s="243"/>
      <c r="CI119" s="173"/>
      <c r="CJ119" s="173"/>
    </row>
    <row r="120" spans="1:88" s="206" customFormat="1" ht="3" customHeight="1" thickBot="1">
      <c r="A120" s="173"/>
      <c r="B120" s="325"/>
      <c r="C120" s="178"/>
      <c r="D120" s="178"/>
      <c r="E120" s="755" t="s">
        <v>775</v>
      </c>
      <c r="F120" s="755"/>
      <c r="G120" s="757" t="str">
        <f>Index!C140</f>
        <v>Rezervný fond na vlastné akcie a vlastné podiely (417A, 421A)</v>
      </c>
      <c r="H120" s="757"/>
      <c r="I120" s="757"/>
      <c r="J120" s="757"/>
      <c r="K120" s="757"/>
      <c r="L120" s="757"/>
      <c r="M120" s="757"/>
      <c r="N120" s="757"/>
      <c r="O120" s="757"/>
      <c r="P120" s="757"/>
      <c r="Q120" s="757"/>
      <c r="R120" s="757"/>
      <c r="S120" s="757"/>
      <c r="T120" s="757"/>
      <c r="U120" s="757"/>
      <c r="V120" s="757"/>
      <c r="W120" s="757"/>
      <c r="X120" s="757"/>
      <c r="Y120" s="757"/>
      <c r="Z120" s="757"/>
      <c r="AA120" s="757"/>
      <c r="AB120" s="757"/>
      <c r="AC120" s="757"/>
      <c r="AD120" s="757"/>
      <c r="AE120" s="757"/>
      <c r="AF120" s="757"/>
      <c r="AG120" s="757"/>
      <c r="AH120" s="757"/>
      <c r="AI120" s="757"/>
      <c r="AJ120" s="757"/>
      <c r="AK120" s="759" t="s">
        <v>891</v>
      </c>
      <c r="AL120" s="759"/>
      <c r="AM120" s="759"/>
      <c r="AN120" s="321"/>
      <c r="AO120" s="332"/>
      <c r="AP120" s="332"/>
      <c r="AQ120" s="332"/>
      <c r="AR120" s="332"/>
      <c r="AS120" s="332"/>
      <c r="AT120" s="332"/>
      <c r="AU120" s="332"/>
      <c r="AV120" s="332"/>
      <c r="AW120" s="332"/>
      <c r="AX120" s="332"/>
      <c r="AY120" s="332"/>
      <c r="AZ120" s="332"/>
      <c r="BA120" s="332"/>
      <c r="BB120" s="332"/>
      <c r="BC120" s="332"/>
      <c r="BD120" s="332"/>
      <c r="BE120" s="264"/>
      <c r="BF120" s="264"/>
      <c r="BG120" s="264"/>
      <c r="BH120" s="264"/>
      <c r="BI120" s="264"/>
      <c r="BJ120" s="264"/>
      <c r="BK120" s="264"/>
      <c r="BL120" s="659"/>
      <c r="BM120" s="659"/>
      <c r="BN120" s="659"/>
      <c r="BO120" s="659"/>
      <c r="BP120" s="659"/>
      <c r="BQ120" s="659"/>
      <c r="BR120" s="659"/>
      <c r="BS120" s="659"/>
      <c r="BT120" s="659"/>
      <c r="BU120" s="659"/>
      <c r="BV120" s="659"/>
      <c r="BW120" s="659"/>
      <c r="BX120" s="659"/>
      <c r="BY120" s="659"/>
      <c r="BZ120" s="659"/>
      <c r="CA120" s="659"/>
      <c r="CB120" s="659"/>
      <c r="CC120" s="264"/>
      <c r="CD120" s="264"/>
      <c r="CE120" s="264"/>
      <c r="CF120" s="264"/>
      <c r="CG120" s="264"/>
      <c r="CH120" s="241"/>
      <c r="CI120" s="245"/>
      <c r="CJ120" s="245"/>
    </row>
    <row r="121" spans="1:88" s="206" customFormat="1" ht="3" customHeight="1" thickBot="1">
      <c r="A121" s="173"/>
      <c r="B121" s="173"/>
      <c r="C121" s="173"/>
      <c r="D121" s="325"/>
      <c r="E121" s="756"/>
      <c r="F121" s="756"/>
      <c r="G121" s="758"/>
      <c r="H121" s="758"/>
      <c r="I121" s="758"/>
      <c r="J121" s="758"/>
      <c r="K121" s="758"/>
      <c r="L121" s="758"/>
      <c r="M121" s="758"/>
      <c r="N121" s="758"/>
      <c r="O121" s="758"/>
      <c r="P121" s="758"/>
      <c r="Q121" s="758"/>
      <c r="R121" s="758"/>
      <c r="S121" s="758"/>
      <c r="T121" s="758"/>
      <c r="U121" s="758"/>
      <c r="V121" s="758"/>
      <c r="W121" s="758"/>
      <c r="X121" s="758"/>
      <c r="Y121" s="758"/>
      <c r="Z121" s="758"/>
      <c r="AA121" s="758"/>
      <c r="AB121" s="758"/>
      <c r="AC121" s="758"/>
      <c r="AD121" s="758"/>
      <c r="AE121" s="758"/>
      <c r="AF121" s="758"/>
      <c r="AG121" s="758"/>
      <c r="AH121" s="758"/>
      <c r="AI121" s="758"/>
      <c r="AJ121" s="758"/>
      <c r="AK121" s="760"/>
      <c r="AL121" s="760"/>
      <c r="AM121" s="760"/>
      <c r="AN121" s="319"/>
      <c r="AO121" s="413"/>
      <c r="AP121" s="413"/>
      <c r="AQ121" s="413"/>
      <c r="AR121" s="412"/>
      <c r="AS121" s="414"/>
      <c r="AT121" s="414"/>
      <c r="AU121" s="414"/>
      <c r="AV121" s="414"/>
      <c r="AW121" s="414"/>
      <c r="AX121" s="415"/>
      <c r="AY121" s="613"/>
      <c r="AZ121" s="613"/>
      <c r="BA121" s="613"/>
      <c r="BB121" s="613"/>
      <c r="BC121" s="613"/>
      <c r="BD121" s="613"/>
      <c r="BE121" s="411"/>
      <c r="BF121" s="761"/>
      <c r="BG121" s="761"/>
      <c r="BH121" s="761"/>
      <c r="BI121" s="761"/>
      <c r="BJ121" s="761"/>
      <c r="BK121" s="643"/>
      <c r="BL121" s="618"/>
      <c r="BM121" s="612"/>
      <c r="BN121" s="612"/>
      <c r="BO121" s="612"/>
      <c r="BP121" s="412"/>
      <c r="BQ121" s="613"/>
      <c r="BR121" s="613"/>
      <c r="BS121" s="613"/>
      <c r="BT121" s="613"/>
      <c r="BU121" s="613"/>
      <c r="BV121" s="610"/>
      <c r="BW121" s="614"/>
      <c r="BX121" s="614"/>
      <c r="BY121" s="614"/>
      <c r="BZ121" s="614"/>
      <c r="CA121" s="614"/>
      <c r="CB121" s="611"/>
      <c r="CC121" s="614"/>
      <c r="CD121" s="614"/>
      <c r="CE121" s="614"/>
      <c r="CF121" s="614"/>
      <c r="CG121" s="614"/>
      <c r="CH121" s="242"/>
      <c r="CI121" s="245"/>
      <c r="CJ121" s="245"/>
    </row>
    <row r="122" spans="1:88" s="203" customFormat="1" ht="15" customHeight="1" thickBot="1">
      <c r="A122" s="173"/>
      <c r="B122" s="173"/>
      <c r="C122" s="173"/>
      <c r="E122" s="756"/>
      <c r="F122" s="756"/>
      <c r="G122" s="758"/>
      <c r="H122" s="758"/>
      <c r="I122" s="758"/>
      <c r="J122" s="758"/>
      <c r="K122" s="758"/>
      <c r="L122" s="758"/>
      <c r="M122" s="758"/>
      <c r="N122" s="758"/>
      <c r="O122" s="758"/>
      <c r="P122" s="758"/>
      <c r="Q122" s="758"/>
      <c r="R122" s="758"/>
      <c r="S122" s="758"/>
      <c r="T122" s="758"/>
      <c r="U122" s="758"/>
      <c r="V122" s="758"/>
      <c r="W122" s="758"/>
      <c r="X122" s="758"/>
      <c r="Y122" s="758"/>
      <c r="Z122" s="758"/>
      <c r="AA122" s="758"/>
      <c r="AB122" s="758"/>
      <c r="AC122" s="758"/>
      <c r="AD122" s="758"/>
      <c r="AE122" s="758"/>
      <c r="AF122" s="758"/>
      <c r="AG122" s="758"/>
      <c r="AH122" s="758"/>
      <c r="AI122" s="758"/>
      <c r="AJ122" s="758"/>
      <c r="AK122" s="760"/>
      <c r="AL122" s="760"/>
      <c r="AM122" s="760"/>
      <c r="AN122" s="319"/>
      <c r="AO122" s="409" t="str">
        <f>IF(LEN(VLOOKUP(AK120,suvaha!$D$92:$H$158,2,FALSE))&lt;11,"",LEFT(RIGHT(VLOOKUP(AK120,suvaha!$D$92:$H$158,2,FALSE),11),1))</f>
        <v/>
      </c>
      <c r="AP122" s="211"/>
      <c r="AQ122" s="409" t="str">
        <f>IF(LEN(VLOOKUP(AK120,suvaha!$D$92:$H$158,2,FALSE))&lt;10,"",LEFT(RIGHT(VLOOKUP(AK120,suvaha!$D$92:$H$158,2,FALSE),10),1))</f>
        <v/>
      </c>
      <c r="AR122" s="411"/>
      <c r="AS122" s="409" t="str">
        <f>IF(LEN(VLOOKUP(AK120,suvaha!$D$92:$H$158,2,FALSE))&lt;9,"",LEFT(RIGHT(VLOOKUP(AK120,suvaha!$D$92:$H$158,2,FALSE),9),1))</f>
        <v/>
      </c>
      <c r="AT122" s="211"/>
      <c r="AU122" s="409" t="str">
        <f>IF(LEN(VLOOKUP(AK120,suvaha!$D$92:$H$158,2,FALSE))&lt;8,"",LEFT(RIGHT(VLOOKUP(AK120,suvaha!$D$92:$H$158,2,FALSE),8),1))</f>
        <v/>
      </c>
      <c r="AV122" s="411"/>
      <c r="AW122" s="409" t="str">
        <f>IF(LEN(VLOOKUP(AK120,suvaha!$D$92:$H$158,2,FALSE))&lt;7,"",LEFT(RIGHT(VLOOKUP(AK120,suvaha!$D$92:$H$158,2,FALSE),7),1))</f>
        <v/>
      </c>
      <c r="AX122" s="415"/>
      <c r="AY122" s="409" t="str">
        <f>IF(LEN(VLOOKUP(AK120,suvaha!$D$92:$H$158,2,FALSE))&lt;6,"",LEFT(RIGHT(VLOOKUP(AK120,suvaha!$D$92:$H$158,2,FALSE),6),1))</f>
        <v/>
      </c>
      <c r="AZ122" s="211"/>
      <c r="BA122" s="754" t="str">
        <f>IF(LEN(VLOOKUP(AK120,suvaha!$D$92:$H$158,2,FALSE))&lt;5,"",LEFT(RIGHT(VLOOKUP(AK120,suvaha!$D$92:$H$158,2,FALSE),5),1))</f>
        <v/>
      </c>
      <c r="BB122" s="754" t="e">
        <f>IF(LEN(#REF!)&lt;5,"",LEFT(RIGHT(#REF!,5),1))</f>
        <v>#REF!</v>
      </c>
      <c r="BC122" s="411"/>
      <c r="BD122" s="409" t="str">
        <f>IF(LEN(VLOOKUP(AK120,suvaha!$D$92:$H$158,2,FALSE))&lt;4,"",LEFT(RIGHT(VLOOKUP(AK120,suvaha!$D$92:$H$158,2,FALSE),4),1))</f>
        <v/>
      </c>
      <c r="BE122" s="411"/>
      <c r="BF122" s="409" t="str">
        <f>IF(LEN(VLOOKUP(AK120,suvaha!$D$92:$H$158,2,FALSE))&lt;3,"",LEFT(RIGHT(VLOOKUP(AK120,suvaha!$D$92:$H$158,2,FALSE),3),1))</f>
        <v/>
      </c>
      <c r="BG122" s="411"/>
      <c r="BH122" s="409" t="str">
        <f>IF(LEN(VLOOKUP(AK120,suvaha!$D$92:$H$158,2,FALSE))&lt;2,"",LEFT(RIGHT(VLOOKUP(AK120,suvaha!$D$92:$H$158,2,FALSE),2),1))</f>
        <v/>
      </c>
      <c r="BI122" s="411"/>
      <c r="BJ122" s="409" t="str">
        <f>IF(VLOOKUP(AK120,suvaha!$D$92:$H$158,2,FALSE)=0,"",IF(LEN(VLOOKUP(AK120,suvaha!$D$92:$H$158,2,FALSE))&lt;1,"",LEFT(RIGHT(VLOOKUP(AK120,suvaha!$D$92:$H$158,2,FALSE),1),1)))</f>
        <v/>
      </c>
      <c r="BK122" s="643"/>
      <c r="BL122" s="618"/>
      <c r="BM122" s="409" t="str">
        <f>IF(LEN(VLOOKUP(AK120,suvaha!$D$92:$H$158,4,FALSE))&lt;11,"",LEFT(RIGHT(VLOOKUP(AK120,suvaha!$D$92:$H$158,4,FALSE),11),1))</f>
        <v/>
      </c>
      <c r="BN122" s="211"/>
      <c r="BO122" s="409" t="str">
        <f>IF(LEN(VLOOKUP(AK120,suvaha!$D$92:$H$158,4,FALSE))&lt;10,"",LEFT(RIGHT(VLOOKUP(AK120,suvaha!$D$92:$H$158,4,FALSE),10),1))</f>
        <v/>
      </c>
      <c r="BP122" s="411"/>
      <c r="BQ122" s="409" t="str">
        <f>IF(LEN(VLOOKUP(AK120,suvaha!$D$92:$H$158,4,FALSE))&lt;9,"",LEFT(RIGHT(VLOOKUP(AK120,suvaha!$D$92:$H$158,4,FALSE),9),1))</f>
        <v/>
      </c>
      <c r="BR122" s="211"/>
      <c r="BS122" s="409" t="str">
        <f>IF(LEN(VLOOKUP(AK120,suvaha!$D$92:$H$158,4,FALSE))&lt;8,"",LEFT(RIGHT(VLOOKUP(AK120,suvaha!$D$92:$H$158,4,FALSE),8),1))</f>
        <v/>
      </c>
      <c r="BT122" s="411"/>
      <c r="BU122" s="409" t="str">
        <f>IF(LEN(VLOOKUP(AK120,suvaha!$D$92:$H$158,4,FALSE))&lt;7,"",LEFT(RIGHT(VLOOKUP(AK120,suvaha!$D$92:$H$158,4,FALSE),7),1))</f>
        <v/>
      </c>
      <c r="BV122" s="610"/>
      <c r="BW122" s="409" t="str">
        <f>IF(LEN(VLOOKUP(AK120,suvaha!$D$92:$H$158,4,FALSE))&lt;6,"",LEFT(RIGHT(VLOOKUP(AK120,suvaha!$D$92:$H$158,4,FALSE),6),1))</f>
        <v/>
      </c>
      <c r="BX122" s="411"/>
      <c r="BY122" s="409" t="str">
        <f>IF(LEN(VLOOKUP(AK120,suvaha!$D$92:$H$158,4,FALSE))&lt;5,"",LEFT(RIGHT(VLOOKUP(AK120,suvaha!$D$92:$H$158,4,FALSE),5),1))</f>
        <v/>
      </c>
      <c r="BZ122" s="411"/>
      <c r="CA122" s="409" t="str">
        <f>IF(LEN(VLOOKUP(AK120,suvaha!$D$92:$H$158,4,FALSE))&lt;4,"",LEFT(RIGHT(VLOOKUP(AK120,suvaha!$D$92:$H$158,4,FALSE),4),1))</f>
        <v/>
      </c>
      <c r="CB122" s="611"/>
      <c r="CC122" s="409" t="str">
        <f>IF(LEN(VLOOKUP(AK120,suvaha!$D$92:$H$158,4,FALSE))&lt;3,"",LEFT(RIGHT(VLOOKUP(AK120,suvaha!$D$92:$H$158,4,FALSE),3),1))</f>
        <v/>
      </c>
      <c r="CD122" s="411"/>
      <c r="CE122" s="409" t="str">
        <f>IF(LEN(VLOOKUP(AK120,suvaha!$D$92:$H$158,4,FALSE))&lt;2,"",LEFT(RIGHT(VLOOKUP(AK120,suvaha!$D$92:$H$158,4,FALSE),2),1))</f>
        <v/>
      </c>
      <c r="CF122" s="411"/>
      <c r="CG122" s="409" t="str">
        <f>IF(VLOOKUP(AK120,suvaha!$D$92:$H$158,4,FALSE)=0,"",IF(LEN(VLOOKUP(AK120,suvaha!$D$92:$H$158,4,FALSE))&lt;1,"",LEFT(RIGHT(VLOOKUP(AK120,suvaha!$D$92:$H$158,4,FALSE),1),1)))</f>
        <v/>
      </c>
      <c r="CH122" s="242"/>
      <c r="CI122" s="173"/>
      <c r="CJ122" s="173"/>
    </row>
    <row r="123" spans="1:88" s="203" customFormat="1" ht="3" customHeight="1" thickBot="1">
      <c r="A123" s="173"/>
      <c r="B123" s="173"/>
      <c r="C123" s="173"/>
      <c r="E123" s="756"/>
      <c r="F123" s="756"/>
      <c r="G123" s="758"/>
      <c r="H123" s="758"/>
      <c r="I123" s="758"/>
      <c r="J123" s="758"/>
      <c r="K123" s="758"/>
      <c r="L123" s="758"/>
      <c r="M123" s="758"/>
      <c r="N123" s="758"/>
      <c r="O123" s="758"/>
      <c r="P123" s="758"/>
      <c r="Q123" s="758"/>
      <c r="R123" s="758"/>
      <c r="S123" s="758"/>
      <c r="T123" s="758"/>
      <c r="U123" s="758"/>
      <c r="V123" s="758"/>
      <c r="W123" s="758"/>
      <c r="X123" s="758"/>
      <c r="Y123" s="758"/>
      <c r="Z123" s="758"/>
      <c r="AA123" s="758"/>
      <c r="AB123" s="758"/>
      <c r="AC123" s="758"/>
      <c r="AD123" s="758"/>
      <c r="AE123" s="758"/>
      <c r="AF123" s="758"/>
      <c r="AG123" s="758"/>
      <c r="AH123" s="758"/>
      <c r="AI123" s="758"/>
      <c r="AJ123" s="758"/>
      <c r="AK123" s="760"/>
      <c r="AL123" s="760"/>
      <c r="AM123" s="760"/>
      <c r="AN123" s="322"/>
      <c r="AO123" s="326"/>
      <c r="AP123" s="326"/>
      <c r="AQ123" s="326"/>
      <c r="AR123" s="326"/>
      <c r="AS123" s="326"/>
      <c r="AT123" s="326"/>
      <c r="AU123" s="326"/>
      <c r="AV123" s="326"/>
      <c r="AW123" s="326"/>
      <c r="AX123" s="326"/>
      <c r="AY123" s="326"/>
      <c r="AZ123" s="326"/>
      <c r="BA123" s="326"/>
      <c r="BB123" s="326"/>
      <c r="BC123" s="326"/>
      <c r="BD123" s="326"/>
      <c r="BE123" s="212"/>
      <c r="BF123" s="212"/>
      <c r="BG123" s="212"/>
      <c r="BH123" s="212"/>
      <c r="BI123" s="212"/>
      <c r="BJ123" s="212"/>
      <c r="BK123" s="212"/>
      <c r="BL123" s="762"/>
      <c r="BM123" s="762"/>
      <c r="BN123" s="762"/>
      <c r="BO123" s="762"/>
      <c r="BP123" s="762"/>
      <c r="BQ123" s="762"/>
      <c r="BR123" s="762"/>
      <c r="BS123" s="762"/>
      <c r="BT123" s="762"/>
      <c r="BU123" s="762"/>
      <c r="BV123" s="762"/>
      <c r="BW123" s="762"/>
      <c r="BX123" s="762"/>
      <c r="BY123" s="762"/>
      <c r="BZ123" s="762"/>
      <c r="CA123" s="762"/>
      <c r="CB123" s="762"/>
      <c r="CC123" s="212"/>
      <c r="CD123" s="212"/>
      <c r="CE123" s="212"/>
      <c r="CF123" s="212"/>
      <c r="CG123" s="212"/>
      <c r="CH123" s="243"/>
      <c r="CI123" s="173"/>
      <c r="CJ123" s="173"/>
    </row>
    <row r="124" spans="1:88" ht="6" customHeight="1">
      <c r="D124" s="188"/>
      <c r="E124" s="224"/>
      <c r="F124" s="224"/>
      <c r="G124" s="224"/>
      <c r="H124" s="195"/>
      <c r="I124" s="195"/>
      <c r="J124" s="195"/>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320"/>
      <c r="BF124" s="320"/>
      <c r="BG124" s="320"/>
      <c r="BH124" s="320"/>
      <c r="BI124" s="320"/>
      <c r="BJ124" s="320"/>
      <c r="BK124" s="320"/>
      <c r="BL124" s="320"/>
      <c r="BM124" s="320"/>
      <c r="BN124" s="320"/>
      <c r="BO124" s="320"/>
      <c r="BP124" s="320"/>
      <c r="BQ124" s="320"/>
      <c r="BR124" s="320"/>
      <c r="BS124" s="320"/>
      <c r="BT124" s="320"/>
      <c r="BU124" s="320"/>
      <c r="BV124" s="320"/>
      <c r="BW124" s="320"/>
      <c r="BX124" s="320"/>
      <c r="BY124" s="320"/>
      <c r="BZ124" s="320"/>
      <c r="CA124" s="320"/>
      <c r="CB124" s="320"/>
      <c r="CC124" s="320"/>
      <c r="CD124" s="320"/>
      <c r="CE124" s="320"/>
      <c r="CF124" s="320"/>
      <c r="CG124" s="320"/>
      <c r="CH124" s="320"/>
      <c r="CI124" s="188"/>
      <c r="CJ124" s="188"/>
    </row>
    <row r="125" spans="1:88" ht="13.5" thickBot="1">
      <c r="D125" s="188"/>
      <c r="E125" s="246"/>
      <c r="F125" s="224"/>
      <c r="G125" s="224"/>
      <c r="H125" s="51"/>
      <c r="I125" s="195"/>
      <c r="J125" s="195"/>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c r="AI125" s="320"/>
      <c r="AJ125" s="320"/>
      <c r="AK125" s="320"/>
      <c r="AL125" s="320"/>
      <c r="AM125" s="320"/>
      <c r="AN125" s="320"/>
      <c r="AO125" s="320"/>
      <c r="AP125" s="320"/>
      <c r="AQ125" s="320"/>
      <c r="AR125" s="320"/>
      <c r="AS125" s="320"/>
      <c r="AT125" s="320"/>
      <c r="AU125" s="320"/>
      <c r="AV125" s="320"/>
      <c r="AW125" s="320"/>
      <c r="AX125" s="320"/>
      <c r="AY125" s="320"/>
      <c r="AZ125" s="320"/>
      <c r="BA125" s="320"/>
      <c r="BB125" s="320"/>
      <c r="BC125" s="320"/>
      <c r="BD125" s="320"/>
      <c r="BE125" s="320"/>
      <c r="BF125" s="320"/>
      <c r="BG125" s="320"/>
      <c r="BH125" s="320"/>
      <c r="BI125" s="320"/>
      <c r="BJ125" s="320"/>
      <c r="BK125" s="320"/>
      <c r="BL125" s="320"/>
      <c r="BM125" s="320"/>
      <c r="BN125" s="320"/>
      <c r="BO125" s="320"/>
      <c r="BP125" s="320"/>
      <c r="BQ125" s="320"/>
      <c r="BR125" s="320"/>
      <c r="BS125" s="320"/>
      <c r="BT125" s="320"/>
      <c r="BU125" s="320"/>
      <c r="BV125" s="320"/>
      <c r="BW125" s="320"/>
      <c r="BX125" s="320"/>
      <c r="BY125" s="320"/>
      <c r="BZ125" s="320"/>
      <c r="CA125" s="320"/>
      <c r="CB125" s="320"/>
      <c r="CC125" s="320"/>
      <c r="CD125" s="320"/>
      <c r="CE125" s="320"/>
      <c r="CF125" s="320"/>
      <c r="CG125" s="752"/>
      <c r="CH125" s="752"/>
      <c r="CI125" s="188"/>
      <c r="CJ125" s="188"/>
    </row>
    <row r="126" spans="1:88" ht="8.25" customHeight="1" thickTop="1">
      <c r="D126" s="188"/>
      <c r="E126" s="224"/>
      <c r="F126" s="224"/>
      <c r="G126" s="224"/>
      <c r="H126" s="51" t="s">
        <v>765</v>
      </c>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320"/>
      <c r="BY126" s="247"/>
      <c r="BZ126" s="320"/>
      <c r="CA126" s="388" t="str">
        <f>Index!C425</f>
        <v>Strana 7</v>
      </c>
      <c r="CB126" s="320"/>
      <c r="CC126" s="320"/>
      <c r="CD126" s="320"/>
      <c r="CE126" s="320"/>
      <c r="CF126" s="320"/>
      <c r="CG126" s="320"/>
      <c r="CH126" s="320"/>
    </row>
    <row r="127" spans="1:88" s="234" customFormat="1">
      <c r="A127" s="229"/>
      <c r="B127" s="228"/>
      <c r="C127" s="229"/>
      <c r="D127" s="229"/>
      <c r="E127" s="230"/>
      <c r="F127" s="230"/>
      <c r="G127" s="230"/>
      <c r="H127" s="231"/>
      <c r="I127" s="231"/>
      <c r="J127" s="231"/>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232"/>
      <c r="BF127" s="232"/>
      <c r="BG127" s="232"/>
      <c r="BH127" s="232"/>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row>
    <row r="128" spans="1:88" s="234" customFormat="1">
      <c r="A128" s="229"/>
      <c r="B128" s="228"/>
      <c r="C128" s="229"/>
      <c r="D128" s="229"/>
      <c r="E128" s="230"/>
      <c r="F128" s="230"/>
      <c r="G128" s="230"/>
      <c r="H128" s="231"/>
      <c r="I128" s="231"/>
      <c r="J128" s="231"/>
      <c r="K128" s="232"/>
      <c r="L128" s="232"/>
      <c r="M128" s="232"/>
      <c r="N128" s="232"/>
      <c r="O128" s="232"/>
      <c r="P128" s="232"/>
      <c r="Q128" s="232"/>
      <c r="R128" s="232"/>
      <c r="S128" s="232"/>
      <c r="T128" s="232"/>
      <c r="U128" s="232"/>
      <c r="V128" s="232"/>
      <c r="W128" s="232"/>
      <c r="X128" s="232"/>
      <c r="Y128" s="232"/>
      <c r="Z128" s="232"/>
      <c r="AA128" s="232"/>
      <c r="AB128" s="232"/>
      <c r="AC128" s="232"/>
      <c r="AD128" s="232"/>
      <c r="AE128" s="233">
        <v>10</v>
      </c>
      <c r="AF128" s="232"/>
      <c r="AG128" s="233">
        <v>9</v>
      </c>
      <c r="AH128" s="232"/>
      <c r="AI128" s="233">
        <v>8</v>
      </c>
      <c r="AJ128" s="232"/>
      <c r="AK128" s="233">
        <v>7</v>
      </c>
      <c r="AL128" s="232"/>
      <c r="AM128" s="233">
        <v>6</v>
      </c>
      <c r="AN128" s="232"/>
      <c r="AO128" s="233">
        <v>5</v>
      </c>
      <c r="AP128" s="232"/>
      <c r="AQ128" s="233">
        <v>4</v>
      </c>
      <c r="AR128" s="232"/>
      <c r="AS128" s="233">
        <v>3</v>
      </c>
      <c r="AT128" s="232"/>
      <c r="AU128" s="233">
        <v>2</v>
      </c>
      <c r="AV128" s="232"/>
      <c r="AW128" s="233">
        <v>1</v>
      </c>
      <c r="AX128" s="232"/>
      <c r="AY128" s="233">
        <v>0</v>
      </c>
      <c r="AZ128" s="232"/>
      <c r="BA128" s="232"/>
      <c r="BB128" s="233">
        <v>10</v>
      </c>
      <c r="BC128" s="232"/>
      <c r="BD128" s="233">
        <v>9</v>
      </c>
      <c r="BE128" s="232"/>
      <c r="BF128" s="233">
        <v>8</v>
      </c>
      <c r="BG128" s="232"/>
      <c r="BH128" s="233">
        <v>7</v>
      </c>
      <c r="BI128" s="232"/>
      <c r="BJ128" s="233">
        <v>6</v>
      </c>
      <c r="BK128" s="233">
        <v>5</v>
      </c>
      <c r="BL128" s="233">
        <v>5</v>
      </c>
      <c r="BM128" s="233">
        <v>5</v>
      </c>
      <c r="BN128" s="233"/>
      <c r="BO128" s="233">
        <v>4</v>
      </c>
      <c r="BP128" s="233"/>
      <c r="BQ128" s="233">
        <v>3</v>
      </c>
      <c r="BR128" s="233">
        <v>2</v>
      </c>
      <c r="BS128" s="233">
        <v>2</v>
      </c>
      <c r="BT128" s="233">
        <v>1</v>
      </c>
      <c r="BU128" s="233">
        <v>1</v>
      </c>
      <c r="BV128" s="233"/>
      <c r="BW128" s="233">
        <v>0</v>
      </c>
      <c r="BX128" s="232"/>
      <c r="BY128" s="232"/>
      <c r="BZ128" s="232"/>
      <c r="CA128" s="232"/>
      <c r="CB128" s="232"/>
      <c r="CC128" s="232"/>
      <c r="CD128" s="232"/>
      <c r="CE128" s="232"/>
      <c r="CF128" s="232"/>
      <c r="CG128" s="232"/>
      <c r="CH128" s="229"/>
      <c r="CI128" s="229"/>
      <c r="CJ128" s="229"/>
    </row>
    <row r="129" spans="1:88" s="234" customFormat="1">
      <c r="B129" s="228"/>
      <c r="C129" s="229"/>
      <c r="D129" s="229"/>
      <c r="E129" s="230"/>
      <c r="F129" s="230"/>
      <c r="G129" s="230"/>
      <c r="H129" s="231"/>
      <c r="I129" s="231"/>
      <c r="J129" s="231"/>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3">
        <v>10</v>
      </c>
      <c r="AP129" s="233"/>
      <c r="AQ129" s="233">
        <v>9</v>
      </c>
      <c r="AR129" s="233"/>
      <c r="AS129" s="233">
        <v>8</v>
      </c>
      <c r="AT129" s="233"/>
      <c r="AU129" s="233">
        <v>7</v>
      </c>
      <c r="AV129" s="233"/>
      <c r="AW129" s="233">
        <v>6</v>
      </c>
      <c r="AX129" s="233"/>
      <c r="AY129" s="233">
        <v>5</v>
      </c>
      <c r="AZ129" s="233"/>
      <c r="BA129" s="233"/>
      <c r="BB129" s="233">
        <v>4</v>
      </c>
      <c r="BC129" s="233"/>
      <c r="BD129" s="233">
        <v>3</v>
      </c>
      <c r="BE129" s="233"/>
      <c r="BF129" s="233">
        <v>2</v>
      </c>
      <c r="BG129" s="233"/>
      <c r="BH129" s="233">
        <v>1</v>
      </c>
      <c r="BI129" s="233"/>
      <c r="BJ129" s="233">
        <v>0</v>
      </c>
      <c r="BK129" s="233">
        <v>10</v>
      </c>
      <c r="BL129" s="233">
        <v>10</v>
      </c>
      <c r="BM129" s="233">
        <v>10</v>
      </c>
      <c r="BN129" s="233"/>
      <c r="BO129" s="233">
        <v>9</v>
      </c>
      <c r="BP129" s="233"/>
      <c r="BQ129" s="233">
        <v>8</v>
      </c>
      <c r="BR129" s="233"/>
      <c r="BS129" s="233">
        <v>7</v>
      </c>
      <c r="BT129" s="233"/>
      <c r="BU129" s="233">
        <v>6</v>
      </c>
      <c r="BV129" s="233"/>
      <c r="BW129" s="233">
        <v>5</v>
      </c>
      <c r="BX129" s="233"/>
      <c r="BY129" s="233">
        <v>4</v>
      </c>
      <c r="BZ129" s="233"/>
      <c r="CA129" s="233">
        <v>3</v>
      </c>
      <c r="CB129" s="233"/>
      <c r="CC129" s="233">
        <v>2</v>
      </c>
      <c r="CD129" s="233"/>
      <c r="CE129" s="233">
        <v>1</v>
      </c>
      <c r="CF129" s="233"/>
      <c r="CG129" s="233">
        <v>0</v>
      </c>
      <c r="CH129" s="229"/>
      <c r="CJ129" s="229"/>
    </row>
    <row r="130" spans="1:88" s="251" customFormat="1">
      <c r="A130" s="249"/>
      <c r="B130" s="250"/>
      <c r="C130" s="249"/>
      <c r="E130" s="252"/>
      <c r="F130" s="252"/>
      <c r="G130" s="252"/>
      <c r="H130" s="253"/>
      <c r="I130" s="253"/>
      <c r="J130" s="253"/>
      <c r="K130" s="254"/>
      <c r="L130" s="254"/>
      <c r="M130" s="254"/>
      <c r="N130" s="25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c r="CF130" s="254"/>
      <c r="CG130" s="254"/>
      <c r="CH130" s="254"/>
    </row>
    <row r="131" spans="1:88">
      <c r="E131" s="224"/>
      <c r="F131" s="224"/>
      <c r="G131" s="224"/>
      <c r="H131" s="195"/>
      <c r="I131" s="195"/>
      <c r="J131" s="195"/>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c r="AI131" s="320"/>
      <c r="AJ131" s="320"/>
      <c r="AK131" s="320"/>
      <c r="AL131" s="320"/>
      <c r="AM131" s="320"/>
      <c r="AN131" s="320"/>
      <c r="AO131" s="320"/>
      <c r="AP131" s="320"/>
      <c r="AQ131" s="320"/>
      <c r="AR131" s="320"/>
      <c r="AS131" s="320"/>
      <c r="AT131" s="320"/>
      <c r="AU131" s="320"/>
      <c r="AV131" s="320"/>
      <c r="AW131" s="320"/>
      <c r="AX131" s="320"/>
      <c r="AY131" s="320"/>
      <c r="AZ131" s="320"/>
      <c r="BA131" s="320"/>
      <c r="BB131" s="320"/>
      <c r="BC131" s="320"/>
      <c r="BD131" s="320"/>
      <c r="BE131" s="320"/>
      <c r="BF131" s="320"/>
      <c r="BG131" s="320"/>
      <c r="BH131" s="320"/>
      <c r="BI131" s="320"/>
      <c r="BJ131" s="320"/>
      <c r="BK131" s="320"/>
      <c r="BL131" s="320"/>
      <c r="BM131" s="320"/>
      <c r="BN131" s="320"/>
      <c r="BO131" s="320"/>
      <c r="BP131" s="320"/>
      <c r="BQ131" s="320"/>
      <c r="BR131" s="320"/>
      <c r="BS131" s="320"/>
      <c r="BT131" s="320"/>
      <c r="BU131" s="320"/>
      <c r="BV131" s="320"/>
      <c r="BW131" s="320"/>
      <c r="BX131" s="320"/>
      <c r="BY131" s="320"/>
      <c r="BZ131" s="320"/>
      <c r="CA131" s="320"/>
      <c r="CB131" s="320"/>
      <c r="CC131" s="320"/>
      <c r="CD131" s="320"/>
      <c r="CE131" s="320"/>
      <c r="CF131" s="320"/>
      <c r="CG131" s="320"/>
      <c r="CH131" s="320"/>
    </row>
    <row r="132" spans="1:88">
      <c r="E132" s="224"/>
      <c r="F132" s="224"/>
      <c r="G132" s="224"/>
      <c r="H132" s="195"/>
      <c r="I132" s="195"/>
      <c r="J132" s="195"/>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c r="AI132" s="320"/>
      <c r="AJ132" s="320"/>
      <c r="AK132" s="320"/>
      <c r="AL132" s="320"/>
      <c r="AM132" s="320"/>
      <c r="AN132" s="320"/>
      <c r="AO132" s="320"/>
      <c r="AP132" s="320"/>
      <c r="AQ132" s="320"/>
      <c r="AR132" s="320"/>
      <c r="AS132" s="320"/>
      <c r="AT132" s="320"/>
      <c r="AU132" s="320"/>
      <c r="AV132" s="320"/>
      <c r="AW132" s="320"/>
      <c r="AX132" s="320"/>
      <c r="AY132" s="320"/>
      <c r="AZ132" s="320"/>
      <c r="BA132" s="320"/>
      <c r="BB132" s="320"/>
      <c r="BC132" s="320"/>
      <c r="BD132" s="320"/>
      <c r="BE132" s="320"/>
      <c r="BF132" s="320"/>
      <c r="BG132" s="320"/>
      <c r="BH132" s="320"/>
      <c r="BI132" s="320"/>
      <c r="BJ132" s="320"/>
      <c r="BK132" s="320"/>
      <c r="BL132" s="320"/>
      <c r="BM132" s="320"/>
      <c r="BN132" s="320"/>
      <c r="BO132" s="320"/>
      <c r="BP132" s="320"/>
      <c r="BQ132" s="320"/>
      <c r="BR132" s="320"/>
      <c r="BS132" s="320"/>
      <c r="BT132" s="320"/>
      <c r="BU132" s="320"/>
      <c r="BV132" s="320"/>
      <c r="BW132" s="320"/>
      <c r="BX132" s="320"/>
      <c r="BY132" s="320"/>
      <c r="BZ132" s="320"/>
      <c r="CA132" s="320"/>
      <c r="CB132" s="320"/>
      <c r="CC132" s="320"/>
      <c r="CD132" s="320"/>
      <c r="CE132" s="320"/>
      <c r="CF132" s="320"/>
      <c r="CG132" s="320"/>
      <c r="CH132" s="320"/>
    </row>
  </sheetData>
  <sheetProtection sheet="1" objects="1" scenarios="1"/>
  <mergeCells count="519">
    <mergeCell ref="AB4:AC5"/>
    <mergeCell ref="AD4:AD5"/>
    <mergeCell ref="AR4:AR5"/>
    <mergeCell ref="E7:F10"/>
    <mergeCell ref="AD7:BR8"/>
    <mergeCell ref="BS7:CH10"/>
    <mergeCell ref="B8:D8"/>
    <mergeCell ref="G8:Z9"/>
    <mergeCell ref="B9:C11"/>
    <mergeCell ref="D9:D11"/>
    <mergeCell ref="AA9:AC9"/>
    <mergeCell ref="AD9:AF11"/>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G9:AZ10"/>
    <mergeCell ref="BA9:BR10"/>
    <mergeCell ref="CI9:CI22"/>
    <mergeCell ref="AA10:AC10"/>
    <mergeCell ref="E11:F11"/>
    <mergeCell ref="G11:Z11"/>
    <mergeCell ref="AA11:AC11"/>
    <mergeCell ref="AG11:AZ11"/>
    <mergeCell ref="BA11:BR11"/>
    <mergeCell ref="BS11:CH11"/>
    <mergeCell ref="BA12:BR12"/>
    <mergeCell ref="BA13:BA14"/>
    <mergeCell ref="BS13:BW13"/>
    <mergeCell ref="BA15:BR15"/>
    <mergeCell ref="BA16:BJ19"/>
    <mergeCell ref="AO17:AS17"/>
    <mergeCell ref="BB13:BD13"/>
    <mergeCell ref="BF13:BJ13"/>
    <mergeCell ref="BK13:BK14"/>
    <mergeCell ref="BL13:BL14"/>
    <mergeCell ref="BM13:BQ13"/>
    <mergeCell ref="BR13:BR14"/>
    <mergeCell ref="AI13:AM13"/>
    <mergeCell ref="AN13:AN14"/>
    <mergeCell ref="AO13:AS13"/>
    <mergeCell ref="AT13:AT14"/>
    <mergeCell ref="AU13:AY13"/>
    <mergeCell ref="AZ13:AZ14"/>
    <mergeCell ref="AD15:AZ15"/>
    <mergeCell ref="AD16:AZ16"/>
    <mergeCell ref="AD17:AD18"/>
    <mergeCell ref="AE17:AG17"/>
    <mergeCell ref="AI17:AM17"/>
    <mergeCell ref="AN17:AN18"/>
    <mergeCell ref="BM17:BO17"/>
    <mergeCell ref="AD19:AZ19"/>
    <mergeCell ref="E20:F27"/>
    <mergeCell ref="G20:G27"/>
    <mergeCell ref="H20:Z27"/>
    <mergeCell ref="AA20:AC27"/>
    <mergeCell ref="AD20:AZ20"/>
    <mergeCell ref="BA20:BR20"/>
    <mergeCell ref="AD21:AD22"/>
    <mergeCell ref="AE21:AG21"/>
    <mergeCell ref="AZ25:AZ26"/>
    <mergeCell ref="BM25:BO25"/>
    <mergeCell ref="AD27:AZ27"/>
    <mergeCell ref="E12:F19"/>
    <mergeCell ref="G12:G19"/>
    <mergeCell ref="H12:Z19"/>
    <mergeCell ref="AA12:AC19"/>
    <mergeCell ref="AD12:AZ12"/>
    <mergeCell ref="AT17:AT18"/>
    <mergeCell ref="AU17:AY17"/>
    <mergeCell ref="AZ17:AZ18"/>
    <mergeCell ref="AI21:AM21"/>
    <mergeCell ref="AD13:AD14"/>
    <mergeCell ref="AE13:AG13"/>
    <mergeCell ref="BS21:BW21"/>
    <mergeCell ref="AD23:AZ23"/>
    <mergeCell ref="BA23:BR23"/>
    <mergeCell ref="AD24:AZ24"/>
    <mergeCell ref="BA24:BJ27"/>
    <mergeCell ref="AD25:AD26"/>
    <mergeCell ref="AE25:AG25"/>
    <mergeCell ref="AI25:AM25"/>
    <mergeCell ref="AN25:AN26"/>
    <mergeCell ref="AO25:AS25"/>
    <mergeCell ref="BB21:BD21"/>
    <mergeCell ref="BF21:BJ21"/>
    <mergeCell ref="BK21:BK22"/>
    <mergeCell ref="BL21:BL22"/>
    <mergeCell ref="BM21:BQ21"/>
    <mergeCell ref="BR21:BR22"/>
    <mergeCell ref="AN21:AN22"/>
    <mergeCell ref="AO21:AS21"/>
    <mergeCell ref="AT21:AT22"/>
    <mergeCell ref="AU21:AY21"/>
    <mergeCell ref="AZ21:AZ22"/>
    <mergeCell ref="BA21:BA22"/>
    <mergeCell ref="AT25:AT26"/>
    <mergeCell ref="AU25:AY25"/>
    <mergeCell ref="E28:F35"/>
    <mergeCell ref="G28:G35"/>
    <mergeCell ref="H28:Z35"/>
    <mergeCell ref="AA28:AC35"/>
    <mergeCell ref="AD28:AZ28"/>
    <mergeCell ref="BA28:BR28"/>
    <mergeCell ref="AD29:AD30"/>
    <mergeCell ref="AE29:AG29"/>
    <mergeCell ref="AI29:AM29"/>
    <mergeCell ref="AN29:AN30"/>
    <mergeCell ref="AO29:AS29"/>
    <mergeCell ref="AT29:AT30"/>
    <mergeCell ref="AU29:AY29"/>
    <mergeCell ref="AZ29:AZ30"/>
    <mergeCell ref="BA29:BA30"/>
    <mergeCell ref="BS29:BW29"/>
    <mergeCell ref="AD31:AZ31"/>
    <mergeCell ref="BA31:BR31"/>
    <mergeCell ref="AD32:AZ32"/>
    <mergeCell ref="BA32:BJ35"/>
    <mergeCell ref="AD33:AD34"/>
    <mergeCell ref="AE33:AG33"/>
    <mergeCell ref="AI33:AM33"/>
    <mergeCell ref="AN33:AN34"/>
    <mergeCell ref="AO33:AS33"/>
    <mergeCell ref="BB29:BD29"/>
    <mergeCell ref="BF29:BJ29"/>
    <mergeCell ref="BK29:BK30"/>
    <mergeCell ref="BL29:BL30"/>
    <mergeCell ref="BM29:BQ29"/>
    <mergeCell ref="BR29:BR30"/>
    <mergeCell ref="AT33:AT34"/>
    <mergeCell ref="AU33:AY33"/>
    <mergeCell ref="AZ33:AZ34"/>
    <mergeCell ref="BM33:BO33"/>
    <mergeCell ref="AD35:AZ35"/>
    <mergeCell ref="E36:F43"/>
    <mergeCell ref="G36:G43"/>
    <mergeCell ref="H36:Z43"/>
    <mergeCell ref="AA36:AC43"/>
    <mergeCell ref="AD36:AZ36"/>
    <mergeCell ref="BA36:BR36"/>
    <mergeCell ref="AD37:AD38"/>
    <mergeCell ref="AE37:AG37"/>
    <mergeCell ref="AI37:AM37"/>
    <mergeCell ref="AN37:AN38"/>
    <mergeCell ref="AO37:AS37"/>
    <mergeCell ref="AT37:AT38"/>
    <mergeCell ref="AU37:AY37"/>
    <mergeCell ref="AZ37:AZ38"/>
    <mergeCell ref="BA37:BA38"/>
    <mergeCell ref="BS37:BW37"/>
    <mergeCell ref="AD39:AZ39"/>
    <mergeCell ref="BA39:BR39"/>
    <mergeCell ref="AD40:AZ40"/>
    <mergeCell ref="BA40:BJ43"/>
    <mergeCell ref="AD41:AD42"/>
    <mergeCell ref="AE41:AG41"/>
    <mergeCell ref="AI41:AM41"/>
    <mergeCell ref="AN41:AN42"/>
    <mergeCell ref="AO41:AS41"/>
    <mergeCell ref="BB37:BD37"/>
    <mergeCell ref="BF37:BJ37"/>
    <mergeCell ref="BK37:BK38"/>
    <mergeCell ref="BL37:BL38"/>
    <mergeCell ref="BM37:BQ37"/>
    <mergeCell ref="BR37:BR38"/>
    <mergeCell ref="AT41:AT42"/>
    <mergeCell ref="AU41:AY41"/>
    <mergeCell ref="AZ41:AZ42"/>
    <mergeCell ref="BM41:BO41"/>
    <mergeCell ref="AD43:AZ43"/>
    <mergeCell ref="E44:F51"/>
    <mergeCell ref="G44:G51"/>
    <mergeCell ref="H44:Z51"/>
    <mergeCell ref="AA44:AC51"/>
    <mergeCell ref="AD44:AZ44"/>
    <mergeCell ref="BA44:BR44"/>
    <mergeCell ref="AD45:AD46"/>
    <mergeCell ref="AE45:AG45"/>
    <mergeCell ref="AI45:AM45"/>
    <mergeCell ref="AN45:AN46"/>
    <mergeCell ref="AO45:AS45"/>
    <mergeCell ref="AT45:AT46"/>
    <mergeCell ref="AU45:AY45"/>
    <mergeCell ref="AZ45:AZ46"/>
    <mergeCell ref="BA45:BA46"/>
    <mergeCell ref="BS45:BW45"/>
    <mergeCell ref="AD47:AZ47"/>
    <mergeCell ref="BA47:BR47"/>
    <mergeCell ref="AD48:AZ48"/>
    <mergeCell ref="BA48:BJ51"/>
    <mergeCell ref="AD49:AD50"/>
    <mergeCell ref="AE49:AG49"/>
    <mergeCell ref="AI49:AM49"/>
    <mergeCell ref="AN49:AN50"/>
    <mergeCell ref="AO49:AS49"/>
    <mergeCell ref="BB45:BD45"/>
    <mergeCell ref="BF45:BJ45"/>
    <mergeCell ref="BK45:BK46"/>
    <mergeCell ref="BL45:BL46"/>
    <mergeCell ref="BM45:BQ45"/>
    <mergeCell ref="BR45:BR46"/>
    <mergeCell ref="AT49:AT50"/>
    <mergeCell ref="AU49:AY49"/>
    <mergeCell ref="AZ49:AZ50"/>
    <mergeCell ref="BM49:BO49"/>
    <mergeCell ref="AD51:AZ51"/>
    <mergeCell ref="E52:F59"/>
    <mergeCell ref="G52:G59"/>
    <mergeCell ref="H52:Z59"/>
    <mergeCell ref="AA52:AC59"/>
    <mergeCell ref="AD52:AZ52"/>
    <mergeCell ref="BA52:BR52"/>
    <mergeCell ref="AD53:AD54"/>
    <mergeCell ref="AE53:AG53"/>
    <mergeCell ref="AI53:AM53"/>
    <mergeCell ref="AN53:AN54"/>
    <mergeCell ref="AO53:AS53"/>
    <mergeCell ref="AT53:AT54"/>
    <mergeCell ref="AU53:AY53"/>
    <mergeCell ref="AZ53:AZ54"/>
    <mergeCell ref="BA53:BA54"/>
    <mergeCell ref="BS53:BW53"/>
    <mergeCell ref="AD55:AZ55"/>
    <mergeCell ref="BA55:BR55"/>
    <mergeCell ref="AD56:AZ56"/>
    <mergeCell ref="BA56:BJ59"/>
    <mergeCell ref="AD57:AD58"/>
    <mergeCell ref="AE57:AG57"/>
    <mergeCell ref="AI57:AM57"/>
    <mergeCell ref="AN57:AN58"/>
    <mergeCell ref="AO57:AS57"/>
    <mergeCell ref="BB53:BD53"/>
    <mergeCell ref="BF53:BJ53"/>
    <mergeCell ref="BK53:BK54"/>
    <mergeCell ref="BL53:BL54"/>
    <mergeCell ref="BM53:BQ53"/>
    <mergeCell ref="BR53:BR54"/>
    <mergeCell ref="AT57:AT58"/>
    <mergeCell ref="AU57:AY57"/>
    <mergeCell ref="AZ57:AZ58"/>
    <mergeCell ref="BM57:BO57"/>
    <mergeCell ref="AD59:AZ59"/>
    <mergeCell ref="E60:F67"/>
    <mergeCell ref="G60:G67"/>
    <mergeCell ref="H60:Z67"/>
    <mergeCell ref="AA60:AC67"/>
    <mergeCell ref="AD60:AZ60"/>
    <mergeCell ref="BA60:BR60"/>
    <mergeCell ref="AD61:AD62"/>
    <mergeCell ref="AE61:AG61"/>
    <mergeCell ref="AI61:AM61"/>
    <mergeCell ref="AN61:AN62"/>
    <mergeCell ref="AO61:AS61"/>
    <mergeCell ref="AT61:AT62"/>
    <mergeCell ref="AU61:AY61"/>
    <mergeCell ref="AZ61:AZ62"/>
    <mergeCell ref="BA61:BA62"/>
    <mergeCell ref="BS61:BW61"/>
    <mergeCell ref="AD63:AZ63"/>
    <mergeCell ref="BA63:BR63"/>
    <mergeCell ref="AD64:AZ64"/>
    <mergeCell ref="BA64:BJ67"/>
    <mergeCell ref="AD65:AD66"/>
    <mergeCell ref="AE65:AG65"/>
    <mergeCell ref="AI65:AM65"/>
    <mergeCell ref="AN65:AN66"/>
    <mergeCell ref="AO65:AS65"/>
    <mergeCell ref="BB61:BD61"/>
    <mergeCell ref="BF61:BJ61"/>
    <mergeCell ref="BK61:BK62"/>
    <mergeCell ref="BL61:BL62"/>
    <mergeCell ref="BM61:BQ61"/>
    <mergeCell ref="BR61:BR62"/>
    <mergeCell ref="AT65:AT66"/>
    <mergeCell ref="AU65:AY65"/>
    <mergeCell ref="AZ65:AZ66"/>
    <mergeCell ref="BM65:BO65"/>
    <mergeCell ref="AD67:AZ67"/>
    <mergeCell ref="BL77:CH78"/>
    <mergeCell ref="BS69:BW69"/>
    <mergeCell ref="AD71:AZ71"/>
    <mergeCell ref="BA71:BR71"/>
    <mergeCell ref="AD72:AZ72"/>
    <mergeCell ref="BA72:BJ75"/>
    <mergeCell ref="AD73:AD74"/>
    <mergeCell ref="AE73:AG73"/>
    <mergeCell ref="AI73:AM73"/>
    <mergeCell ref="AN73:AN74"/>
    <mergeCell ref="AO73:AS73"/>
    <mergeCell ref="BB69:BD69"/>
    <mergeCell ref="BF69:BJ69"/>
    <mergeCell ref="BK69:BK70"/>
    <mergeCell ref="BL69:BL70"/>
    <mergeCell ref="BM69:BQ69"/>
    <mergeCell ref="BR69:BR70"/>
    <mergeCell ref="AD69:AD70"/>
    <mergeCell ref="AE69:AG69"/>
    <mergeCell ref="AI69:AM69"/>
    <mergeCell ref="AN69:AN70"/>
    <mergeCell ref="AO69:AS69"/>
    <mergeCell ref="AT69:AT70"/>
    <mergeCell ref="AU69:AY69"/>
    <mergeCell ref="B78:D78"/>
    <mergeCell ref="B79:C79"/>
    <mergeCell ref="E79:F79"/>
    <mergeCell ref="G79:AJ79"/>
    <mergeCell ref="AK79:AM79"/>
    <mergeCell ref="AN79:BJ79"/>
    <mergeCell ref="AT73:AT74"/>
    <mergeCell ref="AU73:AY73"/>
    <mergeCell ref="AZ73:AZ74"/>
    <mergeCell ref="E77:F78"/>
    <mergeCell ref="G77:AJ78"/>
    <mergeCell ref="AK77:AM78"/>
    <mergeCell ref="AN77:BJ78"/>
    <mergeCell ref="E68:F75"/>
    <mergeCell ref="G68:G75"/>
    <mergeCell ref="H68:Z75"/>
    <mergeCell ref="AA68:AC75"/>
    <mergeCell ref="AD68:AZ68"/>
    <mergeCell ref="BA68:BR68"/>
    <mergeCell ref="AZ69:AZ70"/>
    <mergeCell ref="BA69:BA70"/>
    <mergeCell ref="BM73:BO73"/>
    <mergeCell ref="AD75:AZ75"/>
    <mergeCell ref="B12:D69"/>
    <mergeCell ref="BQ81:BU81"/>
    <mergeCell ref="BV81:BV82"/>
    <mergeCell ref="BW81:CA81"/>
    <mergeCell ref="CB81:CB82"/>
    <mergeCell ref="CC81:CG81"/>
    <mergeCell ref="BA82:BB82"/>
    <mergeCell ref="BL79:CH79"/>
    <mergeCell ref="E80:F83"/>
    <mergeCell ref="G80:AJ83"/>
    <mergeCell ref="AK80:AM83"/>
    <mergeCell ref="BL80:CB80"/>
    <mergeCell ref="AY81:BD81"/>
    <mergeCell ref="BF81:BJ81"/>
    <mergeCell ref="BK81:BK82"/>
    <mergeCell ref="BL81:BL82"/>
    <mergeCell ref="BM81:BO81"/>
    <mergeCell ref="BQ85:BU85"/>
    <mergeCell ref="BV85:BV86"/>
    <mergeCell ref="BW85:CA85"/>
    <mergeCell ref="CB85:CB86"/>
    <mergeCell ref="CC85:CG85"/>
    <mergeCell ref="BA86:BB86"/>
    <mergeCell ref="BL83:CB83"/>
    <mergeCell ref="E84:F87"/>
    <mergeCell ref="G84:AJ87"/>
    <mergeCell ref="AK84:AM87"/>
    <mergeCell ref="BL84:CB84"/>
    <mergeCell ref="AY85:BD85"/>
    <mergeCell ref="BF85:BJ85"/>
    <mergeCell ref="BK85:BK86"/>
    <mergeCell ref="BL85:BL86"/>
    <mergeCell ref="BM85:BO85"/>
    <mergeCell ref="BQ89:BU89"/>
    <mergeCell ref="BV89:BV90"/>
    <mergeCell ref="BW89:CA89"/>
    <mergeCell ref="CB89:CB90"/>
    <mergeCell ref="CC89:CG89"/>
    <mergeCell ref="BA90:BB90"/>
    <mergeCell ref="BL87:CB87"/>
    <mergeCell ref="E88:F91"/>
    <mergeCell ref="G88:AJ91"/>
    <mergeCell ref="AK88:AM91"/>
    <mergeCell ref="BL88:CB88"/>
    <mergeCell ref="AY89:BD89"/>
    <mergeCell ref="BF89:BJ89"/>
    <mergeCell ref="BK89:BK90"/>
    <mergeCell ref="BL89:BL90"/>
    <mergeCell ref="BM89:BO89"/>
    <mergeCell ref="BQ93:BU93"/>
    <mergeCell ref="BV93:BV94"/>
    <mergeCell ref="BW93:CA93"/>
    <mergeCell ref="CB93:CB94"/>
    <mergeCell ref="CC93:CG93"/>
    <mergeCell ref="BA94:BB94"/>
    <mergeCell ref="BL91:CB91"/>
    <mergeCell ref="E92:F95"/>
    <mergeCell ref="G92:AJ95"/>
    <mergeCell ref="AK92:AM95"/>
    <mergeCell ref="BL92:CB92"/>
    <mergeCell ref="AY93:BD93"/>
    <mergeCell ref="BF93:BJ93"/>
    <mergeCell ref="BK93:BK94"/>
    <mergeCell ref="BL93:BL94"/>
    <mergeCell ref="BM93:BO93"/>
    <mergeCell ref="BQ97:BU97"/>
    <mergeCell ref="BV97:BV98"/>
    <mergeCell ref="BW97:CA97"/>
    <mergeCell ref="CB97:CB98"/>
    <mergeCell ref="CC97:CG97"/>
    <mergeCell ref="BA98:BB98"/>
    <mergeCell ref="BL95:CB95"/>
    <mergeCell ref="E96:F99"/>
    <mergeCell ref="G96:AJ99"/>
    <mergeCell ref="AK96:AM99"/>
    <mergeCell ref="BL96:CB96"/>
    <mergeCell ref="AY97:BD97"/>
    <mergeCell ref="BF97:BJ97"/>
    <mergeCell ref="BK97:BK98"/>
    <mergeCell ref="BL97:BL98"/>
    <mergeCell ref="BM97:BO97"/>
    <mergeCell ref="BQ101:BU101"/>
    <mergeCell ref="BV101:BV102"/>
    <mergeCell ref="BW101:CA101"/>
    <mergeCell ref="CB101:CB102"/>
    <mergeCell ref="CC101:CG101"/>
    <mergeCell ref="BA102:BB102"/>
    <mergeCell ref="BL99:CB99"/>
    <mergeCell ref="E100:F103"/>
    <mergeCell ref="G100:AJ103"/>
    <mergeCell ref="AK100:AM103"/>
    <mergeCell ref="BL100:CB100"/>
    <mergeCell ref="AY101:BD101"/>
    <mergeCell ref="BF101:BJ101"/>
    <mergeCell ref="BK101:BK102"/>
    <mergeCell ref="BL101:BL102"/>
    <mergeCell ref="BM101:BO101"/>
    <mergeCell ref="BQ105:BU105"/>
    <mergeCell ref="BV105:BV106"/>
    <mergeCell ref="BW105:CA105"/>
    <mergeCell ref="CB105:CB106"/>
    <mergeCell ref="CC105:CG105"/>
    <mergeCell ref="BA106:BB106"/>
    <mergeCell ref="BL103:CB103"/>
    <mergeCell ref="E104:F107"/>
    <mergeCell ref="G104:AJ107"/>
    <mergeCell ref="AK104:AM107"/>
    <mergeCell ref="BL104:CB104"/>
    <mergeCell ref="AY105:BD105"/>
    <mergeCell ref="BF105:BJ105"/>
    <mergeCell ref="BK105:BK106"/>
    <mergeCell ref="BL105:BL106"/>
    <mergeCell ref="BM105:BO105"/>
    <mergeCell ref="CB109:CB110"/>
    <mergeCell ref="CC109:CG109"/>
    <mergeCell ref="BA110:BB110"/>
    <mergeCell ref="BL107:CB107"/>
    <mergeCell ref="E108:F111"/>
    <mergeCell ref="G108:AJ111"/>
    <mergeCell ref="AK108:AM111"/>
    <mergeCell ref="BL108:CB108"/>
    <mergeCell ref="AY109:BD109"/>
    <mergeCell ref="BF109:BJ109"/>
    <mergeCell ref="BK109:BK110"/>
    <mergeCell ref="BL109:BL110"/>
    <mergeCell ref="BM109:BO109"/>
    <mergeCell ref="BA114:BB114"/>
    <mergeCell ref="BL111:CB111"/>
    <mergeCell ref="E112:F115"/>
    <mergeCell ref="G112:AJ115"/>
    <mergeCell ref="AK112:AM115"/>
    <mergeCell ref="BL112:CB112"/>
    <mergeCell ref="AY113:BD113"/>
    <mergeCell ref="BF113:BJ113"/>
    <mergeCell ref="BK113:BK114"/>
    <mergeCell ref="BL113:BL114"/>
    <mergeCell ref="BM113:BO113"/>
    <mergeCell ref="BA118:BB118"/>
    <mergeCell ref="BL115:CB115"/>
    <mergeCell ref="E116:F119"/>
    <mergeCell ref="G116:AJ119"/>
    <mergeCell ref="AK116:AM119"/>
    <mergeCell ref="BL116:CB116"/>
    <mergeCell ref="AY117:BD117"/>
    <mergeCell ref="BF117:BJ117"/>
    <mergeCell ref="BK117:BK118"/>
    <mergeCell ref="BL117:BL118"/>
    <mergeCell ref="BM117:BO117"/>
    <mergeCell ref="BA122:BB122"/>
    <mergeCell ref="BL119:CB119"/>
    <mergeCell ref="E120:F123"/>
    <mergeCell ref="G120:AJ123"/>
    <mergeCell ref="AK120:AM123"/>
    <mergeCell ref="BL120:CB120"/>
    <mergeCell ref="AY121:BD121"/>
    <mergeCell ref="BF121:BJ121"/>
    <mergeCell ref="BK121:BK122"/>
    <mergeCell ref="BL121:BL122"/>
    <mergeCell ref="BM121:BO121"/>
    <mergeCell ref="BL123:CB123"/>
    <mergeCell ref="BQ73:BU73"/>
    <mergeCell ref="BV73:BV74"/>
    <mergeCell ref="BW73:CA73"/>
    <mergeCell ref="CB73:CB74"/>
    <mergeCell ref="CC73:CG73"/>
    <mergeCell ref="CG125:CH125"/>
    <mergeCell ref="BQ121:BU121"/>
    <mergeCell ref="BV121:BV122"/>
    <mergeCell ref="BW121:CA121"/>
    <mergeCell ref="CB121:CB122"/>
    <mergeCell ref="CC121:CG121"/>
    <mergeCell ref="BQ117:BU117"/>
    <mergeCell ref="BV117:BV118"/>
    <mergeCell ref="BW117:CA117"/>
    <mergeCell ref="CB117:CB118"/>
    <mergeCell ref="CC117:CG117"/>
    <mergeCell ref="BQ113:BU113"/>
    <mergeCell ref="BV113:BV114"/>
    <mergeCell ref="BW113:CA113"/>
    <mergeCell ref="CB113:CB114"/>
    <mergeCell ref="CC113:CG113"/>
    <mergeCell ref="BQ109:BU109"/>
    <mergeCell ref="BV109:BV110"/>
    <mergeCell ref="BW109:CA109"/>
  </mergeCell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E00-000000000000}">
          <x14:formula1>
            <xm:f>0</xm:f>
          </x14:formula1>
          <x14:formula2>
            <xm:f>9</xm:f>
          </x14:formula2>
          <xm:sqref>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8">
    <pageSetUpPr fitToPage="1"/>
  </sheetPr>
  <dimension ref="A1:CK130"/>
  <sheetViews>
    <sheetView zoomScaleNormal="10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4" width="0.5703125" style="237" customWidth="1"/>
    <col min="65" max="65" width="2.140625" style="237" customWidth="1"/>
    <col min="66" max="66" width="0.5703125" style="237" customWidth="1"/>
    <col min="67" max="67" width="2.140625" style="237" customWidth="1"/>
    <col min="68" max="68" width="0.5703125" style="237" customWidth="1"/>
    <col min="69" max="69" width="2.140625" style="237" customWidth="1"/>
    <col min="70" max="70" width="0.5703125" style="237" customWidth="1"/>
    <col min="71" max="71" width="2.140625" style="237" customWidth="1"/>
    <col min="72" max="72" width="0.5703125" style="237" customWidth="1"/>
    <col min="73" max="73" width="2.140625" style="237" customWidth="1"/>
    <col min="74" max="74" width="0.5703125" style="237" customWidth="1"/>
    <col min="75" max="75" width="2.140625" style="237" customWidth="1"/>
    <col min="76" max="76" width="0.5703125" style="237" customWidth="1"/>
    <col min="77" max="77" width="2.140625" style="237" customWidth="1"/>
    <col min="78" max="78" width="0.5703125" style="237" customWidth="1"/>
    <col min="79" max="79" width="2.140625" style="237" customWidth="1"/>
    <col min="80" max="80" width="0.5703125" style="237" customWidth="1"/>
    <col min="81" max="81" width="2.140625" style="237" customWidth="1"/>
    <col min="82" max="82" width="0.5703125" style="237" customWidth="1"/>
    <col min="83" max="83" width="2.140625" style="237" customWidth="1"/>
    <col min="84" max="84" width="0.5703125" style="237" customWidth="1"/>
    <col min="85" max="85" width="2.140625" style="237" customWidth="1"/>
    <col min="86" max="86" width="0.5703125" style="237" customWidth="1"/>
    <col min="87" max="88" width="2.5703125" style="177"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20" width="0.5703125" style="177" customWidth="1"/>
    <col min="321" max="321" width="2.140625" style="177" customWidth="1"/>
    <col min="322" max="322" width="0.5703125" style="177" customWidth="1"/>
    <col min="323" max="323" width="2.140625" style="177" customWidth="1"/>
    <col min="324" max="324" width="0.5703125" style="177" customWidth="1"/>
    <col min="325" max="325" width="2.140625" style="177" customWidth="1"/>
    <col min="326" max="326" width="0.5703125" style="177" customWidth="1"/>
    <col min="327" max="327" width="2.140625" style="177" customWidth="1"/>
    <col min="328" max="328" width="0.5703125" style="177" customWidth="1"/>
    <col min="329" max="329" width="2.140625" style="177" customWidth="1"/>
    <col min="330" max="330" width="0.5703125" style="177" customWidth="1"/>
    <col min="331" max="331" width="2.140625" style="177" customWidth="1"/>
    <col min="332" max="332" width="0.5703125" style="177" customWidth="1"/>
    <col min="333" max="333" width="2.140625" style="177" customWidth="1"/>
    <col min="334" max="334" width="0.5703125" style="177" customWidth="1"/>
    <col min="335" max="335" width="2.140625" style="177" customWidth="1"/>
    <col min="336" max="336" width="0.5703125" style="177" customWidth="1"/>
    <col min="337" max="337" width="2.140625" style="177" customWidth="1"/>
    <col min="338" max="338" width="0.5703125" style="177" customWidth="1"/>
    <col min="339" max="339" width="2.140625" style="177" customWidth="1"/>
    <col min="340" max="340" width="0.5703125" style="177" customWidth="1"/>
    <col min="341" max="341" width="2.140625" style="177" customWidth="1"/>
    <col min="342" max="342" width="0.5703125" style="177" customWidth="1"/>
    <col min="343" max="344" width="2.57031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6" width="0.5703125" style="177" customWidth="1"/>
    <col min="577" max="577" width="2.140625" style="177" customWidth="1"/>
    <col min="578" max="578" width="0.5703125" style="177" customWidth="1"/>
    <col min="579" max="579" width="2.140625" style="177" customWidth="1"/>
    <col min="580" max="580" width="0.5703125" style="177" customWidth="1"/>
    <col min="581" max="581" width="2.140625" style="177" customWidth="1"/>
    <col min="582" max="582" width="0.5703125" style="177" customWidth="1"/>
    <col min="583" max="583" width="2.140625" style="177" customWidth="1"/>
    <col min="584" max="584" width="0.5703125" style="177" customWidth="1"/>
    <col min="585" max="585" width="2.140625" style="177" customWidth="1"/>
    <col min="586" max="586" width="0.5703125" style="177" customWidth="1"/>
    <col min="587" max="587" width="2.140625" style="177" customWidth="1"/>
    <col min="588" max="588" width="0.5703125" style="177" customWidth="1"/>
    <col min="589" max="589" width="2.140625" style="177" customWidth="1"/>
    <col min="590" max="590" width="0.5703125" style="177" customWidth="1"/>
    <col min="591" max="591" width="2.140625" style="177" customWidth="1"/>
    <col min="592" max="592" width="0.5703125" style="177" customWidth="1"/>
    <col min="593" max="593" width="2.140625" style="177" customWidth="1"/>
    <col min="594" max="594" width="0.5703125" style="177" customWidth="1"/>
    <col min="595" max="595" width="2.140625" style="177" customWidth="1"/>
    <col min="596" max="596" width="0.5703125" style="177" customWidth="1"/>
    <col min="597" max="597" width="2.140625" style="177" customWidth="1"/>
    <col min="598" max="598" width="0.5703125" style="177" customWidth="1"/>
    <col min="599" max="600" width="2.57031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2" width="0.5703125" style="177" customWidth="1"/>
    <col min="833" max="833" width="2.140625" style="177" customWidth="1"/>
    <col min="834" max="834" width="0.5703125" style="177" customWidth="1"/>
    <col min="835" max="835" width="2.140625" style="177" customWidth="1"/>
    <col min="836" max="836" width="0.5703125" style="177" customWidth="1"/>
    <col min="837" max="837" width="2.140625" style="177" customWidth="1"/>
    <col min="838" max="838" width="0.5703125" style="177" customWidth="1"/>
    <col min="839" max="839" width="2.140625" style="177" customWidth="1"/>
    <col min="840" max="840" width="0.5703125" style="177" customWidth="1"/>
    <col min="841" max="841" width="2.140625" style="177" customWidth="1"/>
    <col min="842" max="842" width="0.5703125" style="177" customWidth="1"/>
    <col min="843" max="843" width="2.140625" style="177" customWidth="1"/>
    <col min="844" max="844" width="0.5703125" style="177" customWidth="1"/>
    <col min="845" max="845" width="2.140625" style="177" customWidth="1"/>
    <col min="846" max="846" width="0.5703125" style="177" customWidth="1"/>
    <col min="847" max="847" width="2.140625" style="177" customWidth="1"/>
    <col min="848" max="848" width="0.5703125" style="177" customWidth="1"/>
    <col min="849" max="849" width="2.140625" style="177" customWidth="1"/>
    <col min="850" max="850" width="0.5703125" style="177" customWidth="1"/>
    <col min="851" max="851" width="2.140625" style="177" customWidth="1"/>
    <col min="852" max="852" width="0.5703125" style="177" customWidth="1"/>
    <col min="853" max="853" width="2.140625" style="177" customWidth="1"/>
    <col min="854" max="854" width="0.5703125" style="177" customWidth="1"/>
    <col min="855" max="856" width="2.57031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8" width="0.5703125" style="177" customWidth="1"/>
    <col min="1089" max="1089" width="2.140625" style="177" customWidth="1"/>
    <col min="1090" max="1090" width="0.5703125" style="177" customWidth="1"/>
    <col min="1091" max="1091" width="2.140625" style="177" customWidth="1"/>
    <col min="1092" max="1092" width="0.5703125" style="177" customWidth="1"/>
    <col min="1093" max="1093" width="2.140625" style="177" customWidth="1"/>
    <col min="1094" max="1094" width="0.5703125" style="177" customWidth="1"/>
    <col min="1095" max="1095" width="2.140625" style="177" customWidth="1"/>
    <col min="1096" max="1096" width="0.5703125" style="177" customWidth="1"/>
    <col min="1097" max="1097" width="2.140625" style="177" customWidth="1"/>
    <col min="1098" max="1098" width="0.5703125" style="177" customWidth="1"/>
    <col min="1099" max="1099" width="2.140625" style="177" customWidth="1"/>
    <col min="1100" max="1100" width="0.5703125" style="177" customWidth="1"/>
    <col min="1101" max="1101" width="2.140625" style="177" customWidth="1"/>
    <col min="1102" max="1102" width="0.5703125" style="177" customWidth="1"/>
    <col min="1103" max="1103" width="2.140625" style="177" customWidth="1"/>
    <col min="1104" max="1104" width="0.5703125" style="177" customWidth="1"/>
    <col min="1105" max="1105" width="2.140625" style="177" customWidth="1"/>
    <col min="1106" max="1106" width="0.5703125" style="177" customWidth="1"/>
    <col min="1107" max="1107" width="2.140625" style="177" customWidth="1"/>
    <col min="1108" max="1108" width="0.5703125" style="177" customWidth="1"/>
    <col min="1109" max="1109" width="2.140625" style="177" customWidth="1"/>
    <col min="1110" max="1110" width="0.5703125" style="177" customWidth="1"/>
    <col min="1111" max="1112" width="2.57031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4" width="0.5703125" style="177" customWidth="1"/>
    <col min="1345" max="1345" width="2.140625" style="177" customWidth="1"/>
    <col min="1346" max="1346" width="0.5703125" style="177" customWidth="1"/>
    <col min="1347" max="1347" width="2.140625" style="177" customWidth="1"/>
    <col min="1348" max="1348" width="0.5703125" style="177" customWidth="1"/>
    <col min="1349" max="1349" width="2.140625" style="177" customWidth="1"/>
    <col min="1350" max="1350" width="0.5703125" style="177" customWidth="1"/>
    <col min="1351" max="1351" width="2.140625" style="177" customWidth="1"/>
    <col min="1352" max="1352" width="0.5703125" style="177" customWidth="1"/>
    <col min="1353" max="1353" width="2.140625" style="177" customWidth="1"/>
    <col min="1354" max="1354" width="0.5703125" style="177" customWidth="1"/>
    <col min="1355" max="1355" width="2.140625" style="177" customWidth="1"/>
    <col min="1356" max="1356" width="0.5703125" style="177" customWidth="1"/>
    <col min="1357" max="1357" width="2.140625" style="177" customWidth="1"/>
    <col min="1358" max="1358" width="0.5703125" style="177" customWidth="1"/>
    <col min="1359" max="1359" width="2.140625" style="177" customWidth="1"/>
    <col min="1360" max="1360" width="0.5703125" style="177" customWidth="1"/>
    <col min="1361" max="1361" width="2.140625" style="177" customWidth="1"/>
    <col min="1362" max="1362" width="0.5703125" style="177" customWidth="1"/>
    <col min="1363" max="1363" width="2.140625" style="177" customWidth="1"/>
    <col min="1364" max="1364" width="0.5703125" style="177" customWidth="1"/>
    <col min="1365" max="1365" width="2.140625" style="177" customWidth="1"/>
    <col min="1366" max="1366" width="0.5703125" style="177" customWidth="1"/>
    <col min="1367" max="1368" width="2.57031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600" width="0.5703125" style="177" customWidth="1"/>
    <col min="1601" max="1601" width="2.140625" style="177" customWidth="1"/>
    <col min="1602" max="1602" width="0.5703125" style="177" customWidth="1"/>
    <col min="1603" max="1603" width="2.140625" style="177" customWidth="1"/>
    <col min="1604" max="1604" width="0.5703125" style="177" customWidth="1"/>
    <col min="1605" max="1605" width="2.140625" style="177" customWidth="1"/>
    <col min="1606" max="1606" width="0.5703125" style="177" customWidth="1"/>
    <col min="1607" max="1607" width="2.140625" style="177" customWidth="1"/>
    <col min="1608" max="1608" width="0.5703125" style="177" customWidth="1"/>
    <col min="1609" max="1609" width="2.140625" style="177" customWidth="1"/>
    <col min="1610" max="1610" width="0.5703125" style="177" customWidth="1"/>
    <col min="1611" max="1611" width="2.140625" style="177" customWidth="1"/>
    <col min="1612" max="1612" width="0.5703125" style="177" customWidth="1"/>
    <col min="1613" max="1613" width="2.140625" style="177" customWidth="1"/>
    <col min="1614" max="1614" width="0.5703125" style="177" customWidth="1"/>
    <col min="1615" max="1615" width="2.140625" style="177" customWidth="1"/>
    <col min="1616" max="1616" width="0.5703125" style="177" customWidth="1"/>
    <col min="1617" max="1617" width="2.140625" style="177" customWidth="1"/>
    <col min="1618" max="1618" width="0.5703125" style="177" customWidth="1"/>
    <col min="1619" max="1619" width="2.140625" style="177" customWidth="1"/>
    <col min="1620" max="1620" width="0.5703125" style="177" customWidth="1"/>
    <col min="1621" max="1621" width="2.140625" style="177" customWidth="1"/>
    <col min="1622" max="1622" width="0.5703125" style="177" customWidth="1"/>
    <col min="1623" max="1624" width="2.57031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6" width="0.5703125" style="177" customWidth="1"/>
    <col min="1857" max="1857" width="2.140625" style="177" customWidth="1"/>
    <col min="1858" max="1858" width="0.5703125" style="177" customWidth="1"/>
    <col min="1859" max="1859" width="2.140625" style="177" customWidth="1"/>
    <col min="1860" max="1860" width="0.5703125" style="177" customWidth="1"/>
    <col min="1861" max="1861" width="2.140625" style="177" customWidth="1"/>
    <col min="1862" max="1862" width="0.5703125" style="177" customWidth="1"/>
    <col min="1863" max="1863" width="2.140625" style="177" customWidth="1"/>
    <col min="1864" max="1864" width="0.5703125" style="177" customWidth="1"/>
    <col min="1865" max="1865" width="2.140625" style="177" customWidth="1"/>
    <col min="1866" max="1866" width="0.5703125" style="177" customWidth="1"/>
    <col min="1867" max="1867" width="2.140625" style="177" customWidth="1"/>
    <col min="1868" max="1868" width="0.5703125" style="177" customWidth="1"/>
    <col min="1869" max="1869" width="2.140625" style="177" customWidth="1"/>
    <col min="1870" max="1870" width="0.5703125" style="177" customWidth="1"/>
    <col min="1871" max="1871" width="2.140625" style="177" customWidth="1"/>
    <col min="1872" max="1872" width="0.5703125" style="177" customWidth="1"/>
    <col min="1873" max="1873" width="2.140625" style="177" customWidth="1"/>
    <col min="1874" max="1874" width="0.5703125" style="177" customWidth="1"/>
    <col min="1875" max="1875" width="2.140625" style="177" customWidth="1"/>
    <col min="1876" max="1876" width="0.5703125" style="177" customWidth="1"/>
    <col min="1877" max="1877" width="2.140625" style="177" customWidth="1"/>
    <col min="1878" max="1878" width="0.5703125" style="177" customWidth="1"/>
    <col min="1879" max="1880" width="2.57031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2" width="0.5703125" style="177" customWidth="1"/>
    <col min="2113" max="2113" width="2.140625" style="177" customWidth="1"/>
    <col min="2114" max="2114" width="0.5703125" style="177" customWidth="1"/>
    <col min="2115" max="2115" width="2.140625" style="177" customWidth="1"/>
    <col min="2116" max="2116" width="0.5703125" style="177" customWidth="1"/>
    <col min="2117" max="2117" width="2.140625" style="177" customWidth="1"/>
    <col min="2118" max="2118" width="0.5703125" style="177" customWidth="1"/>
    <col min="2119" max="2119" width="2.140625" style="177" customWidth="1"/>
    <col min="2120" max="2120" width="0.5703125" style="177" customWidth="1"/>
    <col min="2121" max="2121" width="2.140625" style="177" customWidth="1"/>
    <col min="2122" max="2122" width="0.5703125" style="177" customWidth="1"/>
    <col min="2123" max="2123" width="2.140625" style="177" customWidth="1"/>
    <col min="2124" max="2124" width="0.5703125" style="177" customWidth="1"/>
    <col min="2125" max="2125" width="2.140625" style="177" customWidth="1"/>
    <col min="2126" max="2126" width="0.5703125" style="177" customWidth="1"/>
    <col min="2127" max="2127" width="2.140625" style="177" customWidth="1"/>
    <col min="2128" max="2128" width="0.5703125" style="177" customWidth="1"/>
    <col min="2129" max="2129" width="2.140625" style="177" customWidth="1"/>
    <col min="2130" max="2130" width="0.5703125" style="177" customWidth="1"/>
    <col min="2131" max="2131" width="2.140625" style="177" customWidth="1"/>
    <col min="2132" max="2132" width="0.5703125" style="177" customWidth="1"/>
    <col min="2133" max="2133" width="2.140625" style="177" customWidth="1"/>
    <col min="2134" max="2134" width="0.5703125" style="177" customWidth="1"/>
    <col min="2135" max="2136" width="2.57031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8" width="0.5703125" style="177" customWidth="1"/>
    <col min="2369" max="2369" width="2.140625" style="177" customWidth="1"/>
    <col min="2370" max="2370" width="0.5703125" style="177" customWidth="1"/>
    <col min="2371" max="2371" width="2.140625" style="177" customWidth="1"/>
    <col min="2372" max="2372" width="0.5703125" style="177" customWidth="1"/>
    <col min="2373" max="2373" width="2.140625" style="177" customWidth="1"/>
    <col min="2374" max="2374" width="0.5703125" style="177" customWidth="1"/>
    <col min="2375" max="2375" width="2.140625" style="177" customWidth="1"/>
    <col min="2376" max="2376" width="0.5703125" style="177" customWidth="1"/>
    <col min="2377" max="2377" width="2.140625" style="177" customWidth="1"/>
    <col min="2378" max="2378" width="0.5703125" style="177" customWidth="1"/>
    <col min="2379" max="2379" width="2.140625" style="177" customWidth="1"/>
    <col min="2380" max="2380" width="0.5703125" style="177" customWidth="1"/>
    <col min="2381" max="2381" width="2.140625" style="177" customWidth="1"/>
    <col min="2382" max="2382" width="0.5703125" style="177" customWidth="1"/>
    <col min="2383" max="2383" width="2.140625" style="177" customWidth="1"/>
    <col min="2384" max="2384" width="0.5703125" style="177" customWidth="1"/>
    <col min="2385" max="2385" width="2.140625" style="177" customWidth="1"/>
    <col min="2386" max="2386" width="0.5703125" style="177" customWidth="1"/>
    <col min="2387" max="2387" width="2.140625" style="177" customWidth="1"/>
    <col min="2388" max="2388" width="0.5703125" style="177" customWidth="1"/>
    <col min="2389" max="2389" width="2.140625" style="177" customWidth="1"/>
    <col min="2390" max="2390" width="0.5703125" style="177" customWidth="1"/>
    <col min="2391" max="2392" width="2.57031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4" width="0.5703125" style="177" customWidth="1"/>
    <col min="2625" max="2625" width="2.140625" style="177" customWidth="1"/>
    <col min="2626" max="2626" width="0.5703125" style="177" customWidth="1"/>
    <col min="2627" max="2627" width="2.140625" style="177" customWidth="1"/>
    <col min="2628" max="2628" width="0.5703125" style="177" customWidth="1"/>
    <col min="2629" max="2629" width="2.140625" style="177" customWidth="1"/>
    <col min="2630" max="2630" width="0.5703125" style="177" customWidth="1"/>
    <col min="2631" max="2631" width="2.140625" style="177" customWidth="1"/>
    <col min="2632" max="2632" width="0.5703125" style="177" customWidth="1"/>
    <col min="2633" max="2633" width="2.140625" style="177" customWidth="1"/>
    <col min="2634" max="2634" width="0.5703125" style="177" customWidth="1"/>
    <col min="2635" max="2635" width="2.140625" style="177" customWidth="1"/>
    <col min="2636" max="2636" width="0.5703125" style="177" customWidth="1"/>
    <col min="2637" max="2637" width="2.140625" style="177" customWidth="1"/>
    <col min="2638" max="2638" width="0.5703125" style="177" customWidth="1"/>
    <col min="2639" max="2639" width="2.140625" style="177" customWidth="1"/>
    <col min="2640" max="2640" width="0.5703125" style="177" customWidth="1"/>
    <col min="2641" max="2641" width="2.140625" style="177" customWidth="1"/>
    <col min="2642" max="2642" width="0.5703125" style="177" customWidth="1"/>
    <col min="2643" max="2643" width="2.140625" style="177" customWidth="1"/>
    <col min="2644" max="2644" width="0.5703125" style="177" customWidth="1"/>
    <col min="2645" max="2645" width="2.140625" style="177" customWidth="1"/>
    <col min="2646" max="2646" width="0.5703125" style="177" customWidth="1"/>
    <col min="2647" max="2648" width="2.57031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80" width="0.5703125" style="177" customWidth="1"/>
    <col min="2881" max="2881" width="2.140625" style="177" customWidth="1"/>
    <col min="2882" max="2882" width="0.5703125" style="177" customWidth="1"/>
    <col min="2883" max="2883" width="2.140625" style="177" customWidth="1"/>
    <col min="2884" max="2884" width="0.5703125" style="177" customWidth="1"/>
    <col min="2885" max="2885" width="2.140625" style="177" customWidth="1"/>
    <col min="2886" max="2886" width="0.5703125" style="177" customWidth="1"/>
    <col min="2887" max="2887" width="2.140625" style="177" customWidth="1"/>
    <col min="2888" max="2888" width="0.5703125" style="177" customWidth="1"/>
    <col min="2889" max="2889" width="2.140625" style="177" customWidth="1"/>
    <col min="2890" max="2890" width="0.5703125" style="177" customWidth="1"/>
    <col min="2891" max="2891" width="2.140625" style="177" customWidth="1"/>
    <col min="2892" max="2892" width="0.5703125" style="177" customWidth="1"/>
    <col min="2893" max="2893" width="2.140625" style="177" customWidth="1"/>
    <col min="2894" max="2894" width="0.5703125" style="177" customWidth="1"/>
    <col min="2895" max="2895" width="2.140625" style="177" customWidth="1"/>
    <col min="2896" max="2896" width="0.5703125" style="177" customWidth="1"/>
    <col min="2897" max="2897" width="2.140625" style="177" customWidth="1"/>
    <col min="2898" max="2898" width="0.5703125" style="177" customWidth="1"/>
    <col min="2899" max="2899" width="2.140625" style="177" customWidth="1"/>
    <col min="2900" max="2900" width="0.5703125" style="177" customWidth="1"/>
    <col min="2901" max="2901" width="2.140625" style="177" customWidth="1"/>
    <col min="2902" max="2902" width="0.5703125" style="177" customWidth="1"/>
    <col min="2903" max="2904" width="2.57031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6" width="0.5703125" style="177" customWidth="1"/>
    <col min="3137" max="3137" width="2.140625" style="177" customWidth="1"/>
    <col min="3138" max="3138" width="0.5703125" style="177" customWidth="1"/>
    <col min="3139" max="3139" width="2.140625" style="177" customWidth="1"/>
    <col min="3140" max="3140" width="0.5703125" style="177" customWidth="1"/>
    <col min="3141" max="3141" width="2.140625" style="177" customWidth="1"/>
    <col min="3142" max="3142" width="0.5703125" style="177" customWidth="1"/>
    <col min="3143" max="3143" width="2.140625" style="177" customWidth="1"/>
    <col min="3144" max="3144" width="0.5703125" style="177" customWidth="1"/>
    <col min="3145" max="3145" width="2.140625" style="177" customWidth="1"/>
    <col min="3146" max="3146" width="0.5703125" style="177" customWidth="1"/>
    <col min="3147" max="3147" width="2.140625" style="177" customWidth="1"/>
    <col min="3148" max="3148" width="0.5703125" style="177" customWidth="1"/>
    <col min="3149" max="3149" width="2.140625" style="177" customWidth="1"/>
    <col min="3150" max="3150" width="0.5703125" style="177" customWidth="1"/>
    <col min="3151" max="3151" width="2.140625" style="177" customWidth="1"/>
    <col min="3152" max="3152" width="0.5703125" style="177" customWidth="1"/>
    <col min="3153" max="3153" width="2.140625" style="177" customWidth="1"/>
    <col min="3154" max="3154" width="0.5703125" style="177" customWidth="1"/>
    <col min="3155" max="3155" width="2.140625" style="177" customWidth="1"/>
    <col min="3156" max="3156" width="0.5703125" style="177" customWidth="1"/>
    <col min="3157" max="3157" width="2.140625" style="177" customWidth="1"/>
    <col min="3158" max="3158" width="0.5703125" style="177" customWidth="1"/>
    <col min="3159" max="3160" width="2.57031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2" width="0.5703125" style="177" customWidth="1"/>
    <col min="3393" max="3393" width="2.140625" style="177" customWidth="1"/>
    <col min="3394" max="3394" width="0.5703125" style="177" customWidth="1"/>
    <col min="3395" max="3395" width="2.140625" style="177" customWidth="1"/>
    <col min="3396" max="3396" width="0.5703125" style="177" customWidth="1"/>
    <col min="3397" max="3397" width="2.140625" style="177" customWidth="1"/>
    <col min="3398" max="3398" width="0.5703125" style="177" customWidth="1"/>
    <col min="3399" max="3399" width="2.140625" style="177" customWidth="1"/>
    <col min="3400" max="3400" width="0.5703125" style="177" customWidth="1"/>
    <col min="3401" max="3401" width="2.140625" style="177" customWidth="1"/>
    <col min="3402" max="3402" width="0.5703125" style="177" customWidth="1"/>
    <col min="3403" max="3403" width="2.140625" style="177" customWidth="1"/>
    <col min="3404" max="3404" width="0.5703125" style="177" customWidth="1"/>
    <col min="3405" max="3405" width="2.140625" style="177" customWidth="1"/>
    <col min="3406" max="3406" width="0.5703125" style="177" customWidth="1"/>
    <col min="3407" max="3407" width="2.140625" style="177" customWidth="1"/>
    <col min="3408" max="3408" width="0.5703125" style="177" customWidth="1"/>
    <col min="3409" max="3409" width="2.140625" style="177" customWidth="1"/>
    <col min="3410" max="3410" width="0.5703125" style="177" customWidth="1"/>
    <col min="3411" max="3411" width="2.140625" style="177" customWidth="1"/>
    <col min="3412" max="3412" width="0.5703125" style="177" customWidth="1"/>
    <col min="3413" max="3413" width="2.140625" style="177" customWidth="1"/>
    <col min="3414" max="3414" width="0.5703125" style="177" customWidth="1"/>
    <col min="3415" max="3416" width="2.57031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8" width="0.5703125" style="177" customWidth="1"/>
    <col min="3649" max="3649" width="2.140625" style="177" customWidth="1"/>
    <col min="3650" max="3650" width="0.5703125" style="177" customWidth="1"/>
    <col min="3651" max="3651" width="2.140625" style="177" customWidth="1"/>
    <col min="3652" max="3652" width="0.5703125" style="177" customWidth="1"/>
    <col min="3653" max="3653" width="2.140625" style="177" customWidth="1"/>
    <col min="3654" max="3654" width="0.5703125" style="177" customWidth="1"/>
    <col min="3655" max="3655" width="2.140625" style="177" customWidth="1"/>
    <col min="3656" max="3656" width="0.5703125" style="177" customWidth="1"/>
    <col min="3657" max="3657" width="2.140625" style="177" customWidth="1"/>
    <col min="3658" max="3658" width="0.5703125" style="177" customWidth="1"/>
    <col min="3659" max="3659" width="2.140625" style="177" customWidth="1"/>
    <col min="3660" max="3660" width="0.5703125" style="177" customWidth="1"/>
    <col min="3661" max="3661" width="2.140625" style="177" customWidth="1"/>
    <col min="3662" max="3662" width="0.5703125" style="177" customWidth="1"/>
    <col min="3663" max="3663" width="2.140625" style="177" customWidth="1"/>
    <col min="3664" max="3664" width="0.5703125" style="177" customWidth="1"/>
    <col min="3665" max="3665" width="2.140625" style="177" customWidth="1"/>
    <col min="3666" max="3666" width="0.5703125" style="177" customWidth="1"/>
    <col min="3667" max="3667" width="2.140625" style="177" customWidth="1"/>
    <col min="3668" max="3668" width="0.5703125" style="177" customWidth="1"/>
    <col min="3669" max="3669" width="2.140625" style="177" customWidth="1"/>
    <col min="3670" max="3670" width="0.5703125" style="177" customWidth="1"/>
    <col min="3671" max="3672" width="2.57031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4" width="0.5703125" style="177" customWidth="1"/>
    <col min="3905" max="3905" width="2.140625" style="177" customWidth="1"/>
    <col min="3906" max="3906" width="0.5703125" style="177" customWidth="1"/>
    <col min="3907" max="3907" width="2.140625" style="177" customWidth="1"/>
    <col min="3908" max="3908" width="0.5703125" style="177" customWidth="1"/>
    <col min="3909" max="3909" width="2.140625" style="177" customWidth="1"/>
    <col min="3910" max="3910" width="0.5703125" style="177" customWidth="1"/>
    <col min="3911" max="3911" width="2.140625" style="177" customWidth="1"/>
    <col min="3912" max="3912" width="0.5703125" style="177" customWidth="1"/>
    <col min="3913" max="3913" width="2.140625" style="177" customWidth="1"/>
    <col min="3914" max="3914" width="0.5703125" style="177" customWidth="1"/>
    <col min="3915" max="3915" width="2.140625" style="177" customWidth="1"/>
    <col min="3916" max="3916" width="0.5703125" style="177" customWidth="1"/>
    <col min="3917" max="3917" width="2.140625" style="177" customWidth="1"/>
    <col min="3918" max="3918" width="0.5703125" style="177" customWidth="1"/>
    <col min="3919" max="3919" width="2.140625" style="177" customWidth="1"/>
    <col min="3920" max="3920" width="0.5703125" style="177" customWidth="1"/>
    <col min="3921" max="3921" width="2.140625" style="177" customWidth="1"/>
    <col min="3922" max="3922" width="0.5703125" style="177" customWidth="1"/>
    <col min="3923" max="3923" width="2.140625" style="177" customWidth="1"/>
    <col min="3924" max="3924" width="0.5703125" style="177" customWidth="1"/>
    <col min="3925" max="3925" width="2.140625" style="177" customWidth="1"/>
    <col min="3926" max="3926" width="0.5703125" style="177" customWidth="1"/>
    <col min="3927" max="3928" width="2.57031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60" width="0.5703125" style="177" customWidth="1"/>
    <col min="4161" max="4161" width="2.140625" style="177" customWidth="1"/>
    <col min="4162" max="4162" width="0.5703125" style="177" customWidth="1"/>
    <col min="4163" max="4163" width="2.140625" style="177" customWidth="1"/>
    <col min="4164" max="4164" width="0.5703125" style="177" customWidth="1"/>
    <col min="4165" max="4165" width="2.140625" style="177" customWidth="1"/>
    <col min="4166" max="4166" width="0.5703125" style="177" customWidth="1"/>
    <col min="4167" max="4167" width="2.140625" style="177" customWidth="1"/>
    <col min="4168" max="4168" width="0.5703125" style="177" customWidth="1"/>
    <col min="4169" max="4169" width="2.140625" style="177" customWidth="1"/>
    <col min="4170" max="4170" width="0.5703125" style="177" customWidth="1"/>
    <col min="4171" max="4171" width="2.140625" style="177" customWidth="1"/>
    <col min="4172" max="4172" width="0.5703125" style="177" customWidth="1"/>
    <col min="4173" max="4173" width="2.140625" style="177" customWidth="1"/>
    <col min="4174" max="4174" width="0.5703125" style="177" customWidth="1"/>
    <col min="4175" max="4175" width="2.140625" style="177" customWidth="1"/>
    <col min="4176" max="4176" width="0.5703125" style="177" customWidth="1"/>
    <col min="4177" max="4177" width="2.140625" style="177" customWidth="1"/>
    <col min="4178" max="4178" width="0.5703125" style="177" customWidth="1"/>
    <col min="4179" max="4179" width="2.140625" style="177" customWidth="1"/>
    <col min="4180" max="4180" width="0.5703125" style="177" customWidth="1"/>
    <col min="4181" max="4181" width="2.140625" style="177" customWidth="1"/>
    <col min="4182" max="4182" width="0.5703125" style="177" customWidth="1"/>
    <col min="4183" max="4184" width="2.57031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6" width="0.5703125" style="177" customWidth="1"/>
    <col min="4417" max="4417" width="2.140625" style="177" customWidth="1"/>
    <col min="4418" max="4418" width="0.5703125" style="177" customWidth="1"/>
    <col min="4419" max="4419" width="2.140625" style="177" customWidth="1"/>
    <col min="4420" max="4420" width="0.5703125" style="177" customWidth="1"/>
    <col min="4421" max="4421" width="2.140625" style="177" customWidth="1"/>
    <col min="4422" max="4422" width="0.5703125" style="177" customWidth="1"/>
    <col min="4423" max="4423" width="2.140625" style="177" customWidth="1"/>
    <col min="4424" max="4424" width="0.5703125" style="177" customWidth="1"/>
    <col min="4425" max="4425" width="2.140625" style="177" customWidth="1"/>
    <col min="4426" max="4426" width="0.5703125" style="177" customWidth="1"/>
    <col min="4427" max="4427" width="2.140625" style="177" customWidth="1"/>
    <col min="4428" max="4428" width="0.5703125" style="177" customWidth="1"/>
    <col min="4429" max="4429" width="2.140625" style="177" customWidth="1"/>
    <col min="4430" max="4430" width="0.5703125" style="177" customWidth="1"/>
    <col min="4431" max="4431" width="2.140625" style="177" customWidth="1"/>
    <col min="4432" max="4432" width="0.5703125" style="177" customWidth="1"/>
    <col min="4433" max="4433" width="2.140625" style="177" customWidth="1"/>
    <col min="4434" max="4434" width="0.5703125" style="177" customWidth="1"/>
    <col min="4435" max="4435" width="2.140625" style="177" customWidth="1"/>
    <col min="4436" max="4436" width="0.5703125" style="177" customWidth="1"/>
    <col min="4437" max="4437" width="2.140625" style="177" customWidth="1"/>
    <col min="4438" max="4438" width="0.5703125" style="177" customWidth="1"/>
    <col min="4439" max="4440" width="2.57031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2" width="0.5703125" style="177" customWidth="1"/>
    <col min="4673" max="4673" width="2.140625" style="177" customWidth="1"/>
    <col min="4674" max="4674" width="0.5703125" style="177" customWidth="1"/>
    <col min="4675" max="4675" width="2.140625" style="177" customWidth="1"/>
    <col min="4676" max="4676" width="0.5703125" style="177" customWidth="1"/>
    <col min="4677" max="4677" width="2.140625" style="177" customWidth="1"/>
    <col min="4678" max="4678" width="0.5703125" style="177" customWidth="1"/>
    <col min="4679" max="4679" width="2.140625" style="177" customWidth="1"/>
    <col min="4680" max="4680" width="0.5703125" style="177" customWidth="1"/>
    <col min="4681" max="4681" width="2.140625" style="177" customWidth="1"/>
    <col min="4682" max="4682" width="0.5703125" style="177" customWidth="1"/>
    <col min="4683" max="4683" width="2.140625" style="177" customWidth="1"/>
    <col min="4684" max="4684" width="0.5703125" style="177" customWidth="1"/>
    <col min="4685" max="4685" width="2.140625" style="177" customWidth="1"/>
    <col min="4686" max="4686" width="0.5703125" style="177" customWidth="1"/>
    <col min="4687" max="4687" width="2.140625" style="177" customWidth="1"/>
    <col min="4688" max="4688" width="0.5703125" style="177" customWidth="1"/>
    <col min="4689" max="4689" width="2.140625" style="177" customWidth="1"/>
    <col min="4690" max="4690" width="0.5703125" style="177" customWidth="1"/>
    <col min="4691" max="4691" width="2.140625" style="177" customWidth="1"/>
    <col min="4692" max="4692" width="0.5703125" style="177" customWidth="1"/>
    <col min="4693" max="4693" width="2.140625" style="177" customWidth="1"/>
    <col min="4694" max="4694" width="0.5703125" style="177" customWidth="1"/>
    <col min="4695" max="4696" width="2.57031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8" width="0.5703125" style="177" customWidth="1"/>
    <col min="4929" max="4929" width="2.140625" style="177" customWidth="1"/>
    <col min="4930" max="4930" width="0.5703125" style="177" customWidth="1"/>
    <col min="4931" max="4931" width="2.140625" style="177" customWidth="1"/>
    <col min="4932" max="4932" width="0.5703125" style="177" customWidth="1"/>
    <col min="4933" max="4933" width="2.140625" style="177" customWidth="1"/>
    <col min="4934" max="4934" width="0.5703125" style="177" customWidth="1"/>
    <col min="4935" max="4935" width="2.140625" style="177" customWidth="1"/>
    <col min="4936" max="4936" width="0.5703125" style="177" customWidth="1"/>
    <col min="4937" max="4937" width="2.140625" style="177" customWidth="1"/>
    <col min="4938" max="4938" width="0.5703125" style="177" customWidth="1"/>
    <col min="4939" max="4939" width="2.140625" style="177" customWidth="1"/>
    <col min="4940" max="4940" width="0.5703125" style="177" customWidth="1"/>
    <col min="4941" max="4941" width="2.140625" style="177" customWidth="1"/>
    <col min="4942" max="4942" width="0.5703125" style="177" customWidth="1"/>
    <col min="4943" max="4943" width="2.140625" style="177" customWidth="1"/>
    <col min="4944" max="4944" width="0.5703125" style="177" customWidth="1"/>
    <col min="4945" max="4945" width="2.140625" style="177" customWidth="1"/>
    <col min="4946" max="4946" width="0.5703125" style="177" customWidth="1"/>
    <col min="4947" max="4947" width="2.140625" style="177" customWidth="1"/>
    <col min="4948" max="4948" width="0.5703125" style="177" customWidth="1"/>
    <col min="4949" max="4949" width="2.140625" style="177" customWidth="1"/>
    <col min="4950" max="4950" width="0.5703125" style="177" customWidth="1"/>
    <col min="4951" max="4952" width="2.57031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4" width="0.5703125" style="177" customWidth="1"/>
    <col min="5185" max="5185" width="2.140625" style="177" customWidth="1"/>
    <col min="5186" max="5186" width="0.5703125" style="177" customWidth="1"/>
    <col min="5187" max="5187" width="2.140625" style="177" customWidth="1"/>
    <col min="5188" max="5188" width="0.5703125" style="177" customWidth="1"/>
    <col min="5189" max="5189" width="2.140625" style="177" customWidth="1"/>
    <col min="5190" max="5190" width="0.5703125" style="177" customWidth="1"/>
    <col min="5191" max="5191" width="2.140625" style="177" customWidth="1"/>
    <col min="5192" max="5192" width="0.5703125" style="177" customWidth="1"/>
    <col min="5193" max="5193" width="2.140625" style="177" customWidth="1"/>
    <col min="5194" max="5194" width="0.5703125" style="177" customWidth="1"/>
    <col min="5195" max="5195" width="2.140625" style="177" customWidth="1"/>
    <col min="5196" max="5196" width="0.5703125" style="177" customWidth="1"/>
    <col min="5197" max="5197" width="2.140625" style="177" customWidth="1"/>
    <col min="5198" max="5198" width="0.5703125" style="177" customWidth="1"/>
    <col min="5199" max="5199" width="2.140625" style="177" customWidth="1"/>
    <col min="5200" max="5200" width="0.5703125" style="177" customWidth="1"/>
    <col min="5201" max="5201" width="2.140625" style="177" customWidth="1"/>
    <col min="5202" max="5202" width="0.5703125" style="177" customWidth="1"/>
    <col min="5203" max="5203" width="2.140625" style="177" customWidth="1"/>
    <col min="5204" max="5204" width="0.5703125" style="177" customWidth="1"/>
    <col min="5205" max="5205" width="2.140625" style="177" customWidth="1"/>
    <col min="5206" max="5206" width="0.5703125" style="177" customWidth="1"/>
    <col min="5207" max="5208" width="2.57031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40" width="0.5703125" style="177" customWidth="1"/>
    <col min="5441" max="5441" width="2.140625" style="177" customWidth="1"/>
    <col min="5442" max="5442" width="0.5703125" style="177" customWidth="1"/>
    <col min="5443" max="5443" width="2.140625" style="177" customWidth="1"/>
    <col min="5444" max="5444" width="0.5703125" style="177" customWidth="1"/>
    <col min="5445" max="5445" width="2.140625" style="177" customWidth="1"/>
    <col min="5446" max="5446" width="0.5703125" style="177" customWidth="1"/>
    <col min="5447" max="5447" width="2.140625" style="177" customWidth="1"/>
    <col min="5448" max="5448" width="0.5703125" style="177" customWidth="1"/>
    <col min="5449" max="5449" width="2.140625" style="177" customWidth="1"/>
    <col min="5450" max="5450" width="0.5703125" style="177" customWidth="1"/>
    <col min="5451" max="5451" width="2.140625" style="177" customWidth="1"/>
    <col min="5452" max="5452" width="0.5703125" style="177" customWidth="1"/>
    <col min="5453" max="5453" width="2.140625" style="177" customWidth="1"/>
    <col min="5454" max="5454" width="0.5703125" style="177" customWidth="1"/>
    <col min="5455" max="5455" width="2.140625" style="177" customWidth="1"/>
    <col min="5456" max="5456" width="0.5703125" style="177" customWidth="1"/>
    <col min="5457" max="5457" width="2.140625" style="177" customWidth="1"/>
    <col min="5458" max="5458" width="0.5703125" style="177" customWidth="1"/>
    <col min="5459" max="5459" width="2.140625" style="177" customWidth="1"/>
    <col min="5460" max="5460" width="0.5703125" style="177" customWidth="1"/>
    <col min="5461" max="5461" width="2.140625" style="177" customWidth="1"/>
    <col min="5462" max="5462" width="0.5703125" style="177" customWidth="1"/>
    <col min="5463" max="5464" width="2.57031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6" width="0.5703125" style="177" customWidth="1"/>
    <col min="5697" max="5697" width="2.140625" style="177" customWidth="1"/>
    <col min="5698" max="5698" width="0.5703125" style="177" customWidth="1"/>
    <col min="5699" max="5699" width="2.140625" style="177" customWidth="1"/>
    <col min="5700" max="5700" width="0.5703125" style="177" customWidth="1"/>
    <col min="5701" max="5701" width="2.140625" style="177" customWidth="1"/>
    <col min="5702" max="5702" width="0.5703125" style="177" customWidth="1"/>
    <col min="5703" max="5703" width="2.140625" style="177" customWidth="1"/>
    <col min="5704" max="5704" width="0.5703125" style="177" customWidth="1"/>
    <col min="5705" max="5705" width="2.140625" style="177" customWidth="1"/>
    <col min="5706" max="5706" width="0.5703125" style="177" customWidth="1"/>
    <col min="5707" max="5707" width="2.140625" style="177" customWidth="1"/>
    <col min="5708" max="5708" width="0.5703125" style="177" customWidth="1"/>
    <col min="5709" max="5709" width="2.140625" style="177" customWidth="1"/>
    <col min="5710" max="5710" width="0.5703125" style="177" customWidth="1"/>
    <col min="5711" max="5711" width="2.140625" style="177" customWidth="1"/>
    <col min="5712" max="5712" width="0.5703125" style="177" customWidth="1"/>
    <col min="5713" max="5713" width="2.140625" style="177" customWidth="1"/>
    <col min="5714" max="5714" width="0.5703125" style="177" customWidth="1"/>
    <col min="5715" max="5715" width="2.140625" style="177" customWidth="1"/>
    <col min="5716" max="5716" width="0.5703125" style="177" customWidth="1"/>
    <col min="5717" max="5717" width="2.140625" style="177" customWidth="1"/>
    <col min="5718" max="5718" width="0.5703125" style="177" customWidth="1"/>
    <col min="5719" max="5720" width="2.57031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2" width="0.5703125" style="177" customWidth="1"/>
    <col min="5953" max="5953" width="2.140625" style="177" customWidth="1"/>
    <col min="5954" max="5954" width="0.5703125" style="177" customWidth="1"/>
    <col min="5955" max="5955" width="2.140625" style="177" customWidth="1"/>
    <col min="5956" max="5956" width="0.5703125" style="177" customWidth="1"/>
    <col min="5957" max="5957" width="2.140625" style="177" customWidth="1"/>
    <col min="5958" max="5958" width="0.5703125" style="177" customWidth="1"/>
    <col min="5959" max="5959" width="2.140625" style="177" customWidth="1"/>
    <col min="5960" max="5960" width="0.5703125" style="177" customWidth="1"/>
    <col min="5961" max="5961" width="2.140625" style="177" customWidth="1"/>
    <col min="5962" max="5962" width="0.5703125" style="177" customWidth="1"/>
    <col min="5963" max="5963" width="2.140625" style="177" customWidth="1"/>
    <col min="5964" max="5964" width="0.5703125" style="177" customWidth="1"/>
    <col min="5965" max="5965" width="2.140625" style="177" customWidth="1"/>
    <col min="5966" max="5966" width="0.5703125" style="177" customWidth="1"/>
    <col min="5967" max="5967" width="2.140625" style="177" customWidth="1"/>
    <col min="5968" max="5968" width="0.5703125" style="177" customWidth="1"/>
    <col min="5969" max="5969" width="2.140625" style="177" customWidth="1"/>
    <col min="5970" max="5970" width="0.5703125" style="177" customWidth="1"/>
    <col min="5971" max="5971" width="2.140625" style="177" customWidth="1"/>
    <col min="5972" max="5972" width="0.5703125" style="177" customWidth="1"/>
    <col min="5973" max="5973" width="2.140625" style="177" customWidth="1"/>
    <col min="5974" max="5974" width="0.5703125" style="177" customWidth="1"/>
    <col min="5975" max="5976" width="2.57031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8" width="0.5703125" style="177" customWidth="1"/>
    <col min="6209" max="6209" width="2.140625" style="177" customWidth="1"/>
    <col min="6210" max="6210" width="0.5703125" style="177" customWidth="1"/>
    <col min="6211" max="6211" width="2.140625" style="177" customWidth="1"/>
    <col min="6212" max="6212" width="0.5703125" style="177" customWidth="1"/>
    <col min="6213" max="6213" width="2.140625" style="177" customWidth="1"/>
    <col min="6214" max="6214" width="0.5703125" style="177" customWidth="1"/>
    <col min="6215" max="6215" width="2.140625" style="177" customWidth="1"/>
    <col min="6216" max="6216" width="0.5703125" style="177" customWidth="1"/>
    <col min="6217" max="6217" width="2.140625" style="177" customWidth="1"/>
    <col min="6218" max="6218" width="0.5703125" style="177" customWidth="1"/>
    <col min="6219" max="6219" width="2.140625" style="177" customWidth="1"/>
    <col min="6220" max="6220" width="0.5703125" style="177" customWidth="1"/>
    <col min="6221" max="6221" width="2.140625" style="177" customWidth="1"/>
    <col min="6222" max="6222" width="0.5703125" style="177" customWidth="1"/>
    <col min="6223" max="6223" width="2.140625" style="177" customWidth="1"/>
    <col min="6224" max="6224" width="0.5703125" style="177" customWidth="1"/>
    <col min="6225" max="6225" width="2.140625" style="177" customWidth="1"/>
    <col min="6226" max="6226" width="0.5703125" style="177" customWidth="1"/>
    <col min="6227" max="6227" width="2.140625" style="177" customWidth="1"/>
    <col min="6228" max="6228" width="0.5703125" style="177" customWidth="1"/>
    <col min="6229" max="6229" width="2.140625" style="177" customWidth="1"/>
    <col min="6230" max="6230" width="0.5703125" style="177" customWidth="1"/>
    <col min="6231" max="6232" width="2.57031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4" width="0.5703125" style="177" customWidth="1"/>
    <col min="6465" max="6465" width="2.140625" style="177" customWidth="1"/>
    <col min="6466" max="6466" width="0.5703125" style="177" customWidth="1"/>
    <col min="6467" max="6467" width="2.140625" style="177" customWidth="1"/>
    <col min="6468" max="6468" width="0.5703125" style="177" customWidth="1"/>
    <col min="6469" max="6469" width="2.140625" style="177" customWidth="1"/>
    <col min="6470" max="6470" width="0.5703125" style="177" customWidth="1"/>
    <col min="6471" max="6471" width="2.140625" style="177" customWidth="1"/>
    <col min="6472" max="6472" width="0.5703125" style="177" customWidth="1"/>
    <col min="6473" max="6473" width="2.140625" style="177" customWidth="1"/>
    <col min="6474" max="6474" width="0.5703125" style="177" customWidth="1"/>
    <col min="6475" max="6475" width="2.140625" style="177" customWidth="1"/>
    <col min="6476" max="6476" width="0.5703125" style="177" customWidth="1"/>
    <col min="6477" max="6477" width="2.140625" style="177" customWidth="1"/>
    <col min="6478" max="6478" width="0.5703125" style="177" customWidth="1"/>
    <col min="6479" max="6479" width="2.140625" style="177" customWidth="1"/>
    <col min="6480" max="6480" width="0.5703125" style="177" customWidth="1"/>
    <col min="6481" max="6481" width="2.140625" style="177" customWidth="1"/>
    <col min="6482" max="6482" width="0.5703125" style="177" customWidth="1"/>
    <col min="6483" max="6483" width="2.140625" style="177" customWidth="1"/>
    <col min="6484" max="6484" width="0.5703125" style="177" customWidth="1"/>
    <col min="6485" max="6485" width="2.140625" style="177" customWidth="1"/>
    <col min="6486" max="6486" width="0.5703125" style="177" customWidth="1"/>
    <col min="6487" max="6488" width="2.57031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20" width="0.5703125" style="177" customWidth="1"/>
    <col min="6721" max="6721" width="2.140625" style="177" customWidth="1"/>
    <col min="6722" max="6722" width="0.5703125" style="177" customWidth="1"/>
    <col min="6723" max="6723" width="2.140625" style="177" customWidth="1"/>
    <col min="6724" max="6724" width="0.5703125" style="177" customWidth="1"/>
    <col min="6725" max="6725" width="2.140625" style="177" customWidth="1"/>
    <col min="6726" max="6726" width="0.5703125" style="177" customWidth="1"/>
    <col min="6727" max="6727" width="2.140625" style="177" customWidth="1"/>
    <col min="6728" max="6728" width="0.5703125" style="177" customWidth="1"/>
    <col min="6729" max="6729" width="2.140625" style="177" customWidth="1"/>
    <col min="6730" max="6730" width="0.5703125" style="177" customWidth="1"/>
    <col min="6731" max="6731" width="2.140625" style="177" customWidth="1"/>
    <col min="6732" max="6732" width="0.5703125" style="177" customWidth="1"/>
    <col min="6733" max="6733" width="2.140625" style="177" customWidth="1"/>
    <col min="6734" max="6734" width="0.5703125" style="177" customWidth="1"/>
    <col min="6735" max="6735" width="2.140625" style="177" customWidth="1"/>
    <col min="6736" max="6736" width="0.5703125" style="177" customWidth="1"/>
    <col min="6737" max="6737" width="2.140625" style="177" customWidth="1"/>
    <col min="6738" max="6738" width="0.5703125" style="177" customWidth="1"/>
    <col min="6739" max="6739" width="2.140625" style="177" customWidth="1"/>
    <col min="6740" max="6740" width="0.5703125" style="177" customWidth="1"/>
    <col min="6741" max="6741" width="2.140625" style="177" customWidth="1"/>
    <col min="6742" max="6742" width="0.5703125" style="177" customWidth="1"/>
    <col min="6743" max="6744" width="2.57031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6" width="0.5703125" style="177" customWidth="1"/>
    <col min="6977" max="6977" width="2.140625" style="177" customWidth="1"/>
    <col min="6978" max="6978" width="0.5703125" style="177" customWidth="1"/>
    <col min="6979" max="6979" width="2.140625" style="177" customWidth="1"/>
    <col min="6980" max="6980" width="0.5703125" style="177" customWidth="1"/>
    <col min="6981" max="6981" width="2.140625" style="177" customWidth="1"/>
    <col min="6982" max="6982" width="0.5703125" style="177" customWidth="1"/>
    <col min="6983" max="6983" width="2.140625" style="177" customWidth="1"/>
    <col min="6984" max="6984" width="0.5703125" style="177" customWidth="1"/>
    <col min="6985" max="6985" width="2.140625" style="177" customWidth="1"/>
    <col min="6986" max="6986" width="0.5703125" style="177" customWidth="1"/>
    <col min="6987" max="6987" width="2.140625" style="177" customWidth="1"/>
    <col min="6988" max="6988" width="0.5703125" style="177" customWidth="1"/>
    <col min="6989" max="6989" width="2.140625" style="177" customWidth="1"/>
    <col min="6990" max="6990" width="0.5703125" style="177" customWidth="1"/>
    <col min="6991" max="6991" width="2.140625" style="177" customWidth="1"/>
    <col min="6992" max="6992" width="0.5703125" style="177" customWidth="1"/>
    <col min="6993" max="6993" width="2.140625" style="177" customWidth="1"/>
    <col min="6994" max="6994" width="0.5703125" style="177" customWidth="1"/>
    <col min="6995" max="6995" width="2.140625" style="177" customWidth="1"/>
    <col min="6996" max="6996" width="0.5703125" style="177" customWidth="1"/>
    <col min="6997" max="6997" width="2.140625" style="177" customWidth="1"/>
    <col min="6998" max="6998" width="0.5703125" style="177" customWidth="1"/>
    <col min="6999" max="7000" width="2.57031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2" width="0.5703125" style="177" customWidth="1"/>
    <col min="7233" max="7233" width="2.140625" style="177" customWidth="1"/>
    <col min="7234" max="7234" width="0.5703125" style="177" customWidth="1"/>
    <col min="7235" max="7235" width="2.140625" style="177" customWidth="1"/>
    <col min="7236" max="7236" width="0.5703125" style="177" customWidth="1"/>
    <col min="7237" max="7237" width="2.140625" style="177" customWidth="1"/>
    <col min="7238" max="7238" width="0.5703125" style="177" customWidth="1"/>
    <col min="7239" max="7239" width="2.140625" style="177" customWidth="1"/>
    <col min="7240" max="7240" width="0.5703125" style="177" customWidth="1"/>
    <col min="7241" max="7241" width="2.140625" style="177" customWidth="1"/>
    <col min="7242" max="7242" width="0.5703125" style="177" customWidth="1"/>
    <col min="7243" max="7243" width="2.140625" style="177" customWidth="1"/>
    <col min="7244" max="7244" width="0.5703125" style="177" customWidth="1"/>
    <col min="7245" max="7245" width="2.140625" style="177" customWidth="1"/>
    <col min="7246" max="7246" width="0.5703125" style="177" customWidth="1"/>
    <col min="7247" max="7247" width="2.140625" style="177" customWidth="1"/>
    <col min="7248" max="7248" width="0.5703125" style="177" customWidth="1"/>
    <col min="7249" max="7249" width="2.140625" style="177" customWidth="1"/>
    <col min="7250" max="7250" width="0.5703125" style="177" customWidth="1"/>
    <col min="7251" max="7251" width="2.140625" style="177" customWidth="1"/>
    <col min="7252" max="7252" width="0.5703125" style="177" customWidth="1"/>
    <col min="7253" max="7253" width="2.140625" style="177" customWidth="1"/>
    <col min="7254" max="7254" width="0.5703125" style="177" customWidth="1"/>
    <col min="7255" max="7256" width="2.57031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8" width="0.5703125" style="177" customWidth="1"/>
    <col min="7489" max="7489" width="2.140625" style="177" customWidth="1"/>
    <col min="7490" max="7490" width="0.5703125" style="177" customWidth="1"/>
    <col min="7491" max="7491" width="2.140625" style="177" customWidth="1"/>
    <col min="7492" max="7492" width="0.5703125" style="177" customWidth="1"/>
    <col min="7493" max="7493" width="2.140625" style="177" customWidth="1"/>
    <col min="7494" max="7494" width="0.5703125" style="177" customWidth="1"/>
    <col min="7495" max="7495" width="2.140625" style="177" customWidth="1"/>
    <col min="7496" max="7496" width="0.5703125" style="177" customWidth="1"/>
    <col min="7497" max="7497" width="2.140625" style="177" customWidth="1"/>
    <col min="7498" max="7498" width="0.5703125" style="177" customWidth="1"/>
    <col min="7499" max="7499" width="2.140625" style="177" customWidth="1"/>
    <col min="7500" max="7500" width="0.5703125" style="177" customWidth="1"/>
    <col min="7501" max="7501" width="2.140625" style="177" customWidth="1"/>
    <col min="7502" max="7502" width="0.5703125" style="177" customWidth="1"/>
    <col min="7503" max="7503" width="2.140625" style="177" customWidth="1"/>
    <col min="7504" max="7504" width="0.5703125" style="177" customWidth="1"/>
    <col min="7505" max="7505" width="2.140625" style="177" customWidth="1"/>
    <col min="7506" max="7506" width="0.5703125" style="177" customWidth="1"/>
    <col min="7507" max="7507" width="2.140625" style="177" customWidth="1"/>
    <col min="7508" max="7508" width="0.5703125" style="177" customWidth="1"/>
    <col min="7509" max="7509" width="2.140625" style="177" customWidth="1"/>
    <col min="7510" max="7510" width="0.5703125" style="177" customWidth="1"/>
    <col min="7511" max="7512" width="2.57031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4" width="0.5703125" style="177" customWidth="1"/>
    <col min="7745" max="7745" width="2.140625" style="177" customWidth="1"/>
    <col min="7746" max="7746" width="0.5703125" style="177" customWidth="1"/>
    <col min="7747" max="7747" width="2.140625" style="177" customWidth="1"/>
    <col min="7748" max="7748" width="0.5703125" style="177" customWidth="1"/>
    <col min="7749" max="7749" width="2.140625" style="177" customWidth="1"/>
    <col min="7750" max="7750" width="0.5703125" style="177" customWidth="1"/>
    <col min="7751" max="7751" width="2.140625" style="177" customWidth="1"/>
    <col min="7752" max="7752" width="0.5703125" style="177" customWidth="1"/>
    <col min="7753" max="7753" width="2.140625" style="177" customWidth="1"/>
    <col min="7754" max="7754" width="0.5703125" style="177" customWidth="1"/>
    <col min="7755" max="7755" width="2.140625" style="177" customWidth="1"/>
    <col min="7756" max="7756" width="0.5703125" style="177" customWidth="1"/>
    <col min="7757" max="7757" width="2.140625" style="177" customWidth="1"/>
    <col min="7758" max="7758" width="0.5703125" style="177" customWidth="1"/>
    <col min="7759" max="7759" width="2.140625" style="177" customWidth="1"/>
    <col min="7760" max="7760" width="0.5703125" style="177" customWidth="1"/>
    <col min="7761" max="7761" width="2.140625" style="177" customWidth="1"/>
    <col min="7762" max="7762" width="0.5703125" style="177" customWidth="1"/>
    <col min="7763" max="7763" width="2.140625" style="177" customWidth="1"/>
    <col min="7764" max="7764" width="0.5703125" style="177" customWidth="1"/>
    <col min="7765" max="7765" width="2.140625" style="177" customWidth="1"/>
    <col min="7766" max="7766" width="0.5703125" style="177" customWidth="1"/>
    <col min="7767" max="7768" width="2.57031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8000" width="0.5703125" style="177" customWidth="1"/>
    <col min="8001" max="8001" width="2.140625" style="177" customWidth="1"/>
    <col min="8002" max="8002" width="0.5703125" style="177" customWidth="1"/>
    <col min="8003" max="8003" width="2.140625" style="177" customWidth="1"/>
    <col min="8004" max="8004" width="0.5703125" style="177" customWidth="1"/>
    <col min="8005" max="8005" width="2.140625" style="177" customWidth="1"/>
    <col min="8006" max="8006" width="0.5703125" style="177" customWidth="1"/>
    <col min="8007" max="8007" width="2.140625" style="177" customWidth="1"/>
    <col min="8008" max="8008" width="0.5703125" style="177" customWidth="1"/>
    <col min="8009" max="8009" width="2.140625" style="177" customWidth="1"/>
    <col min="8010" max="8010" width="0.5703125" style="177" customWidth="1"/>
    <col min="8011" max="8011" width="2.140625" style="177" customWidth="1"/>
    <col min="8012" max="8012" width="0.5703125" style="177" customWidth="1"/>
    <col min="8013" max="8013" width="2.140625" style="177" customWidth="1"/>
    <col min="8014" max="8014" width="0.5703125" style="177" customWidth="1"/>
    <col min="8015" max="8015" width="2.140625" style="177" customWidth="1"/>
    <col min="8016" max="8016" width="0.5703125" style="177" customWidth="1"/>
    <col min="8017" max="8017" width="2.140625" style="177" customWidth="1"/>
    <col min="8018" max="8018" width="0.5703125" style="177" customWidth="1"/>
    <col min="8019" max="8019" width="2.140625" style="177" customWidth="1"/>
    <col min="8020" max="8020" width="0.5703125" style="177" customWidth="1"/>
    <col min="8021" max="8021" width="2.140625" style="177" customWidth="1"/>
    <col min="8022" max="8022" width="0.5703125" style="177" customWidth="1"/>
    <col min="8023" max="8024" width="2.57031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6" width="0.5703125" style="177" customWidth="1"/>
    <col min="8257" max="8257" width="2.140625" style="177" customWidth="1"/>
    <col min="8258" max="8258" width="0.5703125" style="177" customWidth="1"/>
    <col min="8259" max="8259" width="2.140625" style="177" customWidth="1"/>
    <col min="8260" max="8260" width="0.5703125" style="177" customWidth="1"/>
    <col min="8261" max="8261" width="2.140625" style="177" customWidth="1"/>
    <col min="8262" max="8262" width="0.5703125" style="177" customWidth="1"/>
    <col min="8263" max="8263" width="2.140625" style="177" customWidth="1"/>
    <col min="8264" max="8264" width="0.5703125" style="177" customWidth="1"/>
    <col min="8265" max="8265" width="2.140625" style="177" customWidth="1"/>
    <col min="8266" max="8266" width="0.5703125" style="177" customWidth="1"/>
    <col min="8267" max="8267" width="2.140625" style="177" customWidth="1"/>
    <col min="8268" max="8268" width="0.5703125" style="177" customWidth="1"/>
    <col min="8269" max="8269" width="2.140625" style="177" customWidth="1"/>
    <col min="8270" max="8270" width="0.5703125" style="177" customWidth="1"/>
    <col min="8271" max="8271" width="2.140625" style="177" customWidth="1"/>
    <col min="8272" max="8272" width="0.5703125" style="177" customWidth="1"/>
    <col min="8273" max="8273" width="2.140625" style="177" customWidth="1"/>
    <col min="8274" max="8274" width="0.5703125" style="177" customWidth="1"/>
    <col min="8275" max="8275" width="2.140625" style="177" customWidth="1"/>
    <col min="8276" max="8276" width="0.5703125" style="177" customWidth="1"/>
    <col min="8277" max="8277" width="2.140625" style="177" customWidth="1"/>
    <col min="8278" max="8278" width="0.5703125" style="177" customWidth="1"/>
    <col min="8279" max="8280" width="2.57031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2" width="0.5703125" style="177" customWidth="1"/>
    <col min="8513" max="8513" width="2.140625" style="177" customWidth="1"/>
    <col min="8514" max="8514" width="0.5703125" style="177" customWidth="1"/>
    <col min="8515" max="8515" width="2.140625" style="177" customWidth="1"/>
    <col min="8516" max="8516" width="0.5703125" style="177" customWidth="1"/>
    <col min="8517" max="8517" width="2.140625" style="177" customWidth="1"/>
    <col min="8518" max="8518" width="0.5703125" style="177" customWidth="1"/>
    <col min="8519" max="8519" width="2.140625" style="177" customWidth="1"/>
    <col min="8520" max="8520" width="0.5703125" style="177" customWidth="1"/>
    <col min="8521" max="8521" width="2.140625" style="177" customWidth="1"/>
    <col min="8522" max="8522" width="0.5703125" style="177" customWidth="1"/>
    <col min="8523" max="8523" width="2.140625" style="177" customWidth="1"/>
    <col min="8524" max="8524" width="0.5703125" style="177" customWidth="1"/>
    <col min="8525" max="8525" width="2.140625" style="177" customWidth="1"/>
    <col min="8526" max="8526" width="0.5703125" style="177" customWidth="1"/>
    <col min="8527" max="8527" width="2.140625" style="177" customWidth="1"/>
    <col min="8528" max="8528" width="0.5703125" style="177" customWidth="1"/>
    <col min="8529" max="8529" width="2.140625" style="177" customWidth="1"/>
    <col min="8530" max="8530" width="0.5703125" style="177" customWidth="1"/>
    <col min="8531" max="8531" width="2.140625" style="177" customWidth="1"/>
    <col min="8532" max="8532" width="0.5703125" style="177" customWidth="1"/>
    <col min="8533" max="8533" width="2.140625" style="177" customWidth="1"/>
    <col min="8534" max="8534" width="0.5703125" style="177" customWidth="1"/>
    <col min="8535" max="8536" width="2.57031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8" width="0.5703125" style="177" customWidth="1"/>
    <col min="8769" max="8769" width="2.140625" style="177" customWidth="1"/>
    <col min="8770" max="8770" width="0.5703125" style="177" customWidth="1"/>
    <col min="8771" max="8771" width="2.140625" style="177" customWidth="1"/>
    <col min="8772" max="8772" width="0.5703125" style="177" customWidth="1"/>
    <col min="8773" max="8773" width="2.140625" style="177" customWidth="1"/>
    <col min="8774" max="8774" width="0.5703125" style="177" customWidth="1"/>
    <col min="8775" max="8775" width="2.140625" style="177" customWidth="1"/>
    <col min="8776" max="8776" width="0.5703125" style="177" customWidth="1"/>
    <col min="8777" max="8777" width="2.140625" style="177" customWidth="1"/>
    <col min="8778" max="8778" width="0.5703125" style="177" customWidth="1"/>
    <col min="8779" max="8779" width="2.140625" style="177" customWidth="1"/>
    <col min="8780" max="8780" width="0.5703125" style="177" customWidth="1"/>
    <col min="8781" max="8781" width="2.140625" style="177" customWidth="1"/>
    <col min="8782" max="8782" width="0.5703125" style="177" customWidth="1"/>
    <col min="8783" max="8783" width="2.140625" style="177" customWidth="1"/>
    <col min="8784" max="8784" width="0.5703125" style="177" customWidth="1"/>
    <col min="8785" max="8785" width="2.140625" style="177" customWidth="1"/>
    <col min="8786" max="8786" width="0.5703125" style="177" customWidth="1"/>
    <col min="8787" max="8787" width="2.140625" style="177" customWidth="1"/>
    <col min="8788" max="8788" width="0.5703125" style="177" customWidth="1"/>
    <col min="8789" max="8789" width="2.140625" style="177" customWidth="1"/>
    <col min="8790" max="8790" width="0.5703125" style="177" customWidth="1"/>
    <col min="8791" max="8792" width="2.57031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4" width="0.5703125" style="177" customWidth="1"/>
    <col min="9025" max="9025" width="2.140625" style="177" customWidth="1"/>
    <col min="9026" max="9026" width="0.5703125" style="177" customWidth="1"/>
    <col min="9027" max="9027" width="2.140625" style="177" customWidth="1"/>
    <col min="9028" max="9028" width="0.5703125" style="177" customWidth="1"/>
    <col min="9029" max="9029" width="2.140625" style="177" customWidth="1"/>
    <col min="9030" max="9030" width="0.5703125" style="177" customWidth="1"/>
    <col min="9031" max="9031" width="2.140625" style="177" customWidth="1"/>
    <col min="9032" max="9032" width="0.5703125" style="177" customWidth="1"/>
    <col min="9033" max="9033" width="2.140625" style="177" customWidth="1"/>
    <col min="9034" max="9034" width="0.5703125" style="177" customWidth="1"/>
    <col min="9035" max="9035" width="2.140625" style="177" customWidth="1"/>
    <col min="9036" max="9036" width="0.5703125" style="177" customWidth="1"/>
    <col min="9037" max="9037" width="2.140625" style="177" customWidth="1"/>
    <col min="9038" max="9038" width="0.5703125" style="177" customWidth="1"/>
    <col min="9039" max="9039" width="2.140625" style="177" customWidth="1"/>
    <col min="9040" max="9040" width="0.5703125" style="177" customWidth="1"/>
    <col min="9041" max="9041" width="2.140625" style="177" customWidth="1"/>
    <col min="9042" max="9042" width="0.5703125" style="177" customWidth="1"/>
    <col min="9043" max="9043" width="2.140625" style="177" customWidth="1"/>
    <col min="9044" max="9044" width="0.5703125" style="177" customWidth="1"/>
    <col min="9045" max="9045" width="2.140625" style="177" customWidth="1"/>
    <col min="9046" max="9046" width="0.5703125" style="177" customWidth="1"/>
    <col min="9047" max="9048" width="2.57031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80" width="0.5703125" style="177" customWidth="1"/>
    <col min="9281" max="9281" width="2.140625" style="177" customWidth="1"/>
    <col min="9282" max="9282" width="0.5703125" style="177" customWidth="1"/>
    <col min="9283" max="9283" width="2.140625" style="177" customWidth="1"/>
    <col min="9284" max="9284" width="0.5703125" style="177" customWidth="1"/>
    <col min="9285" max="9285" width="2.140625" style="177" customWidth="1"/>
    <col min="9286" max="9286" width="0.5703125" style="177" customWidth="1"/>
    <col min="9287" max="9287" width="2.140625" style="177" customWidth="1"/>
    <col min="9288" max="9288" width="0.5703125" style="177" customWidth="1"/>
    <col min="9289" max="9289" width="2.140625" style="177" customWidth="1"/>
    <col min="9290" max="9290" width="0.5703125" style="177" customWidth="1"/>
    <col min="9291" max="9291" width="2.140625" style="177" customWidth="1"/>
    <col min="9292" max="9292" width="0.5703125" style="177" customWidth="1"/>
    <col min="9293" max="9293" width="2.140625" style="177" customWidth="1"/>
    <col min="9294" max="9294" width="0.5703125" style="177" customWidth="1"/>
    <col min="9295" max="9295" width="2.140625" style="177" customWidth="1"/>
    <col min="9296" max="9296" width="0.5703125" style="177" customWidth="1"/>
    <col min="9297" max="9297" width="2.140625" style="177" customWidth="1"/>
    <col min="9298" max="9298" width="0.5703125" style="177" customWidth="1"/>
    <col min="9299" max="9299" width="2.140625" style="177" customWidth="1"/>
    <col min="9300" max="9300" width="0.5703125" style="177" customWidth="1"/>
    <col min="9301" max="9301" width="2.140625" style="177" customWidth="1"/>
    <col min="9302" max="9302" width="0.5703125" style="177" customWidth="1"/>
    <col min="9303" max="9304" width="2.57031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6" width="0.5703125" style="177" customWidth="1"/>
    <col min="9537" max="9537" width="2.140625" style="177" customWidth="1"/>
    <col min="9538" max="9538" width="0.5703125" style="177" customWidth="1"/>
    <col min="9539" max="9539" width="2.140625" style="177" customWidth="1"/>
    <col min="9540" max="9540" width="0.5703125" style="177" customWidth="1"/>
    <col min="9541" max="9541" width="2.140625" style="177" customWidth="1"/>
    <col min="9542" max="9542" width="0.5703125" style="177" customWidth="1"/>
    <col min="9543" max="9543" width="2.140625" style="177" customWidth="1"/>
    <col min="9544" max="9544" width="0.5703125" style="177" customWidth="1"/>
    <col min="9545" max="9545" width="2.140625" style="177" customWidth="1"/>
    <col min="9546" max="9546" width="0.5703125" style="177" customWidth="1"/>
    <col min="9547" max="9547" width="2.140625" style="177" customWidth="1"/>
    <col min="9548" max="9548" width="0.5703125" style="177" customWidth="1"/>
    <col min="9549" max="9549" width="2.140625" style="177" customWidth="1"/>
    <col min="9550" max="9550" width="0.5703125" style="177" customWidth="1"/>
    <col min="9551" max="9551" width="2.140625" style="177" customWidth="1"/>
    <col min="9552" max="9552" width="0.5703125" style="177" customWidth="1"/>
    <col min="9553" max="9553" width="2.140625" style="177" customWidth="1"/>
    <col min="9554" max="9554" width="0.5703125" style="177" customWidth="1"/>
    <col min="9555" max="9555" width="2.140625" style="177" customWidth="1"/>
    <col min="9556" max="9556" width="0.5703125" style="177" customWidth="1"/>
    <col min="9557" max="9557" width="2.140625" style="177" customWidth="1"/>
    <col min="9558" max="9558" width="0.5703125" style="177" customWidth="1"/>
    <col min="9559" max="9560" width="2.57031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2" width="0.5703125" style="177" customWidth="1"/>
    <col min="9793" max="9793" width="2.140625" style="177" customWidth="1"/>
    <col min="9794" max="9794" width="0.5703125" style="177" customWidth="1"/>
    <col min="9795" max="9795" width="2.140625" style="177" customWidth="1"/>
    <col min="9796" max="9796" width="0.5703125" style="177" customWidth="1"/>
    <col min="9797" max="9797" width="2.140625" style="177" customWidth="1"/>
    <col min="9798" max="9798" width="0.5703125" style="177" customWidth="1"/>
    <col min="9799" max="9799" width="2.140625" style="177" customWidth="1"/>
    <col min="9800" max="9800" width="0.5703125" style="177" customWidth="1"/>
    <col min="9801" max="9801" width="2.140625" style="177" customWidth="1"/>
    <col min="9802" max="9802" width="0.5703125" style="177" customWidth="1"/>
    <col min="9803" max="9803" width="2.140625" style="177" customWidth="1"/>
    <col min="9804" max="9804" width="0.5703125" style="177" customWidth="1"/>
    <col min="9805" max="9805" width="2.140625" style="177" customWidth="1"/>
    <col min="9806" max="9806" width="0.5703125" style="177" customWidth="1"/>
    <col min="9807" max="9807" width="2.140625" style="177" customWidth="1"/>
    <col min="9808" max="9808" width="0.5703125" style="177" customWidth="1"/>
    <col min="9809" max="9809" width="2.140625" style="177" customWidth="1"/>
    <col min="9810" max="9810" width="0.5703125" style="177" customWidth="1"/>
    <col min="9811" max="9811" width="2.140625" style="177" customWidth="1"/>
    <col min="9812" max="9812" width="0.5703125" style="177" customWidth="1"/>
    <col min="9813" max="9813" width="2.140625" style="177" customWidth="1"/>
    <col min="9814" max="9814" width="0.5703125" style="177" customWidth="1"/>
    <col min="9815" max="9816" width="2.57031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8" width="0.5703125" style="177" customWidth="1"/>
    <col min="10049" max="10049" width="2.140625" style="177" customWidth="1"/>
    <col min="10050" max="10050" width="0.5703125" style="177" customWidth="1"/>
    <col min="10051" max="10051" width="2.140625" style="177" customWidth="1"/>
    <col min="10052" max="10052" width="0.5703125" style="177" customWidth="1"/>
    <col min="10053" max="10053" width="2.140625" style="177" customWidth="1"/>
    <col min="10054" max="10054" width="0.5703125" style="177" customWidth="1"/>
    <col min="10055" max="10055" width="2.140625" style="177" customWidth="1"/>
    <col min="10056" max="10056" width="0.5703125" style="177" customWidth="1"/>
    <col min="10057" max="10057" width="2.140625" style="177" customWidth="1"/>
    <col min="10058" max="10058" width="0.5703125" style="177" customWidth="1"/>
    <col min="10059" max="10059" width="2.140625" style="177" customWidth="1"/>
    <col min="10060" max="10060" width="0.5703125" style="177" customWidth="1"/>
    <col min="10061" max="10061" width="2.140625" style="177" customWidth="1"/>
    <col min="10062" max="10062" width="0.5703125" style="177" customWidth="1"/>
    <col min="10063" max="10063" width="2.140625" style="177" customWidth="1"/>
    <col min="10064" max="10064" width="0.5703125" style="177" customWidth="1"/>
    <col min="10065" max="10065" width="2.140625" style="177" customWidth="1"/>
    <col min="10066" max="10066" width="0.5703125" style="177" customWidth="1"/>
    <col min="10067" max="10067" width="2.140625" style="177" customWidth="1"/>
    <col min="10068" max="10068" width="0.5703125" style="177" customWidth="1"/>
    <col min="10069" max="10069" width="2.140625" style="177" customWidth="1"/>
    <col min="10070" max="10070" width="0.5703125" style="177" customWidth="1"/>
    <col min="10071" max="10072" width="2.57031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4" width="0.5703125" style="177" customWidth="1"/>
    <col min="10305" max="10305" width="2.140625" style="177" customWidth="1"/>
    <col min="10306" max="10306" width="0.5703125" style="177" customWidth="1"/>
    <col min="10307" max="10307" width="2.140625" style="177" customWidth="1"/>
    <col min="10308" max="10308" width="0.5703125" style="177" customWidth="1"/>
    <col min="10309" max="10309" width="2.140625" style="177" customWidth="1"/>
    <col min="10310" max="10310" width="0.5703125" style="177" customWidth="1"/>
    <col min="10311" max="10311" width="2.140625" style="177" customWidth="1"/>
    <col min="10312" max="10312" width="0.5703125" style="177" customWidth="1"/>
    <col min="10313" max="10313" width="2.140625" style="177" customWidth="1"/>
    <col min="10314" max="10314" width="0.5703125" style="177" customWidth="1"/>
    <col min="10315" max="10315" width="2.140625" style="177" customWidth="1"/>
    <col min="10316" max="10316" width="0.5703125" style="177" customWidth="1"/>
    <col min="10317" max="10317" width="2.140625" style="177" customWidth="1"/>
    <col min="10318" max="10318" width="0.5703125" style="177" customWidth="1"/>
    <col min="10319" max="10319" width="2.140625" style="177" customWidth="1"/>
    <col min="10320" max="10320" width="0.5703125" style="177" customWidth="1"/>
    <col min="10321" max="10321" width="2.140625" style="177" customWidth="1"/>
    <col min="10322" max="10322" width="0.5703125" style="177" customWidth="1"/>
    <col min="10323" max="10323" width="2.140625" style="177" customWidth="1"/>
    <col min="10324" max="10324" width="0.5703125" style="177" customWidth="1"/>
    <col min="10325" max="10325" width="2.140625" style="177" customWidth="1"/>
    <col min="10326" max="10326" width="0.5703125" style="177" customWidth="1"/>
    <col min="10327" max="10328" width="2.57031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60" width="0.5703125" style="177" customWidth="1"/>
    <col min="10561" max="10561" width="2.140625" style="177" customWidth="1"/>
    <col min="10562" max="10562" width="0.5703125" style="177" customWidth="1"/>
    <col min="10563" max="10563" width="2.140625" style="177" customWidth="1"/>
    <col min="10564" max="10564" width="0.5703125" style="177" customWidth="1"/>
    <col min="10565" max="10565" width="2.140625" style="177" customWidth="1"/>
    <col min="10566" max="10566" width="0.5703125" style="177" customWidth="1"/>
    <col min="10567" max="10567" width="2.140625" style="177" customWidth="1"/>
    <col min="10568" max="10568" width="0.5703125" style="177" customWidth="1"/>
    <col min="10569" max="10569" width="2.140625" style="177" customWidth="1"/>
    <col min="10570" max="10570" width="0.5703125" style="177" customWidth="1"/>
    <col min="10571" max="10571" width="2.140625" style="177" customWidth="1"/>
    <col min="10572" max="10572" width="0.5703125" style="177" customWidth="1"/>
    <col min="10573" max="10573" width="2.140625" style="177" customWidth="1"/>
    <col min="10574" max="10574" width="0.5703125" style="177" customWidth="1"/>
    <col min="10575" max="10575" width="2.140625" style="177" customWidth="1"/>
    <col min="10576" max="10576" width="0.5703125" style="177" customWidth="1"/>
    <col min="10577" max="10577" width="2.140625" style="177" customWidth="1"/>
    <col min="10578" max="10578" width="0.5703125" style="177" customWidth="1"/>
    <col min="10579" max="10579" width="2.140625" style="177" customWidth="1"/>
    <col min="10580" max="10580" width="0.5703125" style="177" customWidth="1"/>
    <col min="10581" max="10581" width="2.140625" style="177" customWidth="1"/>
    <col min="10582" max="10582" width="0.5703125" style="177" customWidth="1"/>
    <col min="10583" max="10584" width="2.57031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6" width="0.5703125" style="177" customWidth="1"/>
    <col min="10817" max="10817" width="2.140625" style="177" customWidth="1"/>
    <col min="10818" max="10818" width="0.5703125" style="177" customWidth="1"/>
    <col min="10819" max="10819" width="2.140625" style="177" customWidth="1"/>
    <col min="10820" max="10820" width="0.5703125" style="177" customWidth="1"/>
    <col min="10821" max="10821" width="2.140625" style="177" customWidth="1"/>
    <col min="10822" max="10822" width="0.5703125" style="177" customWidth="1"/>
    <col min="10823" max="10823" width="2.140625" style="177" customWidth="1"/>
    <col min="10824" max="10824" width="0.5703125" style="177" customWidth="1"/>
    <col min="10825" max="10825" width="2.140625" style="177" customWidth="1"/>
    <col min="10826" max="10826" width="0.5703125" style="177" customWidth="1"/>
    <col min="10827" max="10827" width="2.140625" style="177" customWidth="1"/>
    <col min="10828" max="10828" width="0.5703125" style="177" customWidth="1"/>
    <col min="10829" max="10829" width="2.140625" style="177" customWidth="1"/>
    <col min="10830" max="10830" width="0.5703125" style="177" customWidth="1"/>
    <col min="10831" max="10831" width="2.140625" style="177" customWidth="1"/>
    <col min="10832" max="10832" width="0.5703125" style="177" customWidth="1"/>
    <col min="10833" max="10833" width="2.140625" style="177" customWidth="1"/>
    <col min="10834" max="10834" width="0.5703125" style="177" customWidth="1"/>
    <col min="10835" max="10835" width="2.140625" style="177" customWidth="1"/>
    <col min="10836" max="10836" width="0.5703125" style="177" customWidth="1"/>
    <col min="10837" max="10837" width="2.140625" style="177" customWidth="1"/>
    <col min="10838" max="10838" width="0.5703125" style="177" customWidth="1"/>
    <col min="10839" max="10840" width="2.57031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2" width="0.5703125" style="177" customWidth="1"/>
    <col min="11073" max="11073" width="2.140625" style="177" customWidth="1"/>
    <col min="11074" max="11074" width="0.5703125" style="177" customWidth="1"/>
    <col min="11075" max="11075" width="2.140625" style="177" customWidth="1"/>
    <col min="11076" max="11076" width="0.5703125" style="177" customWidth="1"/>
    <col min="11077" max="11077" width="2.140625" style="177" customWidth="1"/>
    <col min="11078" max="11078" width="0.5703125" style="177" customWidth="1"/>
    <col min="11079" max="11079" width="2.140625" style="177" customWidth="1"/>
    <col min="11080" max="11080" width="0.5703125" style="177" customWidth="1"/>
    <col min="11081" max="11081" width="2.140625" style="177" customWidth="1"/>
    <col min="11082" max="11082" width="0.5703125" style="177" customWidth="1"/>
    <col min="11083" max="11083" width="2.140625" style="177" customWidth="1"/>
    <col min="11084" max="11084" width="0.5703125" style="177" customWidth="1"/>
    <col min="11085" max="11085" width="2.140625" style="177" customWidth="1"/>
    <col min="11086" max="11086" width="0.5703125" style="177" customWidth="1"/>
    <col min="11087" max="11087" width="2.140625" style="177" customWidth="1"/>
    <col min="11088" max="11088" width="0.5703125" style="177" customWidth="1"/>
    <col min="11089" max="11089" width="2.140625" style="177" customWidth="1"/>
    <col min="11090" max="11090" width="0.5703125" style="177" customWidth="1"/>
    <col min="11091" max="11091" width="2.140625" style="177" customWidth="1"/>
    <col min="11092" max="11092" width="0.5703125" style="177" customWidth="1"/>
    <col min="11093" max="11093" width="2.140625" style="177" customWidth="1"/>
    <col min="11094" max="11094" width="0.5703125" style="177" customWidth="1"/>
    <col min="11095" max="11096" width="2.57031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8" width="0.5703125" style="177" customWidth="1"/>
    <col min="11329" max="11329" width="2.140625" style="177" customWidth="1"/>
    <col min="11330" max="11330" width="0.5703125" style="177" customWidth="1"/>
    <col min="11331" max="11331" width="2.140625" style="177" customWidth="1"/>
    <col min="11332" max="11332" width="0.5703125" style="177" customWidth="1"/>
    <col min="11333" max="11333" width="2.140625" style="177" customWidth="1"/>
    <col min="11334" max="11334" width="0.5703125" style="177" customWidth="1"/>
    <col min="11335" max="11335" width="2.140625" style="177" customWidth="1"/>
    <col min="11336" max="11336" width="0.5703125" style="177" customWidth="1"/>
    <col min="11337" max="11337" width="2.140625" style="177" customWidth="1"/>
    <col min="11338" max="11338" width="0.5703125" style="177" customWidth="1"/>
    <col min="11339" max="11339" width="2.140625" style="177" customWidth="1"/>
    <col min="11340" max="11340" width="0.5703125" style="177" customWidth="1"/>
    <col min="11341" max="11341" width="2.140625" style="177" customWidth="1"/>
    <col min="11342" max="11342" width="0.5703125" style="177" customWidth="1"/>
    <col min="11343" max="11343" width="2.140625" style="177" customWidth="1"/>
    <col min="11344" max="11344" width="0.5703125" style="177" customWidth="1"/>
    <col min="11345" max="11345" width="2.140625" style="177" customWidth="1"/>
    <col min="11346" max="11346" width="0.5703125" style="177" customWidth="1"/>
    <col min="11347" max="11347" width="2.140625" style="177" customWidth="1"/>
    <col min="11348" max="11348" width="0.5703125" style="177" customWidth="1"/>
    <col min="11349" max="11349" width="2.140625" style="177" customWidth="1"/>
    <col min="11350" max="11350" width="0.5703125" style="177" customWidth="1"/>
    <col min="11351" max="11352" width="2.57031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4" width="0.5703125" style="177" customWidth="1"/>
    <col min="11585" max="11585" width="2.140625" style="177" customWidth="1"/>
    <col min="11586" max="11586" width="0.5703125" style="177" customWidth="1"/>
    <col min="11587" max="11587" width="2.140625" style="177" customWidth="1"/>
    <col min="11588" max="11588" width="0.5703125" style="177" customWidth="1"/>
    <col min="11589" max="11589" width="2.140625" style="177" customWidth="1"/>
    <col min="11590" max="11590" width="0.5703125" style="177" customWidth="1"/>
    <col min="11591" max="11591" width="2.140625" style="177" customWidth="1"/>
    <col min="11592" max="11592" width="0.5703125" style="177" customWidth="1"/>
    <col min="11593" max="11593" width="2.140625" style="177" customWidth="1"/>
    <col min="11594" max="11594" width="0.5703125" style="177" customWidth="1"/>
    <col min="11595" max="11595" width="2.140625" style="177" customWidth="1"/>
    <col min="11596" max="11596" width="0.5703125" style="177" customWidth="1"/>
    <col min="11597" max="11597" width="2.140625" style="177" customWidth="1"/>
    <col min="11598" max="11598" width="0.5703125" style="177" customWidth="1"/>
    <col min="11599" max="11599" width="2.140625" style="177" customWidth="1"/>
    <col min="11600" max="11600" width="0.5703125" style="177" customWidth="1"/>
    <col min="11601" max="11601" width="2.140625" style="177" customWidth="1"/>
    <col min="11602" max="11602" width="0.5703125" style="177" customWidth="1"/>
    <col min="11603" max="11603" width="2.140625" style="177" customWidth="1"/>
    <col min="11604" max="11604" width="0.5703125" style="177" customWidth="1"/>
    <col min="11605" max="11605" width="2.140625" style="177" customWidth="1"/>
    <col min="11606" max="11606" width="0.5703125" style="177" customWidth="1"/>
    <col min="11607" max="11608" width="2.57031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40" width="0.5703125" style="177" customWidth="1"/>
    <col min="11841" max="11841" width="2.140625" style="177" customWidth="1"/>
    <col min="11842" max="11842" width="0.5703125" style="177" customWidth="1"/>
    <col min="11843" max="11843" width="2.140625" style="177" customWidth="1"/>
    <col min="11844" max="11844" width="0.5703125" style="177" customWidth="1"/>
    <col min="11845" max="11845" width="2.140625" style="177" customWidth="1"/>
    <col min="11846" max="11846" width="0.5703125" style="177" customWidth="1"/>
    <col min="11847" max="11847" width="2.140625" style="177" customWidth="1"/>
    <col min="11848" max="11848" width="0.5703125" style="177" customWidth="1"/>
    <col min="11849" max="11849" width="2.140625" style="177" customWidth="1"/>
    <col min="11850" max="11850" width="0.5703125" style="177" customWidth="1"/>
    <col min="11851" max="11851" width="2.140625" style="177" customWidth="1"/>
    <col min="11852" max="11852" width="0.5703125" style="177" customWidth="1"/>
    <col min="11853" max="11853" width="2.140625" style="177" customWidth="1"/>
    <col min="11854" max="11854" width="0.5703125" style="177" customWidth="1"/>
    <col min="11855" max="11855" width="2.140625" style="177" customWidth="1"/>
    <col min="11856" max="11856" width="0.5703125" style="177" customWidth="1"/>
    <col min="11857" max="11857" width="2.140625" style="177" customWidth="1"/>
    <col min="11858" max="11858" width="0.5703125" style="177" customWidth="1"/>
    <col min="11859" max="11859" width="2.140625" style="177" customWidth="1"/>
    <col min="11860" max="11860" width="0.5703125" style="177" customWidth="1"/>
    <col min="11861" max="11861" width="2.140625" style="177" customWidth="1"/>
    <col min="11862" max="11862" width="0.5703125" style="177" customWidth="1"/>
    <col min="11863" max="11864" width="2.57031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6" width="0.5703125" style="177" customWidth="1"/>
    <col min="12097" max="12097" width="2.140625" style="177" customWidth="1"/>
    <col min="12098" max="12098" width="0.5703125" style="177" customWidth="1"/>
    <col min="12099" max="12099" width="2.140625" style="177" customWidth="1"/>
    <col min="12100" max="12100" width="0.5703125" style="177" customWidth="1"/>
    <col min="12101" max="12101" width="2.140625" style="177" customWidth="1"/>
    <col min="12102" max="12102" width="0.5703125" style="177" customWidth="1"/>
    <col min="12103" max="12103" width="2.140625" style="177" customWidth="1"/>
    <col min="12104" max="12104" width="0.5703125" style="177" customWidth="1"/>
    <col min="12105" max="12105" width="2.140625" style="177" customWidth="1"/>
    <col min="12106" max="12106" width="0.5703125" style="177" customWidth="1"/>
    <col min="12107" max="12107" width="2.140625" style="177" customWidth="1"/>
    <col min="12108" max="12108" width="0.5703125" style="177" customWidth="1"/>
    <col min="12109" max="12109" width="2.140625" style="177" customWidth="1"/>
    <col min="12110" max="12110" width="0.5703125" style="177" customWidth="1"/>
    <col min="12111" max="12111" width="2.140625" style="177" customWidth="1"/>
    <col min="12112" max="12112" width="0.5703125" style="177" customWidth="1"/>
    <col min="12113" max="12113" width="2.140625" style="177" customWidth="1"/>
    <col min="12114" max="12114" width="0.5703125" style="177" customWidth="1"/>
    <col min="12115" max="12115" width="2.140625" style="177" customWidth="1"/>
    <col min="12116" max="12116" width="0.5703125" style="177" customWidth="1"/>
    <col min="12117" max="12117" width="2.140625" style="177" customWidth="1"/>
    <col min="12118" max="12118" width="0.5703125" style="177" customWidth="1"/>
    <col min="12119" max="12120" width="2.57031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2" width="0.5703125" style="177" customWidth="1"/>
    <col min="12353" max="12353" width="2.140625" style="177" customWidth="1"/>
    <col min="12354" max="12354" width="0.5703125" style="177" customWidth="1"/>
    <col min="12355" max="12355" width="2.140625" style="177" customWidth="1"/>
    <col min="12356" max="12356" width="0.5703125" style="177" customWidth="1"/>
    <col min="12357" max="12357" width="2.140625" style="177" customWidth="1"/>
    <col min="12358" max="12358" width="0.5703125" style="177" customWidth="1"/>
    <col min="12359" max="12359" width="2.140625" style="177" customWidth="1"/>
    <col min="12360" max="12360" width="0.5703125" style="177" customWidth="1"/>
    <col min="12361" max="12361" width="2.140625" style="177" customWidth="1"/>
    <col min="12362" max="12362" width="0.5703125" style="177" customWidth="1"/>
    <col min="12363" max="12363" width="2.140625" style="177" customWidth="1"/>
    <col min="12364" max="12364" width="0.5703125" style="177" customWidth="1"/>
    <col min="12365" max="12365" width="2.140625" style="177" customWidth="1"/>
    <col min="12366" max="12366" width="0.5703125" style="177" customWidth="1"/>
    <col min="12367" max="12367" width="2.140625" style="177" customWidth="1"/>
    <col min="12368" max="12368" width="0.5703125" style="177" customWidth="1"/>
    <col min="12369" max="12369" width="2.140625" style="177" customWidth="1"/>
    <col min="12370" max="12370" width="0.5703125" style="177" customWidth="1"/>
    <col min="12371" max="12371" width="2.140625" style="177" customWidth="1"/>
    <col min="12372" max="12372" width="0.5703125" style="177" customWidth="1"/>
    <col min="12373" max="12373" width="2.140625" style="177" customWidth="1"/>
    <col min="12374" max="12374" width="0.5703125" style="177" customWidth="1"/>
    <col min="12375" max="12376" width="2.57031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8" width="0.5703125" style="177" customWidth="1"/>
    <col min="12609" max="12609" width="2.140625" style="177" customWidth="1"/>
    <col min="12610" max="12610" width="0.5703125" style="177" customWidth="1"/>
    <col min="12611" max="12611" width="2.140625" style="177" customWidth="1"/>
    <col min="12612" max="12612" width="0.5703125" style="177" customWidth="1"/>
    <col min="12613" max="12613" width="2.140625" style="177" customWidth="1"/>
    <col min="12614" max="12614" width="0.5703125" style="177" customWidth="1"/>
    <col min="12615" max="12615" width="2.140625" style="177" customWidth="1"/>
    <col min="12616" max="12616" width="0.5703125" style="177" customWidth="1"/>
    <col min="12617" max="12617" width="2.140625" style="177" customWidth="1"/>
    <col min="12618" max="12618" width="0.5703125" style="177" customWidth="1"/>
    <col min="12619" max="12619" width="2.140625" style="177" customWidth="1"/>
    <col min="12620" max="12620" width="0.5703125" style="177" customWidth="1"/>
    <col min="12621" max="12621" width="2.140625" style="177" customWidth="1"/>
    <col min="12622" max="12622" width="0.5703125" style="177" customWidth="1"/>
    <col min="12623" max="12623" width="2.140625" style="177" customWidth="1"/>
    <col min="12624" max="12624" width="0.5703125" style="177" customWidth="1"/>
    <col min="12625" max="12625" width="2.140625" style="177" customWidth="1"/>
    <col min="12626" max="12626" width="0.5703125" style="177" customWidth="1"/>
    <col min="12627" max="12627" width="2.140625" style="177" customWidth="1"/>
    <col min="12628" max="12628" width="0.5703125" style="177" customWidth="1"/>
    <col min="12629" max="12629" width="2.140625" style="177" customWidth="1"/>
    <col min="12630" max="12630" width="0.5703125" style="177" customWidth="1"/>
    <col min="12631" max="12632" width="2.57031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4" width="0.5703125" style="177" customWidth="1"/>
    <col min="12865" max="12865" width="2.140625" style="177" customWidth="1"/>
    <col min="12866" max="12866" width="0.5703125" style="177" customWidth="1"/>
    <col min="12867" max="12867" width="2.140625" style="177" customWidth="1"/>
    <col min="12868" max="12868" width="0.5703125" style="177" customWidth="1"/>
    <col min="12869" max="12869" width="2.140625" style="177" customWidth="1"/>
    <col min="12870" max="12870" width="0.5703125" style="177" customWidth="1"/>
    <col min="12871" max="12871" width="2.140625" style="177" customWidth="1"/>
    <col min="12872" max="12872" width="0.5703125" style="177" customWidth="1"/>
    <col min="12873" max="12873" width="2.140625" style="177" customWidth="1"/>
    <col min="12874" max="12874" width="0.5703125" style="177" customWidth="1"/>
    <col min="12875" max="12875" width="2.140625" style="177" customWidth="1"/>
    <col min="12876" max="12876" width="0.5703125" style="177" customWidth="1"/>
    <col min="12877" max="12877" width="2.140625" style="177" customWidth="1"/>
    <col min="12878" max="12878" width="0.5703125" style="177" customWidth="1"/>
    <col min="12879" max="12879" width="2.140625" style="177" customWidth="1"/>
    <col min="12880" max="12880" width="0.5703125" style="177" customWidth="1"/>
    <col min="12881" max="12881" width="2.140625" style="177" customWidth="1"/>
    <col min="12882" max="12882" width="0.5703125" style="177" customWidth="1"/>
    <col min="12883" max="12883" width="2.140625" style="177" customWidth="1"/>
    <col min="12884" max="12884" width="0.5703125" style="177" customWidth="1"/>
    <col min="12885" max="12885" width="2.140625" style="177" customWidth="1"/>
    <col min="12886" max="12886" width="0.5703125" style="177" customWidth="1"/>
    <col min="12887" max="12888" width="2.57031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20" width="0.5703125" style="177" customWidth="1"/>
    <col min="13121" max="13121" width="2.140625" style="177" customWidth="1"/>
    <col min="13122" max="13122" width="0.5703125" style="177" customWidth="1"/>
    <col min="13123" max="13123" width="2.140625" style="177" customWidth="1"/>
    <col min="13124" max="13124" width="0.5703125" style="177" customWidth="1"/>
    <col min="13125" max="13125" width="2.140625" style="177" customWidth="1"/>
    <col min="13126" max="13126" width="0.5703125" style="177" customWidth="1"/>
    <col min="13127" max="13127" width="2.140625" style="177" customWidth="1"/>
    <col min="13128" max="13128" width="0.5703125" style="177" customWidth="1"/>
    <col min="13129" max="13129" width="2.140625" style="177" customWidth="1"/>
    <col min="13130" max="13130" width="0.5703125" style="177" customWidth="1"/>
    <col min="13131" max="13131" width="2.140625" style="177" customWidth="1"/>
    <col min="13132" max="13132" width="0.5703125" style="177" customWidth="1"/>
    <col min="13133" max="13133" width="2.140625" style="177" customWidth="1"/>
    <col min="13134" max="13134" width="0.5703125" style="177" customWidth="1"/>
    <col min="13135" max="13135" width="2.140625" style="177" customWidth="1"/>
    <col min="13136" max="13136" width="0.5703125" style="177" customWidth="1"/>
    <col min="13137" max="13137" width="2.140625" style="177" customWidth="1"/>
    <col min="13138" max="13138" width="0.5703125" style="177" customWidth="1"/>
    <col min="13139" max="13139" width="2.140625" style="177" customWidth="1"/>
    <col min="13140" max="13140" width="0.5703125" style="177" customWidth="1"/>
    <col min="13141" max="13141" width="2.140625" style="177" customWidth="1"/>
    <col min="13142" max="13142" width="0.5703125" style="177" customWidth="1"/>
    <col min="13143" max="13144" width="2.57031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6" width="0.5703125" style="177" customWidth="1"/>
    <col min="13377" max="13377" width="2.140625" style="177" customWidth="1"/>
    <col min="13378" max="13378" width="0.5703125" style="177" customWidth="1"/>
    <col min="13379" max="13379" width="2.140625" style="177" customWidth="1"/>
    <col min="13380" max="13380" width="0.5703125" style="177" customWidth="1"/>
    <col min="13381" max="13381" width="2.140625" style="177" customWidth="1"/>
    <col min="13382" max="13382" width="0.5703125" style="177" customWidth="1"/>
    <col min="13383" max="13383" width="2.140625" style="177" customWidth="1"/>
    <col min="13384" max="13384" width="0.5703125" style="177" customWidth="1"/>
    <col min="13385" max="13385" width="2.140625" style="177" customWidth="1"/>
    <col min="13386" max="13386" width="0.5703125" style="177" customWidth="1"/>
    <col min="13387" max="13387" width="2.140625" style="177" customWidth="1"/>
    <col min="13388" max="13388" width="0.5703125" style="177" customWidth="1"/>
    <col min="13389" max="13389" width="2.140625" style="177" customWidth="1"/>
    <col min="13390" max="13390" width="0.5703125" style="177" customWidth="1"/>
    <col min="13391" max="13391" width="2.140625" style="177" customWidth="1"/>
    <col min="13392" max="13392" width="0.5703125" style="177" customWidth="1"/>
    <col min="13393" max="13393" width="2.140625" style="177" customWidth="1"/>
    <col min="13394" max="13394" width="0.5703125" style="177" customWidth="1"/>
    <col min="13395" max="13395" width="2.140625" style="177" customWidth="1"/>
    <col min="13396" max="13396" width="0.5703125" style="177" customWidth="1"/>
    <col min="13397" max="13397" width="2.140625" style="177" customWidth="1"/>
    <col min="13398" max="13398" width="0.5703125" style="177" customWidth="1"/>
    <col min="13399" max="13400" width="2.57031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2" width="0.5703125" style="177" customWidth="1"/>
    <col min="13633" max="13633" width="2.140625" style="177" customWidth="1"/>
    <col min="13634" max="13634" width="0.5703125" style="177" customWidth="1"/>
    <col min="13635" max="13635" width="2.140625" style="177" customWidth="1"/>
    <col min="13636" max="13636" width="0.5703125" style="177" customWidth="1"/>
    <col min="13637" max="13637" width="2.140625" style="177" customWidth="1"/>
    <col min="13638" max="13638" width="0.5703125" style="177" customWidth="1"/>
    <col min="13639" max="13639" width="2.140625" style="177" customWidth="1"/>
    <col min="13640" max="13640" width="0.5703125" style="177" customWidth="1"/>
    <col min="13641" max="13641" width="2.140625" style="177" customWidth="1"/>
    <col min="13642" max="13642" width="0.5703125" style="177" customWidth="1"/>
    <col min="13643" max="13643" width="2.140625" style="177" customWidth="1"/>
    <col min="13644" max="13644" width="0.5703125" style="177" customWidth="1"/>
    <col min="13645" max="13645" width="2.140625" style="177" customWidth="1"/>
    <col min="13646" max="13646" width="0.5703125" style="177" customWidth="1"/>
    <col min="13647" max="13647" width="2.140625" style="177" customWidth="1"/>
    <col min="13648" max="13648" width="0.5703125" style="177" customWidth="1"/>
    <col min="13649" max="13649" width="2.140625" style="177" customWidth="1"/>
    <col min="13650" max="13650" width="0.5703125" style="177" customWidth="1"/>
    <col min="13651" max="13651" width="2.140625" style="177" customWidth="1"/>
    <col min="13652" max="13652" width="0.5703125" style="177" customWidth="1"/>
    <col min="13653" max="13653" width="2.140625" style="177" customWidth="1"/>
    <col min="13654" max="13654" width="0.5703125" style="177" customWidth="1"/>
    <col min="13655" max="13656" width="2.57031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8" width="0.5703125" style="177" customWidth="1"/>
    <col min="13889" max="13889" width="2.140625" style="177" customWidth="1"/>
    <col min="13890" max="13890" width="0.5703125" style="177" customWidth="1"/>
    <col min="13891" max="13891" width="2.140625" style="177" customWidth="1"/>
    <col min="13892" max="13892" width="0.5703125" style="177" customWidth="1"/>
    <col min="13893" max="13893" width="2.140625" style="177" customWidth="1"/>
    <col min="13894" max="13894" width="0.5703125" style="177" customWidth="1"/>
    <col min="13895" max="13895" width="2.140625" style="177" customWidth="1"/>
    <col min="13896" max="13896" width="0.5703125" style="177" customWidth="1"/>
    <col min="13897" max="13897" width="2.140625" style="177" customWidth="1"/>
    <col min="13898" max="13898" width="0.5703125" style="177" customWidth="1"/>
    <col min="13899" max="13899" width="2.140625" style="177" customWidth="1"/>
    <col min="13900" max="13900" width="0.5703125" style="177" customWidth="1"/>
    <col min="13901" max="13901" width="2.140625" style="177" customWidth="1"/>
    <col min="13902" max="13902" width="0.5703125" style="177" customWidth="1"/>
    <col min="13903" max="13903" width="2.140625" style="177" customWidth="1"/>
    <col min="13904" max="13904" width="0.5703125" style="177" customWidth="1"/>
    <col min="13905" max="13905" width="2.140625" style="177" customWidth="1"/>
    <col min="13906" max="13906" width="0.5703125" style="177" customWidth="1"/>
    <col min="13907" max="13907" width="2.140625" style="177" customWidth="1"/>
    <col min="13908" max="13908" width="0.5703125" style="177" customWidth="1"/>
    <col min="13909" max="13909" width="2.140625" style="177" customWidth="1"/>
    <col min="13910" max="13910" width="0.5703125" style="177" customWidth="1"/>
    <col min="13911" max="13912" width="2.57031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4" width="0.5703125" style="177" customWidth="1"/>
    <col min="14145" max="14145" width="2.140625" style="177" customWidth="1"/>
    <col min="14146" max="14146" width="0.5703125" style="177" customWidth="1"/>
    <col min="14147" max="14147" width="2.140625" style="177" customWidth="1"/>
    <col min="14148" max="14148" width="0.5703125" style="177" customWidth="1"/>
    <col min="14149" max="14149" width="2.140625" style="177" customWidth="1"/>
    <col min="14150" max="14150" width="0.5703125" style="177" customWidth="1"/>
    <col min="14151" max="14151" width="2.140625" style="177" customWidth="1"/>
    <col min="14152" max="14152" width="0.5703125" style="177" customWidth="1"/>
    <col min="14153" max="14153" width="2.140625" style="177" customWidth="1"/>
    <col min="14154" max="14154" width="0.5703125" style="177" customWidth="1"/>
    <col min="14155" max="14155" width="2.140625" style="177" customWidth="1"/>
    <col min="14156" max="14156" width="0.5703125" style="177" customWidth="1"/>
    <col min="14157" max="14157" width="2.140625" style="177" customWidth="1"/>
    <col min="14158" max="14158" width="0.5703125" style="177" customWidth="1"/>
    <col min="14159" max="14159" width="2.140625" style="177" customWidth="1"/>
    <col min="14160" max="14160" width="0.5703125" style="177" customWidth="1"/>
    <col min="14161" max="14161" width="2.140625" style="177" customWidth="1"/>
    <col min="14162" max="14162" width="0.5703125" style="177" customWidth="1"/>
    <col min="14163" max="14163" width="2.140625" style="177" customWidth="1"/>
    <col min="14164" max="14164" width="0.5703125" style="177" customWidth="1"/>
    <col min="14165" max="14165" width="2.140625" style="177" customWidth="1"/>
    <col min="14166" max="14166" width="0.5703125" style="177" customWidth="1"/>
    <col min="14167" max="14168" width="2.57031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400" width="0.5703125" style="177" customWidth="1"/>
    <col min="14401" max="14401" width="2.140625" style="177" customWidth="1"/>
    <col min="14402" max="14402" width="0.5703125" style="177" customWidth="1"/>
    <col min="14403" max="14403" width="2.140625" style="177" customWidth="1"/>
    <col min="14404" max="14404" width="0.5703125" style="177" customWidth="1"/>
    <col min="14405" max="14405" width="2.140625" style="177" customWidth="1"/>
    <col min="14406" max="14406" width="0.5703125" style="177" customWidth="1"/>
    <col min="14407" max="14407" width="2.140625" style="177" customWidth="1"/>
    <col min="14408" max="14408" width="0.5703125" style="177" customWidth="1"/>
    <col min="14409" max="14409" width="2.140625" style="177" customWidth="1"/>
    <col min="14410" max="14410" width="0.5703125" style="177" customWidth="1"/>
    <col min="14411" max="14411" width="2.140625" style="177" customWidth="1"/>
    <col min="14412" max="14412" width="0.5703125" style="177" customWidth="1"/>
    <col min="14413" max="14413" width="2.140625" style="177" customWidth="1"/>
    <col min="14414" max="14414" width="0.5703125" style="177" customWidth="1"/>
    <col min="14415" max="14415" width="2.140625" style="177" customWidth="1"/>
    <col min="14416" max="14416" width="0.5703125" style="177" customWidth="1"/>
    <col min="14417" max="14417" width="2.140625" style="177" customWidth="1"/>
    <col min="14418" max="14418" width="0.5703125" style="177" customWidth="1"/>
    <col min="14419" max="14419" width="2.140625" style="177" customWidth="1"/>
    <col min="14420" max="14420" width="0.5703125" style="177" customWidth="1"/>
    <col min="14421" max="14421" width="2.140625" style="177" customWidth="1"/>
    <col min="14422" max="14422" width="0.5703125" style="177" customWidth="1"/>
    <col min="14423" max="14424" width="2.57031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6" width="0.5703125" style="177" customWidth="1"/>
    <col min="14657" max="14657" width="2.140625" style="177" customWidth="1"/>
    <col min="14658" max="14658" width="0.5703125" style="177" customWidth="1"/>
    <col min="14659" max="14659" width="2.140625" style="177" customWidth="1"/>
    <col min="14660" max="14660" width="0.5703125" style="177" customWidth="1"/>
    <col min="14661" max="14661" width="2.140625" style="177" customWidth="1"/>
    <col min="14662" max="14662" width="0.5703125" style="177" customWidth="1"/>
    <col min="14663" max="14663" width="2.140625" style="177" customWidth="1"/>
    <col min="14664" max="14664" width="0.5703125" style="177" customWidth="1"/>
    <col min="14665" max="14665" width="2.140625" style="177" customWidth="1"/>
    <col min="14666" max="14666" width="0.5703125" style="177" customWidth="1"/>
    <col min="14667" max="14667" width="2.140625" style="177" customWidth="1"/>
    <col min="14668" max="14668" width="0.5703125" style="177" customWidth="1"/>
    <col min="14669" max="14669" width="2.140625" style="177" customWidth="1"/>
    <col min="14670" max="14670" width="0.5703125" style="177" customWidth="1"/>
    <col min="14671" max="14671" width="2.140625" style="177" customWidth="1"/>
    <col min="14672" max="14672" width="0.5703125" style="177" customWidth="1"/>
    <col min="14673" max="14673" width="2.140625" style="177" customWidth="1"/>
    <col min="14674" max="14674" width="0.5703125" style="177" customWidth="1"/>
    <col min="14675" max="14675" width="2.140625" style="177" customWidth="1"/>
    <col min="14676" max="14676" width="0.5703125" style="177" customWidth="1"/>
    <col min="14677" max="14677" width="2.140625" style="177" customWidth="1"/>
    <col min="14678" max="14678" width="0.5703125" style="177" customWidth="1"/>
    <col min="14679" max="14680" width="2.57031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2" width="0.5703125" style="177" customWidth="1"/>
    <col min="14913" max="14913" width="2.140625" style="177" customWidth="1"/>
    <col min="14914" max="14914" width="0.5703125" style="177" customWidth="1"/>
    <col min="14915" max="14915" width="2.140625" style="177" customWidth="1"/>
    <col min="14916" max="14916" width="0.5703125" style="177" customWidth="1"/>
    <col min="14917" max="14917" width="2.140625" style="177" customWidth="1"/>
    <col min="14918" max="14918" width="0.5703125" style="177" customWidth="1"/>
    <col min="14919" max="14919" width="2.140625" style="177" customWidth="1"/>
    <col min="14920" max="14920" width="0.5703125" style="177" customWidth="1"/>
    <col min="14921" max="14921" width="2.140625" style="177" customWidth="1"/>
    <col min="14922" max="14922" width="0.5703125" style="177" customWidth="1"/>
    <col min="14923" max="14923" width="2.140625" style="177" customWidth="1"/>
    <col min="14924" max="14924" width="0.5703125" style="177" customWidth="1"/>
    <col min="14925" max="14925" width="2.140625" style="177" customWidth="1"/>
    <col min="14926" max="14926" width="0.5703125" style="177" customWidth="1"/>
    <col min="14927" max="14927" width="2.140625" style="177" customWidth="1"/>
    <col min="14928" max="14928" width="0.5703125" style="177" customWidth="1"/>
    <col min="14929" max="14929" width="2.140625" style="177" customWidth="1"/>
    <col min="14930" max="14930" width="0.5703125" style="177" customWidth="1"/>
    <col min="14931" max="14931" width="2.140625" style="177" customWidth="1"/>
    <col min="14932" max="14932" width="0.5703125" style="177" customWidth="1"/>
    <col min="14933" max="14933" width="2.140625" style="177" customWidth="1"/>
    <col min="14934" max="14934" width="0.5703125" style="177" customWidth="1"/>
    <col min="14935" max="14936" width="2.57031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8" width="0.5703125" style="177" customWidth="1"/>
    <col min="15169" max="15169" width="2.140625" style="177" customWidth="1"/>
    <col min="15170" max="15170" width="0.5703125" style="177" customWidth="1"/>
    <col min="15171" max="15171" width="2.140625" style="177" customWidth="1"/>
    <col min="15172" max="15172" width="0.5703125" style="177" customWidth="1"/>
    <col min="15173" max="15173" width="2.140625" style="177" customWidth="1"/>
    <col min="15174" max="15174" width="0.5703125" style="177" customWidth="1"/>
    <col min="15175" max="15175" width="2.140625" style="177" customWidth="1"/>
    <col min="15176" max="15176" width="0.5703125" style="177" customWidth="1"/>
    <col min="15177" max="15177" width="2.140625" style="177" customWidth="1"/>
    <col min="15178" max="15178" width="0.5703125" style="177" customWidth="1"/>
    <col min="15179" max="15179" width="2.140625" style="177" customWidth="1"/>
    <col min="15180" max="15180" width="0.5703125" style="177" customWidth="1"/>
    <col min="15181" max="15181" width="2.140625" style="177" customWidth="1"/>
    <col min="15182" max="15182" width="0.5703125" style="177" customWidth="1"/>
    <col min="15183" max="15183" width="2.140625" style="177" customWidth="1"/>
    <col min="15184" max="15184" width="0.5703125" style="177" customWidth="1"/>
    <col min="15185" max="15185" width="2.140625" style="177" customWidth="1"/>
    <col min="15186" max="15186" width="0.5703125" style="177" customWidth="1"/>
    <col min="15187" max="15187" width="2.140625" style="177" customWidth="1"/>
    <col min="15188" max="15188" width="0.5703125" style="177" customWidth="1"/>
    <col min="15189" max="15189" width="2.140625" style="177" customWidth="1"/>
    <col min="15190" max="15190" width="0.5703125" style="177" customWidth="1"/>
    <col min="15191" max="15192" width="2.57031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4" width="0.5703125" style="177" customWidth="1"/>
    <col min="15425" max="15425" width="2.140625" style="177" customWidth="1"/>
    <col min="15426" max="15426" width="0.5703125" style="177" customWidth="1"/>
    <col min="15427" max="15427" width="2.140625" style="177" customWidth="1"/>
    <col min="15428" max="15428" width="0.5703125" style="177" customWidth="1"/>
    <col min="15429" max="15429" width="2.140625" style="177" customWidth="1"/>
    <col min="15430" max="15430" width="0.5703125" style="177" customWidth="1"/>
    <col min="15431" max="15431" width="2.140625" style="177" customWidth="1"/>
    <col min="15432" max="15432" width="0.5703125" style="177" customWidth="1"/>
    <col min="15433" max="15433" width="2.140625" style="177" customWidth="1"/>
    <col min="15434" max="15434" width="0.5703125" style="177" customWidth="1"/>
    <col min="15435" max="15435" width="2.140625" style="177" customWidth="1"/>
    <col min="15436" max="15436" width="0.5703125" style="177" customWidth="1"/>
    <col min="15437" max="15437" width="2.140625" style="177" customWidth="1"/>
    <col min="15438" max="15438" width="0.5703125" style="177" customWidth="1"/>
    <col min="15439" max="15439" width="2.140625" style="177" customWidth="1"/>
    <col min="15440" max="15440" width="0.5703125" style="177" customWidth="1"/>
    <col min="15441" max="15441" width="2.140625" style="177" customWidth="1"/>
    <col min="15442" max="15442" width="0.5703125" style="177" customWidth="1"/>
    <col min="15443" max="15443" width="2.140625" style="177" customWidth="1"/>
    <col min="15444" max="15444" width="0.5703125" style="177" customWidth="1"/>
    <col min="15445" max="15445" width="2.140625" style="177" customWidth="1"/>
    <col min="15446" max="15446" width="0.5703125" style="177" customWidth="1"/>
    <col min="15447" max="15448" width="2.57031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80" width="0.5703125" style="177" customWidth="1"/>
    <col min="15681" max="15681" width="2.140625" style="177" customWidth="1"/>
    <col min="15682" max="15682" width="0.5703125" style="177" customWidth="1"/>
    <col min="15683" max="15683" width="2.140625" style="177" customWidth="1"/>
    <col min="15684" max="15684" width="0.5703125" style="177" customWidth="1"/>
    <col min="15685" max="15685" width="2.140625" style="177" customWidth="1"/>
    <col min="15686" max="15686" width="0.5703125" style="177" customWidth="1"/>
    <col min="15687" max="15687" width="2.140625" style="177" customWidth="1"/>
    <col min="15688" max="15688" width="0.5703125" style="177" customWidth="1"/>
    <col min="15689" max="15689" width="2.140625" style="177" customWidth="1"/>
    <col min="15690" max="15690" width="0.5703125" style="177" customWidth="1"/>
    <col min="15691" max="15691" width="2.140625" style="177" customWidth="1"/>
    <col min="15692" max="15692" width="0.5703125" style="177" customWidth="1"/>
    <col min="15693" max="15693" width="2.140625" style="177" customWidth="1"/>
    <col min="15694" max="15694" width="0.5703125" style="177" customWidth="1"/>
    <col min="15695" max="15695" width="2.140625" style="177" customWidth="1"/>
    <col min="15696" max="15696" width="0.5703125" style="177" customWidth="1"/>
    <col min="15697" max="15697" width="2.140625" style="177" customWidth="1"/>
    <col min="15698" max="15698" width="0.5703125" style="177" customWidth="1"/>
    <col min="15699" max="15699" width="2.140625" style="177" customWidth="1"/>
    <col min="15700" max="15700" width="0.5703125" style="177" customWidth="1"/>
    <col min="15701" max="15701" width="2.140625" style="177" customWidth="1"/>
    <col min="15702" max="15702" width="0.5703125" style="177" customWidth="1"/>
    <col min="15703" max="15704" width="2.57031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6" width="0.5703125" style="177" customWidth="1"/>
    <col min="15937" max="15937" width="2.140625" style="177" customWidth="1"/>
    <col min="15938" max="15938" width="0.5703125" style="177" customWidth="1"/>
    <col min="15939" max="15939" width="2.140625" style="177" customWidth="1"/>
    <col min="15940" max="15940" width="0.5703125" style="177" customWidth="1"/>
    <col min="15941" max="15941" width="2.140625" style="177" customWidth="1"/>
    <col min="15942" max="15942" width="0.5703125" style="177" customWidth="1"/>
    <col min="15943" max="15943" width="2.140625" style="177" customWidth="1"/>
    <col min="15944" max="15944" width="0.5703125" style="177" customWidth="1"/>
    <col min="15945" max="15945" width="2.140625" style="177" customWidth="1"/>
    <col min="15946" max="15946" width="0.5703125" style="177" customWidth="1"/>
    <col min="15947" max="15947" width="2.140625" style="177" customWidth="1"/>
    <col min="15948" max="15948" width="0.5703125" style="177" customWidth="1"/>
    <col min="15949" max="15949" width="2.140625" style="177" customWidth="1"/>
    <col min="15950" max="15950" width="0.5703125" style="177" customWidth="1"/>
    <col min="15951" max="15951" width="2.140625" style="177" customWidth="1"/>
    <col min="15952" max="15952" width="0.5703125" style="177" customWidth="1"/>
    <col min="15953" max="15953" width="2.140625" style="177" customWidth="1"/>
    <col min="15954" max="15954" width="0.5703125" style="177" customWidth="1"/>
    <col min="15955" max="15955" width="2.140625" style="177" customWidth="1"/>
    <col min="15956" max="15956" width="0.5703125" style="177" customWidth="1"/>
    <col min="15957" max="15957" width="2.140625" style="177" customWidth="1"/>
    <col min="15958" max="15958" width="0.5703125" style="177" customWidth="1"/>
    <col min="15959" max="15960" width="2.57031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2" width="0.5703125" style="177" customWidth="1"/>
    <col min="16193" max="16193" width="2.140625" style="177" customWidth="1"/>
    <col min="16194" max="16194" width="0.5703125" style="177" customWidth="1"/>
    <col min="16195" max="16195" width="2.140625" style="177" customWidth="1"/>
    <col min="16196" max="16196" width="0.5703125" style="177" customWidth="1"/>
    <col min="16197" max="16197" width="2.140625" style="177" customWidth="1"/>
    <col min="16198" max="16198" width="0.5703125" style="177" customWidth="1"/>
    <col min="16199" max="16199" width="2.140625" style="177" customWidth="1"/>
    <col min="16200" max="16200" width="0.5703125" style="177" customWidth="1"/>
    <col min="16201" max="16201" width="2.140625" style="177" customWidth="1"/>
    <col min="16202" max="16202" width="0.5703125" style="177" customWidth="1"/>
    <col min="16203" max="16203" width="2.140625" style="177" customWidth="1"/>
    <col min="16204" max="16204" width="0.5703125" style="177" customWidth="1"/>
    <col min="16205" max="16205" width="2.140625" style="177" customWidth="1"/>
    <col min="16206" max="16206" width="0.5703125" style="177" customWidth="1"/>
    <col min="16207" max="16207" width="2.140625" style="177" customWidth="1"/>
    <col min="16208" max="16208" width="0.5703125" style="177" customWidth="1"/>
    <col min="16209" max="16209" width="2.140625" style="177" customWidth="1"/>
    <col min="16210" max="16210" width="0.5703125" style="177" customWidth="1"/>
    <col min="16211" max="16211" width="2.140625" style="177" customWidth="1"/>
    <col min="16212" max="16212" width="0.5703125" style="177" customWidth="1"/>
    <col min="16213" max="16213" width="2.140625" style="177" customWidth="1"/>
    <col min="16214" max="16214" width="0.5703125" style="177" customWidth="1"/>
    <col min="16215" max="16216" width="2.5703125" style="177" customWidth="1"/>
    <col min="16217" max="16384" width="9.140625" style="177"/>
  </cols>
  <sheetData>
    <row r="1" spans="1:89" s="318" customFormat="1" ht="14.25" customHeight="1" thickBot="1">
      <c r="F1" s="51" t="s">
        <v>893</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CK1" s="177"/>
    </row>
    <row r="2" spans="1:89"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19"/>
      <c r="BT2" s="720"/>
      <c r="BU2" s="721"/>
      <c r="BV2" s="721"/>
      <c r="BW2" s="721"/>
      <c r="BX2" s="721"/>
      <c r="BY2" s="721"/>
      <c r="BZ2" s="721"/>
      <c r="CA2" s="721"/>
      <c r="CB2" s="721"/>
      <c r="CC2" s="721"/>
      <c r="CD2" s="721"/>
      <c r="CE2" s="721"/>
      <c r="CF2" s="325"/>
      <c r="CG2" s="325"/>
      <c r="CH2" s="325"/>
      <c r="CI2" s="325"/>
      <c r="CJ2" s="325"/>
    </row>
    <row r="3" spans="1:89"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721"/>
      <c r="BT3" s="181"/>
      <c r="BU3" s="721"/>
      <c r="BV3" s="721"/>
      <c r="BW3" s="721"/>
      <c r="BX3" s="721"/>
      <c r="BY3" s="721"/>
      <c r="BZ3" s="721"/>
      <c r="CA3" s="721"/>
      <c r="CB3" s="721"/>
      <c r="CC3" s="721"/>
      <c r="CD3" s="721"/>
      <c r="CE3" s="721"/>
      <c r="CF3" s="325"/>
      <c r="CG3" s="325"/>
      <c r="CH3" s="325"/>
      <c r="CI3" s="325"/>
      <c r="CJ3" s="325"/>
    </row>
    <row r="4" spans="1:89"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185"/>
      <c r="BM4" s="92" t="str">
        <f>'Závierka titulka'!K27</f>
        <v>0</v>
      </c>
      <c r="BN4" s="185"/>
      <c r="BO4" s="92" t="str">
        <f>'Závierka titulka'!M27</f>
        <v>2</v>
      </c>
      <c r="BP4" s="316"/>
      <c r="BQ4" s="92" t="str">
        <f>'Závierka titulka'!O27</f>
        <v>3</v>
      </c>
      <c r="BR4" s="316"/>
      <c r="BS4" s="92" t="str">
        <f>'Závierka titulka'!Q27</f>
        <v>6</v>
      </c>
      <c r="BT4" s="184"/>
      <c r="BU4" s="721"/>
      <c r="BV4" s="721"/>
      <c r="BW4" s="721"/>
      <c r="BX4" s="721"/>
      <c r="BY4" s="721"/>
      <c r="BZ4" s="721"/>
      <c r="CA4" s="721"/>
      <c r="CB4" s="721"/>
      <c r="CC4" s="721"/>
      <c r="CD4" s="721"/>
      <c r="CE4" s="721"/>
      <c r="CF4" s="173"/>
      <c r="CG4" s="186"/>
      <c r="CH4" s="187"/>
      <c r="CI4" s="188"/>
      <c r="CJ4" s="188"/>
    </row>
    <row r="5" spans="1:89"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92"/>
      <c r="BM5" s="189"/>
      <c r="BN5" s="192"/>
      <c r="BO5" s="189"/>
      <c r="BP5" s="189"/>
      <c r="BQ5" s="189"/>
      <c r="BR5" s="189"/>
      <c r="BS5" s="189"/>
      <c r="BT5" s="190"/>
      <c r="BU5" s="721"/>
      <c r="BV5" s="721"/>
      <c r="BW5" s="721"/>
      <c r="BX5" s="721"/>
      <c r="BY5" s="721"/>
      <c r="BZ5" s="721"/>
      <c r="CA5" s="721"/>
      <c r="CB5" s="721"/>
      <c r="CC5" s="721"/>
      <c r="CD5" s="721"/>
      <c r="CE5" s="721"/>
      <c r="CF5" s="173"/>
      <c r="CG5" s="325"/>
      <c r="CH5" s="193"/>
      <c r="CI5" s="188"/>
      <c r="CJ5" s="188"/>
    </row>
    <row r="6" spans="1:89"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7"/>
      <c r="BY6" s="197"/>
      <c r="BZ6" s="197"/>
      <c r="CA6" s="197"/>
      <c r="CB6" s="197"/>
      <c r="CC6" s="197"/>
      <c r="CD6" s="197"/>
      <c r="CE6" s="197"/>
      <c r="CF6" s="197"/>
      <c r="CG6" s="197"/>
      <c r="CH6" s="197"/>
      <c r="CI6" s="325"/>
      <c r="CJ6" s="325"/>
    </row>
    <row r="7" spans="1:89" ht="12.75" customHeight="1" thickBot="1">
      <c r="A7" s="173"/>
      <c r="B7" s="325"/>
      <c r="C7" s="178"/>
      <c r="D7" s="178"/>
      <c r="E7" s="793" t="str">
        <f>Index!C410</f>
        <v>Ozna-čenie</v>
      </c>
      <c r="F7" s="793"/>
      <c r="G7" s="794" t="str">
        <f>Index!C432</f>
        <v>STRANA PASÍV</v>
      </c>
      <c r="H7" s="794"/>
      <c r="I7" s="794"/>
      <c r="J7" s="794"/>
      <c r="K7" s="794"/>
      <c r="L7" s="794"/>
      <c r="M7" s="794"/>
      <c r="N7" s="794"/>
      <c r="O7" s="794"/>
      <c r="P7" s="794"/>
      <c r="Q7" s="794"/>
      <c r="R7" s="794"/>
      <c r="S7" s="794"/>
      <c r="T7" s="794"/>
      <c r="U7" s="794"/>
      <c r="V7" s="794"/>
      <c r="W7" s="794"/>
      <c r="X7" s="794"/>
      <c r="Y7" s="794"/>
      <c r="Z7" s="794"/>
      <c r="AA7" s="794"/>
      <c r="AB7" s="794"/>
      <c r="AC7" s="794"/>
      <c r="AD7" s="794"/>
      <c r="AE7" s="794"/>
      <c r="AF7" s="794"/>
      <c r="AG7" s="794"/>
      <c r="AH7" s="794"/>
      <c r="AI7" s="794"/>
      <c r="AJ7" s="794"/>
      <c r="AK7" s="795" t="str">
        <f>Index!C433</f>
        <v>Číslo riadku</v>
      </c>
      <c r="AL7" s="795"/>
      <c r="AM7" s="795"/>
      <c r="AN7" s="794" t="str">
        <f>Index!C414</f>
        <v>Bežné účtovné obdobie</v>
      </c>
      <c r="AO7" s="794"/>
      <c r="AP7" s="794"/>
      <c r="AQ7" s="794"/>
      <c r="AR7" s="794"/>
      <c r="AS7" s="794"/>
      <c r="AT7" s="794"/>
      <c r="AU7" s="794"/>
      <c r="AV7" s="794"/>
      <c r="AW7" s="794"/>
      <c r="AX7" s="794"/>
      <c r="AY7" s="794"/>
      <c r="AZ7" s="794"/>
      <c r="BA7" s="794"/>
      <c r="BB7" s="794"/>
      <c r="BC7" s="794"/>
      <c r="BD7" s="794"/>
      <c r="BE7" s="794"/>
      <c r="BF7" s="794"/>
      <c r="BG7" s="794"/>
      <c r="BH7" s="794"/>
      <c r="BI7" s="794"/>
      <c r="BJ7" s="796"/>
      <c r="BK7" s="334"/>
      <c r="BL7" s="797" t="str">
        <f>Index!C415</f>
        <v>Bezprostredne predchádzajúce účtovné obdobie</v>
      </c>
      <c r="BM7" s="797"/>
      <c r="BN7" s="797"/>
      <c r="BO7" s="797"/>
      <c r="BP7" s="797"/>
      <c r="BQ7" s="797"/>
      <c r="BR7" s="797"/>
      <c r="BS7" s="797"/>
      <c r="BT7" s="797"/>
      <c r="BU7" s="797"/>
      <c r="BV7" s="797"/>
      <c r="BW7" s="797"/>
      <c r="BX7" s="797"/>
      <c r="BY7" s="797"/>
      <c r="BZ7" s="797"/>
      <c r="CA7" s="797"/>
      <c r="CB7" s="797"/>
      <c r="CC7" s="797"/>
      <c r="CD7" s="797"/>
      <c r="CE7" s="797"/>
      <c r="CF7" s="797"/>
      <c r="CG7" s="797"/>
      <c r="CH7" s="797"/>
      <c r="CI7" s="188"/>
      <c r="CJ7" s="188"/>
    </row>
    <row r="8" spans="1:89" ht="11.25" customHeight="1">
      <c r="A8" s="173"/>
      <c r="B8" s="690"/>
      <c r="C8" s="690"/>
      <c r="D8" s="690"/>
      <c r="E8" s="793"/>
      <c r="F8" s="793"/>
      <c r="G8" s="794"/>
      <c r="H8" s="794"/>
      <c r="I8" s="794"/>
      <c r="J8" s="794"/>
      <c r="K8" s="794"/>
      <c r="L8" s="794"/>
      <c r="M8" s="794"/>
      <c r="N8" s="794"/>
      <c r="O8" s="794"/>
      <c r="P8" s="794"/>
      <c r="Q8" s="794"/>
      <c r="R8" s="794"/>
      <c r="S8" s="794"/>
      <c r="T8" s="794"/>
      <c r="U8" s="794"/>
      <c r="V8" s="794"/>
      <c r="W8" s="794"/>
      <c r="X8" s="794"/>
      <c r="Y8" s="794"/>
      <c r="Z8" s="794"/>
      <c r="AA8" s="794"/>
      <c r="AB8" s="794"/>
      <c r="AC8" s="794"/>
      <c r="AD8" s="794"/>
      <c r="AE8" s="794"/>
      <c r="AF8" s="794"/>
      <c r="AG8" s="794"/>
      <c r="AH8" s="794"/>
      <c r="AI8" s="794"/>
      <c r="AJ8" s="794"/>
      <c r="AK8" s="795"/>
      <c r="AL8" s="795"/>
      <c r="AM8" s="795"/>
      <c r="AN8" s="794"/>
      <c r="AO8" s="794"/>
      <c r="AP8" s="794"/>
      <c r="AQ8" s="794"/>
      <c r="AR8" s="794"/>
      <c r="AS8" s="794"/>
      <c r="AT8" s="794"/>
      <c r="AU8" s="794"/>
      <c r="AV8" s="794"/>
      <c r="AW8" s="794"/>
      <c r="AX8" s="794"/>
      <c r="AY8" s="794"/>
      <c r="AZ8" s="794"/>
      <c r="BA8" s="794"/>
      <c r="BB8" s="794"/>
      <c r="BC8" s="794"/>
      <c r="BD8" s="794"/>
      <c r="BE8" s="794"/>
      <c r="BF8" s="794"/>
      <c r="BG8" s="794"/>
      <c r="BH8" s="794"/>
      <c r="BI8" s="794"/>
      <c r="BJ8" s="796"/>
      <c r="BK8" s="255"/>
      <c r="BL8" s="797"/>
      <c r="BM8" s="797"/>
      <c r="BN8" s="797"/>
      <c r="BO8" s="797"/>
      <c r="BP8" s="797"/>
      <c r="BQ8" s="797"/>
      <c r="BR8" s="797"/>
      <c r="BS8" s="797"/>
      <c r="BT8" s="797"/>
      <c r="BU8" s="797"/>
      <c r="BV8" s="797"/>
      <c r="BW8" s="797"/>
      <c r="BX8" s="797"/>
      <c r="BY8" s="797"/>
      <c r="BZ8" s="797"/>
      <c r="CA8" s="797"/>
      <c r="CB8" s="797"/>
      <c r="CC8" s="797"/>
      <c r="CD8" s="797"/>
      <c r="CE8" s="797"/>
      <c r="CF8" s="797"/>
      <c r="CG8" s="797"/>
      <c r="CH8" s="797"/>
      <c r="CI8" s="188"/>
      <c r="CJ8" s="188"/>
    </row>
    <row r="9" spans="1:89" s="260" customFormat="1" ht="9" customHeight="1">
      <c r="A9" s="256"/>
      <c r="B9" s="789"/>
      <c r="C9" s="789"/>
      <c r="D9" s="257"/>
      <c r="E9" s="790" t="s">
        <v>8</v>
      </c>
      <c r="F9" s="790"/>
      <c r="G9" s="791" t="s">
        <v>9</v>
      </c>
      <c r="H9" s="791"/>
      <c r="I9" s="791"/>
      <c r="J9" s="791"/>
      <c r="K9" s="791"/>
      <c r="L9" s="791"/>
      <c r="M9" s="791"/>
      <c r="N9" s="791"/>
      <c r="O9" s="791"/>
      <c r="P9" s="791"/>
      <c r="Q9" s="791"/>
      <c r="R9" s="791"/>
      <c r="S9" s="791"/>
      <c r="T9" s="791"/>
      <c r="U9" s="791"/>
      <c r="V9" s="791"/>
      <c r="W9" s="791"/>
      <c r="X9" s="791"/>
      <c r="Y9" s="791"/>
      <c r="Z9" s="791"/>
      <c r="AA9" s="791"/>
      <c r="AB9" s="791"/>
      <c r="AC9" s="791"/>
      <c r="AD9" s="791"/>
      <c r="AE9" s="791"/>
      <c r="AF9" s="791"/>
      <c r="AG9" s="791"/>
      <c r="AH9" s="791"/>
      <c r="AI9" s="791"/>
      <c r="AJ9" s="791"/>
      <c r="AK9" s="791" t="s">
        <v>10</v>
      </c>
      <c r="AL9" s="791"/>
      <c r="AM9" s="791"/>
      <c r="AN9" s="791">
        <v>4</v>
      </c>
      <c r="AO9" s="791"/>
      <c r="AP9" s="791"/>
      <c r="AQ9" s="791"/>
      <c r="AR9" s="791"/>
      <c r="AS9" s="791"/>
      <c r="AT9" s="791"/>
      <c r="AU9" s="791"/>
      <c r="AV9" s="791"/>
      <c r="AW9" s="791"/>
      <c r="AX9" s="791"/>
      <c r="AY9" s="791"/>
      <c r="AZ9" s="791"/>
      <c r="BA9" s="791"/>
      <c r="BB9" s="791"/>
      <c r="BC9" s="791"/>
      <c r="BD9" s="791"/>
      <c r="BE9" s="791"/>
      <c r="BF9" s="791"/>
      <c r="BG9" s="791"/>
      <c r="BH9" s="791"/>
      <c r="BI9" s="791"/>
      <c r="BJ9" s="792"/>
      <c r="BK9" s="258"/>
      <c r="BL9" s="787">
        <v>5</v>
      </c>
      <c r="BM9" s="787"/>
      <c r="BN9" s="787"/>
      <c r="BO9" s="787"/>
      <c r="BP9" s="787"/>
      <c r="BQ9" s="787"/>
      <c r="BR9" s="787"/>
      <c r="BS9" s="787"/>
      <c r="BT9" s="787"/>
      <c r="BU9" s="787"/>
      <c r="BV9" s="787"/>
      <c r="BW9" s="787"/>
      <c r="BX9" s="787"/>
      <c r="BY9" s="787"/>
      <c r="BZ9" s="787"/>
      <c r="CA9" s="787"/>
      <c r="CB9" s="787"/>
      <c r="CC9" s="787"/>
      <c r="CD9" s="787"/>
      <c r="CE9" s="787"/>
      <c r="CF9" s="787"/>
      <c r="CG9" s="787"/>
      <c r="CH9" s="787"/>
      <c r="CI9" s="259"/>
      <c r="CJ9" s="259"/>
    </row>
    <row r="10" spans="1:89" s="267" customFormat="1" ht="3" customHeight="1">
      <c r="A10" s="261"/>
      <c r="B10" s="262"/>
      <c r="C10" s="263"/>
      <c r="D10" s="263"/>
      <c r="E10" s="832" t="s">
        <v>117</v>
      </c>
      <c r="F10" s="832"/>
      <c r="G10" s="785" t="str">
        <f>Index!C141</f>
        <v>Ostatné fondy zo zisku r. 91 + r. 92</v>
      </c>
      <c r="H10" s="785"/>
      <c r="I10" s="785"/>
      <c r="J10" s="785"/>
      <c r="K10" s="785"/>
      <c r="L10" s="785"/>
      <c r="M10" s="785"/>
      <c r="N10" s="785"/>
      <c r="O10" s="785"/>
      <c r="P10" s="785"/>
      <c r="Q10" s="785"/>
      <c r="R10" s="785"/>
      <c r="S10" s="785"/>
      <c r="T10" s="785"/>
      <c r="U10" s="785"/>
      <c r="V10" s="785"/>
      <c r="W10" s="785"/>
      <c r="X10" s="785"/>
      <c r="Y10" s="785"/>
      <c r="Z10" s="785"/>
      <c r="AA10" s="785"/>
      <c r="AB10" s="785"/>
      <c r="AC10" s="785"/>
      <c r="AD10" s="785"/>
      <c r="AE10" s="785"/>
      <c r="AF10" s="785"/>
      <c r="AG10" s="785"/>
      <c r="AH10" s="785"/>
      <c r="AI10" s="785"/>
      <c r="AJ10" s="785"/>
      <c r="AK10" s="786" t="s">
        <v>894</v>
      </c>
      <c r="AL10" s="786"/>
      <c r="AM10" s="786"/>
      <c r="AN10" s="330"/>
      <c r="AO10" s="332"/>
      <c r="AP10" s="332"/>
      <c r="AQ10" s="332"/>
      <c r="AR10" s="332"/>
      <c r="AS10" s="332"/>
      <c r="AT10" s="332"/>
      <c r="AU10" s="332"/>
      <c r="AV10" s="332"/>
      <c r="AW10" s="332"/>
      <c r="AX10" s="332"/>
      <c r="AY10" s="332"/>
      <c r="AZ10" s="332"/>
      <c r="BA10" s="332"/>
      <c r="BB10" s="332"/>
      <c r="BC10" s="332"/>
      <c r="BD10" s="332"/>
      <c r="BE10" s="264"/>
      <c r="BF10" s="264"/>
      <c r="BG10" s="264"/>
      <c r="BH10" s="264"/>
      <c r="BI10" s="264"/>
      <c r="BJ10" s="264"/>
      <c r="BK10" s="264"/>
      <c r="BL10" s="659"/>
      <c r="BM10" s="659"/>
      <c r="BN10" s="659"/>
      <c r="BO10" s="659"/>
      <c r="BP10" s="659"/>
      <c r="BQ10" s="659"/>
      <c r="BR10" s="659"/>
      <c r="BS10" s="659"/>
      <c r="BT10" s="659"/>
      <c r="BU10" s="659"/>
      <c r="BV10" s="659"/>
      <c r="BW10" s="659"/>
      <c r="BX10" s="659"/>
      <c r="BY10" s="659"/>
      <c r="BZ10" s="659"/>
      <c r="CA10" s="659"/>
      <c r="CB10" s="659"/>
      <c r="CC10" s="264"/>
      <c r="CD10" s="264"/>
      <c r="CE10" s="264"/>
      <c r="CF10" s="264"/>
      <c r="CG10" s="264"/>
      <c r="CH10" s="265"/>
      <c r="CI10" s="266"/>
      <c r="CJ10" s="266"/>
    </row>
    <row r="11" spans="1:89" s="267" customFormat="1" ht="3" customHeight="1">
      <c r="A11" s="261"/>
      <c r="B11" s="261"/>
      <c r="C11" s="261"/>
      <c r="D11" s="262"/>
      <c r="E11" s="832"/>
      <c r="F11" s="832"/>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786"/>
      <c r="AM11" s="786"/>
      <c r="AN11" s="333"/>
      <c r="AO11" s="413"/>
      <c r="AP11" s="413"/>
      <c r="AQ11" s="413"/>
      <c r="AR11" s="412"/>
      <c r="AS11" s="410"/>
      <c r="AT11" s="410"/>
      <c r="AU11" s="410"/>
      <c r="AV11" s="410"/>
      <c r="AW11" s="410"/>
      <c r="AX11" s="411"/>
      <c r="AY11" s="800"/>
      <c r="AZ11" s="800"/>
      <c r="BA11" s="800"/>
      <c r="BB11" s="800"/>
      <c r="BC11" s="800"/>
      <c r="BD11" s="800"/>
      <c r="BE11" s="411"/>
      <c r="BF11" s="761"/>
      <c r="BG11" s="761"/>
      <c r="BH11" s="761"/>
      <c r="BI11" s="761"/>
      <c r="BJ11" s="761"/>
      <c r="BK11" s="643"/>
      <c r="BL11" s="618"/>
      <c r="BM11" s="612"/>
      <c r="BN11" s="612"/>
      <c r="BO11" s="612"/>
      <c r="BP11" s="412"/>
      <c r="BQ11" s="800"/>
      <c r="BR11" s="800"/>
      <c r="BS11" s="800"/>
      <c r="BT11" s="800"/>
      <c r="BU11" s="800"/>
      <c r="BV11" s="801"/>
      <c r="BW11" s="761"/>
      <c r="BX11" s="761"/>
      <c r="BY11" s="761"/>
      <c r="BZ11" s="761"/>
      <c r="CA11" s="761"/>
      <c r="CB11" s="802"/>
      <c r="CC11" s="761"/>
      <c r="CD11" s="761"/>
      <c r="CE11" s="761"/>
      <c r="CF11" s="761"/>
      <c r="CG11" s="761"/>
      <c r="CH11" s="268"/>
      <c r="CI11" s="266"/>
      <c r="CJ11" s="266"/>
    </row>
    <row r="12" spans="1:89" s="269" customFormat="1" ht="15" customHeight="1">
      <c r="A12" s="261"/>
      <c r="B12" s="261"/>
      <c r="C12" s="261"/>
      <c r="E12" s="832"/>
      <c r="F12" s="832"/>
      <c r="G12" s="785"/>
      <c r="H12" s="785"/>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786"/>
      <c r="AL12" s="786"/>
      <c r="AM12" s="786"/>
      <c r="AN12" s="333"/>
      <c r="AO12" s="409" t="str">
        <f>IF(LEN(VLOOKUP(AK10,suvaha!$D$92:$H$158,2,FALSE))&lt;11,"",LEFT(RIGHT(VLOOKUP(AK10,suvaha!$D$92:$H$158,2,FALSE),11),1))</f>
        <v/>
      </c>
      <c r="AP12" s="211"/>
      <c r="AQ12" s="409" t="str">
        <f>IF(LEN(VLOOKUP(AK10,suvaha!$D$92:$H$158,2,FALSE))&lt;10,"",LEFT(RIGHT(VLOOKUP(AK10,suvaha!$D$92:$H$158,2,FALSE),10),1))</f>
        <v/>
      </c>
      <c r="AR12" s="411"/>
      <c r="AS12" s="409" t="str">
        <f>IF(LEN(VLOOKUP(AK10,suvaha!$D$92:$H$158,2,FALSE))&lt;9,"",LEFT(RIGHT(VLOOKUP(AK10,suvaha!$D$92:$H$158,2,FALSE),9),1))</f>
        <v/>
      </c>
      <c r="AT12" s="211"/>
      <c r="AU12" s="409" t="str">
        <f>IF(LEN(VLOOKUP(AK10,suvaha!$D$92:$H$158,2,FALSE))&lt;8,"",LEFT(RIGHT(VLOOKUP(AK10,suvaha!$D$92:$H$158,2,FALSE),8),1))</f>
        <v/>
      </c>
      <c r="AV12" s="411"/>
      <c r="AW12" s="409" t="str">
        <f>IF(LEN(VLOOKUP(AK10,suvaha!$D$92:$H$158,2,FALSE))&lt;7,"",LEFT(RIGHT(VLOOKUP(AK10,suvaha!$D$92:$H$158,2,FALSE),7),1))</f>
        <v/>
      </c>
      <c r="AX12" s="411"/>
      <c r="AY12" s="409" t="str">
        <f>IF(LEN(VLOOKUP(AK10,suvaha!$D$92:$H$158,2,FALSE))&lt;6,"",LEFT(RIGHT(VLOOKUP(AK10,suvaha!$D$92:$H$158,2,FALSE),6),1))</f>
        <v/>
      </c>
      <c r="AZ12" s="211"/>
      <c r="BA12" s="754" t="str">
        <f>IF(LEN(VLOOKUP(AK10,suvaha!$D$92:$H$158,2,FALSE))&lt;5,"",LEFT(RIGHT(VLOOKUP(AK10,suvaha!$D$92:$H$158,2,FALSE),5),1))</f>
        <v/>
      </c>
      <c r="BB12" s="754" t="e">
        <f>IF(LEN(#REF!)&lt;5,"",LEFT(RIGHT(#REF!,5),1))</f>
        <v>#REF!</v>
      </c>
      <c r="BC12" s="411"/>
      <c r="BD12" s="409" t="str">
        <f>IF(LEN(VLOOKUP(AK10,suvaha!$D$92:$H$158,2,FALSE))&lt;4,"",LEFT(RIGHT(VLOOKUP(AK10,suvaha!$D$92:$H$158,2,FALSE),4),1))</f>
        <v/>
      </c>
      <c r="BE12" s="411"/>
      <c r="BF12" s="409" t="str">
        <f>IF(LEN(VLOOKUP(AK10,suvaha!$D$92:$H$158,2,FALSE))&lt;3,"",LEFT(RIGHT(VLOOKUP(AK10,suvaha!$D$92:$H$158,2,FALSE),3),1))</f>
        <v/>
      </c>
      <c r="BG12" s="411"/>
      <c r="BH12" s="409" t="str">
        <f>IF(LEN(VLOOKUP(AK10,suvaha!$D$92:$H$158,2,FALSE))&lt;2,"",LEFT(RIGHT(VLOOKUP(AK10,suvaha!$D$92:$H$158,2,FALSE),2),1))</f>
        <v/>
      </c>
      <c r="BI12" s="411"/>
      <c r="BJ12" s="409" t="str">
        <f>IF(VLOOKUP(AK10,suvaha!$D$92:$H$158,2,FALSE)=0,"",IF(LEN(VLOOKUP(AK10,suvaha!$D$92:$H$158,2,FALSE))&lt;1,"",LEFT(RIGHT(VLOOKUP(AK10,suvaha!$D$92:$H$158,2,FALSE),1),1)))</f>
        <v/>
      </c>
      <c r="BK12" s="643"/>
      <c r="BL12" s="618"/>
      <c r="BM12" s="409" t="str">
        <f>IF(LEN(VLOOKUP(AK10,suvaha!$D$92:$H$158,4,FALSE))&lt;11,"",LEFT(RIGHT(VLOOKUP(AK10,suvaha!$D$92:$H$158,4,FALSE),11),1))</f>
        <v/>
      </c>
      <c r="BN12" s="211"/>
      <c r="BO12" s="409" t="str">
        <f>IF(LEN(VLOOKUP(AK10,suvaha!$D$92:$H$158,4,FALSE))&lt;10,"",LEFT(RIGHT(VLOOKUP(AK10,suvaha!$D$92:$H$158,4,FALSE),10),1))</f>
        <v/>
      </c>
      <c r="BP12" s="411"/>
      <c r="BQ12" s="409" t="str">
        <f>IF(LEN(VLOOKUP(AK10,suvaha!$D$92:$H$158,4,FALSE))&lt;9,"",LEFT(RIGHT(VLOOKUP(AK10,suvaha!$D$92:$H$158,4,FALSE),9),1))</f>
        <v/>
      </c>
      <c r="BR12" s="211"/>
      <c r="BS12" s="409" t="str">
        <f>IF(LEN(VLOOKUP(AK10,suvaha!$D$92:$H$158,4,FALSE))&lt;8,"",LEFT(RIGHT(VLOOKUP(AK10,suvaha!$D$92:$H$158,4,FALSE),8),1))</f>
        <v/>
      </c>
      <c r="BT12" s="411"/>
      <c r="BU12" s="409" t="str">
        <f>IF(LEN(VLOOKUP(AK10,suvaha!$D$92:$H$158,4,FALSE))&lt;7,"",LEFT(RIGHT(VLOOKUP(AK10,suvaha!$D$92:$H$158,4,FALSE),7),1))</f>
        <v/>
      </c>
      <c r="BV12" s="801"/>
      <c r="BW12" s="409" t="str">
        <f>IF(LEN(VLOOKUP(AK10,suvaha!$D$92:$H$158,4,FALSE))&lt;6,"",LEFT(RIGHT(VLOOKUP(AK10,suvaha!$D$92:$H$158,4,FALSE),6),1))</f>
        <v/>
      </c>
      <c r="BX12" s="411"/>
      <c r="BY12" s="409" t="str">
        <f>IF(LEN(VLOOKUP(AK10,suvaha!$D$92:$H$158,4,FALSE))&lt;5,"",LEFT(RIGHT(VLOOKUP(AK10,suvaha!$D$92:$H$158,4,FALSE),5),1))</f>
        <v/>
      </c>
      <c r="BZ12" s="411"/>
      <c r="CA12" s="409" t="str">
        <f>IF(LEN(VLOOKUP(AK10,suvaha!$D$92:$H$158,4,FALSE))&lt;4,"",LEFT(RIGHT(VLOOKUP(AK10,suvaha!$D$92:$H$158,4,FALSE),4),1))</f>
        <v/>
      </c>
      <c r="CB12" s="802"/>
      <c r="CC12" s="409" t="str">
        <f>IF(LEN(VLOOKUP(AK10,suvaha!$D$92:$H$158,4,FALSE))&lt;3,"",LEFT(RIGHT(VLOOKUP(AK10,suvaha!$D$92:$H$158,4,FALSE),3),1))</f>
        <v/>
      </c>
      <c r="CD12" s="411"/>
      <c r="CE12" s="409" t="str">
        <f>IF(LEN(VLOOKUP(AK10,suvaha!$D$92:$H$158,4,FALSE))&lt;2,"",LEFT(RIGHT(VLOOKUP(AK10,suvaha!$D$92:$H$158,4,FALSE),2),1))</f>
        <v/>
      </c>
      <c r="CF12" s="411"/>
      <c r="CG12" s="409" t="str">
        <f>IF(VLOOKUP(AK10,suvaha!$D$92:$H$158,4,FALSE)=0,"",IF(LEN(VLOOKUP(AK10,suvaha!$D$92:$H$158,4,FALSE))&lt;1,"",LEFT(RIGHT(VLOOKUP(AK10,suvaha!$D$92:$H$158,4,FALSE),1),1)))</f>
        <v/>
      </c>
      <c r="CH12" s="268"/>
      <c r="CI12" s="261"/>
      <c r="CJ12" s="261"/>
    </row>
    <row r="13" spans="1:89" s="269" customFormat="1" ht="3" customHeight="1">
      <c r="A13" s="261"/>
      <c r="B13" s="261"/>
      <c r="C13" s="261"/>
      <c r="E13" s="832"/>
      <c r="F13" s="832"/>
      <c r="G13" s="785"/>
      <c r="H13" s="785"/>
      <c r="I13" s="785"/>
      <c r="J13" s="785"/>
      <c r="K13" s="785"/>
      <c r="L13" s="785"/>
      <c r="M13" s="785"/>
      <c r="N13" s="785"/>
      <c r="O13" s="785"/>
      <c r="P13" s="785"/>
      <c r="Q13" s="785"/>
      <c r="R13" s="785"/>
      <c r="S13" s="785"/>
      <c r="T13" s="785"/>
      <c r="U13" s="785"/>
      <c r="V13" s="785"/>
      <c r="W13" s="785"/>
      <c r="X13" s="785"/>
      <c r="Y13" s="785"/>
      <c r="Z13" s="785"/>
      <c r="AA13" s="785"/>
      <c r="AB13" s="785"/>
      <c r="AC13" s="785"/>
      <c r="AD13" s="785"/>
      <c r="AE13" s="785"/>
      <c r="AF13" s="785"/>
      <c r="AG13" s="785"/>
      <c r="AH13" s="785"/>
      <c r="AI13" s="785"/>
      <c r="AJ13" s="785"/>
      <c r="AK13" s="786"/>
      <c r="AL13" s="786"/>
      <c r="AM13" s="786"/>
      <c r="AN13" s="329"/>
      <c r="AO13" s="331"/>
      <c r="AP13" s="331"/>
      <c r="AQ13" s="331"/>
      <c r="AR13" s="331"/>
      <c r="AS13" s="331"/>
      <c r="AT13" s="331"/>
      <c r="AU13" s="331"/>
      <c r="AV13" s="331"/>
      <c r="AW13" s="331"/>
      <c r="AX13" s="331"/>
      <c r="AY13" s="331"/>
      <c r="AZ13" s="331"/>
      <c r="BA13" s="331"/>
      <c r="BB13" s="331"/>
      <c r="BC13" s="331"/>
      <c r="BD13" s="331"/>
      <c r="BE13" s="270"/>
      <c r="BF13" s="270"/>
      <c r="BG13" s="270"/>
      <c r="BH13" s="270"/>
      <c r="BI13" s="270"/>
      <c r="BJ13" s="270"/>
      <c r="BK13" s="270"/>
      <c r="BL13" s="638"/>
      <c r="BM13" s="638"/>
      <c r="BN13" s="638"/>
      <c r="BO13" s="638"/>
      <c r="BP13" s="638"/>
      <c r="BQ13" s="638"/>
      <c r="BR13" s="638"/>
      <c r="BS13" s="638"/>
      <c r="BT13" s="638"/>
      <c r="BU13" s="638"/>
      <c r="BV13" s="638"/>
      <c r="BW13" s="638"/>
      <c r="BX13" s="638"/>
      <c r="BY13" s="638"/>
      <c r="BZ13" s="638"/>
      <c r="CA13" s="638"/>
      <c r="CB13" s="638"/>
      <c r="CC13" s="270"/>
      <c r="CD13" s="270"/>
      <c r="CE13" s="270"/>
      <c r="CF13" s="270"/>
      <c r="CG13" s="270"/>
      <c r="CH13" s="271"/>
      <c r="CI13" s="261"/>
      <c r="CJ13" s="261"/>
    </row>
    <row r="14" spans="1:89" s="206" customFormat="1" ht="3" customHeight="1">
      <c r="A14" s="272"/>
      <c r="B14" s="273"/>
      <c r="C14" s="178"/>
      <c r="D14" s="178"/>
      <c r="E14" s="810" t="s">
        <v>895</v>
      </c>
      <c r="F14" s="810"/>
      <c r="G14" s="765" t="str">
        <f>Index!C142</f>
        <v>Štatutárne fondy (423, 42X)</v>
      </c>
      <c r="H14" s="765"/>
      <c r="I14" s="765"/>
      <c r="J14" s="765"/>
      <c r="K14" s="765"/>
      <c r="L14" s="765"/>
      <c r="M14" s="765"/>
      <c r="N14" s="765"/>
      <c r="O14" s="765"/>
      <c r="P14" s="765"/>
      <c r="Q14" s="765"/>
      <c r="R14" s="765"/>
      <c r="S14" s="765"/>
      <c r="T14" s="765"/>
      <c r="U14" s="765"/>
      <c r="V14" s="765"/>
      <c r="W14" s="765"/>
      <c r="X14" s="765"/>
      <c r="Y14" s="765"/>
      <c r="Z14" s="765"/>
      <c r="AA14" s="765"/>
      <c r="AB14" s="765"/>
      <c r="AC14" s="765"/>
      <c r="AD14" s="765"/>
      <c r="AE14" s="765"/>
      <c r="AF14" s="765"/>
      <c r="AG14" s="765"/>
      <c r="AH14" s="765"/>
      <c r="AI14" s="765"/>
      <c r="AJ14" s="765"/>
      <c r="AK14" s="766" t="s">
        <v>896</v>
      </c>
      <c r="AL14" s="766"/>
      <c r="AM14" s="766"/>
      <c r="AN14" s="321"/>
      <c r="AO14" s="332"/>
      <c r="AP14" s="332"/>
      <c r="AQ14" s="332"/>
      <c r="AR14" s="332"/>
      <c r="AS14" s="332"/>
      <c r="AT14" s="332"/>
      <c r="AU14" s="332"/>
      <c r="AV14" s="332"/>
      <c r="AW14" s="332"/>
      <c r="AX14" s="332"/>
      <c r="AY14" s="332"/>
      <c r="AZ14" s="332"/>
      <c r="BA14" s="332"/>
      <c r="BB14" s="332"/>
      <c r="BC14" s="332"/>
      <c r="BD14" s="332"/>
      <c r="BE14" s="264"/>
      <c r="BF14" s="264"/>
      <c r="BG14" s="264"/>
      <c r="BH14" s="264"/>
      <c r="BI14" s="264"/>
      <c r="BJ14" s="264"/>
      <c r="BK14" s="264"/>
      <c r="BL14" s="659"/>
      <c r="BM14" s="659"/>
      <c r="BN14" s="659"/>
      <c r="BO14" s="659"/>
      <c r="BP14" s="659"/>
      <c r="BQ14" s="659"/>
      <c r="BR14" s="659"/>
      <c r="BS14" s="659"/>
      <c r="BT14" s="659"/>
      <c r="BU14" s="659"/>
      <c r="BV14" s="659"/>
      <c r="BW14" s="659"/>
      <c r="BX14" s="659"/>
      <c r="BY14" s="659"/>
      <c r="BZ14" s="659"/>
      <c r="CA14" s="659"/>
      <c r="CB14" s="659"/>
      <c r="CC14" s="264"/>
      <c r="CD14" s="264"/>
      <c r="CE14" s="264"/>
      <c r="CF14" s="264"/>
      <c r="CG14" s="264"/>
      <c r="CH14" s="241"/>
      <c r="CI14" s="245"/>
      <c r="CJ14" s="245"/>
    </row>
    <row r="15" spans="1:89" s="206" customFormat="1" ht="3" customHeight="1">
      <c r="A15" s="272"/>
      <c r="B15" s="272"/>
      <c r="C15" s="272"/>
      <c r="D15" s="273"/>
      <c r="E15" s="810"/>
      <c r="F15" s="810"/>
      <c r="G15" s="765"/>
      <c r="H15" s="765"/>
      <c r="I15" s="765"/>
      <c r="J15" s="765"/>
      <c r="K15" s="765"/>
      <c r="L15" s="765"/>
      <c r="M15" s="765"/>
      <c r="N15" s="765"/>
      <c r="O15" s="765"/>
      <c r="P15" s="765"/>
      <c r="Q15" s="765"/>
      <c r="R15" s="765"/>
      <c r="S15" s="765"/>
      <c r="T15" s="765"/>
      <c r="U15" s="765"/>
      <c r="V15" s="765"/>
      <c r="W15" s="765"/>
      <c r="X15" s="765"/>
      <c r="Y15" s="765"/>
      <c r="Z15" s="765"/>
      <c r="AA15" s="765"/>
      <c r="AB15" s="765"/>
      <c r="AC15" s="765"/>
      <c r="AD15" s="765"/>
      <c r="AE15" s="765"/>
      <c r="AF15" s="765"/>
      <c r="AG15" s="765"/>
      <c r="AH15" s="765"/>
      <c r="AI15" s="765"/>
      <c r="AJ15" s="765"/>
      <c r="AK15" s="766"/>
      <c r="AL15" s="766"/>
      <c r="AM15" s="766"/>
      <c r="AN15" s="319"/>
      <c r="AO15" s="413"/>
      <c r="AP15" s="413"/>
      <c r="AQ15" s="413"/>
      <c r="AR15" s="412"/>
      <c r="AS15" s="410"/>
      <c r="AT15" s="410"/>
      <c r="AU15" s="410"/>
      <c r="AV15" s="410"/>
      <c r="AW15" s="410"/>
      <c r="AX15" s="411"/>
      <c r="AY15" s="800"/>
      <c r="AZ15" s="800"/>
      <c r="BA15" s="800"/>
      <c r="BB15" s="800"/>
      <c r="BC15" s="800"/>
      <c r="BD15" s="800"/>
      <c r="BE15" s="411"/>
      <c r="BF15" s="761"/>
      <c r="BG15" s="761"/>
      <c r="BH15" s="761"/>
      <c r="BI15" s="761"/>
      <c r="BJ15" s="761"/>
      <c r="BK15" s="643"/>
      <c r="BL15" s="618"/>
      <c r="BM15" s="612"/>
      <c r="BN15" s="612"/>
      <c r="BO15" s="612"/>
      <c r="BP15" s="412"/>
      <c r="BQ15" s="800"/>
      <c r="BR15" s="800"/>
      <c r="BS15" s="800"/>
      <c r="BT15" s="800"/>
      <c r="BU15" s="800"/>
      <c r="BV15" s="801"/>
      <c r="BW15" s="761"/>
      <c r="BX15" s="761"/>
      <c r="BY15" s="761"/>
      <c r="BZ15" s="761"/>
      <c r="CA15" s="761"/>
      <c r="CB15" s="802"/>
      <c r="CC15" s="761"/>
      <c r="CD15" s="761"/>
      <c r="CE15" s="761"/>
      <c r="CF15" s="761"/>
      <c r="CG15" s="761"/>
      <c r="CH15" s="242"/>
      <c r="CI15" s="245"/>
      <c r="CJ15" s="245"/>
    </row>
    <row r="16" spans="1:89" s="274" customFormat="1" ht="15" customHeight="1">
      <c r="A16" s="272"/>
      <c r="B16" s="272"/>
      <c r="C16" s="272"/>
      <c r="E16" s="810"/>
      <c r="F16" s="810"/>
      <c r="G16" s="765"/>
      <c r="H16" s="765"/>
      <c r="I16" s="765"/>
      <c r="J16" s="765"/>
      <c r="K16" s="765"/>
      <c r="L16" s="765"/>
      <c r="M16" s="765"/>
      <c r="N16" s="765"/>
      <c r="O16" s="765"/>
      <c r="P16" s="765"/>
      <c r="Q16" s="765"/>
      <c r="R16" s="765"/>
      <c r="S16" s="765"/>
      <c r="T16" s="765"/>
      <c r="U16" s="765"/>
      <c r="V16" s="765"/>
      <c r="W16" s="765"/>
      <c r="X16" s="765"/>
      <c r="Y16" s="765"/>
      <c r="Z16" s="765"/>
      <c r="AA16" s="765"/>
      <c r="AB16" s="765"/>
      <c r="AC16" s="765"/>
      <c r="AD16" s="765"/>
      <c r="AE16" s="765"/>
      <c r="AF16" s="765"/>
      <c r="AG16" s="765"/>
      <c r="AH16" s="765"/>
      <c r="AI16" s="765"/>
      <c r="AJ16" s="765"/>
      <c r="AK16" s="766"/>
      <c r="AL16" s="766"/>
      <c r="AM16" s="766"/>
      <c r="AN16" s="319"/>
      <c r="AO16" s="409" t="str">
        <f>IF(LEN(VLOOKUP(AK14,suvaha!$D$92:$H$158,2,FALSE))&lt;11,"",LEFT(RIGHT(VLOOKUP(AK14,suvaha!$D$92:$H$158,2,FALSE),11),1))</f>
        <v/>
      </c>
      <c r="AP16" s="211"/>
      <c r="AQ16" s="409" t="str">
        <f>IF(LEN(VLOOKUP(AK14,suvaha!$D$92:$H$158,2,FALSE))&lt;10,"",LEFT(RIGHT(VLOOKUP(AK14,suvaha!$D$92:$H$158,2,FALSE),10),1))</f>
        <v/>
      </c>
      <c r="AR16" s="411"/>
      <c r="AS16" s="409" t="str">
        <f>IF(LEN(VLOOKUP(AK14,suvaha!$D$92:$H$158,2,FALSE))&lt;9,"",LEFT(RIGHT(VLOOKUP(AK14,suvaha!$D$92:$H$158,2,FALSE),9),1))</f>
        <v/>
      </c>
      <c r="AT16" s="211"/>
      <c r="AU16" s="409" t="str">
        <f>IF(LEN(VLOOKUP(AK14,suvaha!$D$92:$H$158,2,FALSE))&lt;8,"",LEFT(RIGHT(VLOOKUP(AK14,suvaha!$D$92:$H$158,2,FALSE),8),1))</f>
        <v/>
      </c>
      <c r="AV16" s="411"/>
      <c r="AW16" s="409" t="str">
        <f>IF(LEN(VLOOKUP(AK14,suvaha!$D$92:$H$158,2,FALSE))&lt;7,"",LEFT(RIGHT(VLOOKUP(AK14,suvaha!$D$92:$H$158,2,FALSE),7),1))</f>
        <v/>
      </c>
      <c r="AX16" s="411"/>
      <c r="AY16" s="409" t="str">
        <f>IF(LEN(VLOOKUP(AK14,suvaha!$D$92:$H$158,2,FALSE))&lt;6,"",LEFT(RIGHT(VLOOKUP(AK14,suvaha!$D$92:$H$158,2,FALSE),6),1))</f>
        <v/>
      </c>
      <c r="AZ16" s="211"/>
      <c r="BA16" s="754" t="str">
        <f>IF(LEN(VLOOKUP(AK14,suvaha!$D$92:$H$158,2,FALSE))&lt;5,"",LEFT(RIGHT(VLOOKUP(AK14,suvaha!$D$92:$H$158,2,FALSE),5),1))</f>
        <v/>
      </c>
      <c r="BB16" s="754" t="e">
        <f>IF(LEN(#REF!)&lt;5,"",LEFT(RIGHT(#REF!,5),1))</f>
        <v>#REF!</v>
      </c>
      <c r="BC16" s="411"/>
      <c r="BD16" s="409" t="str">
        <f>IF(LEN(VLOOKUP(AK14,suvaha!$D$92:$H$158,2,FALSE))&lt;4,"",LEFT(RIGHT(VLOOKUP(AK14,suvaha!$D$92:$H$158,2,FALSE),4),1))</f>
        <v/>
      </c>
      <c r="BE16" s="411"/>
      <c r="BF16" s="409" t="str">
        <f>IF(LEN(VLOOKUP(AK14,suvaha!$D$92:$H$158,2,FALSE))&lt;3,"",LEFT(RIGHT(VLOOKUP(AK14,suvaha!$D$92:$H$158,2,FALSE),3),1))</f>
        <v/>
      </c>
      <c r="BG16" s="411"/>
      <c r="BH16" s="409" t="str">
        <f>IF(LEN(VLOOKUP(AK14,suvaha!$D$92:$H$158,2,FALSE))&lt;2,"",LEFT(RIGHT(VLOOKUP(AK14,suvaha!$D$92:$H$158,2,FALSE),2),1))</f>
        <v/>
      </c>
      <c r="BI16" s="411"/>
      <c r="BJ16" s="409" t="str">
        <f>IF(VLOOKUP(AK14,suvaha!$D$92:$H$158,2,FALSE)=0,"",IF(LEN(VLOOKUP(AK14,suvaha!$D$92:$H$158,2,FALSE))&lt;1,"",LEFT(RIGHT(VLOOKUP(AK14,suvaha!$D$92:$H$158,2,FALSE),1),1)))</f>
        <v/>
      </c>
      <c r="BK16" s="643"/>
      <c r="BL16" s="618"/>
      <c r="BM16" s="409" t="str">
        <f>IF(LEN(VLOOKUP(AK14,suvaha!$D$92:$H$158,4,FALSE))&lt;11,"",LEFT(RIGHT(VLOOKUP(AK14,suvaha!$D$92:$H$158,4,FALSE),11),1))</f>
        <v/>
      </c>
      <c r="BN16" s="211"/>
      <c r="BO16" s="409" t="str">
        <f>IF(LEN(VLOOKUP(AK14,suvaha!$D$92:$H$158,4,FALSE))&lt;10,"",LEFT(RIGHT(VLOOKUP(AK14,suvaha!$D$92:$H$158,4,FALSE),10),1))</f>
        <v/>
      </c>
      <c r="BP16" s="411"/>
      <c r="BQ16" s="409" t="str">
        <f>IF(LEN(VLOOKUP(AK14,suvaha!$D$92:$H$158,4,FALSE))&lt;9,"",LEFT(RIGHT(VLOOKUP(AK14,suvaha!$D$92:$H$158,4,FALSE),9),1))</f>
        <v/>
      </c>
      <c r="BR16" s="211"/>
      <c r="BS16" s="409" t="str">
        <f>IF(LEN(VLOOKUP(AK14,suvaha!$D$92:$H$158,4,FALSE))&lt;8,"",LEFT(RIGHT(VLOOKUP(AK14,suvaha!$D$92:$H$158,4,FALSE),8),1))</f>
        <v/>
      </c>
      <c r="BT16" s="411"/>
      <c r="BU16" s="409" t="str">
        <f>IF(LEN(VLOOKUP(AK14,suvaha!$D$92:$H$158,4,FALSE))&lt;7,"",LEFT(RIGHT(VLOOKUP(AK14,suvaha!$D$92:$H$158,4,FALSE),7),1))</f>
        <v/>
      </c>
      <c r="BV16" s="801"/>
      <c r="BW16" s="409" t="str">
        <f>IF(LEN(VLOOKUP(AK14,suvaha!$D$92:$H$158,4,FALSE))&lt;6,"",LEFT(RIGHT(VLOOKUP(AK14,suvaha!$D$92:$H$158,4,FALSE),6),1))</f>
        <v/>
      </c>
      <c r="BX16" s="411"/>
      <c r="BY16" s="409" t="str">
        <f>IF(LEN(VLOOKUP(AK14,suvaha!$D$92:$H$158,4,FALSE))&lt;5,"",LEFT(RIGHT(VLOOKUP(AK14,suvaha!$D$92:$H$158,4,FALSE),5),1))</f>
        <v/>
      </c>
      <c r="BZ16" s="411"/>
      <c r="CA16" s="409" t="str">
        <f>IF(LEN(VLOOKUP(AK14,suvaha!$D$92:$H$158,4,FALSE))&lt;4,"",LEFT(RIGHT(VLOOKUP(AK14,suvaha!$D$92:$H$158,4,FALSE),4),1))</f>
        <v/>
      </c>
      <c r="CB16" s="802"/>
      <c r="CC16" s="409" t="str">
        <f>IF(LEN(VLOOKUP(AK14,suvaha!$D$92:$H$158,4,FALSE))&lt;3,"",LEFT(RIGHT(VLOOKUP(AK14,suvaha!$D$92:$H$158,4,FALSE),3),1))</f>
        <v/>
      </c>
      <c r="CD16" s="411"/>
      <c r="CE16" s="409" t="str">
        <f>IF(LEN(VLOOKUP(AK14,suvaha!$D$92:$H$158,4,FALSE))&lt;2,"",LEFT(RIGHT(VLOOKUP(AK14,suvaha!$D$92:$H$158,4,FALSE),2),1))</f>
        <v/>
      </c>
      <c r="CF16" s="411"/>
      <c r="CG16" s="409" t="str">
        <f>IF(VLOOKUP(AK14,suvaha!$D$92:$H$158,4,FALSE)=0,"",IF(LEN(VLOOKUP(AK14,suvaha!$D$92:$H$158,4,FALSE))&lt;1,"",LEFT(RIGHT(VLOOKUP(AK14,suvaha!$D$92:$H$158,4,FALSE),1),1)))</f>
        <v/>
      </c>
      <c r="CH16" s="242"/>
      <c r="CI16" s="272"/>
      <c r="CJ16" s="272"/>
    </row>
    <row r="17" spans="1:88" s="274" customFormat="1" ht="3" customHeight="1">
      <c r="A17" s="272"/>
      <c r="B17" s="272"/>
      <c r="C17" s="272"/>
      <c r="E17" s="810"/>
      <c r="F17" s="810"/>
      <c r="G17" s="765"/>
      <c r="H17" s="765"/>
      <c r="I17" s="765"/>
      <c r="J17" s="765"/>
      <c r="K17" s="765"/>
      <c r="L17" s="765"/>
      <c r="M17" s="765"/>
      <c r="N17" s="765"/>
      <c r="O17" s="765"/>
      <c r="P17" s="765"/>
      <c r="Q17" s="765"/>
      <c r="R17" s="765"/>
      <c r="S17" s="765"/>
      <c r="T17" s="765"/>
      <c r="U17" s="765"/>
      <c r="V17" s="765"/>
      <c r="W17" s="765"/>
      <c r="X17" s="765"/>
      <c r="Y17" s="765"/>
      <c r="Z17" s="765"/>
      <c r="AA17" s="765"/>
      <c r="AB17" s="765"/>
      <c r="AC17" s="765"/>
      <c r="AD17" s="765"/>
      <c r="AE17" s="765"/>
      <c r="AF17" s="765"/>
      <c r="AG17" s="765"/>
      <c r="AH17" s="765"/>
      <c r="AI17" s="765"/>
      <c r="AJ17" s="765"/>
      <c r="AK17" s="766"/>
      <c r="AL17" s="766"/>
      <c r="AM17" s="766"/>
      <c r="AN17" s="322"/>
      <c r="AO17" s="331"/>
      <c r="AP17" s="331"/>
      <c r="AQ17" s="331"/>
      <c r="AR17" s="331"/>
      <c r="AS17" s="331"/>
      <c r="AT17" s="331"/>
      <c r="AU17" s="331"/>
      <c r="AV17" s="331"/>
      <c r="AW17" s="331"/>
      <c r="AX17" s="331"/>
      <c r="AY17" s="331"/>
      <c r="AZ17" s="331"/>
      <c r="BA17" s="331"/>
      <c r="BB17" s="331"/>
      <c r="BC17" s="331"/>
      <c r="BD17" s="331"/>
      <c r="BE17" s="270"/>
      <c r="BF17" s="270"/>
      <c r="BG17" s="270"/>
      <c r="BH17" s="270"/>
      <c r="BI17" s="270"/>
      <c r="BJ17" s="270"/>
      <c r="BK17" s="270"/>
      <c r="BL17" s="638"/>
      <c r="BM17" s="638"/>
      <c r="BN17" s="638"/>
      <c r="BO17" s="638"/>
      <c r="BP17" s="638"/>
      <c r="BQ17" s="638"/>
      <c r="BR17" s="638"/>
      <c r="BS17" s="638"/>
      <c r="BT17" s="638"/>
      <c r="BU17" s="638"/>
      <c r="BV17" s="638"/>
      <c r="BW17" s="638"/>
      <c r="BX17" s="638"/>
      <c r="BY17" s="638"/>
      <c r="BZ17" s="638"/>
      <c r="CA17" s="638"/>
      <c r="CB17" s="638"/>
      <c r="CC17" s="270"/>
      <c r="CD17" s="270"/>
      <c r="CE17" s="270"/>
      <c r="CF17" s="270"/>
      <c r="CG17" s="270"/>
      <c r="CH17" s="243"/>
      <c r="CI17" s="272"/>
      <c r="CJ17" s="272"/>
    </row>
    <row r="18" spans="1:88" s="206" customFormat="1" ht="3" customHeight="1">
      <c r="A18" s="272"/>
      <c r="B18" s="273"/>
      <c r="C18" s="178"/>
      <c r="D18" s="178"/>
      <c r="E18" s="826" t="s">
        <v>775</v>
      </c>
      <c r="F18" s="827"/>
      <c r="G18" s="765" t="str">
        <f>Index!C143</f>
        <v>Ostatné fondy (427, 42X)</v>
      </c>
      <c r="H18" s="765"/>
      <c r="I18" s="765"/>
      <c r="J18" s="765"/>
      <c r="K18" s="765"/>
      <c r="L18" s="765"/>
      <c r="M18" s="765"/>
      <c r="N18" s="765"/>
      <c r="O18" s="765"/>
      <c r="P18" s="765"/>
      <c r="Q18" s="765"/>
      <c r="R18" s="765"/>
      <c r="S18" s="765"/>
      <c r="T18" s="765"/>
      <c r="U18" s="765"/>
      <c r="V18" s="765"/>
      <c r="W18" s="765"/>
      <c r="X18" s="765"/>
      <c r="Y18" s="765"/>
      <c r="Z18" s="765"/>
      <c r="AA18" s="765"/>
      <c r="AB18" s="765"/>
      <c r="AC18" s="765"/>
      <c r="AD18" s="765"/>
      <c r="AE18" s="765"/>
      <c r="AF18" s="765"/>
      <c r="AG18" s="765"/>
      <c r="AH18" s="765"/>
      <c r="AI18" s="765"/>
      <c r="AJ18" s="765"/>
      <c r="AK18" s="766" t="s">
        <v>898</v>
      </c>
      <c r="AL18" s="766"/>
      <c r="AM18" s="766"/>
      <c r="AN18" s="321"/>
      <c r="AO18" s="332"/>
      <c r="AP18" s="332"/>
      <c r="AQ18" s="332"/>
      <c r="AR18" s="332"/>
      <c r="AS18" s="332"/>
      <c r="AT18" s="332"/>
      <c r="AU18" s="332"/>
      <c r="AV18" s="332"/>
      <c r="AW18" s="332"/>
      <c r="AX18" s="332"/>
      <c r="AY18" s="332"/>
      <c r="AZ18" s="332"/>
      <c r="BA18" s="332"/>
      <c r="BB18" s="332"/>
      <c r="BC18" s="332"/>
      <c r="BD18" s="332"/>
      <c r="BE18" s="264"/>
      <c r="BF18" s="264"/>
      <c r="BG18" s="264"/>
      <c r="BH18" s="264"/>
      <c r="BI18" s="264"/>
      <c r="BJ18" s="264"/>
      <c r="BK18" s="264"/>
      <c r="BL18" s="659"/>
      <c r="BM18" s="659"/>
      <c r="BN18" s="659"/>
      <c r="BO18" s="659"/>
      <c r="BP18" s="659"/>
      <c r="BQ18" s="659"/>
      <c r="BR18" s="659"/>
      <c r="BS18" s="659"/>
      <c r="BT18" s="659"/>
      <c r="BU18" s="659"/>
      <c r="BV18" s="659"/>
      <c r="BW18" s="659"/>
      <c r="BX18" s="659"/>
      <c r="BY18" s="659"/>
      <c r="BZ18" s="659"/>
      <c r="CA18" s="659"/>
      <c r="CB18" s="659"/>
      <c r="CC18" s="264"/>
      <c r="CD18" s="264"/>
      <c r="CE18" s="264"/>
      <c r="CF18" s="264"/>
      <c r="CG18" s="264"/>
      <c r="CH18" s="241"/>
      <c r="CI18" s="245"/>
      <c r="CJ18" s="245"/>
    </row>
    <row r="19" spans="1:88" s="206" customFormat="1" ht="3" customHeight="1">
      <c r="A19" s="272"/>
      <c r="B19" s="272"/>
      <c r="C19" s="272"/>
      <c r="D19" s="273"/>
      <c r="E19" s="828"/>
      <c r="F19" s="829"/>
      <c r="G19" s="765"/>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766"/>
      <c r="AL19" s="766"/>
      <c r="AM19" s="766"/>
      <c r="AN19" s="319"/>
      <c r="AO19" s="413"/>
      <c r="AP19" s="413"/>
      <c r="AQ19" s="413"/>
      <c r="AR19" s="412"/>
      <c r="AS19" s="410"/>
      <c r="AT19" s="410"/>
      <c r="AU19" s="410"/>
      <c r="AV19" s="410"/>
      <c r="AW19" s="410"/>
      <c r="AX19" s="411"/>
      <c r="AY19" s="800"/>
      <c r="AZ19" s="800"/>
      <c r="BA19" s="800"/>
      <c r="BB19" s="800"/>
      <c r="BC19" s="800"/>
      <c r="BD19" s="800"/>
      <c r="BE19" s="411"/>
      <c r="BF19" s="761"/>
      <c r="BG19" s="761"/>
      <c r="BH19" s="761"/>
      <c r="BI19" s="761"/>
      <c r="BJ19" s="761"/>
      <c r="BK19" s="643"/>
      <c r="BL19" s="618"/>
      <c r="BM19" s="612"/>
      <c r="BN19" s="612"/>
      <c r="BO19" s="612"/>
      <c r="BP19" s="412"/>
      <c r="BQ19" s="800"/>
      <c r="BR19" s="800"/>
      <c r="BS19" s="800"/>
      <c r="BT19" s="800"/>
      <c r="BU19" s="800"/>
      <c r="BV19" s="801"/>
      <c r="BW19" s="761"/>
      <c r="BX19" s="761"/>
      <c r="BY19" s="761"/>
      <c r="BZ19" s="761"/>
      <c r="CA19" s="761"/>
      <c r="CB19" s="802"/>
      <c r="CC19" s="761"/>
      <c r="CD19" s="761"/>
      <c r="CE19" s="761"/>
      <c r="CF19" s="761"/>
      <c r="CG19" s="761"/>
      <c r="CH19" s="242"/>
      <c r="CI19" s="245"/>
      <c r="CJ19" s="245"/>
    </row>
    <row r="20" spans="1:88" s="274" customFormat="1" ht="15" customHeight="1">
      <c r="A20" s="272"/>
      <c r="B20" s="272"/>
      <c r="C20" s="272"/>
      <c r="E20" s="828"/>
      <c r="F20" s="829"/>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766"/>
      <c r="AL20" s="766"/>
      <c r="AM20" s="766"/>
      <c r="AN20" s="319"/>
      <c r="AO20" s="409" t="str">
        <f>IF(LEN(VLOOKUP(AK18,suvaha!$D$92:$H$158,2,FALSE))&lt;11,"",LEFT(RIGHT(VLOOKUP(AK18,suvaha!$D$92:$H$158,2,FALSE),11),1))</f>
        <v/>
      </c>
      <c r="AP20" s="211"/>
      <c r="AQ20" s="409" t="str">
        <f>IF(LEN(VLOOKUP(AK18,suvaha!$D$92:$H$158,2,FALSE))&lt;10,"",LEFT(RIGHT(VLOOKUP(AK18,suvaha!$D$92:$H$158,2,FALSE),10),1))</f>
        <v/>
      </c>
      <c r="AR20" s="411"/>
      <c r="AS20" s="409" t="str">
        <f>IF(LEN(VLOOKUP(AK18,suvaha!$D$92:$H$158,2,FALSE))&lt;9,"",LEFT(RIGHT(VLOOKUP(AK18,suvaha!$D$92:$H$158,2,FALSE),9),1))</f>
        <v/>
      </c>
      <c r="AT20" s="211"/>
      <c r="AU20" s="409" t="str">
        <f>IF(LEN(VLOOKUP(AK18,suvaha!$D$92:$H$158,2,FALSE))&lt;8,"",LEFT(RIGHT(VLOOKUP(AK18,suvaha!$D$92:$H$158,2,FALSE),8),1))</f>
        <v/>
      </c>
      <c r="AV20" s="411"/>
      <c r="AW20" s="409" t="str">
        <f>IF(LEN(VLOOKUP(AK18,suvaha!$D$92:$H$158,2,FALSE))&lt;7,"",LEFT(RIGHT(VLOOKUP(AK18,suvaha!$D$92:$H$158,2,FALSE),7),1))</f>
        <v/>
      </c>
      <c r="AX20" s="411"/>
      <c r="AY20" s="409" t="str">
        <f>IF(LEN(VLOOKUP(AK18,suvaha!$D$92:$H$158,2,FALSE))&lt;6,"",LEFT(RIGHT(VLOOKUP(AK18,suvaha!$D$92:$H$158,2,FALSE),6),1))</f>
        <v/>
      </c>
      <c r="AZ20" s="211"/>
      <c r="BA20" s="754" t="str">
        <f>IF(LEN(VLOOKUP(AK18,suvaha!$D$92:$H$158,2,FALSE))&lt;5,"",LEFT(RIGHT(VLOOKUP(AK18,suvaha!$D$92:$H$158,2,FALSE),5),1))</f>
        <v/>
      </c>
      <c r="BB20" s="754" t="e">
        <f>IF(LEN(#REF!)&lt;5,"",LEFT(RIGHT(#REF!,5),1))</f>
        <v>#REF!</v>
      </c>
      <c r="BC20" s="411"/>
      <c r="BD20" s="409" t="str">
        <f>IF(LEN(VLOOKUP(AK18,suvaha!$D$92:$H$158,2,FALSE))&lt;4,"",LEFT(RIGHT(VLOOKUP(AK18,suvaha!$D$92:$H$158,2,FALSE),4),1))</f>
        <v/>
      </c>
      <c r="BE20" s="411"/>
      <c r="BF20" s="409" t="str">
        <f>IF(LEN(VLOOKUP(AK18,suvaha!$D$92:$H$158,2,FALSE))&lt;3,"",LEFT(RIGHT(VLOOKUP(AK18,suvaha!$D$92:$H$158,2,FALSE),3),1))</f>
        <v/>
      </c>
      <c r="BG20" s="411"/>
      <c r="BH20" s="409" t="str">
        <f>IF(LEN(VLOOKUP(AK18,suvaha!$D$92:$H$158,2,FALSE))&lt;2,"",LEFT(RIGHT(VLOOKUP(AK18,suvaha!$D$92:$H$158,2,FALSE),2),1))</f>
        <v/>
      </c>
      <c r="BI20" s="411"/>
      <c r="BJ20" s="409" t="str">
        <f>IF(VLOOKUP(AK18,suvaha!$D$92:$H$158,2,FALSE)=0,"",IF(LEN(VLOOKUP(AK18,suvaha!$D$92:$H$158,2,FALSE))&lt;1,"",LEFT(RIGHT(VLOOKUP(AK18,suvaha!$D$92:$H$158,2,FALSE),1),1)))</f>
        <v/>
      </c>
      <c r="BK20" s="643"/>
      <c r="BL20" s="618"/>
      <c r="BM20" s="409" t="str">
        <f>IF(LEN(VLOOKUP(AK18,suvaha!$D$92:$H$158,4,FALSE))&lt;11,"",LEFT(RIGHT(VLOOKUP(AK18,suvaha!$D$92:$H$158,4,FALSE),11),1))</f>
        <v/>
      </c>
      <c r="BN20" s="211"/>
      <c r="BO20" s="409" t="str">
        <f>IF(LEN(VLOOKUP(AK18,suvaha!$D$92:$H$158,4,FALSE))&lt;10,"",LEFT(RIGHT(VLOOKUP(AK18,suvaha!$D$92:$H$158,4,FALSE),10),1))</f>
        <v/>
      </c>
      <c r="BP20" s="411"/>
      <c r="BQ20" s="409" t="str">
        <f>IF(LEN(VLOOKUP(AK18,suvaha!$D$92:$H$158,4,FALSE))&lt;9,"",LEFT(RIGHT(VLOOKUP(AK18,suvaha!$D$92:$H$158,4,FALSE),9),1))</f>
        <v/>
      </c>
      <c r="BR20" s="211"/>
      <c r="BS20" s="409" t="str">
        <f>IF(LEN(VLOOKUP(AK18,suvaha!$D$92:$H$158,4,FALSE))&lt;8,"",LEFT(RIGHT(VLOOKUP(AK18,suvaha!$D$92:$H$158,4,FALSE),8),1))</f>
        <v/>
      </c>
      <c r="BT20" s="411"/>
      <c r="BU20" s="409" t="str">
        <f>IF(LEN(VLOOKUP(AK18,suvaha!$D$92:$H$158,4,FALSE))&lt;7,"",LEFT(RIGHT(VLOOKUP(AK18,suvaha!$D$92:$H$158,4,FALSE),7),1))</f>
        <v/>
      </c>
      <c r="BV20" s="801"/>
      <c r="BW20" s="409" t="str">
        <f>IF(LEN(VLOOKUP(AK18,suvaha!$D$92:$H$158,4,FALSE))&lt;6,"",LEFT(RIGHT(VLOOKUP(AK18,suvaha!$D$92:$H$158,4,FALSE),6),1))</f>
        <v/>
      </c>
      <c r="BX20" s="411"/>
      <c r="BY20" s="409" t="str">
        <f>IF(LEN(VLOOKUP(AK18,suvaha!$D$92:$H$158,4,FALSE))&lt;5,"",LEFT(RIGHT(VLOOKUP(AK18,suvaha!$D$92:$H$158,4,FALSE),5),1))</f>
        <v/>
      </c>
      <c r="BZ20" s="411"/>
      <c r="CA20" s="409" t="str">
        <f>IF(LEN(VLOOKUP(AK18,suvaha!$D$92:$H$158,4,FALSE))&lt;4,"",LEFT(RIGHT(VLOOKUP(AK18,suvaha!$D$92:$H$158,4,FALSE),4),1))</f>
        <v/>
      </c>
      <c r="CB20" s="802"/>
      <c r="CC20" s="409" t="str">
        <f>IF(LEN(VLOOKUP(AK18,suvaha!$D$92:$H$158,4,FALSE))&lt;3,"",LEFT(RIGHT(VLOOKUP(AK18,suvaha!$D$92:$H$158,4,FALSE),3),1))</f>
        <v/>
      </c>
      <c r="CD20" s="411"/>
      <c r="CE20" s="409" t="str">
        <f>IF(LEN(VLOOKUP(AK18,suvaha!$D$92:$H$158,4,FALSE))&lt;2,"",LEFT(RIGHT(VLOOKUP(AK18,suvaha!$D$92:$H$158,4,FALSE),2),1))</f>
        <v/>
      </c>
      <c r="CF20" s="411"/>
      <c r="CG20" s="409" t="str">
        <f>IF(VLOOKUP(AK18,suvaha!$D$92:$H$158,4,FALSE)=0,"",IF(LEN(VLOOKUP(AK18,suvaha!$D$92:$H$158,4,FALSE))&lt;1,"",LEFT(RIGHT(VLOOKUP(AK18,suvaha!$D$92:$H$158,4,FALSE),1),1)))</f>
        <v/>
      </c>
      <c r="CH20" s="242"/>
      <c r="CI20" s="272"/>
      <c r="CJ20" s="272"/>
    </row>
    <row r="21" spans="1:88" s="274" customFormat="1" ht="3" customHeight="1">
      <c r="A21" s="272"/>
      <c r="B21" s="272"/>
      <c r="C21" s="272"/>
      <c r="E21" s="830"/>
      <c r="F21" s="831"/>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766"/>
      <c r="AL21" s="766"/>
      <c r="AM21" s="766"/>
      <c r="AN21" s="322"/>
      <c r="AO21" s="331"/>
      <c r="AP21" s="331"/>
      <c r="AQ21" s="331"/>
      <c r="AR21" s="331"/>
      <c r="AS21" s="331"/>
      <c r="AT21" s="331"/>
      <c r="AU21" s="331"/>
      <c r="AV21" s="331"/>
      <c r="AW21" s="331"/>
      <c r="AX21" s="331"/>
      <c r="AY21" s="331"/>
      <c r="AZ21" s="331"/>
      <c r="BA21" s="331"/>
      <c r="BB21" s="331"/>
      <c r="BC21" s="331"/>
      <c r="BD21" s="331"/>
      <c r="BE21" s="270"/>
      <c r="BF21" s="270"/>
      <c r="BG21" s="270"/>
      <c r="BH21" s="270"/>
      <c r="BI21" s="270"/>
      <c r="BJ21" s="270"/>
      <c r="BK21" s="270"/>
      <c r="BL21" s="638"/>
      <c r="BM21" s="638"/>
      <c r="BN21" s="638"/>
      <c r="BO21" s="638"/>
      <c r="BP21" s="638"/>
      <c r="BQ21" s="638"/>
      <c r="BR21" s="638"/>
      <c r="BS21" s="638"/>
      <c r="BT21" s="638"/>
      <c r="BU21" s="638"/>
      <c r="BV21" s="638"/>
      <c r="BW21" s="638"/>
      <c r="BX21" s="638"/>
      <c r="BY21" s="638"/>
      <c r="BZ21" s="638"/>
      <c r="CA21" s="638"/>
      <c r="CB21" s="638"/>
      <c r="CC21" s="270"/>
      <c r="CD21" s="270"/>
      <c r="CE21" s="270"/>
      <c r="CF21" s="270"/>
      <c r="CG21" s="270"/>
      <c r="CH21" s="243"/>
      <c r="CI21" s="272"/>
      <c r="CJ21" s="272"/>
    </row>
    <row r="22" spans="1:88" s="206" customFormat="1" ht="3" customHeight="1">
      <c r="A22" s="173"/>
      <c r="B22" s="325"/>
      <c r="C22" s="178"/>
      <c r="D22" s="178"/>
      <c r="E22" s="811" t="s">
        <v>899</v>
      </c>
      <c r="F22" s="812"/>
      <c r="G22" s="817" t="str">
        <f>Index!C144</f>
        <v>Oceňovacie rozdiely z precenenia súčet (r. 94 až r. 96)</v>
      </c>
      <c r="H22" s="818"/>
      <c r="I22" s="818"/>
      <c r="J22" s="818"/>
      <c r="K22" s="818"/>
      <c r="L22" s="818"/>
      <c r="M22" s="818"/>
      <c r="N22" s="818"/>
      <c r="O22" s="818"/>
      <c r="P22" s="818"/>
      <c r="Q22" s="818"/>
      <c r="R22" s="818"/>
      <c r="S22" s="818"/>
      <c r="T22" s="818"/>
      <c r="U22" s="818"/>
      <c r="V22" s="818"/>
      <c r="W22" s="818"/>
      <c r="X22" s="818"/>
      <c r="Y22" s="818"/>
      <c r="Z22" s="818"/>
      <c r="AA22" s="818"/>
      <c r="AB22" s="818"/>
      <c r="AC22" s="818"/>
      <c r="AD22" s="818"/>
      <c r="AE22" s="818"/>
      <c r="AF22" s="818"/>
      <c r="AG22" s="818"/>
      <c r="AH22" s="818"/>
      <c r="AI22" s="818"/>
      <c r="AJ22" s="819"/>
      <c r="AK22" s="770" t="s">
        <v>901</v>
      </c>
      <c r="AL22" s="770"/>
      <c r="AM22" s="770"/>
      <c r="AN22" s="321"/>
      <c r="AO22" s="332"/>
      <c r="AP22" s="332"/>
      <c r="AQ22" s="332"/>
      <c r="AR22" s="332"/>
      <c r="AS22" s="332"/>
      <c r="AT22" s="332"/>
      <c r="AU22" s="332"/>
      <c r="AV22" s="332"/>
      <c r="AW22" s="332"/>
      <c r="AX22" s="332"/>
      <c r="AY22" s="332"/>
      <c r="AZ22" s="332"/>
      <c r="BA22" s="332"/>
      <c r="BB22" s="332"/>
      <c r="BC22" s="332"/>
      <c r="BD22" s="332"/>
      <c r="BE22" s="264"/>
      <c r="BF22" s="264"/>
      <c r="BG22" s="264"/>
      <c r="BH22" s="264"/>
      <c r="BI22" s="264"/>
      <c r="BJ22" s="264"/>
      <c r="BK22" s="264"/>
      <c r="BL22" s="659"/>
      <c r="BM22" s="659"/>
      <c r="BN22" s="659"/>
      <c r="BO22" s="659"/>
      <c r="BP22" s="659"/>
      <c r="BQ22" s="659"/>
      <c r="BR22" s="659"/>
      <c r="BS22" s="659"/>
      <c r="BT22" s="659"/>
      <c r="BU22" s="659"/>
      <c r="BV22" s="659"/>
      <c r="BW22" s="659"/>
      <c r="BX22" s="659"/>
      <c r="BY22" s="659"/>
      <c r="BZ22" s="659"/>
      <c r="CA22" s="659"/>
      <c r="CB22" s="659"/>
      <c r="CC22" s="264"/>
      <c r="CD22" s="264"/>
      <c r="CE22" s="264"/>
      <c r="CF22" s="264"/>
      <c r="CG22" s="264"/>
      <c r="CH22" s="241"/>
      <c r="CI22" s="245"/>
      <c r="CJ22" s="245"/>
    </row>
    <row r="23" spans="1:88" s="206" customFormat="1" ht="3" customHeight="1">
      <c r="A23" s="173"/>
      <c r="B23" s="173"/>
      <c r="C23" s="173"/>
      <c r="D23" s="325"/>
      <c r="E23" s="813"/>
      <c r="F23" s="814"/>
      <c r="G23" s="820"/>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2"/>
      <c r="AK23" s="770"/>
      <c r="AL23" s="770"/>
      <c r="AM23" s="770"/>
      <c r="AN23" s="319"/>
      <c r="AO23" s="413"/>
      <c r="AP23" s="413"/>
      <c r="AQ23" s="413"/>
      <c r="AR23" s="412"/>
      <c r="AS23" s="414"/>
      <c r="AT23" s="414"/>
      <c r="AU23" s="414"/>
      <c r="AV23" s="414"/>
      <c r="AW23" s="414"/>
      <c r="AX23" s="415"/>
      <c r="AY23" s="613"/>
      <c r="AZ23" s="613"/>
      <c r="BA23" s="613"/>
      <c r="BB23" s="613"/>
      <c r="BC23" s="613"/>
      <c r="BD23" s="613"/>
      <c r="BE23" s="411"/>
      <c r="BF23" s="761"/>
      <c r="BG23" s="761"/>
      <c r="BH23" s="761"/>
      <c r="BI23" s="761"/>
      <c r="BJ23" s="761"/>
      <c r="BK23" s="643"/>
      <c r="BL23" s="618"/>
      <c r="BM23" s="612"/>
      <c r="BN23" s="612"/>
      <c r="BO23" s="612"/>
      <c r="BP23" s="412"/>
      <c r="BQ23" s="613"/>
      <c r="BR23" s="613"/>
      <c r="BS23" s="613"/>
      <c r="BT23" s="613"/>
      <c r="BU23" s="613"/>
      <c r="BV23" s="610"/>
      <c r="BW23" s="614"/>
      <c r="BX23" s="614"/>
      <c r="BY23" s="614"/>
      <c r="BZ23" s="614"/>
      <c r="CA23" s="614"/>
      <c r="CB23" s="611"/>
      <c r="CC23" s="614"/>
      <c r="CD23" s="614"/>
      <c r="CE23" s="614"/>
      <c r="CF23" s="614"/>
      <c r="CG23" s="614"/>
      <c r="CH23" s="242"/>
      <c r="CI23" s="245"/>
      <c r="CJ23" s="245"/>
    </row>
    <row r="24" spans="1:88" s="203" customFormat="1" ht="15" customHeight="1">
      <c r="A24" s="173"/>
      <c r="B24" s="173"/>
      <c r="C24" s="173"/>
      <c r="E24" s="813"/>
      <c r="F24" s="814"/>
      <c r="G24" s="820"/>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2"/>
      <c r="AK24" s="770"/>
      <c r="AL24" s="770"/>
      <c r="AM24" s="770"/>
      <c r="AN24" s="319"/>
      <c r="AO24" s="409" t="str">
        <f>IF(LEN(VLOOKUP(AK22,suvaha!$D$92:$H$158,2,FALSE))&lt;11,"",LEFT(RIGHT(VLOOKUP(AK22,suvaha!$D$92:$H$158,2,FALSE),11),1))</f>
        <v/>
      </c>
      <c r="AP24" s="211"/>
      <c r="AQ24" s="409" t="str">
        <f>IF(LEN(VLOOKUP(AK22,suvaha!$D$92:$H$158,2,FALSE))&lt;10,"",LEFT(RIGHT(VLOOKUP(AK22,suvaha!$D$92:$H$158,2,FALSE),10),1))</f>
        <v/>
      </c>
      <c r="AR24" s="411"/>
      <c r="AS24" s="409" t="str">
        <f>IF(LEN(VLOOKUP(AK22,suvaha!$D$92:$H$158,2,FALSE))&lt;9,"",LEFT(RIGHT(VLOOKUP(AK22,suvaha!$D$92:$H$158,2,FALSE),9),1))</f>
        <v/>
      </c>
      <c r="AT24" s="211"/>
      <c r="AU24" s="409" t="str">
        <f>IF(LEN(VLOOKUP(AK22,suvaha!$D$92:$H$158,2,FALSE))&lt;8,"",LEFT(RIGHT(VLOOKUP(AK22,suvaha!$D$92:$H$158,2,FALSE),8),1))</f>
        <v/>
      </c>
      <c r="AV24" s="411"/>
      <c r="AW24" s="409" t="str">
        <f>IF(LEN(VLOOKUP(AK22,suvaha!$D$92:$H$158,2,FALSE))&lt;7,"",LEFT(RIGHT(VLOOKUP(AK22,suvaha!$D$92:$H$158,2,FALSE),7),1))</f>
        <v/>
      </c>
      <c r="AX24" s="415"/>
      <c r="AY24" s="409" t="str">
        <f>IF(LEN(VLOOKUP(AK22,suvaha!$D$92:$H$158,2,FALSE))&lt;6,"",LEFT(RIGHT(VLOOKUP(AK22,suvaha!$D$92:$H$158,2,FALSE),6),1))</f>
        <v/>
      </c>
      <c r="AZ24" s="211"/>
      <c r="BA24" s="754" t="str">
        <f>IF(LEN(VLOOKUP(AK22,suvaha!$D$92:$H$158,2,FALSE))&lt;5,"",LEFT(RIGHT(VLOOKUP(AK22,suvaha!$D$92:$H$158,2,FALSE),5),1))</f>
        <v/>
      </c>
      <c r="BB24" s="754" t="e">
        <f>IF(LEN(#REF!)&lt;5,"",LEFT(RIGHT(#REF!,5),1))</f>
        <v>#REF!</v>
      </c>
      <c r="BC24" s="411"/>
      <c r="BD24" s="409" t="str">
        <f>IF(LEN(VLOOKUP(AK22,suvaha!$D$92:$H$158,2,FALSE))&lt;4,"",LEFT(RIGHT(VLOOKUP(AK22,suvaha!$D$92:$H$158,2,FALSE),4),1))</f>
        <v/>
      </c>
      <c r="BE24" s="411"/>
      <c r="BF24" s="409" t="str">
        <f>IF(LEN(VLOOKUP(AK22,suvaha!$D$92:$H$158,2,FALSE))&lt;3,"",LEFT(RIGHT(VLOOKUP(AK22,suvaha!$D$92:$H$158,2,FALSE),3),1))</f>
        <v/>
      </c>
      <c r="BG24" s="411"/>
      <c r="BH24" s="409" t="str">
        <f>IF(LEN(VLOOKUP(AK22,suvaha!$D$92:$H$158,2,FALSE))&lt;2,"",LEFT(RIGHT(VLOOKUP(AK22,suvaha!$D$92:$H$158,2,FALSE),2),1))</f>
        <v/>
      </c>
      <c r="BI24" s="411"/>
      <c r="BJ24" s="409" t="str">
        <f>IF(VLOOKUP(AK22,suvaha!$D$92:$H$158,2,FALSE)=0,"",IF(LEN(VLOOKUP(AK22,suvaha!$D$92:$H$158,2,FALSE))&lt;1,"",LEFT(RIGHT(VLOOKUP(AK22,suvaha!$D$92:$H$158,2,FALSE),1),1)))</f>
        <v/>
      </c>
      <c r="BK24" s="643"/>
      <c r="BL24" s="618"/>
      <c r="BM24" s="409" t="str">
        <f>IF(LEN(VLOOKUP(AK22,suvaha!$D$92:$H$158,4,FALSE))&lt;11,"",LEFT(RIGHT(VLOOKUP(AK22,suvaha!$D$92:$H$158,4,FALSE),11),1))</f>
        <v/>
      </c>
      <c r="BN24" s="211"/>
      <c r="BO24" s="409" t="str">
        <f>IF(LEN(VLOOKUP(AK22,suvaha!$D$92:$H$158,4,FALSE))&lt;10,"",LEFT(RIGHT(VLOOKUP(AK22,suvaha!$D$92:$H$158,4,FALSE),10),1))</f>
        <v/>
      </c>
      <c r="BP24" s="411"/>
      <c r="BQ24" s="409" t="str">
        <f>IF(LEN(VLOOKUP(AK22,suvaha!$D$92:$H$158,4,FALSE))&lt;9,"",LEFT(RIGHT(VLOOKUP(AK22,suvaha!$D$92:$H$158,4,FALSE),9),1))</f>
        <v/>
      </c>
      <c r="BR24" s="211"/>
      <c r="BS24" s="409" t="str">
        <f>IF(LEN(VLOOKUP(AK22,suvaha!$D$92:$H$158,4,FALSE))&lt;8,"",LEFT(RIGHT(VLOOKUP(AK22,suvaha!$D$92:$H$158,4,FALSE),8),1))</f>
        <v/>
      </c>
      <c r="BT24" s="411"/>
      <c r="BU24" s="409" t="str">
        <f>IF(LEN(VLOOKUP(AK22,suvaha!$D$92:$H$158,4,FALSE))&lt;7,"",LEFT(RIGHT(VLOOKUP(AK22,suvaha!$D$92:$H$158,4,FALSE),7),1))</f>
        <v/>
      </c>
      <c r="BV24" s="610"/>
      <c r="BW24" s="409" t="str">
        <f>IF(LEN(VLOOKUP(AK22,suvaha!$D$92:$H$158,4,FALSE))&lt;6,"",LEFT(RIGHT(VLOOKUP(AK22,suvaha!$D$92:$H$158,4,FALSE),6),1))</f>
        <v/>
      </c>
      <c r="BX24" s="411"/>
      <c r="BY24" s="409" t="str">
        <f>IF(LEN(VLOOKUP(AK22,suvaha!$D$92:$H$158,4,FALSE))&lt;5,"",LEFT(RIGHT(VLOOKUP(AK22,suvaha!$D$92:$H$158,4,FALSE),5),1))</f>
        <v/>
      </c>
      <c r="BZ24" s="411"/>
      <c r="CA24" s="409" t="str">
        <f>IF(LEN(VLOOKUP(AK22,suvaha!$D$92:$H$158,4,FALSE))&lt;4,"",LEFT(RIGHT(VLOOKUP(AK22,suvaha!$D$92:$H$158,4,FALSE),4),1))</f>
        <v/>
      </c>
      <c r="CB24" s="611"/>
      <c r="CC24" s="409" t="str">
        <f>IF(LEN(VLOOKUP(AK22,suvaha!$D$92:$H$158,4,FALSE))&lt;3,"",LEFT(RIGHT(VLOOKUP(AK22,suvaha!$D$92:$H$158,4,FALSE),3),1))</f>
        <v/>
      </c>
      <c r="CD24" s="411"/>
      <c r="CE24" s="409" t="str">
        <f>IF(LEN(VLOOKUP(AK22,suvaha!$D$92:$H$158,4,FALSE))&lt;2,"",LEFT(RIGHT(VLOOKUP(AK22,suvaha!$D$92:$H$158,4,FALSE),2),1))</f>
        <v/>
      </c>
      <c r="CF24" s="411"/>
      <c r="CG24" s="409" t="str">
        <f>IF(VLOOKUP(AK22,suvaha!$D$92:$H$158,4,FALSE)=0,"",IF(LEN(VLOOKUP(AK22,suvaha!$D$92:$H$158,4,FALSE))&lt;1,"",LEFT(RIGHT(VLOOKUP(AK22,suvaha!$D$92:$H$158,4,FALSE),1),1)))</f>
        <v/>
      </c>
      <c r="CH24" s="242"/>
      <c r="CI24" s="173"/>
      <c r="CJ24" s="173"/>
    </row>
    <row r="25" spans="1:88" s="203" customFormat="1" ht="3" customHeight="1">
      <c r="A25" s="173"/>
      <c r="B25" s="173"/>
      <c r="C25" s="173"/>
      <c r="E25" s="815"/>
      <c r="F25" s="816"/>
      <c r="G25" s="823"/>
      <c r="H25" s="824"/>
      <c r="I25" s="824"/>
      <c r="J25" s="824"/>
      <c r="K25" s="824"/>
      <c r="L25" s="824"/>
      <c r="M25" s="824"/>
      <c r="N25" s="824"/>
      <c r="O25" s="824"/>
      <c r="P25" s="824"/>
      <c r="Q25" s="824"/>
      <c r="R25" s="824"/>
      <c r="S25" s="824"/>
      <c r="T25" s="824"/>
      <c r="U25" s="824"/>
      <c r="V25" s="824"/>
      <c r="W25" s="824"/>
      <c r="X25" s="824"/>
      <c r="Y25" s="824"/>
      <c r="Z25" s="824"/>
      <c r="AA25" s="824"/>
      <c r="AB25" s="824"/>
      <c r="AC25" s="824"/>
      <c r="AD25" s="824"/>
      <c r="AE25" s="824"/>
      <c r="AF25" s="824"/>
      <c r="AG25" s="824"/>
      <c r="AH25" s="824"/>
      <c r="AI25" s="824"/>
      <c r="AJ25" s="825"/>
      <c r="AK25" s="770"/>
      <c r="AL25" s="770"/>
      <c r="AM25" s="770"/>
      <c r="AN25" s="322"/>
      <c r="AO25" s="331"/>
      <c r="AP25" s="331"/>
      <c r="AQ25" s="331"/>
      <c r="AR25" s="331"/>
      <c r="AS25" s="331"/>
      <c r="AT25" s="331"/>
      <c r="AU25" s="331"/>
      <c r="AV25" s="331"/>
      <c r="AW25" s="331"/>
      <c r="AX25" s="331"/>
      <c r="AY25" s="331"/>
      <c r="AZ25" s="331"/>
      <c r="BA25" s="331"/>
      <c r="BB25" s="331"/>
      <c r="BC25" s="331"/>
      <c r="BD25" s="331"/>
      <c r="BE25" s="270"/>
      <c r="BF25" s="270"/>
      <c r="BG25" s="270"/>
      <c r="BH25" s="270"/>
      <c r="BI25" s="270"/>
      <c r="BJ25" s="270"/>
      <c r="BK25" s="270"/>
      <c r="BL25" s="638"/>
      <c r="BM25" s="638"/>
      <c r="BN25" s="638"/>
      <c r="BO25" s="638"/>
      <c r="BP25" s="638"/>
      <c r="BQ25" s="638"/>
      <c r="BR25" s="638"/>
      <c r="BS25" s="638"/>
      <c r="BT25" s="638"/>
      <c r="BU25" s="638"/>
      <c r="BV25" s="638"/>
      <c r="BW25" s="638"/>
      <c r="BX25" s="638"/>
      <c r="BY25" s="638"/>
      <c r="BZ25" s="638"/>
      <c r="CA25" s="638"/>
      <c r="CB25" s="638"/>
      <c r="CC25" s="270"/>
      <c r="CD25" s="270"/>
      <c r="CE25" s="270"/>
      <c r="CF25" s="270"/>
      <c r="CG25" s="270"/>
      <c r="CH25" s="243"/>
      <c r="CI25" s="173"/>
      <c r="CJ25" s="173"/>
    </row>
    <row r="26" spans="1:88" s="206" customFormat="1" ht="3" customHeight="1">
      <c r="A26" s="173"/>
      <c r="B26" s="325"/>
      <c r="C26" s="178"/>
      <c r="D26" s="178"/>
      <c r="E26" s="810" t="s">
        <v>902</v>
      </c>
      <c r="F26" s="810"/>
      <c r="G26" s="765" t="str">
        <f>Index!C145</f>
        <v>Oceňovacie rozdiely z precenenia majetku a záväzkov (+/- 414)</v>
      </c>
      <c r="H26" s="765"/>
      <c r="I26" s="765"/>
      <c r="J26" s="765"/>
      <c r="K26" s="765"/>
      <c r="L26" s="765"/>
      <c r="M26" s="765"/>
      <c r="N26" s="765"/>
      <c r="O26" s="765"/>
      <c r="P26" s="765"/>
      <c r="Q26" s="765"/>
      <c r="R26" s="765"/>
      <c r="S26" s="765"/>
      <c r="T26" s="765"/>
      <c r="U26" s="765"/>
      <c r="V26" s="765"/>
      <c r="W26" s="765"/>
      <c r="X26" s="765"/>
      <c r="Y26" s="765"/>
      <c r="Z26" s="765"/>
      <c r="AA26" s="765"/>
      <c r="AB26" s="765"/>
      <c r="AC26" s="765"/>
      <c r="AD26" s="765"/>
      <c r="AE26" s="765"/>
      <c r="AF26" s="765"/>
      <c r="AG26" s="765"/>
      <c r="AH26" s="765"/>
      <c r="AI26" s="765"/>
      <c r="AJ26" s="765"/>
      <c r="AK26" s="766" t="s">
        <v>903</v>
      </c>
      <c r="AL26" s="766"/>
      <c r="AM26" s="766"/>
      <c r="AN26" s="321"/>
      <c r="AO26" s="332"/>
      <c r="AP26" s="332"/>
      <c r="AQ26" s="332"/>
      <c r="AR26" s="332"/>
      <c r="AS26" s="332"/>
      <c r="AT26" s="332"/>
      <c r="AU26" s="332"/>
      <c r="AV26" s="332"/>
      <c r="AW26" s="332"/>
      <c r="AX26" s="332"/>
      <c r="AY26" s="332"/>
      <c r="AZ26" s="332"/>
      <c r="BA26" s="332"/>
      <c r="BB26" s="332"/>
      <c r="BC26" s="332"/>
      <c r="BD26" s="332"/>
      <c r="BE26" s="264"/>
      <c r="BF26" s="264"/>
      <c r="BG26" s="264"/>
      <c r="BH26" s="264"/>
      <c r="BI26" s="264"/>
      <c r="BJ26" s="264"/>
      <c r="BK26" s="264"/>
      <c r="BL26" s="659"/>
      <c r="BM26" s="659"/>
      <c r="BN26" s="659"/>
      <c r="BO26" s="659"/>
      <c r="BP26" s="659"/>
      <c r="BQ26" s="659"/>
      <c r="BR26" s="659"/>
      <c r="BS26" s="659"/>
      <c r="BT26" s="659"/>
      <c r="BU26" s="659"/>
      <c r="BV26" s="659"/>
      <c r="BW26" s="659"/>
      <c r="BX26" s="659"/>
      <c r="BY26" s="659"/>
      <c r="BZ26" s="659"/>
      <c r="CA26" s="659"/>
      <c r="CB26" s="659"/>
      <c r="CC26" s="264"/>
      <c r="CD26" s="264"/>
      <c r="CE26" s="264"/>
      <c r="CF26" s="264"/>
      <c r="CG26" s="264"/>
      <c r="CH26" s="241"/>
      <c r="CI26" s="245"/>
      <c r="CJ26" s="245"/>
    </row>
    <row r="27" spans="1:88" s="206" customFormat="1" ht="3" customHeight="1">
      <c r="A27" s="173"/>
      <c r="B27" s="173"/>
      <c r="C27" s="173"/>
      <c r="D27" s="325"/>
      <c r="E27" s="810"/>
      <c r="F27" s="810"/>
      <c r="G27" s="765"/>
      <c r="H27" s="765"/>
      <c r="I27" s="765"/>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765"/>
      <c r="AJ27" s="765"/>
      <c r="AK27" s="766"/>
      <c r="AL27" s="766"/>
      <c r="AM27" s="766"/>
      <c r="AN27" s="319"/>
      <c r="AO27" s="413"/>
      <c r="AP27" s="413"/>
      <c r="AQ27" s="413"/>
      <c r="AR27" s="412"/>
      <c r="AS27" s="414"/>
      <c r="AT27" s="414"/>
      <c r="AU27" s="414"/>
      <c r="AV27" s="414"/>
      <c r="AW27" s="414"/>
      <c r="AX27" s="415"/>
      <c r="AY27" s="613"/>
      <c r="AZ27" s="613"/>
      <c r="BA27" s="613"/>
      <c r="BB27" s="613"/>
      <c r="BC27" s="613"/>
      <c r="BD27" s="613"/>
      <c r="BE27" s="411"/>
      <c r="BF27" s="761"/>
      <c r="BG27" s="761"/>
      <c r="BH27" s="761"/>
      <c r="BI27" s="761"/>
      <c r="BJ27" s="761"/>
      <c r="BK27" s="643"/>
      <c r="BL27" s="618"/>
      <c r="BM27" s="612"/>
      <c r="BN27" s="612"/>
      <c r="BO27" s="612"/>
      <c r="BP27" s="412"/>
      <c r="BQ27" s="613"/>
      <c r="BR27" s="613"/>
      <c r="BS27" s="613"/>
      <c r="BT27" s="613"/>
      <c r="BU27" s="613"/>
      <c r="BV27" s="610"/>
      <c r="BW27" s="614"/>
      <c r="BX27" s="614"/>
      <c r="BY27" s="614"/>
      <c r="BZ27" s="614"/>
      <c r="CA27" s="614"/>
      <c r="CB27" s="611"/>
      <c r="CC27" s="614"/>
      <c r="CD27" s="614"/>
      <c r="CE27" s="614"/>
      <c r="CF27" s="614"/>
      <c r="CG27" s="614"/>
      <c r="CH27" s="242"/>
      <c r="CI27" s="245"/>
      <c r="CJ27" s="245"/>
    </row>
    <row r="28" spans="1:88" s="203" customFormat="1" ht="15" customHeight="1">
      <c r="A28" s="173"/>
      <c r="B28" s="173"/>
      <c r="C28" s="173"/>
      <c r="E28" s="810"/>
      <c r="F28" s="810"/>
      <c r="G28" s="765"/>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c r="AJ28" s="765"/>
      <c r="AK28" s="766"/>
      <c r="AL28" s="766"/>
      <c r="AM28" s="766"/>
      <c r="AN28" s="319"/>
      <c r="AO28" s="409" t="str">
        <f>IF(LEN(VLOOKUP(AK26,suvaha!$D$92:$H$158,2,FALSE))&lt;11,"",LEFT(RIGHT(VLOOKUP(AK26,suvaha!$D$92:$H$158,2,FALSE),11),1))</f>
        <v/>
      </c>
      <c r="AP28" s="211"/>
      <c r="AQ28" s="409" t="str">
        <f>IF(LEN(VLOOKUP(AK26,suvaha!$D$92:$H$158,2,FALSE))&lt;10,"",LEFT(RIGHT(VLOOKUP(AK26,suvaha!$D$92:$H$158,2,FALSE),10),1))</f>
        <v/>
      </c>
      <c r="AR28" s="411"/>
      <c r="AS28" s="409" t="str">
        <f>IF(LEN(VLOOKUP(AK26,suvaha!$D$92:$H$158,2,FALSE))&lt;9,"",LEFT(RIGHT(VLOOKUP(AK26,suvaha!$D$92:$H$158,2,FALSE),9),1))</f>
        <v/>
      </c>
      <c r="AT28" s="211"/>
      <c r="AU28" s="409" t="str">
        <f>IF(LEN(VLOOKUP(AK26,suvaha!$D$92:$H$158,2,FALSE))&lt;8,"",LEFT(RIGHT(VLOOKUP(AK26,suvaha!$D$92:$H$158,2,FALSE),8),1))</f>
        <v/>
      </c>
      <c r="AV28" s="411"/>
      <c r="AW28" s="409" t="str">
        <f>IF(LEN(VLOOKUP(AK26,suvaha!$D$92:$H$158,2,FALSE))&lt;7,"",LEFT(RIGHT(VLOOKUP(AK26,suvaha!$D$92:$H$158,2,FALSE),7),1))</f>
        <v/>
      </c>
      <c r="AX28" s="415"/>
      <c r="AY28" s="409" t="str">
        <f>IF(LEN(VLOOKUP(AK26,suvaha!$D$92:$H$158,2,FALSE))&lt;6,"",LEFT(RIGHT(VLOOKUP(AK26,suvaha!$D$92:$H$158,2,FALSE),6),1))</f>
        <v/>
      </c>
      <c r="AZ28" s="211"/>
      <c r="BA28" s="754" t="str">
        <f>IF(LEN(VLOOKUP(AK26,suvaha!$D$92:$H$158,2,FALSE))&lt;5,"",LEFT(RIGHT(VLOOKUP(AK26,suvaha!$D$92:$H$158,2,FALSE),5),1))</f>
        <v/>
      </c>
      <c r="BB28" s="754" t="e">
        <f>IF(LEN(#REF!)&lt;5,"",LEFT(RIGHT(#REF!,5),1))</f>
        <v>#REF!</v>
      </c>
      <c r="BC28" s="411"/>
      <c r="BD28" s="409" t="str">
        <f>IF(LEN(VLOOKUP(AK26,suvaha!$D$92:$H$158,2,FALSE))&lt;4,"",LEFT(RIGHT(VLOOKUP(AK26,suvaha!$D$92:$H$158,2,FALSE),4),1))</f>
        <v/>
      </c>
      <c r="BE28" s="411"/>
      <c r="BF28" s="409" t="str">
        <f>IF(LEN(VLOOKUP(AK26,suvaha!$D$92:$H$158,2,FALSE))&lt;3,"",LEFT(RIGHT(VLOOKUP(AK26,suvaha!$D$92:$H$158,2,FALSE),3),1))</f>
        <v/>
      </c>
      <c r="BG28" s="411"/>
      <c r="BH28" s="409" t="str">
        <f>IF(LEN(VLOOKUP(AK26,suvaha!$D$92:$H$158,2,FALSE))&lt;2,"",LEFT(RIGHT(VLOOKUP(AK26,suvaha!$D$92:$H$158,2,FALSE),2),1))</f>
        <v/>
      </c>
      <c r="BI28" s="411"/>
      <c r="BJ28" s="409" t="str">
        <f>IF(VLOOKUP(AK26,suvaha!$D$92:$H$158,2,FALSE)=0,"",IF(LEN(VLOOKUP(AK26,suvaha!$D$92:$H$158,2,FALSE))&lt;1,"",LEFT(RIGHT(VLOOKUP(AK26,suvaha!$D$92:$H$158,2,FALSE),1),1)))</f>
        <v/>
      </c>
      <c r="BK28" s="643"/>
      <c r="BL28" s="618"/>
      <c r="BM28" s="409" t="str">
        <f>IF(LEN(VLOOKUP(AK26,suvaha!$D$92:$H$158,4,FALSE))&lt;11,"",LEFT(RIGHT(VLOOKUP(AK26,suvaha!$D$92:$H$158,4,FALSE),11),1))</f>
        <v/>
      </c>
      <c r="BN28" s="211"/>
      <c r="BO28" s="409" t="str">
        <f>IF(LEN(VLOOKUP(AK26,suvaha!$D$92:$H$158,4,FALSE))&lt;10,"",LEFT(RIGHT(VLOOKUP(AK26,suvaha!$D$92:$H$158,4,FALSE),10),1))</f>
        <v/>
      </c>
      <c r="BP28" s="411"/>
      <c r="BQ28" s="409" t="str">
        <f>IF(LEN(VLOOKUP(AK26,suvaha!$D$92:$H$158,4,FALSE))&lt;9,"",LEFT(RIGHT(VLOOKUP(AK26,suvaha!$D$92:$H$158,4,FALSE),9),1))</f>
        <v/>
      </c>
      <c r="BR28" s="211"/>
      <c r="BS28" s="409" t="str">
        <f>IF(LEN(VLOOKUP(AK26,suvaha!$D$92:$H$158,4,FALSE))&lt;8,"",LEFT(RIGHT(VLOOKUP(AK26,suvaha!$D$92:$H$158,4,FALSE),8),1))</f>
        <v/>
      </c>
      <c r="BT28" s="411"/>
      <c r="BU28" s="409" t="str">
        <f>IF(LEN(VLOOKUP(AK26,suvaha!$D$92:$H$158,4,FALSE))&lt;7,"",LEFT(RIGHT(VLOOKUP(AK26,suvaha!$D$92:$H$158,4,FALSE),7),1))</f>
        <v/>
      </c>
      <c r="BV28" s="610"/>
      <c r="BW28" s="409" t="str">
        <f>IF(LEN(VLOOKUP(AK26,suvaha!$D$92:$H$158,4,FALSE))&lt;6,"",LEFT(RIGHT(VLOOKUP(AK26,suvaha!$D$92:$H$158,4,FALSE),6),1))</f>
        <v/>
      </c>
      <c r="BX28" s="411"/>
      <c r="BY28" s="409" t="str">
        <f>IF(LEN(VLOOKUP(AK26,suvaha!$D$92:$H$158,4,FALSE))&lt;5,"",LEFT(RIGHT(VLOOKUP(AK26,suvaha!$D$92:$H$158,4,FALSE),5),1))</f>
        <v/>
      </c>
      <c r="BZ28" s="411"/>
      <c r="CA28" s="409" t="str">
        <f>IF(LEN(VLOOKUP(AK26,suvaha!$D$92:$H$158,4,FALSE))&lt;4,"",LEFT(RIGHT(VLOOKUP(AK26,suvaha!$D$92:$H$158,4,FALSE),4),1))</f>
        <v/>
      </c>
      <c r="CB28" s="611"/>
      <c r="CC28" s="409" t="str">
        <f>IF(LEN(VLOOKUP(AK26,suvaha!$D$92:$H$158,4,FALSE))&lt;3,"",LEFT(RIGHT(VLOOKUP(AK26,suvaha!$D$92:$H$158,4,FALSE),3),1))</f>
        <v/>
      </c>
      <c r="CD28" s="411"/>
      <c r="CE28" s="409" t="str">
        <f>IF(LEN(VLOOKUP(AK26,suvaha!$D$92:$H$158,4,FALSE))&lt;2,"",LEFT(RIGHT(VLOOKUP(AK26,suvaha!$D$92:$H$158,4,FALSE),2),1))</f>
        <v/>
      </c>
      <c r="CF28" s="411"/>
      <c r="CG28" s="409" t="str">
        <f>IF(VLOOKUP(AK26,suvaha!$D$92:$H$158,4,FALSE)=0,"",IF(LEN(VLOOKUP(AK26,suvaha!$D$92:$H$158,4,FALSE))&lt;1,"",LEFT(RIGHT(VLOOKUP(AK26,suvaha!$D$92:$H$158,4,FALSE),1),1)))</f>
        <v/>
      </c>
      <c r="CH28" s="242"/>
      <c r="CI28" s="173"/>
      <c r="CJ28" s="173"/>
    </row>
    <row r="29" spans="1:88" s="203" customFormat="1" ht="3" customHeight="1">
      <c r="A29" s="173"/>
      <c r="B29" s="173"/>
      <c r="C29" s="173"/>
      <c r="E29" s="810"/>
      <c r="F29" s="810"/>
      <c r="G29" s="765"/>
      <c r="H29" s="765"/>
      <c r="I29" s="765"/>
      <c r="J29" s="765"/>
      <c r="K29" s="765"/>
      <c r="L29" s="765"/>
      <c r="M29" s="765"/>
      <c r="N29" s="765"/>
      <c r="O29" s="765"/>
      <c r="P29" s="765"/>
      <c r="Q29" s="765"/>
      <c r="R29" s="765"/>
      <c r="S29" s="765"/>
      <c r="T29" s="765"/>
      <c r="U29" s="765"/>
      <c r="V29" s="765"/>
      <c r="W29" s="765"/>
      <c r="X29" s="765"/>
      <c r="Y29" s="765"/>
      <c r="Z29" s="765"/>
      <c r="AA29" s="765"/>
      <c r="AB29" s="765"/>
      <c r="AC29" s="765"/>
      <c r="AD29" s="765"/>
      <c r="AE29" s="765"/>
      <c r="AF29" s="765"/>
      <c r="AG29" s="765"/>
      <c r="AH29" s="765"/>
      <c r="AI29" s="765"/>
      <c r="AJ29" s="765"/>
      <c r="AK29" s="766"/>
      <c r="AL29" s="766"/>
      <c r="AM29" s="766"/>
      <c r="AN29" s="322"/>
      <c r="AO29" s="331"/>
      <c r="AP29" s="331"/>
      <c r="AQ29" s="331"/>
      <c r="AR29" s="331"/>
      <c r="AS29" s="331"/>
      <c r="AT29" s="331"/>
      <c r="AU29" s="331"/>
      <c r="AV29" s="331"/>
      <c r="AW29" s="331"/>
      <c r="AX29" s="331"/>
      <c r="AY29" s="331"/>
      <c r="AZ29" s="331"/>
      <c r="BA29" s="331"/>
      <c r="BB29" s="331"/>
      <c r="BC29" s="331"/>
      <c r="BD29" s="331"/>
      <c r="BE29" s="270"/>
      <c r="BF29" s="270"/>
      <c r="BG29" s="270"/>
      <c r="BH29" s="270"/>
      <c r="BI29" s="270"/>
      <c r="BJ29" s="270"/>
      <c r="BK29" s="270"/>
      <c r="BL29" s="638"/>
      <c r="BM29" s="638"/>
      <c r="BN29" s="638"/>
      <c r="BO29" s="638"/>
      <c r="BP29" s="638"/>
      <c r="BQ29" s="638"/>
      <c r="BR29" s="638"/>
      <c r="BS29" s="638"/>
      <c r="BT29" s="638"/>
      <c r="BU29" s="638"/>
      <c r="BV29" s="638"/>
      <c r="BW29" s="638"/>
      <c r="BX29" s="638"/>
      <c r="BY29" s="638"/>
      <c r="BZ29" s="638"/>
      <c r="CA29" s="638"/>
      <c r="CB29" s="638"/>
      <c r="CC29" s="270"/>
      <c r="CD29" s="270"/>
      <c r="CE29" s="270"/>
      <c r="CF29" s="270"/>
      <c r="CG29" s="270"/>
      <c r="CH29" s="243"/>
      <c r="CI29" s="173"/>
      <c r="CJ29" s="173"/>
    </row>
    <row r="30" spans="1:88" s="206" customFormat="1" ht="3" customHeight="1">
      <c r="A30" s="173"/>
      <c r="B30" s="325"/>
      <c r="C30" s="178"/>
      <c r="D30" s="178"/>
      <c r="E30" s="776" t="s">
        <v>775</v>
      </c>
      <c r="F30" s="776"/>
      <c r="G30" s="765" t="str">
        <f>Index!C146</f>
        <v>Oceňovacie rozdiely z kapitálových účastín (+/- 415)</v>
      </c>
      <c r="H30" s="777"/>
      <c r="I30" s="777"/>
      <c r="J30" s="777"/>
      <c r="K30" s="777"/>
      <c r="L30" s="777"/>
      <c r="M30" s="777"/>
      <c r="N30" s="777"/>
      <c r="O30" s="777"/>
      <c r="P30" s="777"/>
      <c r="Q30" s="777"/>
      <c r="R30" s="777"/>
      <c r="S30" s="777"/>
      <c r="T30" s="777"/>
      <c r="U30" s="777"/>
      <c r="V30" s="777"/>
      <c r="W30" s="777"/>
      <c r="X30" s="777"/>
      <c r="Y30" s="777"/>
      <c r="Z30" s="777"/>
      <c r="AA30" s="777"/>
      <c r="AB30" s="777"/>
      <c r="AC30" s="777"/>
      <c r="AD30" s="777"/>
      <c r="AE30" s="777"/>
      <c r="AF30" s="777"/>
      <c r="AG30" s="777"/>
      <c r="AH30" s="777"/>
      <c r="AI30" s="777"/>
      <c r="AJ30" s="777"/>
      <c r="AK30" s="766" t="s">
        <v>904</v>
      </c>
      <c r="AL30" s="766"/>
      <c r="AM30" s="766"/>
      <c r="AN30" s="321"/>
      <c r="AO30" s="332"/>
      <c r="AP30" s="332"/>
      <c r="AQ30" s="332"/>
      <c r="AR30" s="332"/>
      <c r="AS30" s="332"/>
      <c r="AT30" s="332"/>
      <c r="AU30" s="332"/>
      <c r="AV30" s="332"/>
      <c r="AW30" s="332"/>
      <c r="AX30" s="332"/>
      <c r="AY30" s="332"/>
      <c r="AZ30" s="332"/>
      <c r="BA30" s="332"/>
      <c r="BB30" s="332"/>
      <c r="BC30" s="332"/>
      <c r="BD30" s="332"/>
      <c r="BE30" s="264"/>
      <c r="BF30" s="264"/>
      <c r="BG30" s="264"/>
      <c r="BH30" s="264"/>
      <c r="BI30" s="264"/>
      <c r="BJ30" s="264"/>
      <c r="BK30" s="264"/>
      <c r="BL30" s="659"/>
      <c r="BM30" s="659"/>
      <c r="BN30" s="659"/>
      <c r="BO30" s="659"/>
      <c r="BP30" s="659"/>
      <c r="BQ30" s="659"/>
      <c r="BR30" s="659"/>
      <c r="BS30" s="659"/>
      <c r="BT30" s="659"/>
      <c r="BU30" s="659"/>
      <c r="BV30" s="659"/>
      <c r="BW30" s="659"/>
      <c r="BX30" s="659"/>
      <c r="BY30" s="659"/>
      <c r="BZ30" s="659"/>
      <c r="CA30" s="659"/>
      <c r="CB30" s="659"/>
      <c r="CC30" s="264"/>
      <c r="CD30" s="264"/>
      <c r="CE30" s="264"/>
      <c r="CF30" s="264"/>
      <c r="CG30" s="264"/>
      <c r="CH30" s="241"/>
      <c r="CI30" s="245"/>
      <c r="CJ30" s="245"/>
    </row>
    <row r="31" spans="1:88" s="206" customFormat="1" ht="3" customHeight="1">
      <c r="A31" s="173"/>
      <c r="B31" s="173"/>
      <c r="C31" s="173"/>
      <c r="D31" s="325"/>
      <c r="E31" s="776"/>
      <c r="F31" s="776"/>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c r="AH31" s="777"/>
      <c r="AI31" s="777"/>
      <c r="AJ31" s="777"/>
      <c r="AK31" s="766"/>
      <c r="AL31" s="766"/>
      <c r="AM31" s="766"/>
      <c r="AN31" s="319"/>
      <c r="AO31" s="413"/>
      <c r="AP31" s="413"/>
      <c r="AQ31" s="413"/>
      <c r="AR31" s="412"/>
      <c r="AS31" s="414"/>
      <c r="AT31" s="414"/>
      <c r="AU31" s="414"/>
      <c r="AV31" s="414"/>
      <c r="AW31" s="414"/>
      <c r="AX31" s="415"/>
      <c r="AY31" s="613"/>
      <c r="AZ31" s="613"/>
      <c r="BA31" s="613"/>
      <c r="BB31" s="613"/>
      <c r="BC31" s="613"/>
      <c r="BD31" s="613"/>
      <c r="BE31" s="411"/>
      <c r="BF31" s="761"/>
      <c r="BG31" s="761"/>
      <c r="BH31" s="761"/>
      <c r="BI31" s="761"/>
      <c r="BJ31" s="761"/>
      <c r="BK31" s="643"/>
      <c r="BL31" s="618"/>
      <c r="BM31" s="612"/>
      <c r="BN31" s="612"/>
      <c r="BO31" s="612"/>
      <c r="BP31" s="412"/>
      <c r="BQ31" s="613"/>
      <c r="BR31" s="613"/>
      <c r="BS31" s="613"/>
      <c r="BT31" s="613"/>
      <c r="BU31" s="613"/>
      <c r="BV31" s="610"/>
      <c r="BW31" s="614"/>
      <c r="BX31" s="614"/>
      <c r="BY31" s="614"/>
      <c r="BZ31" s="614"/>
      <c r="CA31" s="614"/>
      <c r="CB31" s="611"/>
      <c r="CC31" s="614"/>
      <c r="CD31" s="614"/>
      <c r="CE31" s="614"/>
      <c r="CF31" s="614"/>
      <c r="CG31" s="614"/>
      <c r="CH31" s="242"/>
      <c r="CI31" s="245"/>
      <c r="CJ31" s="245"/>
    </row>
    <row r="32" spans="1:88" s="203" customFormat="1" ht="15" customHeight="1">
      <c r="A32" s="173"/>
      <c r="B32" s="173"/>
      <c r="C32" s="173"/>
      <c r="E32" s="776"/>
      <c r="F32" s="776"/>
      <c r="G32" s="777"/>
      <c r="H32" s="777"/>
      <c r="I32" s="777"/>
      <c r="J32" s="777"/>
      <c r="K32" s="777"/>
      <c r="L32" s="777"/>
      <c r="M32" s="777"/>
      <c r="N32" s="777"/>
      <c r="O32" s="777"/>
      <c r="P32" s="777"/>
      <c r="Q32" s="777"/>
      <c r="R32" s="777"/>
      <c r="S32" s="777"/>
      <c r="T32" s="777"/>
      <c r="U32" s="777"/>
      <c r="V32" s="777"/>
      <c r="W32" s="777"/>
      <c r="X32" s="777"/>
      <c r="Y32" s="777"/>
      <c r="Z32" s="777"/>
      <c r="AA32" s="777"/>
      <c r="AB32" s="777"/>
      <c r="AC32" s="777"/>
      <c r="AD32" s="777"/>
      <c r="AE32" s="777"/>
      <c r="AF32" s="777"/>
      <c r="AG32" s="777"/>
      <c r="AH32" s="777"/>
      <c r="AI32" s="777"/>
      <c r="AJ32" s="777"/>
      <c r="AK32" s="766"/>
      <c r="AL32" s="766"/>
      <c r="AM32" s="766"/>
      <c r="AN32" s="319"/>
      <c r="AO32" s="409" t="str">
        <f>IF(LEN(VLOOKUP(AK30,suvaha!$D$92:$H$158,2,FALSE))&lt;11,"",LEFT(RIGHT(VLOOKUP(AK30,suvaha!$D$92:$H$158,2,FALSE),11),1))</f>
        <v/>
      </c>
      <c r="AP32" s="211"/>
      <c r="AQ32" s="409" t="str">
        <f>IF(LEN(VLOOKUP(AK30,suvaha!$D$92:$H$158,2,FALSE))&lt;10,"",LEFT(RIGHT(VLOOKUP(AK30,suvaha!$D$92:$H$158,2,FALSE),10),1))</f>
        <v/>
      </c>
      <c r="AR32" s="411"/>
      <c r="AS32" s="409" t="str">
        <f>IF(LEN(VLOOKUP(AK30,suvaha!$D$92:$H$158,2,FALSE))&lt;9,"",LEFT(RIGHT(VLOOKUP(AK30,suvaha!$D$92:$H$158,2,FALSE),9),1))</f>
        <v/>
      </c>
      <c r="AT32" s="211"/>
      <c r="AU32" s="409" t="str">
        <f>IF(LEN(VLOOKUP(AK30,suvaha!$D$92:$H$158,2,FALSE))&lt;8,"",LEFT(RIGHT(VLOOKUP(AK30,suvaha!$D$92:$H$158,2,FALSE),8),1))</f>
        <v/>
      </c>
      <c r="AV32" s="411"/>
      <c r="AW32" s="409" t="str">
        <f>IF(LEN(VLOOKUP(AK30,suvaha!$D$92:$H$158,2,FALSE))&lt;7,"",LEFT(RIGHT(VLOOKUP(AK30,suvaha!$D$92:$H$158,2,FALSE),7),1))</f>
        <v/>
      </c>
      <c r="AX32" s="415"/>
      <c r="AY32" s="409" t="str">
        <f>IF(LEN(VLOOKUP(AK30,suvaha!$D$92:$H$158,2,FALSE))&lt;6,"",LEFT(RIGHT(VLOOKUP(AK30,suvaha!$D$92:$H$158,2,FALSE),6),1))</f>
        <v/>
      </c>
      <c r="AZ32" s="211"/>
      <c r="BA32" s="754" t="str">
        <f>IF(LEN(VLOOKUP(AK30,suvaha!$D$92:$H$158,2,FALSE))&lt;5,"",LEFT(RIGHT(VLOOKUP(AK30,suvaha!$D$92:$H$158,2,FALSE),5),1))</f>
        <v/>
      </c>
      <c r="BB32" s="754" t="e">
        <f>IF(LEN(#REF!)&lt;5,"",LEFT(RIGHT(#REF!,5),1))</f>
        <v>#REF!</v>
      </c>
      <c r="BC32" s="411"/>
      <c r="BD32" s="409" t="str">
        <f>IF(LEN(VLOOKUP(AK30,suvaha!$D$92:$H$158,2,FALSE))&lt;4,"",LEFT(RIGHT(VLOOKUP(AK30,suvaha!$D$92:$H$158,2,FALSE),4),1))</f>
        <v/>
      </c>
      <c r="BE32" s="411"/>
      <c r="BF32" s="409" t="str">
        <f>IF(LEN(VLOOKUP(AK30,suvaha!$D$92:$H$158,2,FALSE))&lt;3,"",LEFT(RIGHT(VLOOKUP(AK30,suvaha!$D$92:$H$158,2,FALSE),3),1))</f>
        <v/>
      </c>
      <c r="BG32" s="411"/>
      <c r="BH32" s="409" t="str">
        <f>IF(LEN(VLOOKUP(AK30,suvaha!$D$92:$H$158,2,FALSE))&lt;2,"",LEFT(RIGHT(VLOOKUP(AK30,suvaha!$D$92:$H$158,2,FALSE),2),1))</f>
        <v/>
      </c>
      <c r="BI32" s="411"/>
      <c r="BJ32" s="409" t="str">
        <f>IF(VLOOKUP(AK30,suvaha!$D$92:$H$158,2,FALSE)=0,"",IF(LEN(VLOOKUP(AK30,suvaha!$D$92:$H$158,2,FALSE))&lt;1,"",LEFT(RIGHT(VLOOKUP(AK30,suvaha!$D$92:$H$158,2,FALSE),1),1)))</f>
        <v/>
      </c>
      <c r="BK32" s="643"/>
      <c r="BL32" s="618"/>
      <c r="BM32" s="409" t="str">
        <f>IF(LEN(VLOOKUP(AK30,suvaha!$D$92:$H$158,4,FALSE))&lt;11,"",LEFT(RIGHT(VLOOKUP(AK30,suvaha!$D$92:$H$158,4,FALSE),11),1))</f>
        <v/>
      </c>
      <c r="BN32" s="211"/>
      <c r="BO32" s="409" t="str">
        <f>IF(LEN(VLOOKUP(AK30,suvaha!$D$92:$H$158,4,FALSE))&lt;10,"",LEFT(RIGHT(VLOOKUP(AK30,suvaha!$D$92:$H$158,4,FALSE),10),1))</f>
        <v/>
      </c>
      <c r="BP32" s="411"/>
      <c r="BQ32" s="409" t="str">
        <f>IF(LEN(VLOOKUP(AK30,suvaha!$D$92:$H$158,4,FALSE))&lt;9,"",LEFT(RIGHT(VLOOKUP(AK30,suvaha!$D$92:$H$158,4,FALSE),9),1))</f>
        <v/>
      </c>
      <c r="BR32" s="211"/>
      <c r="BS32" s="409" t="str">
        <f>IF(LEN(VLOOKUP(AK30,suvaha!$D$92:$H$158,4,FALSE))&lt;8,"",LEFT(RIGHT(VLOOKUP(AK30,suvaha!$D$92:$H$158,4,FALSE),8),1))</f>
        <v/>
      </c>
      <c r="BT32" s="411"/>
      <c r="BU32" s="409" t="str">
        <f>IF(LEN(VLOOKUP(AK30,suvaha!$D$92:$H$158,4,FALSE))&lt;7,"",LEFT(RIGHT(VLOOKUP(AK30,suvaha!$D$92:$H$158,4,FALSE),7),1))</f>
        <v/>
      </c>
      <c r="BV32" s="610"/>
      <c r="BW32" s="409" t="str">
        <f>IF(LEN(VLOOKUP(AK30,suvaha!$D$92:$H$158,4,FALSE))&lt;6,"",LEFT(RIGHT(VLOOKUP(AK30,suvaha!$D$92:$H$158,4,FALSE),6),1))</f>
        <v/>
      </c>
      <c r="BX32" s="411"/>
      <c r="BY32" s="409" t="str">
        <f>IF(LEN(VLOOKUP(AK30,suvaha!$D$92:$H$158,4,FALSE))&lt;5,"",LEFT(RIGHT(VLOOKUP(AK30,suvaha!$D$92:$H$158,4,FALSE),5),1))</f>
        <v/>
      </c>
      <c r="BZ32" s="411"/>
      <c r="CA32" s="409" t="str">
        <f>IF(LEN(VLOOKUP(AK30,suvaha!$D$92:$H$158,4,FALSE))&lt;4,"",LEFT(RIGHT(VLOOKUP(AK30,suvaha!$D$92:$H$158,4,FALSE),4),1))</f>
        <v/>
      </c>
      <c r="CB32" s="611"/>
      <c r="CC32" s="409" t="str">
        <f>IF(LEN(VLOOKUP(AK30,suvaha!$D$92:$H$158,4,FALSE))&lt;3,"",LEFT(RIGHT(VLOOKUP(AK30,suvaha!$D$92:$H$158,4,FALSE),3),1))</f>
        <v/>
      </c>
      <c r="CD32" s="411"/>
      <c r="CE32" s="409" t="str">
        <f>IF(LEN(VLOOKUP(AK30,suvaha!$D$92:$H$158,4,FALSE))&lt;2,"",LEFT(RIGHT(VLOOKUP(AK30,suvaha!$D$92:$H$158,4,FALSE),2),1))</f>
        <v/>
      </c>
      <c r="CF32" s="411"/>
      <c r="CG32" s="409" t="str">
        <f>IF(VLOOKUP(AK30,suvaha!$D$92:$H$158,4,FALSE)=0,"",IF(LEN(VLOOKUP(AK30,suvaha!$D$92:$H$158,4,FALSE))&lt;1,"",LEFT(RIGHT(VLOOKUP(AK30,suvaha!$D$92:$H$158,4,FALSE),1),1)))</f>
        <v/>
      </c>
      <c r="CH32" s="242"/>
      <c r="CI32" s="173"/>
      <c r="CJ32" s="173"/>
    </row>
    <row r="33" spans="1:88" s="203" customFormat="1" ht="3" customHeight="1">
      <c r="A33" s="173"/>
      <c r="B33" s="173"/>
      <c r="C33" s="173"/>
      <c r="E33" s="776"/>
      <c r="F33" s="776"/>
      <c r="G33" s="777"/>
      <c r="H33" s="777"/>
      <c r="I33" s="777"/>
      <c r="J33" s="777"/>
      <c r="K33" s="777"/>
      <c r="L33" s="777"/>
      <c r="M33" s="777"/>
      <c r="N33" s="777"/>
      <c r="O33" s="777"/>
      <c r="P33" s="777"/>
      <c r="Q33" s="777"/>
      <c r="R33" s="777"/>
      <c r="S33" s="777"/>
      <c r="T33" s="777"/>
      <c r="U33" s="777"/>
      <c r="V33" s="777"/>
      <c r="W33" s="777"/>
      <c r="X33" s="777"/>
      <c r="Y33" s="777"/>
      <c r="Z33" s="777"/>
      <c r="AA33" s="777"/>
      <c r="AB33" s="777"/>
      <c r="AC33" s="777"/>
      <c r="AD33" s="777"/>
      <c r="AE33" s="777"/>
      <c r="AF33" s="777"/>
      <c r="AG33" s="777"/>
      <c r="AH33" s="777"/>
      <c r="AI33" s="777"/>
      <c r="AJ33" s="777"/>
      <c r="AK33" s="766"/>
      <c r="AL33" s="766"/>
      <c r="AM33" s="766"/>
      <c r="AN33" s="322"/>
      <c r="AO33" s="331"/>
      <c r="AP33" s="331"/>
      <c r="AQ33" s="331"/>
      <c r="AR33" s="331"/>
      <c r="AS33" s="331"/>
      <c r="AT33" s="331"/>
      <c r="AU33" s="331"/>
      <c r="AV33" s="331"/>
      <c r="AW33" s="331"/>
      <c r="AX33" s="331"/>
      <c r="AY33" s="331"/>
      <c r="AZ33" s="331"/>
      <c r="BA33" s="331"/>
      <c r="BB33" s="331"/>
      <c r="BC33" s="331"/>
      <c r="BD33" s="331"/>
      <c r="BE33" s="270"/>
      <c r="BF33" s="270"/>
      <c r="BG33" s="270"/>
      <c r="BH33" s="270"/>
      <c r="BI33" s="270"/>
      <c r="BJ33" s="270"/>
      <c r="BK33" s="270"/>
      <c r="BL33" s="638"/>
      <c r="BM33" s="638"/>
      <c r="BN33" s="638"/>
      <c r="BO33" s="638"/>
      <c r="BP33" s="638"/>
      <c r="BQ33" s="638"/>
      <c r="BR33" s="638"/>
      <c r="BS33" s="638"/>
      <c r="BT33" s="638"/>
      <c r="BU33" s="638"/>
      <c r="BV33" s="638"/>
      <c r="BW33" s="638"/>
      <c r="BX33" s="638"/>
      <c r="BY33" s="638"/>
      <c r="BZ33" s="638"/>
      <c r="CA33" s="638"/>
      <c r="CB33" s="638"/>
      <c r="CC33" s="270"/>
      <c r="CD33" s="270"/>
      <c r="CE33" s="270"/>
      <c r="CF33" s="270"/>
      <c r="CG33" s="270"/>
      <c r="CH33" s="243"/>
      <c r="CI33" s="173"/>
      <c r="CJ33" s="173"/>
    </row>
    <row r="34" spans="1:88" s="206" customFormat="1" ht="3" customHeight="1">
      <c r="A34" s="173"/>
      <c r="B34" s="325"/>
      <c r="C34" s="178"/>
      <c r="D34" s="178"/>
      <c r="E34" s="776" t="s">
        <v>776</v>
      </c>
      <c r="F34" s="776"/>
      <c r="G34" s="765" t="str">
        <f>Index!C147</f>
        <v>Oceňovacie rozdiely z precenenia pri zlúčení, splynutí a rozdelení (+/- 416)</v>
      </c>
      <c r="H34" s="777"/>
      <c r="I34" s="777"/>
      <c r="J34" s="777"/>
      <c r="K34" s="777"/>
      <c r="L34" s="777"/>
      <c r="M34" s="777"/>
      <c r="N34" s="777"/>
      <c r="O34" s="777"/>
      <c r="P34" s="777"/>
      <c r="Q34" s="777"/>
      <c r="R34" s="777"/>
      <c r="S34" s="777"/>
      <c r="T34" s="777"/>
      <c r="U34" s="777"/>
      <c r="V34" s="777"/>
      <c r="W34" s="777"/>
      <c r="X34" s="777"/>
      <c r="Y34" s="777"/>
      <c r="Z34" s="777"/>
      <c r="AA34" s="777"/>
      <c r="AB34" s="777"/>
      <c r="AC34" s="777"/>
      <c r="AD34" s="777"/>
      <c r="AE34" s="777"/>
      <c r="AF34" s="777"/>
      <c r="AG34" s="777"/>
      <c r="AH34" s="777"/>
      <c r="AI34" s="777"/>
      <c r="AJ34" s="777"/>
      <c r="AK34" s="766" t="s">
        <v>905</v>
      </c>
      <c r="AL34" s="766"/>
      <c r="AM34" s="766"/>
      <c r="AN34" s="321"/>
      <c r="AO34" s="332"/>
      <c r="AP34" s="332"/>
      <c r="AQ34" s="332"/>
      <c r="AR34" s="332"/>
      <c r="AS34" s="332"/>
      <c r="AT34" s="332"/>
      <c r="AU34" s="332"/>
      <c r="AV34" s="332"/>
      <c r="AW34" s="332"/>
      <c r="AX34" s="332"/>
      <c r="AY34" s="332"/>
      <c r="AZ34" s="332"/>
      <c r="BA34" s="332"/>
      <c r="BB34" s="332"/>
      <c r="BC34" s="332"/>
      <c r="BD34" s="332"/>
      <c r="BE34" s="264"/>
      <c r="BF34" s="264"/>
      <c r="BG34" s="264"/>
      <c r="BH34" s="264"/>
      <c r="BI34" s="264"/>
      <c r="BJ34" s="264"/>
      <c r="BK34" s="264"/>
      <c r="BL34" s="659"/>
      <c r="BM34" s="659"/>
      <c r="BN34" s="659"/>
      <c r="BO34" s="659"/>
      <c r="BP34" s="659"/>
      <c r="BQ34" s="659"/>
      <c r="BR34" s="659"/>
      <c r="BS34" s="659"/>
      <c r="BT34" s="659"/>
      <c r="BU34" s="659"/>
      <c r="BV34" s="659"/>
      <c r="BW34" s="659"/>
      <c r="BX34" s="659"/>
      <c r="BY34" s="659"/>
      <c r="BZ34" s="659"/>
      <c r="CA34" s="659"/>
      <c r="CB34" s="659"/>
      <c r="CC34" s="264"/>
      <c r="CD34" s="264"/>
      <c r="CE34" s="264"/>
      <c r="CF34" s="264"/>
      <c r="CG34" s="264"/>
      <c r="CH34" s="241"/>
      <c r="CI34" s="245"/>
      <c r="CJ34" s="245"/>
    </row>
    <row r="35" spans="1:88" s="206" customFormat="1" ht="3" customHeight="1">
      <c r="A35" s="173"/>
      <c r="B35" s="173"/>
      <c r="C35" s="173"/>
      <c r="D35" s="325"/>
      <c r="E35" s="776"/>
      <c r="F35" s="776"/>
      <c r="G35" s="777"/>
      <c r="H35" s="777"/>
      <c r="I35" s="777"/>
      <c r="J35" s="777"/>
      <c r="K35" s="777"/>
      <c r="L35" s="777"/>
      <c r="M35" s="777"/>
      <c r="N35" s="777"/>
      <c r="O35" s="777"/>
      <c r="P35" s="777"/>
      <c r="Q35" s="777"/>
      <c r="R35" s="777"/>
      <c r="S35" s="777"/>
      <c r="T35" s="777"/>
      <c r="U35" s="777"/>
      <c r="V35" s="777"/>
      <c r="W35" s="777"/>
      <c r="X35" s="777"/>
      <c r="Y35" s="777"/>
      <c r="Z35" s="777"/>
      <c r="AA35" s="777"/>
      <c r="AB35" s="777"/>
      <c r="AC35" s="777"/>
      <c r="AD35" s="777"/>
      <c r="AE35" s="777"/>
      <c r="AF35" s="777"/>
      <c r="AG35" s="777"/>
      <c r="AH35" s="777"/>
      <c r="AI35" s="777"/>
      <c r="AJ35" s="777"/>
      <c r="AK35" s="766"/>
      <c r="AL35" s="766"/>
      <c r="AM35" s="766"/>
      <c r="AN35" s="319"/>
      <c r="AO35" s="413"/>
      <c r="AP35" s="413"/>
      <c r="AQ35" s="413"/>
      <c r="AR35" s="412"/>
      <c r="AS35" s="414"/>
      <c r="AT35" s="414"/>
      <c r="AU35" s="414"/>
      <c r="AV35" s="414"/>
      <c r="AW35" s="414"/>
      <c r="AX35" s="415"/>
      <c r="AY35" s="613"/>
      <c r="AZ35" s="613"/>
      <c r="BA35" s="613"/>
      <c r="BB35" s="613"/>
      <c r="BC35" s="613"/>
      <c r="BD35" s="613"/>
      <c r="BE35" s="411"/>
      <c r="BF35" s="761"/>
      <c r="BG35" s="761"/>
      <c r="BH35" s="761"/>
      <c r="BI35" s="761"/>
      <c r="BJ35" s="761"/>
      <c r="BK35" s="643"/>
      <c r="BL35" s="618"/>
      <c r="BM35" s="612"/>
      <c r="BN35" s="612"/>
      <c r="BO35" s="612"/>
      <c r="BP35" s="412"/>
      <c r="BQ35" s="613"/>
      <c r="BR35" s="613"/>
      <c r="BS35" s="613"/>
      <c r="BT35" s="613"/>
      <c r="BU35" s="613"/>
      <c r="BV35" s="610"/>
      <c r="BW35" s="614"/>
      <c r="BX35" s="614"/>
      <c r="BY35" s="614"/>
      <c r="BZ35" s="614"/>
      <c r="CA35" s="614"/>
      <c r="CB35" s="611"/>
      <c r="CC35" s="614"/>
      <c r="CD35" s="614"/>
      <c r="CE35" s="614"/>
      <c r="CF35" s="614"/>
      <c r="CG35" s="614"/>
      <c r="CH35" s="242"/>
      <c r="CI35" s="245"/>
      <c r="CJ35" s="245"/>
    </row>
    <row r="36" spans="1:88" s="203" customFormat="1" ht="15" customHeight="1">
      <c r="A36" s="173"/>
      <c r="B36" s="173"/>
      <c r="C36" s="173"/>
      <c r="E36" s="776"/>
      <c r="F36" s="776"/>
      <c r="G36" s="777"/>
      <c r="H36" s="777"/>
      <c r="I36" s="777"/>
      <c r="J36" s="777"/>
      <c r="K36" s="777"/>
      <c r="L36" s="777"/>
      <c r="M36" s="777"/>
      <c r="N36" s="777"/>
      <c r="O36" s="777"/>
      <c r="P36" s="777"/>
      <c r="Q36" s="777"/>
      <c r="R36" s="777"/>
      <c r="S36" s="777"/>
      <c r="T36" s="777"/>
      <c r="U36" s="777"/>
      <c r="V36" s="777"/>
      <c r="W36" s="777"/>
      <c r="X36" s="777"/>
      <c r="Y36" s="777"/>
      <c r="Z36" s="777"/>
      <c r="AA36" s="777"/>
      <c r="AB36" s="777"/>
      <c r="AC36" s="777"/>
      <c r="AD36" s="777"/>
      <c r="AE36" s="777"/>
      <c r="AF36" s="777"/>
      <c r="AG36" s="777"/>
      <c r="AH36" s="777"/>
      <c r="AI36" s="777"/>
      <c r="AJ36" s="777"/>
      <c r="AK36" s="766"/>
      <c r="AL36" s="766"/>
      <c r="AM36" s="766"/>
      <c r="AN36" s="319"/>
      <c r="AO36" s="409" t="str">
        <f>IF(LEN(VLOOKUP(AK34,suvaha!$D$92:$H$158,2,FALSE))&lt;11,"",LEFT(RIGHT(VLOOKUP(AK34,suvaha!$D$92:$H$158,2,FALSE),11),1))</f>
        <v/>
      </c>
      <c r="AP36" s="211"/>
      <c r="AQ36" s="409" t="str">
        <f>IF(LEN(VLOOKUP(AK34,suvaha!$D$92:$H$158,2,FALSE))&lt;10,"",LEFT(RIGHT(VLOOKUP(AK34,suvaha!$D$92:$H$158,2,FALSE),10),1))</f>
        <v/>
      </c>
      <c r="AR36" s="411"/>
      <c r="AS36" s="409" t="str">
        <f>IF(LEN(VLOOKUP(AK34,suvaha!$D$92:$H$158,2,FALSE))&lt;9,"",LEFT(RIGHT(VLOOKUP(AK34,suvaha!$D$92:$H$158,2,FALSE),9),1))</f>
        <v/>
      </c>
      <c r="AT36" s="211"/>
      <c r="AU36" s="409" t="str">
        <f>IF(LEN(VLOOKUP(AK34,suvaha!$D$92:$H$158,2,FALSE))&lt;8,"",LEFT(RIGHT(VLOOKUP(AK34,suvaha!$D$92:$H$158,2,FALSE),8),1))</f>
        <v/>
      </c>
      <c r="AV36" s="411"/>
      <c r="AW36" s="409" t="str">
        <f>IF(LEN(VLOOKUP(AK34,suvaha!$D$92:$H$158,2,FALSE))&lt;7,"",LEFT(RIGHT(VLOOKUP(AK34,suvaha!$D$92:$H$158,2,FALSE),7),1))</f>
        <v/>
      </c>
      <c r="AX36" s="415"/>
      <c r="AY36" s="409" t="str">
        <f>IF(LEN(VLOOKUP(AK34,suvaha!$D$92:$H$158,2,FALSE))&lt;6,"",LEFT(RIGHT(VLOOKUP(AK34,suvaha!$D$92:$H$158,2,FALSE),6),1))</f>
        <v/>
      </c>
      <c r="AZ36" s="211"/>
      <c r="BA36" s="754" t="str">
        <f>IF(LEN(VLOOKUP(AK34,suvaha!$D$92:$H$158,2,FALSE))&lt;5,"",LEFT(RIGHT(VLOOKUP(AK34,suvaha!$D$92:$H$158,2,FALSE),5),1))</f>
        <v/>
      </c>
      <c r="BB36" s="754" t="e">
        <f>IF(LEN(#REF!)&lt;5,"",LEFT(RIGHT(#REF!,5),1))</f>
        <v>#REF!</v>
      </c>
      <c r="BC36" s="411"/>
      <c r="BD36" s="409" t="str">
        <f>IF(LEN(VLOOKUP(AK34,suvaha!$D$92:$H$158,2,FALSE))&lt;4,"",LEFT(RIGHT(VLOOKUP(AK34,suvaha!$D$92:$H$158,2,FALSE),4),1))</f>
        <v/>
      </c>
      <c r="BE36" s="411"/>
      <c r="BF36" s="409" t="str">
        <f>IF(LEN(VLOOKUP(AK34,suvaha!$D$92:$H$158,2,FALSE))&lt;3,"",LEFT(RIGHT(VLOOKUP(AK34,suvaha!$D$92:$H$158,2,FALSE),3),1))</f>
        <v/>
      </c>
      <c r="BG36" s="411"/>
      <c r="BH36" s="409" t="str">
        <f>IF(LEN(VLOOKUP(AK34,suvaha!$D$92:$H$158,2,FALSE))&lt;2,"",LEFT(RIGHT(VLOOKUP(AK34,suvaha!$D$92:$H$158,2,FALSE),2),1))</f>
        <v/>
      </c>
      <c r="BI36" s="411"/>
      <c r="BJ36" s="409" t="str">
        <f>IF(VLOOKUP(AK34,suvaha!$D$92:$H$158,2,FALSE)=0,"",IF(LEN(VLOOKUP(AK34,suvaha!$D$92:$H$158,2,FALSE))&lt;1,"",LEFT(RIGHT(VLOOKUP(AK34,suvaha!$D$92:$H$158,2,FALSE),1),1)))</f>
        <v/>
      </c>
      <c r="BK36" s="643"/>
      <c r="BL36" s="618"/>
      <c r="BM36" s="409" t="str">
        <f>IF(LEN(VLOOKUP(AK34,suvaha!$D$92:$H$158,4,FALSE))&lt;11,"",LEFT(RIGHT(VLOOKUP(AK34,suvaha!$D$92:$H$158,4,FALSE),11),1))</f>
        <v/>
      </c>
      <c r="BN36" s="211"/>
      <c r="BO36" s="409" t="str">
        <f>IF(LEN(VLOOKUP(AK34,suvaha!$D$92:$H$158,4,FALSE))&lt;10,"",LEFT(RIGHT(VLOOKUP(AK34,suvaha!$D$92:$H$158,4,FALSE),10),1))</f>
        <v/>
      </c>
      <c r="BP36" s="411"/>
      <c r="BQ36" s="409" t="str">
        <f>IF(LEN(VLOOKUP(AK34,suvaha!$D$92:$H$158,4,FALSE))&lt;9,"",LEFT(RIGHT(VLOOKUP(AK34,suvaha!$D$92:$H$158,4,FALSE),9),1))</f>
        <v/>
      </c>
      <c r="BR36" s="211"/>
      <c r="BS36" s="409" t="str">
        <f>IF(LEN(VLOOKUP(AK34,suvaha!$D$92:$H$158,4,FALSE))&lt;8,"",LEFT(RIGHT(VLOOKUP(AK34,suvaha!$D$92:$H$158,4,FALSE),8),1))</f>
        <v/>
      </c>
      <c r="BT36" s="411"/>
      <c r="BU36" s="409" t="str">
        <f>IF(LEN(VLOOKUP(AK34,suvaha!$D$92:$H$158,4,FALSE))&lt;7,"",LEFT(RIGHT(VLOOKUP(AK34,suvaha!$D$92:$H$158,4,FALSE),7),1))</f>
        <v/>
      </c>
      <c r="BV36" s="610"/>
      <c r="BW36" s="409" t="str">
        <f>IF(LEN(VLOOKUP(AK34,suvaha!$D$92:$H$158,4,FALSE))&lt;6,"",LEFT(RIGHT(VLOOKUP(AK34,suvaha!$D$92:$H$158,4,FALSE),6),1))</f>
        <v/>
      </c>
      <c r="BX36" s="411"/>
      <c r="BY36" s="409" t="str">
        <f>IF(LEN(VLOOKUP(AK34,suvaha!$D$92:$H$158,4,FALSE))&lt;5,"",LEFT(RIGHT(VLOOKUP(AK34,suvaha!$D$92:$H$158,4,FALSE),5),1))</f>
        <v/>
      </c>
      <c r="BZ36" s="411"/>
      <c r="CA36" s="409" t="str">
        <f>IF(LEN(VLOOKUP(AK34,suvaha!$D$92:$H$158,4,FALSE))&lt;4,"",LEFT(RIGHT(VLOOKUP(AK34,suvaha!$D$92:$H$158,4,FALSE),4),1))</f>
        <v/>
      </c>
      <c r="CB36" s="611"/>
      <c r="CC36" s="409" t="str">
        <f>IF(LEN(VLOOKUP(AK34,suvaha!$D$92:$H$158,4,FALSE))&lt;3,"",LEFT(RIGHT(VLOOKUP(AK34,suvaha!$D$92:$H$158,4,FALSE),3),1))</f>
        <v/>
      </c>
      <c r="CD36" s="411"/>
      <c r="CE36" s="409" t="str">
        <f>IF(LEN(VLOOKUP(AK34,suvaha!$D$92:$H$158,4,FALSE))&lt;2,"",LEFT(RIGHT(VLOOKUP(AK34,suvaha!$D$92:$H$158,4,FALSE),2),1))</f>
        <v/>
      </c>
      <c r="CF36" s="411"/>
      <c r="CG36" s="409" t="str">
        <f>IF(VLOOKUP(AK34,suvaha!$D$92:$H$158,4,FALSE)=0,"",IF(LEN(VLOOKUP(AK34,suvaha!$D$92:$H$158,4,FALSE))&lt;1,"",LEFT(RIGHT(VLOOKUP(AK34,suvaha!$D$92:$H$158,4,FALSE),1),1)))</f>
        <v/>
      </c>
      <c r="CH36" s="242"/>
      <c r="CI36" s="173"/>
      <c r="CJ36" s="173"/>
    </row>
    <row r="37" spans="1:88" s="203" customFormat="1" ht="3" customHeight="1">
      <c r="A37" s="173"/>
      <c r="B37" s="173"/>
      <c r="C37" s="173"/>
      <c r="E37" s="776"/>
      <c r="F37" s="776"/>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66"/>
      <c r="AL37" s="766"/>
      <c r="AM37" s="766"/>
      <c r="AN37" s="322"/>
      <c r="AO37" s="331"/>
      <c r="AP37" s="331"/>
      <c r="AQ37" s="331"/>
      <c r="AR37" s="331"/>
      <c r="AS37" s="331"/>
      <c r="AT37" s="331"/>
      <c r="AU37" s="331"/>
      <c r="AV37" s="331"/>
      <c r="AW37" s="331"/>
      <c r="AX37" s="331"/>
      <c r="AY37" s="331"/>
      <c r="AZ37" s="331"/>
      <c r="BA37" s="331"/>
      <c r="BB37" s="331"/>
      <c r="BC37" s="331"/>
      <c r="BD37" s="331"/>
      <c r="BE37" s="270"/>
      <c r="BF37" s="270"/>
      <c r="BG37" s="270"/>
      <c r="BH37" s="270"/>
      <c r="BI37" s="270"/>
      <c r="BJ37" s="270"/>
      <c r="BK37" s="270"/>
      <c r="BL37" s="638"/>
      <c r="BM37" s="638"/>
      <c r="BN37" s="638"/>
      <c r="BO37" s="638"/>
      <c r="BP37" s="638"/>
      <c r="BQ37" s="638"/>
      <c r="BR37" s="638"/>
      <c r="BS37" s="638"/>
      <c r="BT37" s="638"/>
      <c r="BU37" s="638"/>
      <c r="BV37" s="638"/>
      <c r="BW37" s="638"/>
      <c r="BX37" s="638"/>
      <c r="BY37" s="638"/>
      <c r="BZ37" s="638"/>
      <c r="CA37" s="638"/>
      <c r="CB37" s="638"/>
      <c r="CC37" s="270"/>
      <c r="CD37" s="270"/>
      <c r="CE37" s="270"/>
      <c r="CF37" s="270"/>
      <c r="CG37" s="270"/>
      <c r="CH37" s="243"/>
      <c r="CI37" s="173"/>
      <c r="CJ37" s="173"/>
    </row>
    <row r="38" spans="1:88" s="267" customFormat="1" ht="3" customHeight="1">
      <c r="A38" s="261"/>
      <c r="B38" s="262"/>
      <c r="C38" s="263"/>
      <c r="D38" s="263"/>
      <c r="E38" s="771" t="s">
        <v>906</v>
      </c>
      <c r="F38" s="771"/>
      <c r="G38" s="769" t="str">
        <f>Index!C148</f>
        <v>Výsledok hospodárenia minulých rokov r. 98 + r. 99</v>
      </c>
      <c r="H38" s="769"/>
      <c r="I38" s="769"/>
      <c r="J38" s="769"/>
      <c r="K38" s="769"/>
      <c r="L38" s="769"/>
      <c r="M38" s="769"/>
      <c r="N38" s="769"/>
      <c r="O38" s="769"/>
      <c r="P38" s="769"/>
      <c r="Q38" s="769"/>
      <c r="R38" s="769"/>
      <c r="S38" s="769"/>
      <c r="T38" s="769"/>
      <c r="U38" s="769"/>
      <c r="V38" s="769"/>
      <c r="W38" s="769"/>
      <c r="X38" s="769"/>
      <c r="Y38" s="769"/>
      <c r="Z38" s="769"/>
      <c r="AA38" s="769"/>
      <c r="AB38" s="769"/>
      <c r="AC38" s="769"/>
      <c r="AD38" s="769"/>
      <c r="AE38" s="769"/>
      <c r="AF38" s="769"/>
      <c r="AG38" s="769"/>
      <c r="AH38" s="769"/>
      <c r="AI38" s="769"/>
      <c r="AJ38" s="769"/>
      <c r="AK38" s="770" t="s">
        <v>907</v>
      </c>
      <c r="AL38" s="770"/>
      <c r="AM38" s="770"/>
      <c r="AN38" s="330"/>
      <c r="AO38" s="332"/>
      <c r="AP38" s="332"/>
      <c r="AQ38" s="332"/>
      <c r="AR38" s="332"/>
      <c r="AS38" s="332"/>
      <c r="AT38" s="332"/>
      <c r="AU38" s="332"/>
      <c r="AV38" s="332"/>
      <c r="AW38" s="332"/>
      <c r="AX38" s="332"/>
      <c r="AY38" s="332"/>
      <c r="AZ38" s="332"/>
      <c r="BA38" s="332"/>
      <c r="BB38" s="332"/>
      <c r="BC38" s="332"/>
      <c r="BD38" s="332"/>
      <c r="BE38" s="264"/>
      <c r="BF38" s="264"/>
      <c r="BG38" s="264"/>
      <c r="BH38" s="264"/>
      <c r="BI38" s="264"/>
      <c r="BJ38" s="264"/>
      <c r="BK38" s="264"/>
      <c r="BL38" s="659"/>
      <c r="BM38" s="659"/>
      <c r="BN38" s="659"/>
      <c r="BO38" s="659"/>
      <c r="BP38" s="659"/>
      <c r="BQ38" s="659"/>
      <c r="BR38" s="659"/>
      <c r="BS38" s="659"/>
      <c r="BT38" s="659"/>
      <c r="BU38" s="659"/>
      <c r="BV38" s="659"/>
      <c r="BW38" s="659"/>
      <c r="BX38" s="659"/>
      <c r="BY38" s="659"/>
      <c r="BZ38" s="659"/>
      <c r="CA38" s="659"/>
      <c r="CB38" s="659"/>
      <c r="CC38" s="264"/>
      <c r="CD38" s="264"/>
      <c r="CE38" s="264"/>
      <c r="CF38" s="264"/>
      <c r="CG38" s="264"/>
      <c r="CH38" s="265"/>
      <c r="CI38" s="266"/>
      <c r="CJ38" s="266"/>
    </row>
    <row r="39" spans="1:88" s="267" customFormat="1" ht="3" customHeight="1">
      <c r="A39" s="261"/>
      <c r="B39" s="261"/>
      <c r="C39" s="261"/>
      <c r="D39" s="262"/>
      <c r="E39" s="771"/>
      <c r="F39" s="771"/>
      <c r="G39" s="769"/>
      <c r="H39" s="769"/>
      <c r="I39" s="769"/>
      <c r="J39" s="769"/>
      <c r="K39" s="769"/>
      <c r="L39" s="769"/>
      <c r="M39" s="769"/>
      <c r="N39" s="769"/>
      <c r="O39" s="769"/>
      <c r="P39" s="769"/>
      <c r="Q39" s="769"/>
      <c r="R39" s="769"/>
      <c r="S39" s="769"/>
      <c r="T39" s="769"/>
      <c r="U39" s="769"/>
      <c r="V39" s="769"/>
      <c r="W39" s="769"/>
      <c r="X39" s="769"/>
      <c r="Y39" s="769"/>
      <c r="Z39" s="769"/>
      <c r="AA39" s="769"/>
      <c r="AB39" s="769"/>
      <c r="AC39" s="769"/>
      <c r="AD39" s="769"/>
      <c r="AE39" s="769"/>
      <c r="AF39" s="769"/>
      <c r="AG39" s="769"/>
      <c r="AH39" s="769"/>
      <c r="AI39" s="769"/>
      <c r="AJ39" s="769"/>
      <c r="AK39" s="770"/>
      <c r="AL39" s="770"/>
      <c r="AM39" s="770"/>
      <c r="AN39" s="333"/>
      <c r="AO39" s="413"/>
      <c r="AP39" s="413"/>
      <c r="AQ39" s="413"/>
      <c r="AR39" s="412"/>
      <c r="AS39" s="410"/>
      <c r="AT39" s="410"/>
      <c r="AU39" s="410"/>
      <c r="AV39" s="410"/>
      <c r="AW39" s="410"/>
      <c r="AX39" s="411"/>
      <c r="AY39" s="800"/>
      <c r="AZ39" s="800"/>
      <c r="BA39" s="800"/>
      <c r="BB39" s="800"/>
      <c r="BC39" s="800"/>
      <c r="BD39" s="800"/>
      <c r="BE39" s="411"/>
      <c r="BF39" s="761"/>
      <c r="BG39" s="761"/>
      <c r="BH39" s="761"/>
      <c r="BI39" s="761"/>
      <c r="BJ39" s="761"/>
      <c r="BK39" s="643"/>
      <c r="BL39" s="618"/>
      <c r="BM39" s="612"/>
      <c r="BN39" s="612"/>
      <c r="BO39" s="612"/>
      <c r="BP39" s="412"/>
      <c r="BQ39" s="800"/>
      <c r="BR39" s="800"/>
      <c r="BS39" s="800"/>
      <c r="BT39" s="800"/>
      <c r="BU39" s="800"/>
      <c r="BV39" s="801"/>
      <c r="BW39" s="761"/>
      <c r="BX39" s="761"/>
      <c r="BY39" s="761"/>
      <c r="BZ39" s="761"/>
      <c r="CA39" s="761"/>
      <c r="CB39" s="802"/>
      <c r="CC39" s="761"/>
      <c r="CD39" s="761"/>
      <c r="CE39" s="761"/>
      <c r="CF39" s="761"/>
      <c r="CG39" s="761"/>
      <c r="CH39" s="268"/>
      <c r="CI39" s="266"/>
      <c r="CJ39" s="266"/>
    </row>
    <row r="40" spans="1:88" s="269" customFormat="1" ht="15" customHeight="1">
      <c r="A40" s="261"/>
      <c r="B40" s="261"/>
      <c r="C40" s="261"/>
      <c r="E40" s="771"/>
      <c r="F40" s="771"/>
      <c r="G40" s="769"/>
      <c r="H40" s="769"/>
      <c r="I40" s="769"/>
      <c r="J40" s="769"/>
      <c r="K40" s="769"/>
      <c r="L40" s="769"/>
      <c r="M40" s="769"/>
      <c r="N40" s="769"/>
      <c r="O40" s="769"/>
      <c r="P40" s="769"/>
      <c r="Q40" s="769"/>
      <c r="R40" s="769"/>
      <c r="S40" s="769"/>
      <c r="T40" s="769"/>
      <c r="U40" s="769"/>
      <c r="V40" s="769"/>
      <c r="W40" s="769"/>
      <c r="X40" s="769"/>
      <c r="Y40" s="769"/>
      <c r="Z40" s="769"/>
      <c r="AA40" s="769"/>
      <c r="AB40" s="769"/>
      <c r="AC40" s="769"/>
      <c r="AD40" s="769"/>
      <c r="AE40" s="769"/>
      <c r="AF40" s="769"/>
      <c r="AG40" s="769"/>
      <c r="AH40" s="769"/>
      <c r="AI40" s="769"/>
      <c r="AJ40" s="769"/>
      <c r="AK40" s="770"/>
      <c r="AL40" s="770"/>
      <c r="AM40" s="770"/>
      <c r="AN40" s="333"/>
      <c r="AO40" s="409" t="str">
        <f>IF(LEN(VLOOKUP(AK38,suvaha!$D$92:$H$158,2,FALSE))&lt;11,"",LEFT(RIGHT(VLOOKUP(AK38,suvaha!$D$92:$H$158,2,FALSE),11),1))</f>
        <v/>
      </c>
      <c r="AP40" s="211"/>
      <c r="AQ40" s="409" t="str">
        <f>IF(LEN(VLOOKUP(AK38,suvaha!$D$92:$H$158,2,FALSE))&lt;10,"",LEFT(RIGHT(VLOOKUP(AK38,suvaha!$D$92:$H$158,2,FALSE),10),1))</f>
        <v/>
      </c>
      <c r="AR40" s="411"/>
      <c r="AS40" s="409" t="str">
        <f>IF(LEN(VLOOKUP(AK38,suvaha!$D$92:$H$158,2,FALSE))&lt;9,"",LEFT(RIGHT(VLOOKUP(AK38,suvaha!$D$92:$H$158,2,FALSE),9),1))</f>
        <v>-</v>
      </c>
      <c r="AT40" s="211"/>
      <c r="AU40" s="409" t="str">
        <f>IF(LEN(VLOOKUP(AK38,suvaha!$D$92:$H$158,2,FALSE))&lt;8,"",LEFT(RIGHT(VLOOKUP(AK38,suvaha!$D$92:$H$158,2,FALSE),8),1))</f>
        <v>2</v>
      </c>
      <c r="AV40" s="411"/>
      <c r="AW40" s="409" t="str">
        <f>IF(LEN(VLOOKUP(AK38,suvaha!$D$92:$H$158,2,FALSE))&lt;7,"",LEFT(RIGHT(VLOOKUP(AK38,suvaha!$D$92:$H$158,2,FALSE),7),1))</f>
        <v>4</v>
      </c>
      <c r="AX40" s="411"/>
      <c r="AY40" s="409" t="str">
        <f>IF(LEN(VLOOKUP(AK38,suvaha!$D$92:$H$158,2,FALSE))&lt;6,"",LEFT(RIGHT(VLOOKUP(AK38,suvaha!$D$92:$H$158,2,FALSE),6),1))</f>
        <v>8</v>
      </c>
      <c r="AZ40" s="211"/>
      <c r="BA40" s="754" t="str">
        <f>IF(LEN(VLOOKUP(AK38,suvaha!$D$92:$H$158,2,FALSE))&lt;5,"",LEFT(RIGHT(VLOOKUP(AK38,suvaha!$D$92:$H$158,2,FALSE),5),1))</f>
        <v>6</v>
      </c>
      <c r="BB40" s="754" t="e">
        <f>IF(LEN(#REF!)&lt;5,"",LEFT(RIGHT(#REF!,5),1))</f>
        <v>#REF!</v>
      </c>
      <c r="BC40" s="411"/>
      <c r="BD40" s="409" t="str">
        <f>IF(LEN(VLOOKUP(AK38,suvaha!$D$92:$H$158,2,FALSE))&lt;4,"",LEFT(RIGHT(VLOOKUP(AK38,suvaha!$D$92:$H$158,2,FALSE),4),1))</f>
        <v>9</v>
      </c>
      <c r="BE40" s="411"/>
      <c r="BF40" s="409" t="str">
        <f>IF(LEN(VLOOKUP(AK38,suvaha!$D$92:$H$158,2,FALSE))&lt;3,"",LEFT(RIGHT(VLOOKUP(AK38,suvaha!$D$92:$H$158,2,FALSE),3),1))</f>
        <v>9</v>
      </c>
      <c r="BG40" s="411"/>
      <c r="BH40" s="409" t="str">
        <f>IF(LEN(VLOOKUP(AK38,suvaha!$D$92:$H$158,2,FALSE))&lt;2,"",LEFT(RIGHT(VLOOKUP(AK38,suvaha!$D$92:$H$158,2,FALSE),2),1))</f>
        <v>7</v>
      </c>
      <c r="BI40" s="411"/>
      <c r="BJ40" s="409" t="str">
        <f>IF(VLOOKUP(AK38,suvaha!$D$92:$H$158,2,FALSE)=0,"",IF(LEN(VLOOKUP(AK38,suvaha!$D$92:$H$158,2,FALSE))&lt;1,"",LEFT(RIGHT(VLOOKUP(AK38,suvaha!$D$92:$H$158,2,FALSE),1),1)))</f>
        <v>5</v>
      </c>
      <c r="BK40" s="643"/>
      <c r="BL40" s="618"/>
      <c r="BM40" s="409" t="str">
        <f>IF(LEN(VLOOKUP(AK38,suvaha!$D$92:$H$158,4,FALSE))&lt;11,"",LEFT(RIGHT(VLOOKUP(AK38,suvaha!$D$92:$H$158,4,FALSE),11),1))</f>
        <v/>
      </c>
      <c r="BN40" s="211"/>
      <c r="BO40" s="409" t="str">
        <f>IF(LEN(VLOOKUP(AK38,suvaha!$D$92:$H$158,4,FALSE))&lt;10,"",LEFT(RIGHT(VLOOKUP(AK38,suvaha!$D$92:$H$158,4,FALSE),10),1))</f>
        <v/>
      </c>
      <c r="BP40" s="411"/>
      <c r="BQ40" s="409" t="str">
        <f>IF(LEN(VLOOKUP(AK38,suvaha!$D$92:$H$158,4,FALSE))&lt;9,"",LEFT(RIGHT(VLOOKUP(AK38,suvaha!$D$92:$H$158,4,FALSE),9),1))</f>
        <v>-</v>
      </c>
      <c r="BR40" s="211"/>
      <c r="BS40" s="409" t="str">
        <f>IF(LEN(VLOOKUP(AK38,suvaha!$D$92:$H$158,4,FALSE))&lt;8,"",LEFT(RIGHT(VLOOKUP(AK38,suvaha!$D$92:$H$158,4,FALSE),8),1))</f>
        <v>2</v>
      </c>
      <c r="BT40" s="411"/>
      <c r="BU40" s="409" t="str">
        <f>IF(LEN(VLOOKUP(AK38,suvaha!$D$92:$H$158,4,FALSE))&lt;7,"",LEFT(RIGHT(VLOOKUP(AK38,suvaha!$D$92:$H$158,4,FALSE),7),1))</f>
        <v>5</v>
      </c>
      <c r="BV40" s="801"/>
      <c r="BW40" s="409" t="str">
        <f>IF(LEN(VLOOKUP(AK38,suvaha!$D$92:$H$158,4,FALSE))&lt;6,"",LEFT(RIGHT(VLOOKUP(AK38,suvaha!$D$92:$H$158,4,FALSE),6),1))</f>
        <v>0</v>
      </c>
      <c r="BX40" s="411"/>
      <c r="BY40" s="409" t="str">
        <f>IF(LEN(VLOOKUP(AK38,suvaha!$D$92:$H$158,4,FALSE))&lt;5,"",LEFT(RIGHT(VLOOKUP(AK38,suvaha!$D$92:$H$158,4,FALSE),5),1))</f>
        <v>4</v>
      </c>
      <c r="BZ40" s="411"/>
      <c r="CA40" s="409" t="str">
        <f>IF(LEN(VLOOKUP(AK38,suvaha!$D$92:$H$158,4,FALSE))&lt;4,"",LEFT(RIGHT(VLOOKUP(AK38,suvaha!$D$92:$H$158,4,FALSE),4),1))</f>
        <v>8</v>
      </c>
      <c r="CB40" s="802"/>
      <c r="CC40" s="409" t="str">
        <f>IF(LEN(VLOOKUP(AK38,suvaha!$D$92:$H$158,4,FALSE))&lt;3,"",LEFT(RIGHT(VLOOKUP(AK38,suvaha!$D$92:$H$158,4,FALSE),3),1))</f>
        <v>6</v>
      </c>
      <c r="CD40" s="411"/>
      <c r="CE40" s="409" t="str">
        <f>IF(LEN(VLOOKUP(AK38,suvaha!$D$92:$H$158,4,FALSE))&lt;2,"",LEFT(RIGHT(VLOOKUP(AK38,suvaha!$D$92:$H$158,4,FALSE),2),1))</f>
        <v>9</v>
      </c>
      <c r="CF40" s="411"/>
      <c r="CG40" s="409" t="str">
        <f>IF(VLOOKUP(AK38,suvaha!$D$92:$H$158,4,FALSE)=0,"",IF(LEN(VLOOKUP(AK38,suvaha!$D$92:$H$158,4,FALSE))&lt;1,"",LEFT(RIGHT(VLOOKUP(AK38,suvaha!$D$92:$H$158,4,FALSE),1),1)))</f>
        <v>9</v>
      </c>
      <c r="CH40" s="268"/>
      <c r="CI40" s="261"/>
      <c r="CJ40" s="261"/>
    </row>
    <row r="41" spans="1:88" s="269" customFormat="1" ht="3" customHeight="1">
      <c r="A41" s="261"/>
      <c r="B41" s="261"/>
      <c r="C41" s="261"/>
      <c r="E41" s="771"/>
      <c r="F41" s="771"/>
      <c r="G41" s="769"/>
      <c r="H41" s="769"/>
      <c r="I41" s="769"/>
      <c r="J41" s="769"/>
      <c r="K41" s="769"/>
      <c r="L41" s="769"/>
      <c r="M41" s="769"/>
      <c r="N41" s="769"/>
      <c r="O41" s="769"/>
      <c r="P41" s="769"/>
      <c r="Q41" s="769"/>
      <c r="R41" s="769"/>
      <c r="S41" s="769"/>
      <c r="T41" s="769"/>
      <c r="U41" s="769"/>
      <c r="V41" s="769"/>
      <c r="W41" s="769"/>
      <c r="X41" s="769"/>
      <c r="Y41" s="769"/>
      <c r="Z41" s="769"/>
      <c r="AA41" s="769"/>
      <c r="AB41" s="769"/>
      <c r="AC41" s="769"/>
      <c r="AD41" s="769"/>
      <c r="AE41" s="769"/>
      <c r="AF41" s="769"/>
      <c r="AG41" s="769"/>
      <c r="AH41" s="769"/>
      <c r="AI41" s="769"/>
      <c r="AJ41" s="769"/>
      <c r="AK41" s="770"/>
      <c r="AL41" s="770"/>
      <c r="AM41" s="770"/>
      <c r="AN41" s="329"/>
      <c r="AO41" s="331"/>
      <c r="AP41" s="331"/>
      <c r="AQ41" s="331"/>
      <c r="AR41" s="331"/>
      <c r="AS41" s="331"/>
      <c r="AT41" s="331"/>
      <c r="AU41" s="331"/>
      <c r="AV41" s="331"/>
      <c r="AW41" s="331"/>
      <c r="AX41" s="331"/>
      <c r="AY41" s="331"/>
      <c r="AZ41" s="331"/>
      <c r="BA41" s="331"/>
      <c r="BB41" s="331"/>
      <c r="BC41" s="331"/>
      <c r="BD41" s="331"/>
      <c r="BE41" s="270"/>
      <c r="BF41" s="270"/>
      <c r="BG41" s="270"/>
      <c r="BH41" s="270"/>
      <c r="BI41" s="270"/>
      <c r="BJ41" s="270"/>
      <c r="BK41" s="270"/>
      <c r="BL41" s="638"/>
      <c r="BM41" s="638"/>
      <c r="BN41" s="638"/>
      <c r="BO41" s="638"/>
      <c r="BP41" s="638"/>
      <c r="BQ41" s="638"/>
      <c r="BR41" s="638"/>
      <c r="BS41" s="638"/>
      <c r="BT41" s="638"/>
      <c r="BU41" s="638"/>
      <c r="BV41" s="638"/>
      <c r="BW41" s="638"/>
      <c r="BX41" s="638"/>
      <c r="BY41" s="638"/>
      <c r="BZ41" s="638"/>
      <c r="CA41" s="638"/>
      <c r="CB41" s="638"/>
      <c r="CC41" s="270"/>
      <c r="CD41" s="270"/>
      <c r="CE41" s="270"/>
      <c r="CF41" s="270"/>
      <c r="CG41" s="270"/>
      <c r="CH41" s="271"/>
      <c r="CI41" s="261"/>
      <c r="CJ41" s="261"/>
    </row>
    <row r="42" spans="1:88" s="206" customFormat="1" ht="3" customHeight="1">
      <c r="A42" s="173"/>
      <c r="B42" s="325"/>
      <c r="C42" s="178"/>
      <c r="D42" s="178"/>
      <c r="E42" s="808" t="s">
        <v>908</v>
      </c>
      <c r="F42" s="809"/>
      <c r="G42" s="806" t="str">
        <f>Index!C149</f>
        <v>Nerozdelený zisk minulých rokov (428)</v>
      </c>
      <c r="H42" s="806"/>
      <c r="I42" s="806"/>
      <c r="J42" s="806"/>
      <c r="K42" s="806"/>
      <c r="L42" s="806"/>
      <c r="M42" s="806"/>
      <c r="N42" s="806"/>
      <c r="O42" s="806"/>
      <c r="P42" s="806"/>
      <c r="Q42" s="806"/>
      <c r="R42" s="806"/>
      <c r="S42" s="806"/>
      <c r="T42" s="806"/>
      <c r="U42" s="806"/>
      <c r="V42" s="806"/>
      <c r="W42" s="806"/>
      <c r="X42" s="806"/>
      <c r="Y42" s="806"/>
      <c r="Z42" s="806"/>
      <c r="AA42" s="806"/>
      <c r="AB42" s="806"/>
      <c r="AC42" s="806"/>
      <c r="AD42" s="806"/>
      <c r="AE42" s="806"/>
      <c r="AF42" s="806"/>
      <c r="AG42" s="806"/>
      <c r="AH42" s="806"/>
      <c r="AI42" s="806"/>
      <c r="AJ42" s="806"/>
      <c r="AK42" s="807" t="s">
        <v>909</v>
      </c>
      <c r="AL42" s="807"/>
      <c r="AM42" s="807"/>
      <c r="AN42" s="321"/>
      <c r="AO42" s="332"/>
      <c r="AP42" s="332"/>
      <c r="AQ42" s="332"/>
      <c r="AR42" s="332"/>
      <c r="AS42" s="332"/>
      <c r="AT42" s="332"/>
      <c r="AU42" s="332"/>
      <c r="AV42" s="332"/>
      <c r="AW42" s="332"/>
      <c r="AX42" s="332"/>
      <c r="AY42" s="332"/>
      <c r="AZ42" s="332"/>
      <c r="BA42" s="332"/>
      <c r="BB42" s="332"/>
      <c r="BC42" s="332"/>
      <c r="BD42" s="332"/>
      <c r="BE42" s="264"/>
      <c r="BF42" s="264"/>
      <c r="BG42" s="264"/>
      <c r="BH42" s="264"/>
      <c r="BI42" s="264"/>
      <c r="BJ42" s="264"/>
      <c r="BK42" s="264"/>
      <c r="BL42" s="659"/>
      <c r="BM42" s="659"/>
      <c r="BN42" s="659"/>
      <c r="BO42" s="659"/>
      <c r="BP42" s="659"/>
      <c r="BQ42" s="659"/>
      <c r="BR42" s="659"/>
      <c r="BS42" s="659"/>
      <c r="BT42" s="659"/>
      <c r="BU42" s="659"/>
      <c r="BV42" s="659"/>
      <c r="BW42" s="659"/>
      <c r="BX42" s="659"/>
      <c r="BY42" s="659"/>
      <c r="BZ42" s="659"/>
      <c r="CA42" s="659"/>
      <c r="CB42" s="659"/>
      <c r="CC42" s="264"/>
      <c r="CD42" s="264"/>
      <c r="CE42" s="264"/>
      <c r="CF42" s="264"/>
      <c r="CG42" s="264"/>
      <c r="CH42" s="241"/>
      <c r="CI42" s="245"/>
      <c r="CJ42" s="245"/>
    </row>
    <row r="43" spans="1:88" s="206" customFormat="1" ht="3" customHeight="1">
      <c r="A43" s="173"/>
      <c r="B43" s="173"/>
      <c r="C43" s="173"/>
      <c r="D43" s="325"/>
      <c r="E43" s="808"/>
      <c r="F43" s="809"/>
      <c r="G43" s="806"/>
      <c r="H43" s="806"/>
      <c r="I43" s="806"/>
      <c r="J43" s="806"/>
      <c r="K43" s="806"/>
      <c r="L43" s="806"/>
      <c r="M43" s="806"/>
      <c r="N43" s="806"/>
      <c r="O43" s="806"/>
      <c r="P43" s="806"/>
      <c r="Q43" s="806"/>
      <c r="R43" s="806"/>
      <c r="S43" s="806"/>
      <c r="T43" s="806"/>
      <c r="U43" s="806"/>
      <c r="V43" s="806"/>
      <c r="W43" s="806"/>
      <c r="X43" s="806"/>
      <c r="Y43" s="806"/>
      <c r="Z43" s="806"/>
      <c r="AA43" s="806"/>
      <c r="AB43" s="806"/>
      <c r="AC43" s="806"/>
      <c r="AD43" s="806"/>
      <c r="AE43" s="806"/>
      <c r="AF43" s="806"/>
      <c r="AG43" s="806"/>
      <c r="AH43" s="806"/>
      <c r="AI43" s="806"/>
      <c r="AJ43" s="806"/>
      <c r="AK43" s="807"/>
      <c r="AL43" s="807"/>
      <c r="AM43" s="807"/>
      <c r="AN43" s="319"/>
      <c r="AO43" s="413"/>
      <c r="AP43" s="413"/>
      <c r="AQ43" s="413"/>
      <c r="AR43" s="412"/>
      <c r="AS43" s="414"/>
      <c r="AT43" s="414"/>
      <c r="AU43" s="414"/>
      <c r="AV43" s="414"/>
      <c r="AW43" s="414"/>
      <c r="AX43" s="415"/>
      <c r="AY43" s="613"/>
      <c r="AZ43" s="613"/>
      <c r="BA43" s="613"/>
      <c r="BB43" s="613"/>
      <c r="BC43" s="613"/>
      <c r="BD43" s="613"/>
      <c r="BE43" s="411"/>
      <c r="BF43" s="761"/>
      <c r="BG43" s="761"/>
      <c r="BH43" s="761"/>
      <c r="BI43" s="761"/>
      <c r="BJ43" s="761"/>
      <c r="BK43" s="643"/>
      <c r="BL43" s="618"/>
      <c r="BM43" s="612"/>
      <c r="BN43" s="612"/>
      <c r="BO43" s="612"/>
      <c r="BP43" s="412"/>
      <c r="BQ43" s="613"/>
      <c r="BR43" s="613"/>
      <c r="BS43" s="613"/>
      <c r="BT43" s="613"/>
      <c r="BU43" s="613"/>
      <c r="BV43" s="610"/>
      <c r="BW43" s="614"/>
      <c r="BX43" s="614"/>
      <c r="BY43" s="614"/>
      <c r="BZ43" s="614"/>
      <c r="CA43" s="614"/>
      <c r="CB43" s="611"/>
      <c r="CC43" s="614"/>
      <c r="CD43" s="614"/>
      <c r="CE43" s="614"/>
      <c r="CF43" s="614"/>
      <c r="CG43" s="614"/>
      <c r="CH43" s="242"/>
      <c r="CI43" s="245"/>
      <c r="CJ43" s="245"/>
    </row>
    <row r="44" spans="1:88" s="203" customFormat="1" ht="15" customHeight="1">
      <c r="A44" s="173"/>
      <c r="B44" s="173"/>
      <c r="C44" s="173"/>
      <c r="E44" s="808"/>
      <c r="F44" s="809"/>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807"/>
      <c r="AM44" s="807"/>
      <c r="AN44" s="319"/>
      <c r="AO44" s="409" t="str">
        <f>IF(LEN(VLOOKUP(AK42,suvaha!$D$92:$H$158,2,FALSE))&lt;11,"",LEFT(RIGHT(VLOOKUP(AK42,suvaha!$D$92:$H$158,2,FALSE),11),1))</f>
        <v/>
      </c>
      <c r="AP44" s="211"/>
      <c r="AQ44" s="409" t="str">
        <f>IF(LEN(VLOOKUP(AK42,suvaha!$D$92:$H$158,2,FALSE))&lt;10,"",LEFT(RIGHT(VLOOKUP(AK42,suvaha!$D$92:$H$158,2,FALSE),10),1))</f>
        <v/>
      </c>
      <c r="AR44" s="411"/>
      <c r="AS44" s="409" t="str">
        <f>IF(LEN(VLOOKUP(AK42,suvaha!$D$92:$H$158,2,FALSE))&lt;9,"",LEFT(RIGHT(VLOOKUP(AK42,suvaha!$D$92:$H$158,2,FALSE),9),1))</f>
        <v/>
      </c>
      <c r="AT44" s="211"/>
      <c r="AU44" s="409" t="str">
        <f>IF(LEN(VLOOKUP(AK42,suvaha!$D$92:$H$158,2,FALSE))&lt;8,"",LEFT(RIGHT(VLOOKUP(AK42,suvaha!$D$92:$H$158,2,FALSE),8),1))</f>
        <v/>
      </c>
      <c r="AV44" s="411"/>
      <c r="AW44" s="409" t="str">
        <f>IF(LEN(VLOOKUP(AK42,suvaha!$D$92:$H$158,2,FALSE))&lt;7,"",LEFT(RIGHT(VLOOKUP(AK42,suvaha!$D$92:$H$158,2,FALSE),7),1))</f>
        <v/>
      </c>
      <c r="AX44" s="415"/>
      <c r="AY44" s="409" t="str">
        <f>IF(LEN(VLOOKUP(AK42,suvaha!$D$92:$H$158,2,FALSE))&lt;6,"",LEFT(RIGHT(VLOOKUP(AK42,suvaha!$D$92:$H$158,2,FALSE),6),1))</f>
        <v>1</v>
      </c>
      <c r="AZ44" s="211"/>
      <c r="BA44" s="754" t="str">
        <f>IF(LEN(VLOOKUP(AK42,suvaha!$D$92:$H$158,2,FALSE))&lt;5,"",LEFT(RIGHT(VLOOKUP(AK42,suvaha!$D$92:$H$158,2,FALSE),5),1))</f>
        <v>7</v>
      </c>
      <c r="BB44" s="754" t="e">
        <f>IF(LEN(#REF!)&lt;5,"",LEFT(RIGHT(#REF!,5),1))</f>
        <v>#REF!</v>
      </c>
      <c r="BC44" s="411"/>
      <c r="BD44" s="409" t="str">
        <f>IF(LEN(VLOOKUP(AK42,suvaha!$D$92:$H$158,2,FALSE))&lt;4,"",LEFT(RIGHT(VLOOKUP(AK42,suvaha!$D$92:$H$158,2,FALSE),4),1))</f>
        <v>8</v>
      </c>
      <c r="BE44" s="411"/>
      <c r="BF44" s="409" t="str">
        <f>IF(LEN(VLOOKUP(AK42,suvaha!$D$92:$H$158,2,FALSE))&lt;3,"",LEFT(RIGHT(VLOOKUP(AK42,suvaha!$D$92:$H$158,2,FALSE),3),1))</f>
        <v>6</v>
      </c>
      <c r="BG44" s="411"/>
      <c r="BH44" s="409" t="str">
        <f>IF(LEN(VLOOKUP(AK42,suvaha!$D$92:$H$158,2,FALSE))&lt;2,"",LEFT(RIGHT(VLOOKUP(AK42,suvaha!$D$92:$H$158,2,FALSE),2),1))</f>
        <v>8</v>
      </c>
      <c r="BI44" s="411"/>
      <c r="BJ44" s="409" t="str">
        <f>IF(VLOOKUP(AK42,suvaha!$D$92:$H$158,2,FALSE)=0,"",IF(LEN(VLOOKUP(AK42,suvaha!$D$92:$H$158,2,FALSE))&lt;1,"",LEFT(RIGHT(VLOOKUP(AK42,suvaha!$D$92:$H$158,2,FALSE),1),1)))</f>
        <v>4</v>
      </c>
      <c r="BK44" s="643"/>
      <c r="BL44" s="618"/>
      <c r="BM44" s="409" t="str">
        <f>IF(LEN(VLOOKUP(AK42,suvaha!$D$92:$H$158,4,FALSE))&lt;11,"",LEFT(RIGHT(VLOOKUP(AK42,suvaha!$D$92:$H$158,4,FALSE),11),1))</f>
        <v/>
      </c>
      <c r="BN44" s="211"/>
      <c r="BO44" s="409" t="str">
        <f>IF(LEN(VLOOKUP(AK42,suvaha!$D$92:$H$158,4,FALSE))&lt;10,"",LEFT(RIGHT(VLOOKUP(AK42,suvaha!$D$92:$H$158,4,FALSE),10),1))</f>
        <v/>
      </c>
      <c r="BP44" s="411"/>
      <c r="BQ44" s="409" t="str">
        <f>IF(LEN(VLOOKUP(AK42,suvaha!$D$92:$H$158,4,FALSE))&lt;9,"",LEFT(RIGHT(VLOOKUP(AK42,suvaha!$D$92:$H$158,4,FALSE),9),1))</f>
        <v/>
      </c>
      <c r="BR44" s="211"/>
      <c r="BS44" s="409" t="str">
        <f>IF(LEN(VLOOKUP(AK42,suvaha!$D$92:$H$158,4,FALSE))&lt;8,"",LEFT(RIGHT(VLOOKUP(AK42,suvaha!$D$92:$H$158,4,FALSE),8),1))</f>
        <v/>
      </c>
      <c r="BT44" s="411"/>
      <c r="BU44" s="409" t="str">
        <f>IF(LEN(VLOOKUP(AK42,suvaha!$D$92:$H$158,4,FALSE))&lt;7,"",LEFT(RIGHT(VLOOKUP(AK42,suvaha!$D$92:$H$158,4,FALSE),7),1))</f>
        <v/>
      </c>
      <c r="BV44" s="610"/>
      <c r="BW44" s="409" t="str">
        <f>IF(LEN(VLOOKUP(AK42,suvaha!$D$92:$H$158,4,FALSE))&lt;6,"",LEFT(RIGHT(VLOOKUP(AK42,suvaha!$D$92:$H$158,4,FALSE),6),1))</f>
        <v/>
      </c>
      <c r="BX44" s="411"/>
      <c r="BY44" s="409" t="str">
        <f>IF(LEN(VLOOKUP(AK42,suvaha!$D$92:$H$158,4,FALSE))&lt;5,"",LEFT(RIGHT(VLOOKUP(AK42,suvaha!$D$92:$H$158,4,FALSE),5),1))</f>
        <v/>
      </c>
      <c r="BZ44" s="411"/>
      <c r="CA44" s="409" t="str">
        <f>IF(LEN(VLOOKUP(AK42,suvaha!$D$92:$H$158,4,FALSE))&lt;4,"",LEFT(RIGHT(VLOOKUP(AK42,suvaha!$D$92:$H$158,4,FALSE),4),1))</f>
        <v/>
      </c>
      <c r="CB44" s="611"/>
      <c r="CC44" s="409" t="str">
        <f>IF(LEN(VLOOKUP(AK42,suvaha!$D$92:$H$158,4,FALSE))&lt;3,"",LEFT(RIGHT(VLOOKUP(AK42,suvaha!$D$92:$H$158,4,FALSE),3),1))</f>
        <v/>
      </c>
      <c r="CD44" s="411"/>
      <c r="CE44" s="409" t="str">
        <f>IF(LEN(VLOOKUP(AK42,suvaha!$D$92:$H$158,4,FALSE))&lt;2,"",LEFT(RIGHT(VLOOKUP(AK42,suvaha!$D$92:$H$158,4,FALSE),2),1))</f>
        <v/>
      </c>
      <c r="CF44" s="411"/>
      <c r="CG44" s="409" t="str">
        <f>IF(VLOOKUP(AK42,suvaha!$D$92:$H$158,4,FALSE)=0,"",IF(LEN(VLOOKUP(AK42,suvaha!$D$92:$H$158,4,FALSE))&lt;1,"",LEFT(RIGHT(VLOOKUP(AK42,suvaha!$D$92:$H$158,4,FALSE),1),1)))</f>
        <v/>
      </c>
      <c r="CH44" s="242"/>
      <c r="CI44" s="173"/>
      <c r="CJ44" s="173"/>
    </row>
    <row r="45" spans="1:88" s="203" customFormat="1" ht="3" customHeight="1">
      <c r="A45" s="173"/>
      <c r="B45" s="173"/>
      <c r="C45" s="173"/>
      <c r="E45" s="808"/>
      <c r="F45" s="809"/>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806"/>
      <c r="AG45" s="806"/>
      <c r="AH45" s="806"/>
      <c r="AI45" s="806"/>
      <c r="AJ45" s="806"/>
      <c r="AK45" s="807"/>
      <c r="AL45" s="807"/>
      <c r="AM45" s="807"/>
      <c r="AN45" s="322"/>
      <c r="AO45" s="331"/>
      <c r="AP45" s="331"/>
      <c r="AQ45" s="331"/>
      <c r="AR45" s="331"/>
      <c r="AS45" s="331"/>
      <c r="AT45" s="331"/>
      <c r="AU45" s="331"/>
      <c r="AV45" s="331"/>
      <c r="AW45" s="331"/>
      <c r="AX45" s="331"/>
      <c r="AY45" s="331"/>
      <c r="AZ45" s="331"/>
      <c r="BA45" s="331"/>
      <c r="BB45" s="331"/>
      <c r="BC45" s="331"/>
      <c r="BD45" s="331"/>
      <c r="BE45" s="270"/>
      <c r="BF45" s="270"/>
      <c r="BG45" s="270"/>
      <c r="BH45" s="270"/>
      <c r="BI45" s="270"/>
      <c r="BJ45" s="270"/>
      <c r="BK45" s="270"/>
      <c r="BL45" s="638"/>
      <c r="BM45" s="638"/>
      <c r="BN45" s="638"/>
      <c r="BO45" s="638"/>
      <c r="BP45" s="638"/>
      <c r="BQ45" s="638"/>
      <c r="BR45" s="638"/>
      <c r="BS45" s="638"/>
      <c r="BT45" s="638"/>
      <c r="BU45" s="638"/>
      <c r="BV45" s="638"/>
      <c r="BW45" s="638"/>
      <c r="BX45" s="638"/>
      <c r="BY45" s="638"/>
      <c r="BZ45" s="638"/>
      <c r="CA45" s="638"/>
      <c r="CB45" s="638"/>
      <c r="CC45" s="270"/>
      <c r="CD45" s="270"/>
      <c r="CE45" s="270"/>
      <c r="CF45" s="270"/>
      <c r="CG45" s="270"/>
      <c r="CH45" s="243"/>
      <c r="CI45" s="173"/>
      <c r="CJ45" s="173"/>
    </row>
    <row r="46" spans="1:88" s="206" customFormat="1" ht="3" customHeight="1">
      <c r="A46" s="173"/>
      <c r="B46" s="325"/>
      <c r="C46" s="178"/>
      <c r="D46" s="178"/>
      <c r="E46" s="804" t="s">
        <v>775</v>
      </c>
      <c r="F46" s="805"/>
      <c r="G46" s="806" t="str">
        <f>Index!C150</f>
        <v>Neuhradená strata minulých rokov (/-/429)</v>
      </c>
      <c r="H46" s="806"/>
      <c r="I46" s="806"/>
      <c r="J46" s="806"/>
      <c r="K46" s="806"/>
      <c r="L46" s="806"/>
      <c r="M46" s="806"/>
      <c r="N46" s="806"/>
      <c r="O46" s="806"/>
      <c r="P46" s="806"/>
      <c r="Q46" s="806"/>
      <c r="R46" s="806"/>
      <c r="S46" s="806"/>
      <c r="T46" s="806"/>
      <c r="U46" s="806"/>
      <c r="V46" s="806"/>
      <c r="W46" s="806"/>
      <c r="X46" s="806"/>
      <c r="Y46" s="806"/>
      <c r="Z46" s="806"/>
      <c r="AA46" s="806"/>
      <c r="AB46" s="806"/>
      <c r="AC46" s="806"/>
      <c r="AD46" s="806"/>
      <c r="AE46" s="806"/>
      <c r="AF46" s="806"/>
      <c r="AG46" s="806"/>
      <c r="AH46" s="806"/>
      <c r="AI46" s="806"/>
      <c r="AJ46" s="806"/>
      <c r="AK46" s="807" t="s">
        <v>910</v>
      </c>
      <c r="AL46" s="807"/>
      <c r="AM46" s="807"/>
      <c r="AN46" s="321"/>
      <c r="AO46" s="332"/>
      <c r="AP46" s="332"/>
      <c r="AQ46" s="332"/>
      <c r="AR46" s="332"/>
      <c r="AS46" s="332"/>
      <c r="AT46" s="332"/>
      <c r="AU46" s="332"/>
      <c r="AV46" s="332"/>
      <c r="AW46" s="332"/>
      <c r="AX46" s="332"/>
      <c r="AY46" s="332"/>
      <c r="AZ46" s="332"/>
      <c r="BA46" s="332"/>
      <c r="BB46" s="332"/>
      <c r="BC46" s="332"/>
      <c r="BD46" s="332"/>
      <c r="BE46" s="264"/>
      <c r="BF46" s="264"/>
      <c r="BG46" s="264"/>
      <c r="BH46" s="264"/>
      <c r="BI46" s="264"/>
      <c r="BJ46" s="264"/>
      <c r="BK46" s="264"/>
      <c r="BL46" s="659"/>
      <c r="BM46" s="659"/>
      <c r="BN46" s="659"/>
      <c r="BO46" s="659"/>
      <c r="BP46" s="659"/>
      <c r="BQ46" s="659"/>
      <c r="BR46" s="659"/>
      <c r="BS46" s="659"/>
      <c r="BT46" s="659"/>
      <c r="BU46" s="659"/>
      <c r="BV46" s="659"/>
      <c r="BW46" s="659"/>
      <c r="BX46" s="659"/>
      <c r="BY46" s="659"/>
      <c r="BZ46" s="659"/>
      <c r="CA46" s="659"/>
      <c r="CB46" s="659"/>
      <c r="CC46" s="264"/>
      <c r="CD46" s="264"/>
      <c r="CE46" s="264"/>
      <c r="CF46" s="264"/>
      <c r="CG46" s="264"/>
      <c r="CH46" s="241"/>
      <c r="CI46" s="245"/>
      <c r="CJ46" s="245"/>
    </row>
    <row r="47" spans="1:88" s="206" customFormat="1" ht="3" customHeight="1">
      <c r="A47" s="173"/>
      <c r="B47" s="173"/>
      <c r="C47" s="173"/>
      <c r="D47" s="325"/>
      <c r="E47" s="804"/>
      <c r="F47" s="805"/>
      <c r="G47" s="806"/>
      <c r="H47" s="806"/>
      <c r="I47" s="806"/>
      <c r="J47" s="806"/>
      <c r="K47" s="806"/>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7"/>
      <c r="AL47" s="807"/>
      <c r="AM47" s="807"/>
      <c r="AN47" s="319"/>
      <c r="AO47" s="413"/>
      <c r="AP47" s="413"/>
      <c r="AQ47" s="413"/>
      <c r="AR47" s="412"/>
      <c r="AS47" s="414"/>
      <c r="AT47" s="414"/>
      <c r="AU47" s="414"/>
      <c r="AV47" s="414"/>
      <c r="AW47" s="414"/>
      <c r="AX47" s="415"/>
      <c r="AY47" s="613"/>
      <c r="AZ47" s="613"/>
      <c r="BA47" s="613"/>
      <c r="BB47" s="613"/>
      <c r="BC47" s="613"/>
      <c r="BD47" s="613"/>
      <c r="BE47" s="411"/>
      <c r="BF47" s="761"/>
      <c r="BG47" s="761"/>
      <c r="BH47" s="761"/>
      <c r="BI47" s="761"/>
      <c r="BJ47" s="761"/>
      <c r="BK47" s="643"/>
      <c r="BL47" s="618"/>
      <c r="BM47" s="612"/>
      <c r="BN47" s="612"/>
      <c r="BO47" s="612"/>
      <c r="BP47" s="412"/>
      <c r="BQ47" s="613"/>
      <c r="BR47" s="613"/>
      <c r="BS47" s="613"/>
      <c r="BT47" s="613"/>
      <c r="BU47" s="613"/>
      <c r="BV47" s="610"/>
      <c r="BW47" s="614"/>
      <c r="BX47" s="614"/>
      <c r="BY47" s="614"/>
      <c r="BZ47" s="614"/>
      <c r="CA47" s="614"/>
      <c r="CB47" s="611"/>
      <c r="CC47" s="614"/>
      <c r="CD47" s="614"/>
      <c r="CE47" s="614"/>
      <c r="CF47" s="614"/>
      <c r="CG47" s="614"/>
      <c r="CH47" s="242"/>
      <c r="CI47" s="245"/>
      <c r="CJ47" s="245"/>
    </row>
    <row r="48" spans="1:88" s="203" customFormat="1" ht="15" customHeight="1">
      <c r="A48" s="173"/>
      <c r="B48" s="173"/>
      <c r="C48" s="173"/>
      <c r="E48" s="804"/>
      <c r="F48" s="805"/>
      <c r="G48" s="806"/>
      <c r="H48" s="806"/>
      <c r="I48" s="806"/>
      <c r="J48" s="806"/>
      <c r="K48" s="806"/>
      <c r="L48" s="806"/>
      <c r="M48" s="806"/>
      <c r="N48" s="806"/>
      <c r="O48" s="806"/>
      <c r="P48" s="806"/>
      <c r="Q48" s="806"/>
      <c r="R48" s="806"/>
      <c r="S48" s="806"/>
      <c r="T48" s="806"/>
      <c r="U48" s="806"/>
      <c r="V48" s="806"/>
      <c r="W48" s="806"/>
      <c r="X48" s="806"/>
      <c r="Y48" s="806"/>
      <c r="Z48" s="806"/>
      <c r="AA48" s="806"/>
      <c r="AB48" s="806"/>
      <c r="AC48" s="806"/>
      <c r="AD48" s="806"/>
      <c r="AE48" s="806"/>
      <c r="AF48" s="806"/>
      <c r="AG48" s="806"/>
      <c r="AH48" s="806"/>
      <c r="AI48" s="806"/>
      <c r="AJ48" s="806"/>
      <c r="AK48" s="807"/>
      <c r="AL48" s="807"/>
      <c r="AM48" s="807"/>
      <c r="AN48" s="319"/>
      <c r="AO48" s="409" t="str">
        <f>IF(LEN(VLOOKUP(AK46,suvaha!$D$92:$H$158,2,FALSE))&lt;11,"",LEFT(RIGHT(VLOOKUP(AK46,suvaha!$D$92:$H$158,2,FALSE),11),1))</f>
        <v/>
      </c>
      <c r="AP48" s="211"/>
      <c r="AQ48" s="409" t="str">
        <f>IF(LEN(VLOOKUP(AK46,suvaha!$D$92:$H$158,2,FALSE))&lt;10,"",LEFT(RIGHT(VLOOKUP(AK46,suvaha!$D$92:$H$158,2,FALSE),10),1))</f>
        <v/>
      </c>
      <c r="AR48" s="411"/>
      <c r="AS48" s="409" t="str">
        <f>IF(LEN(VLOOKUP(AK46,suvaha!$D$92:$H$158,2,FALSE))&lt;9,"",LEFT(RIGHT(VLOOKUP(AK46,suvaha!$D$92:$H$158,2,FALSE),9),1))</f>
        <v>-</v>
      </c>
      <c r="AT48" s="211"/>
      <c r="AU48" s="409" t="str">
        <f>IF(LEN(VLOOKUP(AK46,suvaha!$D$92:$H$158,2,FALSE))&lt;8,"",LEFT(RIGHT(VLOOKUP(AK46,suvaha!$D$92:$H$158,2,FALSE),8),1))</f>
        <v>2</v>
      </c>
      <c r="AV48" s="411"/>
      <c r="AW48" s="409" t="str">
        <f>IF(LEN(VLOOKUP(AK46,suvaha!$D$92:$H$158,2,FALSE))&lt;7,"",LEFT(RIGHT(VLOOKUP(AK46,suvaha!$D$92:$H$158,2,FALSE),7),1))</f>
        <v>5</v>
      </c>
      <c r="AX48" s="415"/>
      <c r="AY48" s="409" t="str">
        <f>IF(LEN(VLOOKUP(AK46,suvaha!$D$92:$H$158,2,FALSE))&lt;6,"",LEFT(RIGHT(VLOOKUP(AK46,suvaha!$D$92:$H$158,2,FALSE),6),1))</f>
        <v>0</v>
      </c>
      <c r="AZ48" s="211"/>
      <c r="BA48" s="754" t="str">
        <f>IF(LEN(VLOOKUP(AK46,suvaha!$D$92:$H$158,2,FALSE))&lt;5,"",LEFT(RIGHT(VLOOKUP(AK46,suvaha!$D$92:$H$158,2,FALSE),5),1))</f>
        <v>4</v>
      </c>
      <c r="BB48" s="754" t="e">
        <f>IF(LEN(#REF!)&lt;5,"",LEFT(RIGHT(#REF!,5),1))</f>
        <v>#REF!</v>
      </c>
      <c r="BC48" s="411"/>
      <c r="BD48" s="409" t="str">
        <f>IF(LEN(VLOOKUP(AK46,suvaha!$D$92:$H$158,2,FALSE))&lt;4,"",LEFT(RIGHT(VLOOKUP(AK46,suvaha!$D$92:$H$158,2,FALSE),4),1))</f>
        <v>8</v>
      </c>
      <c r="BE48" s="411"/>
      <c r="BF48" s="409" t="str">
        <f>IF(LEN(VLOOKUP(AK46,suvaha!$D$92:$H$158,2,FALSE))&lt;3,"",LEFT(RIGHT(VLOOKUP(AK46,suvaha!$D$92:$H$158,2,FALSE),3),1))</f>
        <v>6</v>
      </c>
      <c r="BG48" s="411"/>
      <c r="BH48" s="409" t="str">
        <f>IF(LEN(VLOOKUP(AK46,suvaha!$D$92:$H$158,2,FALSE))&lt;2,"",LEFT(RIGHT(VLOOKUP(AK46,suvaha!$D$92:$H$158,2,FALSE),2),1))</f>
        <v>5</v>
      </c>
      <c r="BI48" s="411"/>
      <c r="BJ48" s="409" t="str">
        <f>IF(VLOOKUP(AK46,suvaha!$D$92:$H$158,2,FALSE)=0,"",IF(LEN(VLOOKUP(AK46,suvaha!$D$92:$H$158,2,FALSE))&lt;1,"",LEFT(RIGHT(VLOOKUP(AK46,suvaha!$D$92:$H$158,2,FALSE),1),1)))</f>
        <v>9</v>
      </c>
      <c r="BK48" s="643"/>
      <c r="BL48" s="618"/>
      <c r="BM48" s="409" t="str">
        <f>IF(LEN(VLOOKUP(AK46,suvaha!$D$92:$H$158,4,FALSE))&lt;11,"",LEFT(RIGHT(VLOOKUP(AK46,suvaha!$D$92:$H$158,4,FALSE),11),1))</f>
        <v/>
      </c>
      <c r="BN48" s="211"/>
      <c r="BO48" s="409" t="str">
        <f>IF(LEN(VLOOKUP(AK46,suvaha!$D$92:$H$158,4,FALSE))&lt;10,"",LEFT(RIGHT(VLOOKUP(AK46,suvaha!$D$92:$H$158,4,FALSE),10),1))</f>
        <v/>
      </c>
      <c r="BP48" s="411"/>
      <c r="BQ48" s="409" t="str">
        <f>IF(LEN(VLOOKUP(AK46,suvaha!$D$92:$H$158,4,FALSE))&lt;9,"",LEFT(RIGHT(VLOOKUP(AK46,suvaha!$D$92:$H$158,4,FALSE),9),1))</f>
        <v>-</v>
      </c>
      <c r="BR48" s="211"/>
      <c r="BS48" s="409" t="str">
        <f>IF(LEN(VLOOKUP(AK46,suvaha!$D$92:$H$158,4,FALSE))&lt;8,"",LEFT(RIGHT(VLOOKUP(AK46,suvaha!$D$92:$H$158,4,FALSE),8),1))</f>
        <v>2</v>
      </c>
      <c r="BT48" s="411"/>
      <c r="BU48" s="409" t="str">
        <f>IF(LEN(VLOOKUP(AK46,suvaha!$D$92:$H$158,4,FALSE))&lt;7,"",LEFT(RIGHT(VLOOKUP(AK46,suvaha!$D$92:$H$158,4,FALSE),7),1))</f>
        <v>5</v>
      </c>
      <c r="BV48" s="610"/>
      <c r="BW48" s="409" t="str">
        <f>IF(LEN(VLOOKUP(AK46,suvaha!$D$92:$H$158,4,FALSE))&lt;6,"",LEFT(RIGHT(VLOOKUP(AK46,suvaha!$D$92:$H$158,4,FALSE),6),1))</f>
        <v>0</v>
      </c>
      <c r="BX48" s="411"/>
      <c r="BY48" s="409" t="str">
        <f>IF(LEN(VLOOKUP(AK46,suvaha!$D$92:$H$158,4,FALSE))&lt;5,"",LEFT(RIGHT(VLOOKUP(AK46,suvaha!$D$92:$H$158,4,FALSE),5),1))</f>
        <v>4</v>
      </c>
      <c r="BZ48" s="411"/>
      <c r="CA48" s="409" t="str">
        <f>IF(LEN(VLOOKUP(AK46,suvaha!$D$92:$H$158,4,FALSE))&lt;4,"",LEFT(RIGHT(VLOOKUP(AK46,suvaha!$D$92:$H$158,4,FALSE),4),1))</f>
        <v>8</v>
      </c>
      <c r="CB48" s="611"/>
      <c r="CC48" s="409" t="str">
        <f>IF(LEN(VLOOKUP(AK46,suvaha!$D$92:$H$158,4,FALSE))&lt;3,"",LEFT(RIGHT(VLOOKUP(AK46,suvaha!$D$92:$H$158,4,FALSE),3),1))</f>
        <v>6</v>
      </c>
      <c r="CD48" s="411"/>
      <c r="CE48" s="409" t="str">
        <f>IF(LEN(VLOOKUP(AK46,suvaha!$D$92:$H$158,4,FALSE))&lt;2,"",LEFT(RIGHT(VLOOKUP(AK46,suvaha!$D$92:$H$158,4,FALSE),2),1))</f>
        <v>9</v>
      </c>
      <c r="CF48" s="411"/>
      <c r="CG48" s="409" t="str">
        <f>IF(VLOOKUP(AK46,suvaha!$D$92:$H$158,4,FALSE)=0,"",IF(LEN(VLOOKUP(AK46,suvaha!$D$92:$H$158,4,FALSE))&lt;1,"",LEFT(RIGHT(VLOOKUP(AK46,suvaha!$D$92:$H$158,4,FALSE),1),1)))</f>
        <v>9</v>
      </c>
      <c r="CH48" s="242"/>
      <c r="CI48" s="173"/>
      <c r="CJ48" s="173"/>
    </row>
    <row r="49" spans="1:88" s="203" customFormat="1" ht="3" customHeight="1">
      <c r="A49" s="173"/>
      <c r="B49" s="173"/>
      <c r="C49" s="173"/>
      <c r="E49" s="804"/>
      <c r="F49" s="805"/>
      <c r="G49" s="806"/>
      <c r="H49" s="806"/>
      <c r="I49" s="806"/>
      <c r="J49" s="806"/>
      <c r="K49" s="806"/>
      <c r="L49" s="806"/>
      <c r="M49" s="806"/>
      <c r="N49" s="806"/>
      <c r="O49" s="806"/>
      <c r="P49" s="806"/>
      <c r="Q49" s="806"/>
      <c r="R49" s="806"/>
      <c r="S49" s="806"/>
      <c r="T49" s="806"/>
      <c r="U49" s="806"/>
      <c r="V49" s="806"/>
      <c r="W49" s="806"/>
      <c r="X49" s="806"/>
      <c r="Y49" s="806"/>
      <c r="Z49" s="806"/>
      <c r="AA49" s="806"/>
      <c r="AB49" s="806"/>
      <c r="AC49" s="806"/>
      <c r="AD49" s="806"/>
      <c r="AE49" s="806"/>
      <c r="AF49" s="806"/>
      <c r="AG49" s="806"/>
      <c r="AH49" s="806"/>
      <c r="AI49" s="806"/>
      <c r="AJ49" s="806"/>
      <c r="AK49" s="807"/>
      <c r="AL49" s="807"/>
      <c r="AM49" s="807"/>
      <c r="AN49" s="322"/>
      <c r="AO49" s="331"/>
      <c r="AP49" s="331"/>
      <c r="AQ49" s="331"/>
      <c r="AR49" s="331"/>
      <c r="AS49" s="331"/>
      <c r="AT49" s="331"/>
      <c r="AU49" s="331"/>
      <c r="AV49" s="331"/>
      <c r="AW49" s="331"/>
      <c r="AX49" s="331"/>
      <c r="AY49" s="331"/>
      <c r="AZ49" s="331"/>
      <c r="BA49" s="331"/>
      <c r="BB49" s="331"/>
      <c r="BC49" s="331"/>
      <c r="BD49" s="331"/>
      <c r="BE49" s="270"/>
      <c r="BF49" s="270"/>
      <c r="BG49" s="270"/>
      <c r="BH49" s="270"/>
      <c r="BI49" s="270"/>
      <c r="BJ49" s="270"/>
      <c r="BK49" s="270"/>
      <c r="BL49" s="638"/>
      <c r="BM49" s="638"/>
      <c r="BN49" s="638"/>
      <c r="BO49" s="638"/>
      <c r="BP49" s="638"/>
      <c r="BQ49" s="638"/>
      <c r="BR49" s="638"/>
      <c r="BS49" s="638"/>
      <c r="BT49" s="638"/>
      <c r="BU49" s="638"/>
      <c r="BV49" s="638"/>
      <c r="BW49" s="638"/>
      <c r="BX49" s="638"/>
      <c r="BY49" s="638"/>
      <c r="BZ49" s="638"/>
      <c r="CA49" s="638"/>
      <c r="CB49" s="638"/>
      <c r="CC49" s="270"/>
      <c r="CD49" s="270"/>
      <c r="CE49" s="270"/>
      <c r="CF49" s="270"/>
      <c r="CG49" s="270"/>
      <c r="CH49" s="243"/>
      <c r="CI49" s="173"/>
      <c r="CJ49" s="173"/>
    </row>
    <row r="50" spans="1:88" s="267" customFormat="1" ht="3" customHeight="1">
      <c r="A50" s="261"/>
      <c r="B50" s="262"/>
      <c r="C50" s="263"/>
      <c r="D50" s="263"/>
      <c r="E50" s="767" t="s">
        <v>911</v>
      </c>
      <c r="F50" s="768"/>
      <c r="G50" s="803" t="str">
        <f>Index!C151</f>
        <v>Výsledok hospodárenia za účtovné obdobie po zdanení /+-/ r. 01 - (r. 81 + r. 85 + r. 86 + r. 87 + r. 90 + r. 93 + r. 97 + r. 101 + r. 141)</v>
      </c>
      <c r="H50" s="803"/>
      <c r="I50" s="803"/>
      <c r="J50" s="803"/>
      <c r="K50" s="803"/>
      <c r="L50" s="803"/>
      <c r="M50" s="803"/>
      <c r="N50" s="803"/>
      <c r="O50" s="803"/>
      <c r="P50" s="803"/>
      <c r="Q50" s="803"/>
      <c r="R50" s="803"/>
      <c r="S50" s="803"/>
      <c r="T50" s="803"/>
      <c r="U50" s="803"/>
      <c r="V50" s="803"/>
      <c r="W50" s="803"/>
      <c r="X50" s="803"/>
      <c r="Y50" s="803"/>
      <c r="Z50" s="803"/>
      <c r="AA50" s="803"/>
      <c r="AB50" s="803"/>
      <c r="AC50" s="803"/>
      <c r="AD50" s="803"/>
      <c r="AE50" s="803"/>
      <c r="AF50" s="803"/>
      <c r="AG50" s="803"/>
      <c r="AH50" s="803"/>
      <c r="AI50" s="803"/>
      <c r="AJ50" s="803"/>
      <c r="AK50" s="770" t="s">
        <v>120</v>
      </c>
      <c r="AL50" s="770"/>
      <c r="AM50" s="770"/>
      <c r="AN50" s="330"/>
      <c r="AO50" s="332"/>
      <c r="AP50" s="332"/>
      <c r="AQ50" s="332"/>
      <c r="AR50" s="332"/>
      <c r="AS50" s="332"/>
      <c r="AT50" s="332"/>
      <c r="AU50" s="332"/>
      <c r="AV50" s="332"/>
      <c r="AW50" s="332"/>
      <c r="AX50" s="332"/>
      <c r="AY50" s="332"/>
      <c r="AZ50" s="332"/>
      <c r="BA50" s="332"/>
      <c r="BB50" s="332"/>
      <c r="BC50" s="332"/>
      <c r="BD50" s="332"/>
      <c r="BE50" s="264"/>
      <c r="BF50" s="264"/>
      <c r="BG50" s="264"/>
      <c r="BH50" s="264"/>
      <c r="BI50" s="264"/>
      <c r="BJ50" s="264"/>
      <c r="BK50" s="264"/>
      <c r="BL50" s="659"/>
      <c r="BM50" s="659"/>
      <c r="BN50" s="659"/>
      <c r="BO50" s="659"/>
      <c r="BP50" s="659"/>
      <c r="BQ50" s="659"/>
      <c r="BR50" s="659"/>
      <c r="BS50" s="659"/>
      <c r="BT50" s="659"/>
      <c r="BU50" s="659"/>
      <c r="BV50" s="659"/>
      <c r="BW50" s="659"/>
      <c r="BX50" s="659"/>
      <c r="BY50" s="659"/>
      <c r="BZ50" s="659"/>
      <c r="CA50" s="659"/>
      <c r="CB50" s="659"/>
      <c r="CC50" s="264"/>
      <c r="CD50" s="264"/>
      <c r="CE50" s="264"/>
      <c r="CF50" s="264"/>
      <c r="CG50" s="264"/>
      <c r="CH50" s="265"/>
      <c r="CI50" s="266"/>
      <c r="CJ50" s="266"/>
    </row>
    <row r="51" spans="1:88" s="267" customFormat="1" ht="3" customHeight="1">
      <c r="A51" s="261"/>
      <c r="B51" s="261"/>
      <c r="C51" s="261"/>
      <c r="D51" s="262"/>
      <c r="E51" s="767"/>
      <c r="F51" s="768"/>
      <c r="G51" s="803"/>
      <c r="H51" s="803"/>
      <c r="I51" s="803"/>
      <c r="J51" s="803"/>
      <c r="K51" s="803"/>
      <c r="L51" s="803"/>
      <c r="M51" s="803"/>
      <c r="N51" s="803"/>
      <c r="O51" s="803"/>
      <c r="P51" s="803"/>
      <c r="Q51" s="803"/>
      <c r="R51" s="803"/>
      <c r="S51" s="803"/>
      <c r="T51" s="803"/>
      <c r="U51" s="803"/>
      <c r="V51" s="803"/>
      <c r="W51" s="803"/>
      <c r="X51" s="803"/>
      <c r="Y51" s="803"/>
      <c r="Z51" s="803"/>
      <c r="AA51" s="803"/>
      <c r="AB51" s="803"/>
      <c r="AC51" s="803"/>
      <c r="AD51" s="803"/>
      <c r="AE51" s="803"/>
      <c r="AF51" s="803"/>
      <c r="AG51" s="803"/>
      <c r="AH51" s="803"/>
      <c r="AI51" s="803"/>
      <c r="AJ51" s="803"/>
      <c r="AK51" s="770"/>
      <c r="AL51" s="770"/>
      <c r="AM51" s="770"/>
      <c r="AN51" s="333"/>
      <c r="AO51" s="413"/>
      <c r="AP51" s="413"/>
      <c r="AQ51" s="413"/>
      <c r="AR51" s="412"/>
      <c r="AS51" s="410"/>
      <c r="AT51" s="410"/>
      <c r="AU51" s="410"/>
      <c r="AV51" s="410"/>
      <c r="AW51" s="410"/>
      <c r="AX51" s="411"/>
      <c r="AY51" s="800"/>
      <c r="AZ51" s="800"/>
      <c r="BA51" s="800"/>
      <c r="BB51" s="800"/>
      <c r="BC51" s="800"/>
      <c r="BD51" s="800"/>
      <c r="BE51" s="411"/>
      <c r="BF51" s="761"/>
      <c r="BG51" s="761"/>
      <c r="BH51" s="761"/>
      <c r="BI51" s="761"/>
      <c r="BJ51" s="761"/>
      <c r="BK51" s="643"/>
      <c r="BL51" s="618"/>
      <c r="BM51" s="612"/>
      <c r="BN51" s="612"/>
      <c r="BO51" s="612"/>
      <c r="BP51" s="412"/>
      <c r="BQ51" s="800"/>
      <c r="BR51" s="800"/>
      <c r="BS51" s="800"/>
      <c r="BT51" s="800"/>
      <c r="BU51" s="800"/>
      <c r="BV51" s="801"/>
      <c r="BW51" s="761"/>
      <c r="BX51" s="761"/>
      <c r="BY51" s="761"/>
      <c r="BZ51" s="761"/>
      <c r="CA51" s="761"/>
      <c r="CB51" s="802"/>
      <c r="CC51" s="761"/>
      <c r="CD51" s="761"/>
      <c r="CE51" s="761"/>
      <c r="CF51" s="761"/>
      <c r="CG51" s="761"/>
      <c r="CH51" s="268"/>
      <c r="CI51" s="266"/>
      <c r="CJ51" s="266"/>
    </row>
    <row r="52" spans="1:88" s="269" customFormat="1" ht="15" customHeight="1">
      <c r="A52" s="261"/>
      <c r="B52" s="261"/>
      <c r="C52" s="261"/>
      <c r="E52" s="767"/>
      <c r="F52" s="768"/>
      <c r="G52" s="803"/>
      <c r="H52" s="803"/>
      <c r="I52" s="803"/>
      <c r="J52" s="803"/>
      <c r="K52" s="803"/>
      <c r="L52" s="803"/>
      <c r="M52" s="803"/>
      <c r="N52" s="803"/>
      <c r="O52" s="803"/>
      <c r="P52" s="803"/>
      <c r="Q52" s="803"/>
      <c r="R52" s="803"/>
      <c r="S52" s="803"/>
      <c r="T52" s="803"/>
      <c r="U52" s="803"/>
      <c r="V52" s="803"/>
      <c r="W52" s="803"/>
      <c r="X52" s="803"/>
      <c r="Y52" s="803"/>
      <c r="Z52" s="803"/>
      <c r="AA52" s="803"/>
      <c r="AB52" s="803"/>
      <c r="AC52" s="803"/>
      <c r="AD52" s="803"/>
      <c r="AE52" s="803"/>
      <c r="AF52" s="803"/>
      <c r="AG52" s="803"/>
      <c r="AH52" s="803"/>
      <c r="AI52" s="803"/>
      <c r="AJ52" s="803"/>
      <c r="AK52" s="770"/>
      <c r="AL52" s="770"/>
      <c r="AM52" s="770"/>
      <c r="AN52" s="333"/>
      <c r="AO52" s="409" t="str">
        <f>IF(LEN(VLOOKUP(AK50,suvaha!$D$92:$H$158,2,FALSE))&lt;11,"",LEFT(RIGHT(VLOOKUP(AK50,suvaha!$D$92:$H$158,2,FALSE),11),1))</f>
        <v/>
      </c>
      <c r="AP52" s="211"/>
      <c r="AQ52" s="409" t="str">
        <f>IF(LEN(VLOOKUP(AK50,suvaha!$D$92:$H$158,2,FALSE))&lt;10,"",LEFT(RIGHT(VLOOKUP(AK50,suvaha!$D$92:$H$158,2,FALSE),10),1))</f>
        <v/>
      </c>
      <c r="AR52" s="411"/>
      <c r="AS52" s="409" t="str">
        <f>IF(LEN(VLOOKUP(AK50,suvaha!$D$92:$H$158,2,FALSE))&lt;9,"",LEFT(RIGHT(VLOOKUP(AK50,suvaha!$D$92:$H$158,2,FALSE),9),1))</f>
        <v/>
      </c>
      <c r="AT52" s="211"/>
      <c r="AU52" s="409" t="str">
        <f>IF(LEN(VLOOKUP(AK50,suvaha!$D$92:$H$158,2,FALSE))&lt;8,"",LEFT(RIGHT(VLOOKUP(AK50,suvaha!$D$92:$H$158,2,FALSE),8),1))</f>
        <v/>
      </c>
      <c r="AV52" s="411"/>
      <c r="AW52" s="409" t="str">
        <f>IF(LEN(VLOOKUP(AK50,suvaha!$D$92:$H$158,2,FALSE))&lt;7,"",LEFT(RIGHT(VLOOKUP(AK50,suvaha!$D$92:$H$158,2,FALSE),7),1))</f>
        <v/>
      </c>
      <c r="AX52" s="411"/>
      <c r="AY52" s="409" t="str">
        <f>IF(LEN(VLOOKUP(AK50,suvaha!$D$92:$H$158,2,FALSE))&lt;6,"",LEFT(RIGHT(VLOOKUP(AK50,suvaha!$D$92:$H$158,2,FALSE),6),1))</f>
        <v>1</v>
      </c>
      <c r="AZ52" s="211"/>
      <c r="BA52" s="754" t="str">
        <f>IF(LEN(VLOOKUP(AK50,suvaha!$D$92:$H$158,2,FALSE))&lt;5,"",LEFT(RIGHT(VLOOKUP(AK50,suvaha!$D$92:$H$158,2,FALSE),5),1))</f>
        <v>0</v>
      </c>
      <c r="BB52" s="754" t="e">
        <f>IF(LEN(#REF!)&lt;5,"",LEFT(RIGHT(#REF!,5),1))</f>
        <v>#REF!</v>
      </c>
      <c r="BC52" s="411"/>
      <c r="BD52" s="409" t="str">
        <f>IF(LEN(VLOOKUP(AK50,suvaha!$D$92:$H$158,2,FALSE))&lt;4,"",LEFT(RIGHT(VLOOKUP(AK50,suvaha!$D$92:$H$158,2,FALSE),4),1))</f>
        <v>1</v>
      </c>
      <c r="BE52" s="411"/>
      <c r="BF52" s="409" t="str">
        <f>IF(LEN(VLOOKUP(AK50,suvaha!$D$92:$H$158,2,FALSE))&lt;3,"",LEFT(RIGHT(VLOOKUP(AK50,suvaha!$D$92:$H$158,2,FALSE),3),1))</f>
        <v>0</v>
      </c>
      <c r="BG52" s="411"/>
      <c r="BH52" s="409" t="str">
        <f>IF(LEN(VLOOKUP(AK50,suvaha!$D$92:$H$158,2,FALSE))&lt;2,"",LEFT(RIGHT(VLOOKUP(AK50,suvaha!$D$92:$H$158,2,FALSE),2),1))</f>
        <v>5</v>
      </c>
      <c r="BI52" s="411"/>
      <c r="BJ52" s="409" t="str">
        <f>IF(VLOOKUP(AK50,suvaha!$D$92:$H$158,2,FALSE)=0,"",IF(LEN(VLOOKUP(AK50,suvaha!$D$92:$H$158,2,FALSE))&lt;1,"",LEFT(RIGHT(VLOOKUP(AK50,suvaha!$D$92:$H$158,2,FALSE),1),1)))</f>
        <v>1</v>
      </c>
      <c r="BK52" s="643"/>
      <c r="BL52" s="618"/>
      <c r="BM52" s="409" t="str">
        <f>IF(LEN(VLOOKUP(AK50,suvaha!$D$92:$H$158,4,FALSE))&lt;11,"",LEFT(RIGHT(VLOOKUP(AK50,suvaha!$D$92:$H$158,4,FALSE),11),1))</f>
        <v/>
      </c>
      <c r="BN52" s="211"/>
      <c r="BO52" s="409" t="str">
        <f>IF(LEN(VLOOKUP(AK50,suvaha!$D$92:$H$158,4,FALSE))&lt;10,"",LEFT(RIGHT(VLOOKUP(AK50,suvaha!$D$92:$H$158,4,FALSE),10),1))</f>
        <v/>
      </c>
      <c r="BP52" s="411"/>
      <c r="BQ52" s="409" t="str">
        <f>IF(LEN(VLOOKUP(AK50,suvaha!$D$92:$H$158,4,FALSE))&lt;9,"",LEFT(RIGHT(VLOOKUP(AK50,suvaha!$D$92:$H$158,4,FALSE),9),1))</f>
        <v/>
      </c>
      <c r="BR52" s="211"/>
      <c r="BS52" s="409" t="str">
        <f>IF(LEN(VLOOKUP(AK50,suvaha!$D$92:$H$158,4,FALSE))&lt;8,"",LEFT(RIGHT(VLOOKUP(AK50,suvaha!$D$92:$H$158,4,FALSE),8),1))</f>
        <v/>
      </c>
      <c r="BT52" s="411"/>
      <c r="BU52" s="409" t="str">
        <f>IF(LEN(VLOOKUP(AK50,suvaha!$D$92:$H$158,4,FALSE))&lt;7,"",LEFT(RIGHT(VLOOKUP(AK50,suvaha!$D$92:$H$158,4,FALSE),7),1))</f>
        <v/>
      </c>
      <c r="BV52" s="801"/>
      <c r="BW52" s="409" t="str">
        <f>IF(LEN(VLOOKUP(AK50,suvaha!$D$92:$H$158,4,FALSE))&lt;6,"",LEFT(RIGHT(VLOOKUP(AK50,suvaha!$D$92:$H$158,4,FALSE),6),1))</f>
        <v>1</v>
      </c>
      <c r="BX52" s="411"/>
      <c r="BY52" s="409" t="str">
        <f>IF(LEN(VLOOKUP(AK50,suvaha!$D$92:$H$158,4,FALSE))&lt;5,"",LEFT(RIGHT(VLOOKUP(AK50,suvaha!$D$92:$H$158,4,FALSE),5),1))</f>
        <v>7</v>
      </c>
      <c r="BZ52" s="411"/>
      <c r="CA52" s="409" t="str">
        <f>IF(LEN(VLOOKUP(AK50,suvaha!$D$92:$H$158,4,FALSE))&lt;4,"",LEFT(RIGHT(VLOOKUP(AK50,suvaha!$D$92:$H$158,4,FALSE),4),1))</f>
        <v>8</v>
      </c>
      <c r="CB52" s="802"/>
      <c r="CC52" s="409" t="str">
        <f>IF(LEN(VLOOKUP(AK50,suvaha!$D$92:$H$158,4,FALSE))&lt;3,"",LEFT(RIGHT(VLOOKUP(AK50,suvaha!$D$92:$H$158,4,FALSE),3),1))</f>
        <v>6</v>
      </c>
      <c r="CD52" s="411"/>
      <c r="CE52" s="409" t="str">
        <f>IF(LEN(VLOOKUP(AK50,suvaha!$D$92:$H$158,4,FALSE))&lt;2,"",LEFT(RIGHT(VLOOKUP(AK50,suvaha!$D$92:$H$158,4,FALSE),2),1))</f>
        <v>8</v>
      </c>
      <c r="CF52" s="411"/>
      <c r="CG52" s="409" t="str">
        <f>IF(VLOOKUP(AK50,suvaha!$D$92:$H$158,4,FALSE)=0,"",IF(LEN(VLOOKUP(AK50,suvaha!$D$92:$H$158,4,FALSE))&lt;1,"",LEFT(RIGHT(VLOOKUP(AK50,suvaha!$D$92:$H$158,4,FALSE),1),1)))</f>
        <v>4</v>
      </c>
      <c r="CH52" s="268"/>
      <c r="CI52" s="261"/>
      <c r="CJ52" s="261"/>
    </row>
    <row r="53" spans="1:88" s="269" customFormat="1">
      <c r="A53" s="261"/>
      <c r="B53" s="261"/>
      <c r="C53" s="261"/>
      <c r="E53" s="767"/>
      <c r="F53" s="768"/>
      <c r="G53" s="803"/>
      <c r="H53" s="803"/>
      <c r="I53" s="803"/>
      <c r="J53" s="803"/>
      <c r="K53" s="803"/>
      <c r="L53" s="803"/>
      <c r="M53" s="803"/>
      <c r="N53" s="803"/>
      <c r="O53" s="803"/>
      <c r="P53" s="803"/>
      <c r="Q53" s="803"/>
      <c r="R53" s="803"/>
      <c r="S53" s="803"/>
      <c r="T53" s="803"/>
      <c r="U53" s="803"/>
      <c r="V53" s="803"/>
      <c r="W53" s="803"/>
      <c r="X53" s="803"/>
      <c r="Y53" s="803"/>
      <c r="Z53" s="803"/>
      <c r="AA53" s="803"/>
      <c r="AB53" s="803"/>
      <c r="AC53" s="803"/>
      <c r="AD53" s="803"/>
      <c r="AE53" s="803"/>
      <c r="AF53" s="803"/>
      <c r="AG53" s="803"/>
      <c r="AH53" s="803"/>
      <c r="AI53" s="803"/>
      <c r="AJ53" s="803"/>
      <c r="AK53" s="770"/>
      <c r="AL53" s="770"/>
      <c r="AM53" s="770"/>
      <c r="AN53" s="329"/>
      <c r="AO53" s="331"/>
      <c r="AP53" s="331"/>
      <c r="AQ53" s="331"/>
      <c r="AR53" s="331"/>
      <c r="AS53" s="331"/>
      <c r="AT53" s="331"/>
      <c r="AU53" s="331"/>
      <c r="AV53" s="331"/>
      <c r="AW53" s="331"/>
      <c r="AX53" s="331"/>
      <c r="AY53" s="331"/>
      <c r="AZ53" s="331"/>
      <c r="BA53" s="331"/>
      <c r="BB53" s="331"/>
      <c r="BC53" s="331"/>
      <c r="BD53" s="331"/>
      <c r="BE53" s="270"/>
      <c r="BF53" s="270"/>
      <c r="BG53" s="270"/>
      <c r="BH53" s="270"/>
      <c r="BI53" s="270"/>
      <c r="BJ53" s="270"/>
      <c r="BK53" s="270"/>
      <c r="BL53" s="638"/>
      <c r="BM53" s="638"/>
      <c r="BN53" s="638"/>
      <c r="BO53" s="638"/>
      <c r="BP53" s="638"/>
      <c r="BQ53" s="638"/>
      <c r="BR53" s="638"/>
      <c r="BS53" s="638"/>
      <c r="BT53" s="638"/>
      <c r="BU53" s="638"/>
      <c r="BV53" s="638"/>
      <c r="BW53" s="638"/>
      <c r="BX53" s="638"/>
      <c r="BY53" s="638"/>
      <c r="BZ53" s="638"/>
      <c r="CA53" s="638"/>
      <c r="CB53" s="638"/>
      <c r="CC53" s="270"/>
      <c r="CD53" s="270"/>
      <c r="CE53" s="270"/>
      <c r="CF53" s="270"/>
      <c r="CG53" s="270"/>
      <c r="CH53" s="271"/>
      <c r="CI53" s="261"/>
      <c r="CJ53" s="261"/>
    </row>
    <row r="54" spans="1:88" s="267" customFormat="1" ht="3" customHeight="1">
      <c r="A54" s="261"/>
      <c r="B54" s="262"/>
      <c r="C54" s="263"/>
      <c r="D54" s="263"/>
      <c r="E54" s="767" t="s">
        <v>53</v>
      </c>
      <c r="F54" s="768"/>
      <c r="G54" s="803" t="str">
        <f>Index!C152</f>
        <v>Záväzky (r. 102 + r. 118 + r. 121 + r. 122 + r. 136 + r. 139 + r. 140)</v>
      </c>
      <c r="H54" s="803"/>
      <c r="I54" s="803"/>
      <c r="J54" s="803"/>
      <c r="K54" s="803"/>
      <c r="L54" s="803"/>
      <c r="M54" s="803"/>
      <c r="N54" s="803"/>
      <c r="O54" s="803"/>
      <c r="P54" s="803"/>
      <c r="Q54" s="803"/>
      <c r="R54" s="803"/>
      <c r="S54" s="803"/>
      <c r="T54" s="803"/>
      <c r="U54" s="803"/>
      <c r="V54" s="803"/>
      <c r="W54" s="803"/>
      <c r="X54" s="803"/>
      <c r="Y54" s="803"/>
      <c r="Z54" s="803"/>
      <c r="AA54" s="803"/>
      <c r="AB54" s="803"/>
      <c r="AC54" s="803"/>
      <c r="AD54" s="803"/>
      <c r="AE54" s="803"/>
      <c r="AF54" s="803"/>
      <c r="AG54" s="803"/>
      <c r="AH54" s="803"/>
      <c r="AI54" s="803"/>
      <c r="AJ54" s="803"/>
      <c r="AK54" s="770" t="s">
        <v>122</v>
      </c>
      <c r="AL54" s="770"/>
      <c r="AM54" s="770"/>
      <c r="AN54" s="330"/>
      <c r="AO54" s="332"/>
      <c r="AP54" s="332"/>
      <c r="AQ54" s="332"/>
      <c r="AR54" s="332"/>
      <c r="AS54" s="332"/>
      <c r="AT54" s="332"/>
      <c r="AU54" s="332"/>
      <c r="AV54" s="332"/>
      <c r="AW54" s="332"/>
      <c r="AX54" s="332"/>
      <c r="AY54" s="332"/>
      <c r="AZ54" s="332"/>
      <c r="BA54" s="332"/>
      <c r="BB54" s="332"/>
      <c r="BC54" s="332"/>
      <c r="BD54" s="332"/>
      <c r="BE54" s="264"/>
      <c r="BF54" s="264"/>
      <c r="BG54" s="264"/>
      <c r="BH54" s="264"/>
      <c r="BI54" s="264"/>
      <c r="BJ54" s="264"/>
      <c r="BK54" s="264"/>
      <c r="BL54" s="659"/>
      <c r="BM54" s="659"/>
      <c r="BN54" s="659"/>
      <c r="BO54" s="659"/>
      <c r="BP54" s="659"/>
      <c r="BQ54" s="659"/>
      <c r="BR54" s="659"/>
      <c r="BS54" s="659"/>
      <c r="BT54" s="659"/>
      <c r="BU54" s="659"/>
      <c r="BV54" s="659"/>
      <c r="BW54" s="659"/>
      <c r="BX54" s="659"/>
      <c r="BY54" s="659"/>
      <c r="BZ54" s="659"/>
      <c r="CA54" s="659"/>
      <c r="CB54" s="659"/>
      <c r="CC54" s="264"/>
      <c r="CD54" s="264"/>
      <c r="CE54" s="264"/>
      <c r="CF54" s="264"/>
      <c r="CG54" s="264"/>
      <c r="CH54" s="265"/>
      <c r="CI54" s="266"/>
      <c r="CJ54" s="266"/>
    </row>
    <row r="55" spans="1:88" s="267" customFormat="1" ht="3" customHeight="1">
      <c r="A55" s="261"/>
      <c r="B55" s="261"/>
      <c r="C55" s="261"/>
      <c r="D55" s="262"/>
      <c r="E55" s="767"/>
      <c r="F55" s="768"/>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803"/>
      <c r="AE55" s="803"/>
      <c r="AF55" s="803"/>
      <c r="AG55" s="803"/>
      <c r="AH55" s="803"/>
      <c r="AI55" s="803"/>
      <c r="AJ55" s="803"/>
      <c r="AK55" s="770"/>
      <c r="AL55" s="770"/>
      <c r="AM55" s="770"/>
      <c r="AN55" s="333"/>
      <c r="AO55" s="413"/>
      <c r="AP55" s="413"/>
      <c r="AQ55" s="413"/>
      <c r="AR55" s="412"/>
      <c r="AS55" s="410"/>
      <c r="AT55" s="410"/>
      <c r="AU55" s="410"/>
      <c r="AV55" s="410"/>
      <c r="AW55" s="410"/>
      <c r="AX55" s="411"/>
      <c r="AY55" s="800"/>
      <c r="AZ55" s="800"/>
      <c r="BA55" s="800"/>
      <c r="BB55" s="800"/>
      <c r="BC55" s="800"/>
      <c r="BD55" s="800"/>
      <c r="BE55" s="411"/>
      <c r="BF55" s="761"/>
      <c r="BG55" s="761"/>
      <c r="BH55" s="761"/>
      <c r="BI55" s="761"/>
      <c r="BJ55" s="761"/>
      <c r="BK55" s="643"/>
      <c r="BL55" s="618"/>
      <c r="BM55" s="612"/>
      <c r="BN55" s="612"/>
      <c r="BO55" s="612"/>
      <c r="BP55" s="412"/>
      <c r="BQ55" s="800"/>
      <c r="BR55" s="800"/>
      <c r="BS55" s="800"/>
      <c r="BT55" s="800"/>
      <c r="BU55" s="800"/>
      <c r="BV55" s="801"/>
      <c r="BW55" s="761"/>
      <c r="BX55" s="761"/>
      <c r="BY55" s="761"/>
      <c r="BZ55" s="761"/>
      <c r="CA55" s="761"/>
      <c r="CB55" s="802"/>
      <c r="CC55" s="761"/>
      <c r="CD55" s="761"/>
      <c r="CE55" s="761"/>
      <c r="CF55" s="761"/>
      <c r="CG55" s="761"/>
      <c r="CH55" s="268"/>
      <c r="CI55" s="266"/>
      <c r="CJ55" s="266"/>
    </row>
    <row r="56" spans="1:88" s="269" customFormat="1" ht="15" customHeight="1">
      <c r="A56" s="261"/>
      <c r="B56" s="261"/>
      <c r="C56" s="261"/>
      <c r="E56" s="767"/>
      <c r="F56" s="768"/>
      <c r="G56" s="803"/>
      <c r="H56" s="803"/>
      <c r="I56" s="803"/>
      <c r="J56" s="803"/>
      <c r="K56" s="803"/>
      <c r="L56" s="803"/>
      <c r="M56" s="803"/>
      <c r="N56" s="803"/>
      <c r="O56" s="803"/>
      <c r="P56" s="803"/>
      <c r="Q56" s="803"/>
      <c r="R56" s="803"/>
      <c r="S56" s="803"/>
      <c r="T56" s="803"/>
      <c r="U56" s="803"/>
      <c r="V56" s="803"/>
      <c r="W56" s="803"/>
      <c r="X56" s="803"/>
      <c r="Y56" s="803"/>
      <c r="Z56" s="803"/>
      <c r="AA56" s="803"/>
      <c r="AB56" s="803"/>
      <c r="AC56" s="803"/>
      <c r="AD56" s="803"/>
      <c r="AE56" s="803"/>
      <c r="AF56" s="803"/>
      <c r="AG56" s="803"/>
      <c r="AH56" s="803"/>
      <c r="AI56" s="803"/>
      <c r="AJ56" s="803"/>
      <c r="AK56" s="770"/>
      <c r="AL56" s="770"/>
      <c r="AM56" s="770"/>
      <c r="AN56" s="333"/>
      <c r="AO56" s="409" t="str">
        <f>IF(LEN(VLOOKUP(AK54,suvaha!$D$92:$H$158,2,FALSE))&lt;11,"",LEFT(RIGHT(VLOOKUP(AK54,suvaha!$D$92:$H$158,2,FALSE),11),1))</f>
        <v/>
      </c>
      <c r="AP56" s="211"/>
      <c r="AQ56" s="409" t="str">
        <f>IF(LEN(VLOOKUP(AK54,suvaha!$D$92:$H$158,2,FALSE))&lt;10,"",LEFT(RIGHT(VLOOKUP(AK54,suvaha!$D$92:$H$158,2,FALSE),10),1))</f>
        <v/>
      </c>
      <c r="AR56" s="411"/>
      <c r="AS56" s="409" t="str">
        <f>IF(LEN(VLOOKUP(AK54,suvaha!$D$92:$H$158,2,FALSE))&lt;9,"",LEFT(RIGHT(VLOOKUP(AK54,suvaha!$D$92:$H$158,2,FALSE),9),1))</f>
        <v/>
      </c>
      <c r="AT56" s="211"/>
      <c r="AU56" s="409" t="str">
        <f>IF(LEN(VLOOKUP(AK54,suvaha!$D$92:$H$158,2,FALSE))&lt;8,"",LEFT(RIGHT(VLOOKUP(AK54,suvaha!$D$92:$H$158,2,FALSE),8),1))</f>
        <v>1</v>
      </c>
      <c r="AV56" s="411"/>
      <c r="AW56" s="409" t="str">
        <f>IF(LEN(VLOOKUP(AK54,suvaha!$D$92:$H$158,2,FALSE))&lt;7,"",LEFT(RIGHT(VLOOKUP(AK54,suvaha!$D$92:$H$158,2,FALSE),7),1))</f>
        <v>2</v>
      </c>
      <c r="AX56" s="411"/>
      <c r="AY56" s="409" t="str">
        <f>IF(LEN(VLOOKUP(AK54,suvaha!$D$92:$H$158,2,FALSE))&lt;6,"",LEFT(RIGHT(VLOOKUP(AK54,suvaha!$D$92:$H$158,2,FALSE),6),1))</f>
        <v>3</v>
      </c>
      <c r="AZ56" s="211"/>
      <c r="BA56" s="754" t="str">
        <f>IF(LEN(VLOOKUP(AK54,suvaha!$D$92:$H$158,2,FALSE))&lt;5,"",LEFT(RIGHT(VLOOKUP(AK54,suvaha!$D$92:$H$158,2,FALSE),5),1))</f>
        <v>5</v>
      </c>
      <c r="BB56" s="754" t="e">
        <f>IF(LEN(#REF!)&lt;5,"",LEFT(RIGHT(#REF!,5),1))</f>
        <v>#REF!</v>
      </c>
      <c r="BC56" s="411"/>
      <c r="BD56" s="409" t="str">
        <f>IF(LEN(VLOOKUP(AK54,suvaha!$D$92:$H$158,2,FALSE))&lt;4,"",LEFT(RIGHT(VLOOKUP(AK54,suvaha!$D$92:$H$158,2,FALSE),4),1))</f>
        <v>7</v>
      </c>
      <c r="BE56" s="411"/>
      <c r="BF56" s="409" t="str">
        <f>IF(LEN(VLOOKUP(AK54,suvaha!$D$92:$H$158,2,FALSE))&lt;3,"",LEFT(RIGHT(VLOOKUP(AK54,suvaha!$D$92:$H$158,2,FALSE),3),1))</f>
        <v>6</v>
      </c>
      <c r="BG56" s="411"/>
      <c r="BH56" s="409" t="str">
        <f>IF(LEN(VLOOKUP(AK54,suvaha!$D$92:$H$158,2,FALSE))&lt;2,"",LEFT(RIGHT(VLOOKUP(AK54,suvaha!$D$92:$H$158,2,FALSE),2),1))</f>
        <v>7</v>
      </c>
      <c r="BI56" s="411"/>
      <c r="BJ56" s="409" t="str">
        <f>IF(VLOOKUP(AK54,suvaha!$D$92:$H$158,2,FALSE)=0,"",IF(LEN(VLOOKUP(AK54,suvaha!$D$92:$H$158,2,FALSE))&lt;1,"",LEFT(RIGHT(VLOOKUP(AK54,suvaha!$D$92:$H$158,2,FALSE),1),1)))</f>
        <v>4</v>
      </c>
      <c r="BK56" s="643"/>
      <c r="BL56" s="618"/>
      <c r="BM56" s="409" t="str">
        <f>IF(LEN(VLOOKUP(AK54,suvaha!$D$92:$H$158,4,FALSE))&lt;11,"",LEFT(RIGHT(VLOOKUP(AK54,suvaha!$D$92:$H$158,4,FALSE),11),1))</f>
        <v/>
      </c>
      <c r="BN56" s="211"/>
      <c r="BO56" s="409" t="str">
        <f>IF(LEN(VLOOKUP(AK54,suvaha!$D$92:$H$158,4,FALSE))&lt;10,"",LEFT(RIGHT(VLOOKUP(AK54,suvaha!$D$92:$H$158,4,FALSE),10),1))</f>
        <v/>
      </c>
      <c r="BP56" s="411"/>
      <c r="BQ56" s="409" t="str">
        <f>IF(LEN(VLOOKUP(AK54,suvaha!$D$92:$H$158,4,FALSE))&lt;9,"",LEFT(RIGHT(VLOOKUP(AK54,suvaha!$D$92:$H$158,4,FALSE),9),1))</f>
        <v/>
      </c>
      <c r="BR56" s="211"/>
      <c r="BS56" s="409" t="str">
        <f>IF(LEN(VLOOKUP(AK54,suvaha!$D$92:$H$158,4,FALSE))&lt;8,"",LEFT(RIGHT(VLOOKUP(AK54,suvaha!$D$92:$H$158,4,FALSE),8),1))</f>
        <v>1</v>
      </c>
      <c r="BT56" s="411"/>
      <c r="BU56" s="409" t="str">
        <f>IF(LEN(VLOOKUP(AK54,suvaha!$D$92:$H$158,4,FALSE))&lt;7,"",LEFT(RIGHT(VLOOKUP(AK54,suvaha!$D$92:$H$158,4,FALSE),7),1))</f>
        <v>0</v>
      </c>
      <c r="BV56" s="801"/>
      <c r="BW56" s="409" t="str">
        <f>IF(LEN(VLOOKUP(AK54,suvaha!$D$92:$H$158,4,FALSE))&lt;6,"",LEFT(RIGHT(VLOOKUP(AK54,suvaha!$D$92:$H$158,4,FALSE),6),1))</f>
        <v>5</v>
      </c>
      <c r="BX56" s="411"/>
      <c r="BY56" s="409" t="str">
        <f>IF(LEN(VLOOKUP(AK54,suvaha!$D$92:$H$158,4,FALSE))&lt;5,"",LEFT(RIGHT(VLOOKUP(AK54,suvaha!$D$92:$H$158,4,FALSE),5),1))</f>
        <v>5</v>
      </c>
      <c r="BZ56" s="411"/>
      <c r="CA56" s="409" t="str">
        <f>IF(LEN(VLOOKUP(AK54,suvaha!$D$92:$H$158,4,FALSE))&lt;4,"",LEFT(RIGHT(VLOOKUP(AK54,suvaha!$D$92:$H$158,4,FALSE),4),1))</f>
        <v>2</v>
      </c>
      <c r="CB56" s="802"/>
      <c r="CC56" s="409" t="str">
        <f>IF(LEN(VLOOKUP(AK54,suvaha!$D$92:$H$158,4,FALSE))&lt;3,"",LEFT(RIGHT(VLOOKUP(AK54,suvaha!$D$92:$H$158,4,FALSE),3),1))</f>
        <v>9</v>
      </c>
      <c r="CD56" s="411"/>
      <c r="CE56" s="409" t="str">
        <f>IF(LEN(VLOOKUP(AK54,suvaha!$D$92:$H$158,4,FALSE))&lt;2,"",LEFT(RIGHT(VLOOKUP(AK54,suvaha!$D$92:$H$158,4,FALSE),2),1))</f>
        <v>8</v>
      </c>
      <c r="CF56" s="411"/>
      <c r="CG56" s="409" t="str">
        <f>IF(VLOOKUP(AK54,suvaha!$D$92:$H$158,4,FALSE)=0,"",IF(LEN(VLOOKUP(AK54,suvaha!$D$92:$H$158,4,FALSE))&lt;1,"",LEFT(RIGHT(VLOOKUP(AK54,suvaha!$D$92:$H$158,4,FALSE),1),1)))</f>
        <v>5</v>
      </c>
      <c r="CH56" s="268"/>
      <c r="CI56" s="261"/>
      <c r="CJ56" s="261"/>
    </row>
    <row r="57" spans="1:88" s="269" customFormat="1" ht="3" customHeight="1">
      <c r="A57" s="261"/>
      <c r="B57" s="261"/>
      <c r="C57" s="261"/>
      <c r="E57" s="767"/>
      <c r="F57" s="768"/>
      <c r="G57" s="803"/>
      <c r="H57" s="803"/>
      <c r="I57" s="803"/>
      <c r="J57" s="803"/>
      <c r="K57" s="803"/>
      <c r="L57" s="803"/>
      <c r="M57" s="803"/>
      <c r="N57" s="803"/>
      <c r="O57" s="803"/>
      <c r="P57" s="803"/>
      <c r="Q57" s="803"/>
      <c r="R57" s="803"/>
      <c r="S57" s="803"/>
      <c r="T57" s="803"/>
      <c r="U57" s="803"/>
      <c r="V57" s="803"/>
      <c r="W57" s="803"/>
      <c r="X57" s="803"/>
      <c r="Y57" s="803"/>
      <c r="Z57" s="803"/>
      <c r="AA57" s="803"/>
      <c r="AB57" s="803"/>
      <c r="AC57" s="803"/>
      <c r="AD57" s="803"/>
      <c r="AE57" s="803"/>
      <c r="AF57" s="803"/>
      <c r="AG57" s="803"/>
      <c r="AH57" s="803"/>
      <c r="AI57" s="803"/>
      <c r="AJ57" s="803"/>
      <c r="AK57" s="770"/>
      <c r="AL57" s="770"/>
      <c r="AM57" s="770"/>
      <c r="AN57" s="329"/>
      <c r="AO57" s="331"/>
      <c r="AP57" s="331"/>
      <c r="AQ57" s="331"/>
      <c r="AR57" s="331"/>
      <c r="AS57" s="331"/>
      <c r="AT57" s="331"/>
      <c r="AU57" s="331"/>
      <c r="AV57" s="331"/>
      <c r="AW57" s="331"/>
      <c r="AX57" s="331"/>
      <c r="AY57" s="331"/>
      <c r="AZ57" s="331"/>
      <c r="BA57" s="331"/>
      <c r="BB57" s="331"/>
      <c r="BC57" s="331"/>
      <c r="BD57" s="331"/>
      <c r="BE57" s="270"/>
      <c r="BF57" s="270"/>
      <c r="BG57" s="270"/>
      <c r="BH57" s="270"/>
      <c r="BI57" s="270"/>
      <c r="BJ57" s="270"/>
      <c r="BK57" s="270"/>
      <c r="BL57" s="638"/>
      <c r="BM57" s="638"/>
      <c r="BN57" s="638"/>
      <c r="BO57" s="638"/>
      <c r="BP57" s="638"/>
      <c r="BQ57" s="638"/>
      <c r="BR57" s="638"/>
      <c r="BS57" s="638"/>
      <c r="BT57" s="638"/>
      <c r="BU57" s="638"/>
      <c r="BV57" s="638"/>
      <c r="BW57" s="638"/>
      <c r="BX57" s="638"/>
      <c r="BY57" s="638"/>
      <c r="BZ57" s="638"/>
      <c r="CA57" s="638"/>
      <c r="CB57" s="638"/>
      <c r="CC57" s="270"/>
      <c r="CD57" s="270"/>
      <c r="CE57" s="270"/>
      <c r="CF57" s="270"/>
      <c r="CG57" s="270"/>
      <c r="CH57" s="271"/>
      <c r="CI57" s="261"/>
      <c r="CJ57" s="261"/>
    </row>
    <row r="58" spans="1:88" s="267" customFormat="1" ht="3" customHeight="1">
      <c r="A58" s="261"/>
      <c r="B58" s="262"/>
      <c r="C58" s="263"/>
      <c r="D58" s="263"/>
      <c r="E58" s="767" t="s">
        <v>54</v>
      </c>
      <c r="F58" s="768"/>
      <c r="G58" s="803" t="str">
        <f>Index!C153</f>
        <v>Dlhodobé záväzky súčet (r. 103 + r. 107 až r. 117)</v>
      </c>
      <c r="H58" s="803"/>
      <c r="I58" s="803"/>
      <c r="J58" s="803"/>
      <c r="K58" s="803"/>
      <c r="L58" s="803"/>
      <c r="M58" s="803"/>
      <c r="N58" s="803"/>
      <c r="O58" s="803"/>
      <c r="P58" s="803"/>
      <c r="Q58" s="803"/>
      <c r="R58" s="803"/>
      <c r="S58" s="803"/>
      <c r="T58" s="803"/>
      <c r="U58" s="803"/>
      <c r="V58" s="803"/>
      <c r="W58" s="803"/>
      <c r="X58" s="803"/>
      <c r="Y58" s="803"/>
      <c r="Z58" s="803"/>
      <c r="AA58" s="803"/>
      <c r="AB58" s="803"/>
      <c r="AC58" s="803"/>
      <c r="AD58" s="803"/>
      <c r="AE58" s="803"/>
      <c r="AF58" s="803"/>
      <c r="AG58" s="803"/>
      <c r="AH58" s="803"/>
      <c r="AI58" s="803"/>
      <c r="AJ58" s="803"/>
      <c r="AK58" s="770" t="s">
        <v>125</v>
      </c>
      <c r="AL58" s="770"/>
      <c r="AM58" s="770"/>
      <c r="AN58" s="330"/>
      <c r="AO58" s="332"/>
      <c r="AP58" s="332"/>
      <c r="AQ58" s="332"/>
      <c r="AR58" s="332"/>
      <c r="AS58" s="332"/>
      <c r="AT58" s="332"/>
      <c r="AU58" s="332"/>
      <c r="AV58" s="332"/>
      <c r="AW58" s="332"/>
      <c r="AX58" s="332"/>
      <c r="AY58" s="332"/>
      <c r="AZ58" s="332"/>
      <c r="BA58" s="332"/>
      <c r="BB58" s="332"/>
      <c r="BC58" s="332"/>
      <c r="BD58" s="332"/>
      <c r="BE58" s="264"/>
      <c r="BF58" s="264"/>
      <c r="BG58" s="264"/>
      <c r="BH58" s="264"/>
      <c r="BI58" s="264"/>
      <c r="BJ58" s="264"/>
      <c r="BK58" s="264"/>
      <c r="BL58" s="659"/>
      <c r="BM58" s="659"/>
      <c r="BN58" s="659"/>
      <c r="BO58" s="659"/>
      <c r="BP58" s="659"/>
      <c r="BQ58" s="659"/>
      <c r="BR58" s="659"/>
      <c r="BS58" s="659"/>
      <c r="BT58" s="659"/>
      <c r="BU58" s="659"/>
      <c r="BV58" s="659"/>
      <c r="BW58" s="659"/>
      <c r="BX58" s="659"/>
      <c r="BY58" s="659"/>
      <c r="BZ58" s="659"/>
      <c r="CA58" s="659"/>
      <c r="CB58" s="659"/>
      <c r="CC58" s="264"/>
      <c r="CD58" s="264"/>
      <c r="CE58" s="264"/>
      <c r="CF58" s="264"/>
      <c r="CG58" s="264"/>
      <c r="CH58" s="265"/>
      <c r="CI58" s="266"/>
      <c r="CJ58" s="266"/>
    </row>
    <row r="59" spans="1:88" s="267" customFormat="1" ht="3" customHeight="1">
      <c r="A59" s="261"/>
      <c r="B59" s="261"/>
      <c r="C59" s="261"/>
      <c r="D59" s="262"/>
      <c r="E59" s="767"/>
      <c r="F59" s="768"/>
      <c r="G59" s="803"/>
      <c r="H59" s="803"/>
      <c r="I59" s="803"/>
      <c r="J59" s="803"/>
      <c r="K59" s="803"/>
      <c r="L59" s="803"/>
      <c r="M59" s="803"/>
      <c r="N59" s="803"/>
      <c r="O59" s="803"/>
      <c r="P59" s="803"/>
      <c r="Q59" s="803"/>
      <c r="R59" s="803"/>
      <c r="S59" s="803"/>
      <c r="T59" s="803"/>
      <c r="U59" s="803"/>
      <c r="V59" s="803"/>
      <c r="W59" s="803"/>
      <c r="X59" s="803"/>
      <c r="Y59" s="803"/>
      <c r="Z59" s="803"/>
      <c r="AA59" s="803"/>
      <c r="AB59" s="803"/>
      <c r="AC59" s="803"/>
      <c r="AD59" s="803"/>
      <c r="AE59" s="803"/>
      <c r="AF59" s="803"/>
      <c r="AG59" s="803"/>
      <c r="AH59" s="803"/>
      <c r="AI59" s="803"/>
      <c r="AJ59" s="803"/>
      <c r="AK59" s="770"/>
      <c r="AL59" s="770"/>
      <c r="AM59" s="770"/>
      <c r="AN59" s="333"/>
      <c r="AO59" s="413"/>
      <c r="AP59" s="413"/>
      <c r="AQ59" s="413"/>
      <c r="AR59" s="412"/>
      <c r="AS59" s="410"/>
      <c r="AT59" s="410"/>
      <c r="AU59" s="410"/>
      <c r="AV59" s="410"/>
      <c r="AW59" s="410"/>
      <c r="AX59" s="411"/>
      <c r="AY59" s="800"/>
      <c r="AZ59" s="800"/>
      <c r="BA59" s="800"/>
      <c r="BB59" s="800"/>
      <c r="BC59" s="800"/>
      <c r="BD59" s="800"/>
      <c r="BE59" s="411"/>
      <c r="BF59" s="761"/>
      <c r="BG59" s="761"/>
      <c r="BH59" s="761"/>
      <c r="BI59" s="761"/>
      <c r="BJ59" s="761"/>
      <c r="BK59" s="643"/>
      <c r="BL59" s="618"/>
      <c r="BM59" s="612"/>
      <c r="BN59" s="612"/>
      <c r="BO59" s="612"/>
      <c r="BP59" s="412"/>
      <c r="BQ59" s="800"/>
      <c r="BR59" s="800"/>
      <c r="BS59" s="800"/>
      <c r="BT59" s="800"/>
      <c r="BU59" s="800"/>
      <c r="BV59" s="801"/>
      <c r="BW59" s="761"/>
      <c r="BX59" s="761"/>
      <c r="BY59" s="761"/>
      <c r="BZ59" s="761"/>
      <c r="CA59" s="761"/>
      <c r="CB59" s="802"/>
      <c r="CC59" s="761"/>
      <c r="CD59" s="761"/>
      <c r="CE59" s="761"/>
      <c r="CF59" s="761"/>
      <c r="CG59" s="761"/>
      <c r="CH59" s="268"/>
      <c r="CI59" s="266"/>
      <c r="CJ59" s="266"/>
    </row>
    <row r="60" spans="1:88" s="269" customFormat="1" ht="15" customHeight="1">
      <c r="A60" s="261"/>
      <c r="B60" s="261"/>
      <c r="C60" s="261"/>
      <c r="E60" s="767"/>
      <c r="F60" s="768"/>
      <c r="G60" s="803"/>
      <c r="H60" s="803"/>
      <c r="I60" s="803"/>
      <c r="J60" s="803"/>
      <c r="K60" s="803"/>
      <c r="L60" s="803"/>
      <c r="M60" s="803"/>
      <c r="N60" s="803"/>
      <c r="O60" s="803"/>
      <c r="P60" s="803"/>
      <c r="Q60" s="803"/>
      <c r="R60" s="803"/>
      <c r="S60" s="803"/>
      <c r="T60" s="803"/>
      <c r="U60" s="803"/>
      <c r="V60" s="803"/>
      <c r="W60" s="803"/>
      <c r="X60" s="803"/>
      <c r="Y60" s="803"/>
      <c r="Z60" s="803"/>
      <c r="AA60" s="803"/>
      <c r="AB60" s="803"/>
      <c r="AC60" s="803"/>
      <c r="AD60" s="803"/>
      <c r="AE60" s="803"/>
      <c r="AF60" s="803"/>
      <c r="AG60" s="803"/>
      <c r="AH60" s="803"/>
      <c r="AI60" s="803"/>
      <c r="AJ60" s="803"/>
      <c r="AK60" s="770"/>
      <c r="AL60" s="770"/>
      <c r="AM60" s="770"/>
      <c r="AN60" s="333"/>
      <c r="AO60" s="409" t="str">
        <f>IF(LEN(VLOOKUP(AK58,suvaha!$D$92:$H$158,2,FALSE))&lt;11,"",LEFT(RIGHT(VLOOKUP(AK58,suvaha!$D$92:$H$158,2,FALSE),11),1))</f>
        <v/>
      </c>
      <c r="AP60" s="211"/>
      <c r="AQ60" s="409" t="str">
        <f>IF(LEN(VLOOKUP(AK58,suvaha!$D$92:$H$158,2,FALSE))&lt;10,"",LEFT(RIGHT(VLOOKUP(AK58,suvaha!$D$92:$H$158,2,FALSE),10),1))</f>
        <v/>
      </c>
      <c r="AR60" s="411"/>
      <c r="AS60" s="409" t="str">
        <f>IF(LEN(VLOOKUP(AK58,suvaha!$D$92:$H$158,2,FALSE))&lt;9,"",LEFT(RIGHT(VLOOKUP(AK58,suvaha!$D$92:$H$158,2,FALSE),9),1))</f>
        <v/>
      </c>
      <c r="AT60" s="211"/>
      <c r="AU60" s="409" t="str">
        <f>IF(LEN(VLOOKUP(AK58,suvaha!$D$92:$H$158,2,FALSE))&lt;8,"",LEFT(RIGHT(VLOOKUP(AK58,suvaha!$D$92:$H$158,2,FALSE),8),1))</f>
        <v/>
      </c>
      <c r="AV60" s="411"/>
      <c r="AW60" s="409" t="str">
        <f>IF(LEN(VLOOKUP(AK58,suvaha!$D$92:$H$158,2,FALSE))&lt;7,"",LEFT(RIGHT(VLOOKUP(AK58,suvaha!$D$92:$H$158,2,FALSE),7),1))</f>
        <v/>
      </c>
      <c r="AX60" s="411"/>
      <c r="AY60" s="409" t="str">
        <f>IF(LEN(VLOOKUP(AK58,suvaha!$D$92:$H$158,2,FALSE))&lt;6,"",LEFT(RIGHT(VLOOKUP(AK58,suvaha!$D$92:$H$158,2,FALSE),6),1))</f>
        <v/>
      </c>
      <c r="AZ60" s="211"/>
      <c r="BA60" s="754" t="str">
        <f>IF(LEN(VLOOKUP(AK58,suvaha!$D$92:$H$158,2,FALSE))&lt;5,"",LEFT(RIGHT(VLOOKUP(AK58,suvaha!$D$92:$H$158,2,FALSE),5),1))</f>
        <v/>
      </c>
      <c r="BB60" s="754" t="e">
        <f>IF(LEN(#REF!)&lt;5,"",LEFT(RIGHT(#REF!,5),1))</f>
        <v>#REF!</v>
      </c>
      <c r="BC60" s="411"/>
      <c r="BD60" s="409" t="str">
        <f>IF(LEN(VLOOKUP(AK58,suvaha!$D$92:$H$158,2,FALSE))&lt;4,"",LEFT(RIGHT(VLOOKUP(AK58,suvaha!$D$92:$H$158,2,FALSE),4),1))</f>
        <v>3</v>
      </c>
      <c r="BE60" s="411"/>
      <c r="BF60" s="409" t="str">
        <f>IF(LEN(VLOOKUP(AK58,suvaha!$D$92:$H$158,2,FALSE))&lt;3,"",LEFT(RIGHT(VLOOKUP(AK58,suvaha!$D$92:$H$158,2,FALSE),3),1))</f>
        <v>5</v>
      </c>
      <c r="BG60" s="411"/>
      <c r="BH60" s="409" t="str">
        <f>IF(LEN(VLOOKUP(AK58,suvaha!$D$92:$H$158,2,FALSE))&lt;2,"",LEFT(RIGHT(VLOOKUP(AK58,suvaha!$D$92:$H$158,2,FALSE),2),1))</f>
        <v>7</v>
      </c>
      <c r="BI60" s="411"/>
      <c r="BJ60" s="409" t="str">
        <f>IF(VLOOKUP(AK58,suvaha!$D$92:$H$158,2,FALSE)=0,"",IF(LEN(VLOOKUP(AK58,suvaha!$D$92:$H$158,2,FALSE))&lt;1,"",LEFT(RIGHT(VLOOKUP(AK58,suvaha!$D$92:$H$158,2,FALSE),1),1)))</f>
        <v>8</v>
      </c>
      <c r="BK60" s="643"/>
      <c r="BL60" s="618"/>
      <c r="BM60" s="409" t="str">
        <f>IF(LEN(VLOOKUP(AK58,suvaha!$D$92:$H$158,4,FALSE))&lt;11,"",LEFT(RIGHT(VLOOKUP(AK58,suvaha!$D$92:$H$158,4,FALSE),11),1))</f>
        <v/>
      </c>
      <c r="BN60" s="211"/>
      <c r="BO60" s="409" t="str">
        <f>IF(LEN(VLOOKUP(AK58,suvaha!$D$92:$H$158,4,FALSE))&lt;10,"",LEFT(RIGHT(VLOOKUP(AK58,suvaha!$D$92:$H$158,4,FALSE),10),1))</f>
        <v/>
      </c>
      <c r="BP60" s="411"/>
      <c r="BQ60" s="409" t="str">
        <f>IF(LEN(VLOOKUP(AK58,suvaha!$D$92:$H$158,4,FALSE))&lt;9,"",LEFT(RIGHT(VLOOKUP(AK58,suvaha!$D$92:$H$158,4,FALSE),9),1))</f>
        <v/>
      </c>
      <c r="BR60" s="211"/>
      <c r="BS60" s="409" t="str">
        <f>IF(LEN(VLOOKUP(AK58,suvaha!$D$92:$H$158,4,FALSE))&lt;8,"",LEFT(RIGHT(VLOOKUP(AK58,suvaha!$D$92:$H$158,4,FALSE),8),1))</f>
        <v/>
      </c>
      <c r="BT60" s="411"/>
      <c r="BU60" s="409" t="str">
        <f>IF(LEN(VLOOKUP(AK58,suvaha!$D$92:$H$158,4,FALSE))&lt;7,"",LEFT(RIGHT(VLOOKUP(AK58,suvaha!$D$92:$H$158,4,FALSE),7),1))</f>
        <v/>
      </c>
      <c r="BV60" s="801"/>
      <c r="BW60" s="409" t="str">
        <f>IF(LEN(VLOOKUP(AK58,suvaha!$D$92:$H$158,4,FALSE))&lt;6,"",LEFT(RIGHT(VLOOKUP(AK58,suvaha!$D$92:$H$158,4,FALSE),6),1))</f>
        <v/>
      </c>
      <c r="BX60" s="411"/>
      <c r="BY60" s="409" t="str">
        <f>IF(LEN(VLOOKUP(AK58,suvaha!$D$92:$H$158,4,FALSE))&lt;5,"",LEFT(RIGHT(VLOOKUP(AK58,suvaha!$D$92:$H$158,4,FALSE),5),1))</f>
        <v/>
      </c>
      <c r="BZ60" s="411"/>
      <c r="CA60" s="409" t="str">
        <f>IF(LEN(VLOOKUP(AK58,suvaha!$D$92:$H$158,4,FALSE))&lt;4,"",LEFT(RIGHT(VLOOKUP(AK58,suvaha!$D$92:$H$158,4,FALSE),4),1))</f>
        <v>3</v>
      </c>
      <c r="CB60" s="802"/>
      <c r="CC60" s="409" t="str">
        <f>IF(LEN(VLOOKUP(AK58,suvaha!$D$92:$H$158,4,FALSE))&lt;3,"",LEFT(RIGHT(VLOOKUP(AK58,suvaha!$D$92:$H$158,4,FALSE),3),1))</f>
        <v>1</v>
      </c>
      <c r="CD60" s="411"/>
      <c r="CE60" s="409" t="str">
        <f>IF(LEN(VLOOKUP(AK58,suvaha!$D$92:$H$158,4,FALSE))&lt;2,"",LEFT(RIGHT(VLOOKUP(AK58,suvaha!$D$92:$H$158,4,FALSE),2),1))</f>
        <v>9</v>
      </c>
      <c r="CF60" s="411"/>
      <c r="CG60" s="409" t="str">
        <f>IF(VLOOKUP(AK58,suvaha!$D$92:$H$158,4,FALSE)=0,"",IF(LEN(VLOOKUP(AK58,suvaha!$D$92:$H$158,4,FALSE))&lt;1,"",LEFT(RIGHT(VLOOKUP(AK58,suvaha!$D$92:$H$158,4,FALSE),1),1)))</f>
        <v>0</v>
      </c>
      <c r="CH60" s="268"/>
      <c r="CI60" s="261"/>
      <c r="CJ60" s="261"/>
    </row>
    <row r="61" spans="1:88" s="269" customFormat="1" ht="3" customHeight="1">
      <c r="A61" s="261"/>
      <c r="B61" s="261"/>
      <c r="C61" s="261"/>
      <c r="E61" s="767"/>
      <c r="F61" s="768"/>
      <c r="G61" s="803"/>
      <c r="H61" s="803"/>
      <c r="I61" s="803"/>
      <c r="J61" s="803"/>
      <c r="K61" s="803"/>
      <c r="L61" s="803"/>
      <c r="M61" s="803"/>
      <c r="N61" s="803"/>
      <c r="O61" s="803"/>
      <c r="P61" s="803"/>
      <c r="Q61" s="803"/>
      <c r="R61" s="803"/>
      <c r="S61" s="803"/>
      <c r="T61" s="803"/>
      <c r="U61" s="803"/>
      <c r="V61" s="803"/>
      <c r="W61" s="803"/>
      <c r="X61" s="803"/>
      <c r="Y61" s="803"/>
      <c r="Z61" s="803"/>
      <c r="AA61" s="803"/>
      <c r="AB61" s="803"/>
      <c r="AC61" s="803"/>
      <c r="AD61" s="803"/>
      <c r="AE61" s="803"/>
      <c r="AF61" s="803"/>
      <c r="AG61" s="803"/>
      <c r="AH61" s="803"/>
      <c r="AI61" s="803"/>
      <c r="AJ61" s="803"/>
      <c r="AK61" s="770"/>
      <c r="AL61" s="770"/>
      <c r="AM61" s="770"/>
      <c r="AN61" s="329"/>
      <c r="AO61" s="331"/>
      <c r="AP61" s="331"/>
      <c r="AQ61" s="331"/>
      <c r="AR61" s="331"/>
      <c r="AS61" s="331"/>
      <c r="AT61" s="331"/>
      <c r="AU61" s="331"/>
      <c r="AV61" s="331"/>
      <c r="AW61" s="331"/>
      <c r="AX61" s="331"/>
      <c r="AY61" s="331"/>
      <c r="AZ61" s="331"/>
      <c r="BA61" s="331"/>
      <c r="BB61" s="331"/>
      <c r="BC61" s="331"/>
      <c r="BD61" s="331"/>
      <c r="BE61" s="270"/>
      <c r="BF61" s="270"/>
      <c r="BG61" s="270"/>
      <c r="BH61" s="270"/>
      <c r="BI61" s="270"/>
      <c r="BJ61" s="270"/>
      <c r="BK61" s="270"/>
      <c r="BL61" s="638"/>
      <c r="BM61" s="638"/>
      <c r="BN61" s="638"/>
      <c r="BO61" s="638"/>
      <c r="BP61" s="638"/>
      <c r="BQ61" s="638"/>
      <c r="BR61" s="638"/>
      <c r="BS61" s="638"/>
      <c r="BT61" s="638"/>
      <c r="BU61" s="638"/>
      <c r="BV61" s="638"/>
      <c r="BW61" s="638"/>
      <c r="BX61" s="638"/>
      <c r="BY61" s="638"/>
      <c r="BZ61" s="638"/>
      <c r="CA61" s="638"/>
      <c r="CB61" s="638"/>
      <c r="CC61" s="270"/>
      <c r="CD61" s="270"/>
      <c r="CE61" s="270"/>
      <c r="CF61" s="270"/>
      <c r="CG61" s="270"/>
      <c r="CH61" s="271"/>
      <c r="CI61" s="261"/>
      <c r="CJ61" s="261"/>
    </row>
    <row r="62" spans="1:88" s="267" customFormat="1" ht="3" customHeight="1">
      <c r="A62" s="261"/>
      <c r="B62" s="262"/>
      <c r="C62" s="263"/>
      <c r="D62" s="263"/>
      <c r="E62" s="767" t="s">
        <v>55</v>
      </c>
      <c r="F62" s="768"/>
      <c r="G62" s="803" t="str">
        <f>Index!C154</f>
        <v>Dlhodobé záväzky z obchodného styku súčet (r. 104 až r. 106)</v>
      </c>
      <c r="H62" s="803"/>
      <c r="I62" s="803"/>
      <c r="J62" s="803"/>
      <c r="K62" s="803"/>
      <c r="L62" s="803"/>
      <c r="M62" s="803"/>
      <c r="N62" s="803"/>
      <c r="O62" s="803"/>
      <c r="P62" s="803"/>
      <c r="Q62" s="803"/>
      <c r="R62" s="803"/>
      <c r="S62" s="803"/>
      <c r="T62" s="803"/>
      <c r="U62" s="803"/>
      <c r="V62" s="803"/>
      <c r="W62" s="803"/>
      <c r="X62" s="803"/>
      <c r="Y62" s="803"/>
      <c r="Z62" s="803"/>
      <c r="AA62" s="803"/>
      <c r="AB62" s="803"/>
      <c r="AC62" s="803"/>
      <c r="AD62" s="803"/>
      <c r="AE62" s="803"/>
      <c r="AF62" s="803"/>
      <c r="AG62" s="803"/>
      <c r="AH62" s="803"/>
      <c r="AI62" s="803"/>
      <c r="AJ62" s="803"/>
      <c r="AK62" s="770" t="s">
        <v>127</v>
      </c>
      <c r="AL62" s="770"/>
      <c r="AM62" s="770"/>
      <c r="AN62" s="330"/>
      <c r="AO62" s="332"/>
      <c r="AP62" s="332"/>
      <c r="AQ62" s="332"/>
      <c r="AR62" s="332"/>
      <c r="AS62" s="332"/>
      <c r="AT62" s="332"/>
      <c r="AU62" s="332"/>
      <c r="AV62" s="332"/>
      <c r="AW62" s="332"/>
      <c r="AX62" s="332"/>
      <c r="AY62" s="332"/>
      <c r="AZ62" s="332"/>
      <c r="BA62" s="332"/>
      <c r="BB62" s="332"/>
      <c r="BC62" s="332"/>
      <c r="BD62" s="332"/>
      <c r="BE62" s="264"/>
      <c r="BF62" s="264"/>
      <c r="BG62" s="264"/>
      <c r="BH62" s="264"/>
      <c r="BI62" s="264"/>
      <c r="BJ62" s="264"/>
      <c r="BK62" s="264"/>
      <c r="BL62" s="659"/>
      <c r="BM62" s="659"/>
      <c r="BN62" s="659"/>
      <c r="BO62" s="659"/>
      <c r="BP62" s="659"/>
      <c r="BQ62" s="659"/>
      <c r="BR62" s="659"/>
      <c r="BS62" s="659"/>
      <c r="BT62" s="659"/>
      <c r="BU62" s="659"/>
      <c r="BV62" s="659"/>
      <c r="BW62" s="659"/>
      <c r="BX62" s="659"/>
      <c r="BY62" s="659"/>
      <c r="BZ62" s="659"/>
      <c r="CA62" s="659"/>
      <c r="CB62" s="659"/>
      <c r="CC62" s="264"/>
      <c r="CD62" s="264"/>
      <c r="CE62" s="264"/>
      <c r="CF62" s="264"/>
      <c r="CG62" s="264"/>
      <c r="CH62" s="265"/>
      <c r="CI62" s="266"/>
      <c r="CJ62" s="266"/>
    </row>
    <row r="63" spans="1:88" s="267" customFormat="1" ht="3" customHeight="1">
      <c r="A63" s="261"/>
      <c r="B63" s="261"/>
      <c r="C63" s="261"/>
      <c r="D63" s="262"/>
      <c r="E63" s="767"/>
      <c r="F63" s="768"/>
      <c r="G63" s="803"/>
      <c r="H63" s="803"/>
      <c r="I63" s="803"/>
      <c r="J63" s="803"/>
      <c r="K63" s="803"/>
      <c r="L63" s="803"/>
      <c r="M63" s="803"/>
      <c r="N63" s="803"/>
      <c r="O63" s="803"/>
      <c r="P63" s="803"/>
      <c r="Q63" s="803"/>
      <c r="R63" s="803"/>
      <c r="S63" s="803"/>
      <c r="T63" s="803"/>
      <c r="U63" s="803"/>
      <c r="V63" s="803"/>
      <c r="W63" s="803"/>
      <c r="X63" s="803"/>
      <c r="Y63" s="803"/>
      <c r="Z63" s="803"/>
      <c r="AA63" s="803"/>
      <c r="AB63" s="803"/>
      <c r="AC63" s="803"/>
      <c r="AD63" s="803"/>
      <c r="AE63" s="803"/>
      <c r="AF63" s="803"/>
      <c r="AG63" s="803"/>
      <c r="AH63" s="803"/>
      <c r="AI63" s="803"/>
      <c r="AJ63" s="803"/>
      <c r="AK63" s="770"/>
      <c r="AL63" s="770"/>
      <c r="AM63" s="770"/>
      <c r="AN63" s="333"/>
      <c r="AO63" s="413"/>
      <c r="AP63" s="413"/>
      <c r="AQ63" s="413"/>
      <c r="AR63" s="412"/>
      <c r="AS63" s="410"/>
      <c r="AT63" s="410"/>
      <c r="AU63" s="410"/>
      <c r="AV63" s="410"/>
      <c r="AW63" s="410"/>
      <c r="AX63" s="411"/>
      <c r="AY63" s="800"/>
      <c r="AZ63" s="800"/>
      <c r="BA63" s="800"/>
      <c r="BB63" s="800"/>
      <c r="BC63" s="800"/>
      <c r="BD63" s="800"/>
      <c r="BE63" s="411"/>
      <c r="BF63" s="761"/>
      <c r="BG63" s="761"/>
      <c r="BH63" s="761"/>
      <c r="BI63" s="761"/>
      <c r="BJ63" s="761"/>
      <c r="BK63" s="643"/>
      <c r="BL63" s="618"/>
      <c r="BM63" s="612"/>
      <c r="BN63" s="612"/>
      <c r="BO63" s="612"/>
      <c r="BP63" s="412"/>
      <c r="BQ63" s="800"/>
      <c r="BR63" s="800"/>
      <c r="BS63" s="800"/>
      <c r="BT63" s="800"/>
      <c r="BU63" s="800"/>
      <c r="BV63" s="801"/>
      <c r="BW63" s="761"/>
      <c r="BX63" s="761"/>
      <c r="BY63" s="761"/>
      <c r="BZ63" s="761"/>
      <c r="CA63" s="761"/>
      <c r="CB63" s="802"/>
      <c r="CC63" s="761"/>
      <c r="CD63" s="761"/>
      <c r="CE63" s="761"/>
      <c r="CF63" s="761"/>
      <c r="CG63" s="761"/>
      <c r="CH63" s="268"/>
      <c r="CI63" s="266"/>
      <c r="CJ63" s="266"/>
    </row>
    <row r="64" spans="1:88" s="269" customFormat="1" ht="15" customHeight="1">
      <c r="A64" s="261"/>
      <c r="B64" s="261"/>
      <c r="C64" s="261"/>
      <c r="E64" s="767"/>
      <c r="F64" s="768"/>
      <c r="G64" s="803"/>
      <c r="H64" s="803"/>
      <c r="I64" s="803"/>
      <c r="J64" s="803"/>
      <c r="K64" s="803"/>
      <c r="L64" s="803"/>
      <c r="M64" s="803"/>
      <c r="N64" s="803"/>
      <c r="O64" s="803"/>
      <c r="P64" s="803"/>
      <c r="Q64" s="803"/>
      <c r="R64" s="803"/>
      <c r="S64" s="803"/>
      <c r="T64" s="803"/>
      <c r="U64" s="803"/>
      <c r="V64" s="803"/>
      <c r="W64" s="803"/>
      <c r="X64" s="803"/>
      <c r="Y64" s="803"/>
      <c r="Z64" s="803"/>
      <c r="AA64" s="803"/>
      <c r="AB64" s="803"/>
      <c r="AC64" s="803"/>
      <c r="AD64" s="803"/>
      <c r="AE64" s="803"/>
      <c r="AF64" s="803"/>
      <c r="AG64" s="803"/>
      <c r="AH64" s="803"/>
      <c r="AI64" s="803"/>
      <c r="AJ64" s="803"/>
      <c r="AK64" s="770"/>
      <c r="AL64" s="770"/>
      <c r="AM64" s="770"/>
      <c r="AN64" s="333"/>
      <c r="AO64" s="409" t="str">
        <f>IF(LEN(VLOOKUP(AK62,suvaha!$D$92:$H$158,2,FALSE))&lt;11,"",LEFT(RIGHT(VLOOKUP(AK62,suvaha!$D$92:$H$158,2,FALSE),11),1))</f>
        <v/>
      </c>
      <c r="AP64" s="211"/>
      <c r="AQ64" s="409" t="str">
        <f>IF(LEN(VLOOKUP(AK62,suvaha!$D$92:$H$158,2,FALSE))&lt;10,"",LEFT(RIGHT(VLOOKUP(AK62,suvaha!$D$92:$H$158,2,FALSE),10),1))</f>
        <v/>
      </c>
      <c r="AR64" s="411"/>
      <c r="AS64" s="409" t="str">
        <f>IF(LEN(VLOOKUP(AK62,suvaha!$D$92:$H$158,2,FALSE))&lt;9,"",LEFT(RIGHT(VLOOKUP(AK62,suvaha!$D$92:$H$158,2,FALSE),9),1))</f>
        <v/>
      </c>
      <c r="AT64" s="211"/>
      <c r="AU64" s="409" t="str">
        <f>IF(LEN(VLOOKUP(AK62,suvaha!$D$92:$H$158,2,FALSE))&lt;8,"",LEFT(RIGHT(VLOOKUP(AK62,suvaha!$D$92:$H$158,2,FALSE),8),1))</f>
        <v/>
      </c>
      <c r="AV64" s="411"/>
      <c r="AW64" s="409" t="str">
        <f>IF(LEN(VLOOKUP(AK62,suvaha!$D$92:$H$158,2,FALSE))&lt;7,"",LEFT(RIGHT(VLOOKUP(AK62,suvaha!$D$92:$H$158,2,FALSE),7),1))</f>
        <v/>
      </c>
      <c r="AX64" s="411"/>
      <c r="AY64" s="409" t="str">
        <f>IF(LEN(VLOOKUP(AK62,suvaha!$D$92:$H$158,2,FALSE))&lt;6,"",LEFT(RIGHT(VLOOKUP(AK62,suvaha!$D$92:$H$158,2,FALSE),6),1))</f>
        <v/>
      </c>
      <c r="AZ64" s="211"/>
      <c r="BA64" s="754" t="str">
        <f>IF(LEN(VLOOKUP(AK62,suvaha!$D$92:$H$158,2,FALSE))&lt;5,"",LEFT(RIGHT(VLOOKUP(AK62,suvaha!$D$92:$H$158,2,FALSE),5),1))</f>
        <v/>
      </c>
      <c r="BB64" s="754" t="e">
        <f>IF(LEN(#REF!)&lt;5,"",LEFT(RIGHT(#REF!,5),1))</f>
        <v>#REF!</v>
      </c>
      <c r="BC64" s="411"/>
      <c r="BD64" s="409" t="str">
        <f>IF(LEN(VLOOKUP(AK62,suvaha!$D$92:$H$158,2,FALSE))&lt;4,"",LEFT(RIGHT(VLOOKUP(AK62,suvaha!$D$92:$H$158,2,FALSE),4),1))</f>
        <v/>
      </c>
      <c r="BE64" s="411"/>
      <c r="BF64" s="409" t="str">
        <f>IF(LEN(VLOOKUP(AK62,suvaha!$D$92:$H$158,2,FALSE))&lt;3,"",LEFT(RIGHT(VLOOKUP(AK62,suvaha!$D$92:$H$158,2,FALSE),3),1))</f>
        <v/>
      </c>
      <c r="BG64" s="411"/>
      <c r="BH64" s="409" t="str">
        <f>IF(LEN(VLOOKUP(AK62,suvaha!$D$92:$H$158,2,FALSE))&lt;2,"",LEFT(RIGHT(VLOOKUP(AK62,suvaha!$D$92:$H$158,2,FALSE),2),1))</f>
        <v/>
      </c>
      <c r="BI64" s="411"/>
      <c r="BJ64" s="409" t="str">
        <f>IF(VLOOKUP(AK62,suvaha!$D$92:$H$158,2,FALSE)=0,"",IF(LEN(VLOOKUP(AK62,suvaha!$D$92:$H$158,2,FALSE))&lt;1,"",LEFT(RIGHT(VLOOKUP(AK62,suvaha!$D$92:$H$158,2,FALSE),1),1)))</f>
        <v/>
      </c>
      <c r="BK64" s="643"/>
      <c r="BL64" s="618"/>
      <c r="BM64" s="409" t="str">
        <f>IF(LEN(VLOOKUP(AK62,suvaha!$D$92:$H$158,4,FALSE))&lt;11,"",LEFT(RIGHT(VLOOKUP(AK62,suvaha!$D$92:$H$158,4,FALSE),11),1))</f>
        <v/>
      </c>
      <c r="BN64" s="211"/>
      <c r="BO64" s="409" t="str">
        <f>IF(LEN(VLOOKUP(AK62,suvaha!$D$92:$H$158,4,FALSE))&lt;10,"",LEFT(RIGHT(VLOOKUP(AK62,suvaha!$D$92:$H$158,4,FALSE),10),1))</f>
        <v/>
      </c>
      <c r="BP64" s="411"/>
      <c r="BQ64" s="409" t="str">
        <f>IF(LEN(VLOOKUP(AK62,suvaha!$D$92:$H$158,4,FALSE))&lt;9,"",LEFT(RIGHT(VLOOKUP(AK62,suvaha!$D$92:$H$158,4,FALSE),9),1))</f>
        <v/>
      </c>
      <c r="BR64" s="211"/>
      <c r="BS64" s="409" t="str">
        <f>IF(LEN(VLOOKUP(AK62,suvaha!$D$92:$H$158,4,FALSE))&lt;8,"",LEFT(RIGHT(VLOOKUP(AK62,suvaha!$D$92:$H$158,4,FALSE),8),1))</f>
        <v/>
      </c>
      <c r="BT64" s="411"/>
      <c r="BU64" s="409" t="str">
        <f>IF(LEN(VLOOKUP(AK62,suvaha!$D$92:$H$158,4,FALSE))&lt;7,"",LEFT(RIGHT(VLOOKUP(AK62,suvaha!$D$92:$H$158,4,FALSE),7),1))</f>
        <v/>
      </c>
      <c r="BV64" s="801"/>
      <c r="BW64" s="409" t="str">
        <f>IF(LEN(VLOOKUP(AK62,suvaha!$D$92:$H$158,4,FALSE))&lt;6,"",LEFT(RIGHT(VLOOKUP(AK62,suvaha!$D$92:$H$158,4,FALSE),6),1))</f>
        <v/>
      </c>
      <c r="BX64" s="411"/>
      <c r="BY64" s="409" t="str">
        <f>IF(LEN(VLOOKUP(AK62,suvaha!$D$92:$H$158,4,FALSE))&lt;5,"",LEFT(RIGHT(VLOOKUP(AK62,suvaha!$D$92:$H$158,4,FALSE),5),1))</f>
        <v/>
      </c>
      <c r="BZ64" s="411"/>
      <c r="CA64" s="409" t="str">
        <f>IF(LEN(VLOOKUP(AK62,suvaha!$D$92:$H$158,4,FALSE))&lt;4,"",LEFT(RIGHT(VLOOKUP(AK62,suvaha!$D$92:$H$158,4,FALSE),4),1))</f>
        <v/>
      </c>
      <c r="CB64" s="802"/>
      <c r="CC64" s="409" t="str">
        <f>IF(LEN(VLOOKUP(AK62,suvaha!$D$92:$H$158,4,FALSE))&lt;3,"",LEFT(RIGHT(VLOOKUP(AK62,suvaha!$D$92:$H$158,4,FALSE),3),1))</f>
        <v/>
      </c>
      <c r="CD64" s="411"/>
      <c r="CE64" s="409" t="str">
        <f>IF(LEN(VLOOKUP(AK62,suvaha!$D$92:$H$158,4,FALSE))&lt;2,"",LEFT(RIGHT(VLOOKUP(AK62,suvaha!$D$92:$H$158,4,FALSE),2),1))</f>
        <v/>
      </c>
      <c r="CF64" s="411"/>
      <c r="CG64" s="409" t="str">
        <f>IF(VLOOKUP(AK62,suvaha!$D$92:$H$158,4,FALSE)=0,"",IF(LEN(VLOOKUP(AK62,suvaha!$D$92:$H$158,4,FALSE))&lt;1,"",LEFT(RIGHT(VLOOKUP(AK62,suvaha!$D$92:$H$158,4,FALSE),1),1)))</f>
        <v/>
      </c>
      <c r="CH64" s="268"/>
      <c r="CI64" s="261"/>
      <c r="CJ64" s="261"/>
    </row>
    <row r="65" spans="1:88" s="269" customFormat="1" ht="3" customHeight="1">
      <c r="A65" s="261"/>
      <c r="B65" s="261"/>
      <c r="C65" s="261"/>
      <c r="E65" s="767"/>
      <c r="F65" s="768"/>
      <c r="G65" s="803"/>
      <c r="H65" s="803"/>
      <c r="I65" s="803"/>
      <c r="J65" s="803"/>
      <c r="K65" s="803"/>
      <c r="L65" s="803"/>
      <c r="M65" s="803"/>
      <c r="N65" s="803"/>
      <c r="O65" s="803"/>
      <c r="P65" s="803"/>
      <c r="Q65" s="803"/>
      <c r="R65" s="803"/>
      <c r="S65" s="803"/>
      <c r="T65" s="803"/>
      <c r="U65" s="803"/>
      <c r="V65" s="803"/>
      <c r="W65" s="803"/>
      <c r="X65" s="803"/>
      <c r="Y65" s="803"/>
      <c r="Z65" s="803"/>
      <c r="AA65" s="803"/>
      <c r="AB65" s="803"/>
      <c r="AC65" s="803"/>
      <c r="AD65" s="803"/>
      <c r="AE65" s="803"/>
      <c r="AF65" s="803"/>
      <c r="AG65" s="803"/>
      <c r="AH65" s="803"/>
      <c r="AI65" s="803"/>
      <c r="AJ65" s="803"/>
      <c r="AK65" s="770"/>
      <c r="AL65" s="770"/>
      <c r="AM65" s="770"/>
      <c r="AN65" s="329"/>
      <c r="AO65" s="331"/>
      <c r="AP65" s="331"/>
      <c r="AQ65" s="331"/>
      <c r="AR65" s="331"/>
      <c r="AS65" s="331"/>
      <c r="AT65" s="331"/>
      <c r="AU65" s="331"/>
      <c r="AV65" s="331"/>
      <c r="AW65" s="331"/>
      <c r="AX65" s="331"/>
      <c r="AY65" s="331"/>
      <c r="AZ65" s="331"/>
      <c r="BA65" s="331"/>
      <c r="BB65" s="331"/>
      <c r="BC65" s="331"/>
      <c r="BD65" s="331"/>
      <c r="BE65" s="270"/>
      <c r="BF65" s="270"/>
      <c r="BG65" s="270"/>
      <c r="BH65" s="270"/>
      <c r="BI65" s="270"/>
      <c r="BJ65" s="270"/>
      <c r="BK65" s="270"/>
      <c r="BL65" s="638"/>
      <c r="BM65" s="638"/>
      <c r="BN65" s="638"/>
      <c r="BO65" s="638"/>
      <c r="BP65" s="638"/>
      <c r="BQ65" s="638"/>
      <c r="BR65" s="638"/>
      <c r="BS65" s="638"/>
      <c r="BT65" s="638"/>
      <c r="BU65" s="638"/>
      <c r="BV65" s="638"/>
      <c r="BW65" s="638"/>
      <c r="BX65" s="638"/>
      <c r="BY65" s="638"/>
      <c r="BZ65" s="638"/>
      <c r="CA65" s="638"/>
      <c r="CB65" s="638"/>
      <c r="CC65" s="270"/>
      <c r="CD65" s="270"/>
      <c r="CE65" s="270"/>
      <c r="CF65" s="270"/>
      <c r="CG65" s="270"/>
      <c r="CH65" s="271"/>
      <c r="CI65" s="261"/>
      <c r="CJ65" s="261"/>
    </row>
    <row r="66" spans="1:88" s="206" customFormat="1" ht="3" customHeight="1">
      <c r="A66" s="173"/>
      <c r="B66" s="325"/>
      <c r="C66" s="178"/>
      <c r="D66" s="178"/>
      <c r="E66" s="776" t="s">
        <v>829</v>
      </c>
      <c r="F66" s="776"/>
      <c r="G66" s="765" t="str">
        <f>Index!C155</f>
        <v>Záväzky z obchodného styku voči prepojeným účtovným jednotkám (321A, 475A, 476A)</v>
      </c>
      <c r="H66" s="765"/>
      <c r="I66" s="765"/>
      <c r="J66" s="765"/>
      <c r="K66" s="765"/>
      <c r="L66" s="765"/>
      <c r="M66" s="765"/>
      <c r="N66" s="765"/>
      <c r="O66" s="765"/>
      <c r="P66" s="765"/>
      <c r="Q66" s="765"/>
      <c r="R66" s="765"/>
      <c r="S66" s="765"/>
      <c r="T66" s="765"/>
      <c r="U66" s="765"/>
      <c r="V66" s="765"/>
      <c r="W66" s="765"/>
      <c r="X66" s="765"/>
      <c r="Y66" s="765"/>
      <c r="Z66" s="765"/>
      <c r="AA66" s="765"/>
      <c r="AB66" s="765"/>
      <c r="AC66" s="765"/>
      <c r="AD66" s="765"/>
      <c r="AE66" s="765"/>
      <c r="AF66" s="765"/>
      <c r="AG66" s="765"/>
      <c r="AH66" s="765"/>
      <c r="AI66" s="765"/>
      <c r="AJ66" s="765"/>
      <c r="AK66" s="766" t="s">
        <v>128</v>
      </c>
      <c r="AL66" s="766"/>
      <c r="AM66" s="766"/>
      <c r="AN66" s="321"/>
      <c r="AO66" s="332"/>
      <c r="AP66" s="332"/>
      <c r="AQ66" s="332"/>
      <c r="AR66" s="332"/>
      <c r="AS66" s="332"/>
      <c r="AT66" s="332"/>
      <c r="AU66" s="332"/>
      <c r="AV66" s="332"/>
      <c r="AW66" s="332"/>
      <c r="AX66" s="332"/>
      <c r="AY66" s="332"/>
      <c r="AZ66" s="332"/>
      <c r="BA66" s="332"/>
      <c r="BB66" s="332"/>
      <c r="BC66" s="332"/>
      <c r="BD66" s="332"/>
      <c r="BE66" s="264"/>
      <c r="BF66" s="264"/>
      <c r="BG66" s="264"/>
      <c r="BH66" s="264"/>
      <c r="BI66" s="264"/>
      <c r="BJ66" s="264"/>
      <c r="BK66" s="264"/>
      <c r="BL66" s="659"/>
      <c r="BM66" s="659"/>
      <c r="BN66" s="659"/>
      <c r="BO66" s="659"/>
      <c r="BP66" s="659"/>
      <c r="BQ66" s="659"/>
      <c r="BR66" s="659"/>
      <c r="BS66" s="659"/>
      <c r="BT66" s="659"/>
      <c r="BU66" s="659"/>
      <c r="BV66" s="659"/>
      <c r="BW66" s="659"/>
      <c r="BX66" s="659"/>
      <c r="BY66" s="659"/>
      <c r="BZ66" s="659"/>
      <c r="CA66" s="659"/>
      <c r="CB66" s="659"/>
      <c r="CC66" s="264"/>
      <c r="CD66" s="264"/>
      <c r="CE66" s="264"/>
      <c r="CF66" s="264"/>
      <c r="CG66" s="264"/>
      <c r="CH66" s="241"/>
      <c r="CI66" s="245"/>
      <c r="CJ66" s="245"/>
    </row>
    <row r="67" spans="1:88" s="206" customFormat="1" ht="3" customHeight="1">
      <c r="A67" s="173"/>
      <c r="B67" s="173"/>
      <c r="C67" s="173"/>
      <c r="D67" s="325"/>
      <c r="E67" s="776"/>
      <c r="F67" s="776"/>
      <c r="G67" s="765"/>
      <c r="H67" s="765"/>
      <c r="I67" s="765"/>
      <c r="J67" s="765"/>
      <c r="K67" s="765"/>
      <c r="L67" s="765"/>
      <c r="M67" s="765"/>
      <c r="N67" s="765"/>
      <c r="O67" s="765"/>
      <c r="P67" s="765"/>
      <c r="Q67" s="765"/>
      <c r="R67" s="765"/>
      <c r="S67" s="765"/>
      <c r="T67" s="765"/>
      <c r="U67" s="765"/>
      <c r="V67" s="765"/>
      <c r="W67" s="765"/>
      <c r="X67" s="765"/>
      <c r="Y67" s="765"/>
      <c r="Z67" s="765"/>
      <c r="AA67" s="765"/>
      <c r="AB67" s="765"/>
      <c r="AC67" s="765"/>
      <c r="AD67" s="765"/>
      <c r="AE67" s="765"/>
      <c r="AF67" s="765"/>
      <c r="AG67" s="765"/>
      <c r="AH67" s="765"/>
      <c r="AI67" s="765"/>
      <c r="AJ67" s="765"/>
      <c r="AK67" s="766"/>
      <c r="AL67" s="766"/>
      <c r="AM67" s="766"/>
      <c r="AN67" s="319"/>
      <c r="AO67" s="413"/>
      <c r="AP67" s="413"/>
      <c r="AQ67" s="413"/>
      <c r="AR67" s="412"/>
      <c r="AS67" s="414"/>
      <c r="AT67" s="414"/>
      <c r="AU67" s="414"/>
      <c r="AV67" s="414"/>
      <c r="AW67" s="414"/>
      <c r="AX67" s="415"/>
      <c r="AY67" s="613"/>
      <c r="AZ67" s="613"/>
      <c r="BA67" s="613"/>
      <c r="BB67" s="613"/>
      <c r="BC67" s="613"/>
      <c r="BD67" s="613"/>
      <c r="BE67" s="411"/>
      <c r="BF67" s="761"/>
      <c r="BG67" s="761"/>
      <c r="BH67" s="761"/>
      <c r="BI67" s="761"/>
      <c r="BJ67" s="761"/>
      <c r="BK67" s="643"/>
      <c r="BL67" s="618"/>
      <c r="BM67" s="612"/>
      <c r="BN67" s="612"/>
      <c r="BO67" s="612"/>
      <c r="BP67" s="412"/>
      <c r="BQ67" s="613"/>
      <c r="BR67" s="613"/>
      <c r="BS67" s="613"/>
      <c r="BT67" s="613"/>
      <c r="BU67" s="613"/>
      <c r="BV67" s="610"/>
      <c r="BW67" s="614"/>
      <c r="BX67" s="614"/>
      <c r="BY67" s="614"/>
      <c r="BZ67" s="614"/>
      <c r="CA67" s="614"/>
      <c r="CB67" s="611"/>
      <c r="CC67" s="614"/>
      <c r="CD67" s="614"/>
      <c r="CE67" s="614"/>
      <c r="CF67" s="614"/>
      <c r="CG67" s="614"/>
      <c r="CH67" s="242"/>
      <c r="CI67" s="245"/>
      <c r="CJ67" s="245"/>
    </row>
    <row r="68" spans="1:88" s="203" customFormat="1" ht="15" customHeight="1">
      <c r="A68" s="173"/>
      <c r="B68" s="173"/>
      <c r="C68" s="173"/>
      <c r="E68" s="776"/>
      <c r="F68" s="776"/>
      <c r="G68" s="765"/>
      <c r="H68" s="765"/>
      <c r="I68" s="765"/>
      <c r="J68" s="765"/>
      <c r="K68" s="765"/>
      <c r="L68" s="765"/>
      <c r="M68" s="765"/>
      <c r="N68" s="765"/>
      <c r="O68" s="765"/>
      <c r="P68" s="765"/>
      <c r="Q68" s="765"/>
      <c r="R68" s="765"/>
      <c r="S68" s="765"/>
      <c r="T68" s="765"/>
      <c r="U68" s="765"/>
      <c r="V68" s="765"/>
      <c r="W68" s="765"/>
      <c r="X68" s="765"/>
      <c r="Y68" s="765"/>
      <c r="Z68" s="765"/>
      <c r="AA68" s="765"/>
      <c r="AB68" s="765"/>
      <c r="AC68" s="765"/>
      <c r="AD68" s="765"/>
      <c r="AE68" s="765"/>
      <c r="AF68" s="765"/>
      <c r="AG68" s="765"/>
      <c r="AH68" s="765"/>
      <c r="AI68" s="765"/>
      <c r="AJ68" s="765"/>
      <c r="AK68" s="766"/>
      <c r="AL68" s="766"/>
      <c r="AM68" s="766"/>
      <c r="AN68" s="319"/>
      <c r="AO68" s="409" t="str">
        <f>IF(LEN(VLOOKUP(AK66,suvaha!$D$92:$H$158,2,FALSE))&lt;11,"",LEFT(RIGHT(VLOOKUP(AK66,suvaha!$D$92:$H$158,2,FALSE),11),1))</f>
        <v/>
      </c>
      <c r="AP68" s="211"/>
      <c r="AQ68" s="409" t="str">
        <f>IF(LEN(VLOOKUP(AK66,suvaha!$D$92:$H$158,2,FALSE))&lt;10,"",LEFT(RIGHT(VLOOKUP(AK66,suvaha!$D$92:$H$158,2,FALSE),10),1))</f>
        <v/>
      </c>
      <c r="AR68" s="411"/>
      <c r="AS68" s="409" t="str">
        <f>IF(LEN(VLOOKUP(AK66,suvaha!$D$92:$H$158,2,FALSE))&lt;9,"",LEFT(RIGHT(VLOOKUP(AK66,suvaha!$D$92:$H$158,2,FALSE),9),1))</f>
        <v/>
      </c>
      <c r="AT68" s="211"/>
      <c r="AU68" s="409" t="str">
        <f>IF(LEN(VLOOKUP(AK66,suvaha!$D$92:$H$158,2,FALSE))&lt;8,"",LEFT(RIGHT(VLOOKUP(AK66,suvaha!$D$92:$H$158,2,FALSE),8),1))</f>
        <v/>
      </c>
      <c r="AV68" s="411"/>
      <c r="AW68" s="409" t="str">
        <f>IF(LEN(VLOOKUP(AK66,suvaha!$D$92:$H$158,2,FALSE))&lt;7,"",LEFT(RIGHT(VLOOKUP(AK66,suvaha!$D$92:$H$158,2,FALSE),7),1))</f>
        <v/>
      </c>
      <c r="AX68" s="415"/>
      <c r="AY68" s="409" t="str">
        <f>IF(LEN(VLOOKUP(AK66,suvaha!$D$92:$H$158,2,FALSE))&lt;6,"",LEFT(RIGHT(VLOOKUP(AK66,suvaha!$D$92:$H$158,2,FALSE),6),1))</f>
        <v/>
      </c>
      <c r="AZ68" s="211"/>
      <c r="BA68" s="754" t="str">
        <f>IF(LEN(VLOOKUP(AK66,suvaha!$D$92:$H$158,2,FALSE))&lt;5,"",LEFT(RIGHT(VLOOKUP(AK66,suvaha!$D$92:$H$158,2,FALSE),5),1))</f>
        <v/>
      </c>
      <c r="BB68" s="754" t="e">
        <f>IF(LEN(#REF!)&lt;5,"",LEFT(RIGHT(#REF!,5),1))</f>
        <v>#REF!</v>
      </c>
      <c r="BC68" s="411"/>
      <c r="BD68" s="409" t="str">
        <f>IF(LEN(VLOOKUP(AK66,suvaha!$D$92:$H$158,2,FALSE))&lt;4,"",LEFT(RIGHT(VLOOKUP(AK66,suvaha!$D$92:$H$158,2,FALSE),4),1))</f>
        <v/>
      </c>
      <c r="BE68" s="411"/>
      <c r="BF68" s="409" t="str">
        <f>IF(LEN(VLOOKUP(AK66,suvaha!$D$92:$H$158,2,FALSE))&lt;3,"",LEFT(RIGHT(VLOOKUP(AK66,suvaha!$D$92:$H$158,2,FALSE),3),1))</f>
        <v/>
      </c>
      <c r="BG68" s="411"/>
      <c r="BH68" s="409" t="str">
        <f>IF(LEN(VLOOKUP(AK66,suvaha!$D$92:$H$158,2,FALSE))&lt;2,"",LEFT(RIGHT(VLOOKUP(AK66,suvaha!$D$92:$H$158,2,FALSE),2),1))</f>
        <v/>
      </c>
      <c r="BI68" s="411"/>
      <c r="BJ68" s="409" t="str">
        <f>IF(VLOOKUP(AK66,suvaha!$D$92:$H$158,2,FALSE)=0,"",IF(LEN(VLOOKUP(AK66,suvaha!$D$92:$H$158,2,FALSE))&lt;1,"",LEFT(RIGHT(VLOOKUP(AK66,suvaha!$D$92:$H$158,2,FALSE),1),1)))</f>
        <v/>
      </c>
      <c r="BK68" s="643"/>
      <c r="BL68" s="618"/>
      <c r="BM68" s="409" t="str">
        <f>IF(LEN(VLOOKUP(AK66,suvaha!$D$92:$H$158,4,FALSE))&lt;11,"",LEFT(RIGHT(VLOOKUP(AK66,suvaha!$D$92:$H$158,4,FALSE),11),1))</f>
        <v/>
      </c>
      <c r="BN68" s="211"/>
      <c r="BO68" s="409" t="str">
        <f>IF(LEN(VLOOKUP(AK66,suvaha!$D$92:$H$158,4,FALSE))&lt;10,"",LEFT(RIGHT(VLOOKUP(AK66,suvaha!$D$92:$H$158,4,FALSE),10),1))</f>
        <v/>
      </c>
      <c r="BP68" s="411"/>
      <c r="BQ68" s="409" t="str">
        <f>IF(LEN(VLOOKUP(AK66,suvaha!$D$92:$H$158,4,FALSE))&lt;9,"",LEFT(RIGHT(VLOOKUP(AK66,suvaha!$D$92:$H$158,4,FALSE),9),1))</f>
        <v/>
      </c>
      <c r="BR68" s="211"/>
      <c r="BS68" s="409" t="str">
        <f>IF(LEN(VLOOKUP(AK66,suvaha!$D$92:$H$158,4,FALSE))&lt;8,"",LEFT(RIGHT(VLOOKUP(AK66,suvaha!$D$92:$H$158,4,FALSE),8),1))</f>
        <v/>
      </c>
      <c r="BT68" s="411"/>
      <c r="BU68" s="409" t="str">
        <f>IF(LEN(VLOOKUP(AK66,suvaha!$D$92:$H$158,4,FALSE))&lt;7,"",LEFT(RIGHT(VLOOKUP(AK66,suvaha!$D$92:$H$158,4,FALSE),7),1))</f>
        <v/>
      </c>
      <c r="BV68" s="610"/>
      <c r="BW68" s="409" t="str">
        <f>IF(LEN(VLOOKUP(AK66,suvaha!$D$92:$H$158,4,FALSE))&lt;6,"",LEFT(RIGHT(VLOOKUP(AK66,suvaha!$D$92:$H$158,4,FALSE),6),1))</f>
        <v/>
      </c>
      <c r="BX68" s="411"/>
      <c r="BY68" s="409" t="str">
        <f>IF(LEN(VLOOKUP(AK66,suvaha!$D$92:$H$158,4,FALSE))&lt;5,"",LEFT(RIGHT(VLOOKUP(AK66,suvaha!$D$92:$H$158,4,FALSE),5),1))</f>
        <v/>
      </c>
      <c r="BZ68" s="411"/>
      <c r="CA68" s="409" t="str">
        <f>IF(LEN(VLOOKUP(AK66,suvaha!$D$92:$H$158,4,FALSE))&lt;4,"",LEFT(RIGHT(VLOOKUP(AK66,suvaha!$D$92:$H$158,4,FALSE),4),1))</f>
        <v/>
      </c>
      <c r="CB68" s="611"/>
      <c r="CC68" s="409" t="str">
        <f>IF(LEN(VLOOKUP(AK66,suvaha!$D$92:$H$158,4,FALSE))&lt;3,"",LEFT(RIGHT(VLOOKUP(AK66,suvaha!$D$92:$H$158,4,FALSE),3),1))</f>
        <v/>
      </c>
      <c r="CD68" s="411"/>
      <c r="CE68" s="409" t="str">
        <f>IF(LEN(VLOOKUP(AK66,suvaha!$D$92:$H$158,4,FALSE))&lt;2,"",LEFT(RIGHT(VLOOKUP(AK66,suvaha!$D$92:$H$158,4,FALSE),2),1))</f>
        <v/>
      </c>
      <c r="CF68" s="411"/>
      <c r="CG68" s="409" t="str">
        <f>IF(VLOOKUP(AK66,suvaha!$D$92:$H$158,4,FALSE)=0,"",IF(LEN(VLOOKUP(AK66,suvaha!$D$92:$H$158,4,FALSE))&lt;1,"",LEFT(RIGHT(VLOOKUP(AK66,suvaha!$D$92:$H$158,4,FALSE),1),1)))</f>
        <v/>
      </c>
      <c r="CH68" s="242"/>
      <c r="CI68" s="173"/>
      <c r="CJ68" s="173"/>
    </row>
    <row r="69" spans="1:88" s="203" customFormat="1">
      <c r="A69" s="173"/>
      <c r="B69" s="173"/>
      <c r="C69" s="173"/>
      <c r="E69" s="776"/>
      <c r="F69" s="776"/>
      <c r="G69" s="765"/>
      <c r="H69" s="765"/>
      <c r="I69" s="765"/>
      <c r="J69" s="765"/>
      <c r="K69" s="765"/>
      <c r="L69" s="765"/>
      <c r="M69" s="765"/>
      <c r="N69" s="765"/>
      <c r="O69" s="765"/>
      <c r="P69" s="765"/>
      <c r="Q69" s="765"/>
      <c r="R69" s="765"/>
      <c r="S69" s="765"/>
      <c r="T69" s="765"/>
      <c r="U69" s="765"/>
      <c r="V69" s="765"/>
      <c r="W69" s="765"/>
      <c r="X69" s="765"/>
      <c r="Y69" s="765"/>
      <c r="Z69" s="765"/>
      <c r="AA69" s="765"/>
      <c r="AB69" s="765"/>
      <c r="AC69" s="765"/>
      <c r="AD69" s="765"/>
      <c r="AE69" s="765"/>
      <c r="AF69" s="765"/>
      <c r="AG69" s="765"/>
      <c r="AH69" s="765"/>
      <c r="AI69" s="765"/>
      <c r="AJ69" s="765"/>
      <c r="AK69" s="766"/>
      <c r="AL69" s="766"/>
      <c r="AM69" s="766"/>
      <c r="AN69" s="322"/>
      <c r="AO69" s="331"/>
      <c r="AP69" s="331"/>
      <c r="AQ69" s="331"/>
      <c r="AR69" s="331"/>
      <c r="AS69" s="331"/>
      <c r="AT69" s="331"/>
      <c r="AU69" s="331"/>
      <c r="AV69" s="331"/>
      <c r="AW69" s="331"/>
      <c r="AX69" s="331"/>
      <c r="AY69" s="331"/>
      <c r="AZ69" s="331"/>
      <c r="BA69" s="331"/>
      <c r="BB69" s="331"/>
      <c r="BC69" s="331"/>
      <c r="BD69" s="331"/>
      <c r="BE69" s="270"/>
      <c r="BF69" s="270"/>
      <c r="BG69" s="270"/>
      <c r="BH69" s="270"/>
      <c r="BI69" s="270"/>
      <c r="BJ69" s="270"/>
      <c r="BK69" s="270"/>
      <c r="BL69" s="638"/>
      <c r="BM69" s="638"/>
      <c r="BN69" s="638"/>
      <c r="BO69" s="638"/>
      <c r="BP69" s="638"/>
      <c r="BQ69" s="638"/>
      <c r="BR69" s="638"/>
      <c r="BS69" s="638"/>
      <c r="BT69" s="638"/>
      <c r="BU69" s="638"/>
      <c r="BV69" s="638"/>
      <c r="BW69" s="638"/>
      <c r="BX69" s="638"/>
      <c r="BY69" s="638"/>
      <c r="BZ69" s="638"/>
      <c r="CA69" s="638"/>
      <c r="CB69" s="638"/>
      <c r="CC69" s="270"/>
      <c r="CD69" s="270"/>
      <c r="CE69" s="270"/>
      <c r="CF69" s="270"/>
      <c r="CG69" s="270"/>
      <c r="CH69" s="243"/>
      <c r="CI69" s="173"/>
      <c r="CJ69" s="173"/>
    </row>
    <row r="70" spans="1:88" s="206" customFormat="1" ht="3" customHeight="1">
      <c r="A70" s="173"/>
      <c r="B70" s="325"/>
      <c r="C70" s="178"/>
      <c r="D70" s="178"/>
      <c r="E70" s="776" t="s">
        <v>831</v>
      </c>
      <c r="F70" s="776"/>
      <c r="G70" s="799" t="str">
        <f>Index!C156</f>
        <v>Záväzky z obchodného styku v rámci podielovej účasti okrem záväzkov voči prepojeným účtovným jednotkám (321A, 475A, 476A)</v>
      </c>
      <c r="H70" s="799"/>
      <c r="I70" s="799"/>
      <c r="J70" s="799"/>
      <c r="K70" s="799"/>
      <c r="L70" s="799"/>
      <c r="M70" s="799"/>
      <c r="N70" s="799"/>
      <c r="O70" s="799"/>
      <c r="P70" s="799"/>
      <c r="Q70" s="799"/>
      <c r="R70" s="799"/>
      <c r="S70" s="799"/>
      <c r="T70" s="799"/>
      <c r="U70" s="799"/>
      <c r="V70" s="799"/>
      <c r="W70" s="799"/>
      <c r="X70" s="799"/>
      <c r="Y70" s="799"/>
      <c r="Z70" s="799"/>
      <c r="AA70" s="799"/>
      <c r="AB70" s="799"/>
      <c r="AC70" s="799"/>
      <c r="AD70" s="799"/>
      <c r="AE70" s="799"/>
      <c r="AF70" s="799"/>
      <c r="AG70" s="799"/>
      <c r="AH70" s="799"/>
      <c r="AI70" s="799"/>
      <c r="AJ70" s="799"/>
      <c r="AK70" s="766" t="s">
        <v>130</v>
      </c>
      <c r="AL70" s="766"/>
      <c r="AM70" s="766"/>
      <c r="AN70" s="321"/>
      <c r="AO70" s="332"/>
      <c r="AP70" s="332"/>
      <c r="AQ70" s="332"/>
      <c r="AR70" s="332"/>
      <c r="AS70" s="332"/>
      <c r="AT70" s="332"/>
      <c r="AU70" s="332"/>
      <c r="AV70" s="332"/>
      <c r="AW70" s="332"/>
      <c r="AX70" s="332"/>
      <c r="AY70" s="332"/>
      <c r="AZ70" s="332"/>
      <c r="BA70" s="332"/>
      <c r="BB70" s="332"/>
      <c r="BC70" s="332"/>
      <c r="BD70" s="332"/>
      <c r="BE70" s="264"/>
      <c r="BF70" s="264"/>
      <c r="BG70" s="264"/>
      <c r="BH70" s="264"/>
      <c r="BI70" s="264"/>
      <c r="BJ70" s="264"/>
      <c r="BK70" s="264"/>
      <c r="BL70" s="659"/>
      <c r="BM70" s="659"/>
      <c r="BN70" s="659"/>
      <c r="BO70" s="659"/>
      <c r="BP70" s="659"/>
      <c r="BQ70" s="659"/>
      <c r="BR70" s="659"/>
      <c r="BS70" s="659"/>
      <c r="BT70" s="659"/>
      <c r="BU70" s="659"/>
      <c r="BV70" s="659"/>
      <c r="BW70" s="659"/>
      <c r="BX70" s="659"/>
      <c r="BY70" s="659"/>
      <c r="BZ70" s="659"/>
      <c r="CA70" s="659"/>
      <c r="CB70" s="659"/>
      <c r="CC70" s="264"/>
      <c r="CD70" s="264"/>
      <c r="CE70" s="264"/>
      <c r="CF70" s="264"/>
      <c r="CG70" s="264"/>
      <c r="CH70" s="241"/>
      <c r="CI70" s="245"/>
      <c r="CJ70" s="245"/>
    </row>
    <row r="71" spans="1:88" s="206" customFormat="1" ht="3" customHeight="1">
      <c r="A71" s="173"/>
      <c r="B71" s="173"/>
      <c r="C71" s="173"/>
      <c r="D71" s="325"/>
      <c r="E71" s="776"/>
      <c r="F71" s="776"/>
      <c r="G71" s="799"/>
      <c r="H71" s="799"/>
      <c r="I71" s="799"/>
      <c r="J71" s="799"/>
      <c r="K71" s="799"/>
      <c r="L71" s="799"/>
      <c r="M71" s="799"/>
      <c r="N71" s="799"/>
      <c r="O71" s="799"/>
      <c r="P71" s="799"/>
      <c r="Q71" s="799"/>
      <c r="R71" s="799"/>
      <c r="S71" s="799"/>
      <c r="T71" s="799"/>
      <c r="U71" s="799"/>
      <c r="V71" s="799"/>
      <c r="W71" s="799"/>
      <c r="X71" s="799"/>
      <c r="Y71" s="799"/>
      <c r="Z71" s="799"/>
      <c r="AA71" s="799"/>
      <c r="AB71" s="799"/>
      <c r="AC71" s="799"/>
      <c r="AD71" s="799"/>
      <c r="AE71" s="799"/>
      <c r="AF71" s="799"/>
      <c r="AG71" s="799"/>
      <c r="AH71" s="799"/>
      <c r="AI71" s="799"/>
      <c r="AJ71" s="799"/>
      <c r="AK71" s="766"/>
      <c r="AL71" s="766"/>
      <c r="AM71" s="766"/>
      <c r="AN71" s="319"/>
      <c r="AO71" s="413"/>
      <c r="AP71" s="413"/>
      <c r="AQ71" s="413"/>
      <c r="AR71" s="412"/>
      <c r="AS71" s="414"/>
      <c r="AT71" s="414"/>
      <c r="AU71" s="414"/>
      <c r="AV71" s="414"/>
      <c r="AW71" s="414"/>
      <c r="AX71" s="415"/>
      <c r="AY71" s="613"/>
      <c r="AZ71" s="613"/>
      <c r="BA71" s="613"/>
      <c r="BB71" s="613"/>
      <c r="BC71" s="613"/>
      <c r="BD71" s="613"/>
      <c r="BE71" s="411"/>
      <c r="BF71" s="761"/>
      <c r="BG71" s="761"/>
      <c r="BH71" s="761"/>
      <c r="BI71" s="761"/>
      <c r="BJ71" s="761"/>
      <c r="BK71" s="643"/>
      <c r="BL71" s="618"/>
      <c r="BM71" s="612"/>
      <c r="BN71" s="612"/>
      <c r="BO71" s="612"/>
      <c r="BP71" s="412"/>
      <c r="BQ71" s="613"/>
      <c r="BR71" s="613"/>
      <c r="BS71" s="613"/>
      <c r="BT71" s="613"/>
      <c r="BU71" s="613"/>
      <c r="BV71" s="610"/>
      <c r="BW71" s="614"/>
      <c r="BX71" s="614"/>
      <c r="BY71" s="614"/>
      <c r="BZ71" s="614"/>
      <c r="CA71" s="614"/>
      <c r="CB71" s="611"/>
      <c r="CC71" s="614"/>
      <c r="CD71" s="614"/>
      <c r="CE71" s="614"/>
      <c r="CF71" s="614"/>
      <c r="CG71" s="614"/>
      <c r="CH71" s="242"/>
      <c r="CI71" s="245"/>
      <c r="CJ71" s="245"/>
    </row>
    <row r="72" spans="1:88" s="203" customFormat="1" ht="15" customHeight="1">
      <c r="A72" s="173"/>
      <c r="B72" s="173"/>
      <c r="C72" s="173"/>
      <c r="E72" s="776"/>
      <c r="F72" s="776"/>
      <c r="G72" s="799"/>
      <c r="H72" s="799"/>
      <c r="I72" s="799"/>
      <c r="J72" s="799"/>
      <c r="K72" s="799"/>
      <c r="L72" s="799"/>
      <c r="M72" s="799"/>
      <c r="N72" s="799"/>
      <c r="O72" s="799"/>
      <c r="P72" s="799"/>
      <c r="Q72" s="799"/>
      <c r="R72" s="799"/>
      <c r="S72" s="799"/>
      <c r="T72" s="799"/>
      <c r="U72" s="799"/>
      <c r="V72" s="799"/>
      <c r="W72" s="799"/>
      <c r="X72" s="799"/>
      <c r="Y72" s="799"/>
      <c r="Z72" s="799"/>
      <c r="AA72" s="799"/>
      <c r="AB72" s="799"/>
      <c r="AC72" s="799"/>
      <c r="AD72" s="799"/>
      <c r="AE72" s="799"/>
      <c r="AF72" s="799"/>
      <c r="AG72" s="799"/>
      <c r="AH72" s="799"/>
      <c r="AI72" s="799"/>
      <c r="AJ72" s="799"/>
      <c r="AK72" s="766"/>
      <c r="AL72" s="766"/>
      <c r="AM72" s="766"/>
      <c r="AN72" s="319"/>
      <c r="AO72" s="409" t="str">
        <f>IF(LEN(VLOOKUP(AK70,suvaha!$D$92:$H$158,2,FALSE))&lt;11,"",LEFT(RIGHT(VLOOKUP(AK70,suvaha!$D$92:$H$158,2,FALSE),11),1))</f>
        <v/>
      </c>
      <c r="AP72" s="211"/>
      <c r="AQ72" s="409" t="str">
        <f>IF(LEN(VLOOKUP(AK70,suvaha!$D$92:$H$158,2,FALSE))&lt;10,"",LEFT(RIGHT(VLOOKUP(AK70,suvaha!$D$92:$H$158,2,FALSE),10),1))</f>
        <v/>
      </c>
      <c r="AR72" s="411"/>
      <c r="AS72" s="409" t="str">
        <f>IF(LEN(VLOOKUP(AK70,suvaha!$D$92:$H$158,2,FALSE))&lt;9,"",LEFT(RIGHT(VLOOKUP(AK70,suvaha!$D$92:$H$158,2,FALSE),9),1))</f>
        <v/>
      </c>
      <c r="AT72" s="211"/>
      <c r="AU72" s="409" t="str">
        <f>IF(LEN(VLOOKUP(AK70,suvaha!$D$92:$H$158,2,FALSE))&lt;8,"",LEFT(RIGHT(VLOOKUP(AK70,suvaha!$D$92:$H$158,2,FALSE),8),1))</f>
        <v/>
      </c>
      <c r="AV72" s="411"/>
      <c r="AW72" s="409" t="str">
        <f>IF(LEN(VLOOKUP(AK70,suvaha!$D$92:$H$158,2,FALSE))&lt;7,"",LEFT(RIGHT(VLOOKUP(AK70,suvaha!$D$92:$H$158,2,FALSE),7),1))</f>
        <v/>
      </c>
      <c r="AX72" s="415"/>
      <c r="AY72" s="409" t="str">
        <f>IF(LEN(VLOOKUP(AK70,suvaha!$D$92:$H$158,2,FALSE))&lt;6,"",LEFT(RIGHT(VLOOKUP(AK70,suvaha!$D$92:$H$158,2,FALSE),6),1))</f>
        <v/>
      </c>
      <c r="AZ72" s="211"/>
      <c r="BA72" s="754" t="str">
        <f>IF(LEN(VLOOKUP(AK70,suvaha!$D$92:$H$158,2,FALSE))&lt;5,"",LEFT(RIGHT(VLOOKUP(AK70,suvaha!$D$92:$H$158,2,FALSE),5),1))</f>
        <v/>
      </c>
      <c r="BB72" s="754" t="e">
        <f>IF(LEN(#REF!)&lt;5,"",LEFT(RIGHT(#REF!,5),1))</f>
        <v>#REF!</v>
      </c>
      <c r="BC72" s="411"/>
      <c r="BD72" s="409" t="str">
        <f>IF(LEN(VLOOKUP(AK70,suvaha!$D$92:$H$158,2,FALSE))&lt;4,"",LEFT(RIGHT(VLOOKUP(AK70,suvaha!$D$92:$H$158,2,FALSE),4),1))</f>
        <v/>
      </c>
      <c r="BE72" s="411"/>
      <c r="BF72" s="409" t="str">
        <f>IF(LEN(VLOOKUP(AK70,suvaha!$D$92:$H$158,2,FALSE))&lt;3,"",LEFT(RIGHT(VLOOKUP(AK70,suvaha!$D$92:$H$158,2,FALSE),3),1))</f>
        <v/>
      </c>
      <c r="BG72" s="411"/>
      <c r="BH72" s="409" t="str">
        <f>IF(LEN(VLOOKUP(AK70,suvaha!$D$92:$H$158,2,FALSE))&lt;2,"",LEFT(RIGHT(VLOOKUP(AK70,suvaha!$D$92:$H$158,2,FALSE),2),1))</f>
        <v/>
      </c>
      <c r="BI72" s="411"/>
      <c r="BJ72" s="409" t="str">
        <f>IF(VLOOKUP(AK70,suvaha!$D$92:$H$158,2,FALSE)=0,"",IF(LEN(VLOOKUP(AK70,suvaha!$D$92:$H$158,2,FALSE))&lt;1,"",LEFT(RIGHT(VLOOKUP(AK70,suvaha!$D$92:$H$158,2,FALSE),1),1)))</f>
        <v/>
      </c>
      <c r="BK72" s="643"/>
      <c r="BL72" s="618"/>
      <c r="BM72" s="409" t="str">
        <f>IF(LEN(VLOOKUP(AK70,suvaha!$D$92:$H$158,4,FALSE))&lt;11,"",LEFT(RIGHT(VLOOKUP(AK70,suvaha!$D$92:$H$158,4,FALSE),11),1))</f>
        <v/>
      </c>
      <c r="BN72" s="211"/>
      <c r="BO72" s="409" t="str">
        <f>IF(LEN(VLOOKUP(AK70,suvaha!$D$92:$H$158,4,FALSE))&lt;10,"",LEFT(RIGHT(VLOOKUP(AK70,suvaha!$D$92:$H$158,4,FALSE),10),1))</f>
        <v/>
      </c>
      <c r="BP72" s="411"/>
      <c r="BQ72" s="409" t="str">
        <f>IF(LEN(VLOOKUP(AK70,suvaha!$D$92:$H$158,4,FALSE))&lt;9,"",LEFT(RIGHT(VLOOKUP(AK70,suvaha!$D$92:$H$158,4,FALSE),9),1))</f>
        <v/>
      </c>
      <c r="BR72" s="211"/>
      <c r="BS72" s="409" t="str">
        <f>IF(LEN(VLOOKUP(AK70,suvaha!$D$92:$H$158,4,FALSE))&lt;8,"",LEFT(RIGHT(VLOOKUP(AK70,suvaha!$D$92:$H$158,4,FALSE),8),1))</f>
        <v/>
      </c>
      <c r="BT72" s="411"/>
      <c r="BU72" s="409" t="str">
        <f>IF(LEN(VLOOKUP(AK70,suvaha!$D$92:$H$158,4,FALSE))&lt;7,"",LEFT(RIGHT(VLOOKUP(AK70,suvaha!$D$92:$H$158,4,FALSE),7),1))</f>
        <v/>
      </c>
      <c r="BV72" s="610"/>
      <c r="BW72" s="409" t="str">
        <f>IF(LEN(VLOOKUP(AK70,suvaha!$D$92:$H$158,4,FALSE))&lt;6,"",LEFT(RIGHT(VLOOKUP(AK70,suvaha!$D$92:$H$158,4,FALSE),6),1))</f>
        <v/>
      </c>
      <c r="BX72" s="411"/>
      <c r="BY72" s="409" t="str">
        <f>IF(LEN(VLOOKUP(AK70,suvaha!$D$92:$H$158,4,FALSE))&lt;5,"",LEFT(RIGHT(VLOOKUP(AK70,suvaha!$D$92:$H$158,4,FALSE),5),1))</f>
        <v/>
      </c>
      <c r="BZ72" s="411"/>
      <c r="CA72" s="409" t="str">
        <f>IF(LEN(VLOOKUP(AK70,suvaha!$D$92:$H$158,4,FALSE))&lt;4,"",LEFT(RIGHT(VLOOKUP(AK70,suvaha!$D$92:$H$158,4,FALSE),4),1))</f>
        <v/>
      </c>
      <c r="CB72" s="611"/>
      <c r="CC72" s="409" t="str">
        <f>IF(LEN(VLOOKUP(AK70,suvaha!$D$92:$H$158,4,FALSE))&lt;3,"",LEFT(RIGHT(VLOOKUP(AK70,suvaha!$D$92:$H$158,4,FALSE),3),1))</f>
        <v/>
      </c>
      <c r="CD72" s="411"/>
      <c r="CE72" s="409" t="str">
        <f>IF(LEN(VLOOKUP(AK70,suvaha!$D$92:$H$158,4,FALSE))&lt;2,"",LEFT(RIGHT(VLOOKUP(AK70,suvaha!$D$92:$H$158,4,FALSE),2),1))</f>
        <v/>
      </c>
      <c r="CF72" s="411"/>
      <c r="CG72" s="409" t="str">
        <f>IF(VLOOKUP(AK70,suvaha!$D$92:$H$158,4,FALSE)=0,"",IF(LEN(VLOOKUP(AK70,suvaha!$D$92:$H$158,4,FALSE))&lt;1,"",LEFT(RIGHT(VLOOKUP(AK70,suvaha!$D$92:$H$158,4,FALSE),1),1)))</f>
        <v/>
      </c>
      <c r="CH72" s="242"/>
      <c r="CI72" s="173"/>
      <c r="CJ72" s="173"/>
    </row>
    <row r="73" spans="1:88" s="203" customFormat="1">
      <c r="A73" s="173"/>
      <c r="B73" s="173"/>
      <c r="C73" s="173"/>
      <c r="E73" s="776"/>
      <c r="F73" s="776"/>
      <c r="G73" s="799"/>
      <c r="H73" s="799"/>
      <c r="I73" s="799"/>
      <c r="J73" s="799"/>
      <c r="K73" s="799"/>
      <c r="L73" s="799"/>
      <c r="M73" s="799"/>
      <c r="N73" s="799"/>
      <c r="O73" s="799"/>
      <c r="P73" s="799"/>
      <c r="Q73" s="799"/>
      <c r="R73" s="799"/>
      <c r="S73" s="799"/>
      <c r="T73" s="799"/>
      <c r="U73" s="799"/>
      <c r="V73" s="799"/>
      <c r="W73" s="799"/>
      <c r="X73" s="799"/>
      <c r="Y73" s="799"/>
      <c r="Z73" s="799"/>
      <c r="AA73" s="799"/>
      <c r="AB73" s="799"/>
      <c r="AC73" s="799"/>
      <c r="AD73" s="799"/>
      <c r="AE73" s="799"/>
      <c r="AF73" s="799"/>
      <c r="AG73" s="799"/>
      <c r="AH73" s="799"/>
      <c r="AI73" s="799"/>
      <c r="AJ73" s="799"/>
      <c r="AK73" s="766"/>
      <c r="AL73" s="766"/>
      <c r="AM73" s="766"/>
      <c r="AN73" s="322"/>
      <c r="AO73" s="331"/>
      <c r="AP73" s="331"/>
      <c r="AQ73" s="331"/>
      <c r="AR73" s="331"/>
      <c r="AS73" s="331"/>
      <c r="AT73" s="331"/>
      <c r="AU73" s="331"/>
      <c r="AV73" s="331"/>
      <c r="AW73" s="331"/>
      <c r="AX73" s="331"/>
      <c r="AY73" s="331"/>
      <c r="AZ73" s="331"/>
      <c r="BA73" s="331"/>
      <c r="BB73" s="331"/>
      <c r="BC73" s="331"/>
      <c r="BD73" s="331"/>
      <c r="BE73" s="270"/>
      <c r="BF73" s="270"/>
      <c r="BG73" s="270"/>
      <c r="BH73" s="270"/>
      <c r="BI73" s="270"/>
      <c r="BJ73" s="270"/>
      <c r="BK73" s="270"/>
      <c r="BL73" s="638"/>
      <c r="BM73" s="638"/>
      <c r="BN73" s="638"/>
      <c r="BO73" s="638"/>
      <c r="BP73" s="638"/>
      <c r="BQ73" s="638"/>
      <c r="BR73" s="638"/>
      <c r="BS73" s="638"/>
      <c r="BT73" s="638"/>
      <c r="BU73" s="638"/>
      <c r="BV73" s="638"/>
      <c r="BW73" s="638"/>
      <c r="BX73" s="638"/>
      <c r="BY73" s="638"/>
      <c r="BZ73" s="638"/>
      <c r="CA73" s="638"/>
      <c r="CB73" s="638"/>
      <c r="CC73" s="270"/>
      <c r="CD73" s="270"/>
      <c r="CE73" s="270"/>
      <c r="CF73" s="270"/>
      <c r="CG73" s="270"/>
      <c r="CH73" s="243"/>
      <c r="CI73" s="173"/>
      <c r="CJ73" s="173"/>
    </row>
    <row r="74" spans="1:88" s="206" customFormat="1" ht="3" customHeight="1">
      <c r="A74" s="173"/>
      <c r="B74" s="325"/>
      <c r="C74" s="178"/>
      <c r="D74" s="178"/>
      <c r="E74" s="776" t="s">
        <v>833</v>
      </c>
      <c r="F74" s="776"/>
      <c r="G74" s="765" t="str">
        <f>Index!C157</f>
        <v>Ostatné záväzky z obchodného styku (321A, 475A, 476A)</v>
      </c>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6" t="s">
        <v>131</v>
      </c>
      <c r="AL74" s="766"/>
      <c r="AM74" s="766"/>
      <c r="AN74" s="321"/>
      <c r="AO74" s="332"/>
      <c r="AP74" s="332"/>
      <c r="AQ74" s="332"/>
      <c r="AR74" s="332"/>
      <c r="AS74" s="332"/>
      <c r="AT74" s="332"/>
      <c r="AU74" s="332"/>
      <c r="AV74" s="332"/>
      <c r="AW74" s="332"/>
      <c r="AX74" s="332"/>
      <c r="AY74" s="332"/>
      <c r="AZ74" s="332"/>
      <c r="BA74" s="332"/>
      <c r="BB74" s="332"/>
      <c r="BC74" s="332"/>
      <c r="BD74" s="332"/>
      <c r="BE74" s="264"/>
      <c r="BF74" s="264"/>
      <c r="BG74" s="264"/>
      <c r="BH74" s="264"/>
      <c r="BI74" s="264"/>
      <c r="BJ74" s="264"/>
      <c r="BK74" s="264"/>
      <c r="BL74" s="659"/>
      <c r="BM74" s="659"/>
      <c r="BN74" s="659"/>
      <c r="BO74" s="659"/>
      <c r="BP74" s="659"/>
      <c r="BQ74" s="659"/>
      <c r="BR74" s="659"/>
      <c r="BS74" s="659"/>
      <c r="BT74" s="659"/>
      <c r="BU74" s="659"/>
      <c r="BV74" s="659"/>
      <c r="BW74" s="659"/>
      <c r="BX74" s="659"/>
      <c r="BY74" s="659"/>
      <c r="BZ74" s="659"/>
      <c r="CA74" s="659"/>
      <c r="CB74" s="659"/>
      <c r="CC74" s="264"/>
      <c r="CD74" s="264"/>
      <c r="CE74" s="264"/>
      <c r="CF74" s="264"/>
      <c r="CG74" s="264"/>
      <c r="CH74" s="241"/>
      <c r="CI74" s="245"/>
      <c r="CJ74" s="245"/>
    </row>
    <row r="75" spans="1:88" s="206" customFormat="1" ht="3" customHeight="1">
      <c r="A75" s="173"/>
      <c r="B75" s="173"/>
      <c r="C75" s="173"/>
      <c r="D75" s="325"/>
      <c r="E75" s="776"/>
      <c r="F75" s="776"/>
      <c r="G75" s="765"/>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766"/>
      <c r="AL75" s="766"/>
      <c r="AM75" s="766"/>
      <c r="AN75" s="319"/>
      <c r="AO75" s="413"/>
      <c r="AP75" s="413"/>
      <c r="AQ75" s="413"/>
      <c r="AR75" s="412"/>
      <c r="AS75" s="414"/>
      <c r="AT75" s="414"/>
      <c r="AU75" s="414"/>
      <c r="AV75" s="414"/>
      <c r="AW75" s="414"/>
      <c r="AX75" s="415"/>
      <c r="AY75" s="613"/>
      <c r="AZ75" s="613"/>
      <c r="BA75" s="613"/>
      <c r="BB75" s="613"/>
      <c r="BC75" s="613"/>
      <c r="BD75" s="613"/>
      <c r="BE75" s="411"/>
      <c r="BF75" s="761"/>
      <c r="BG75" s="761"/>
      <c r="BH75" s="761"/>
      <c r="BI75" s="761"/>
      <c r="BJ75" s="761"/>
      <c r="BK75" s="643"/>
      <c r="BL75" s="618"/>
      <c r="BM75" s="612"/>
      <c r="BN75" s="612"/>
      <c r="BO75" s="612"/>
      <c r="BP75" s="412"/>
      <c r="BQ75" s="613"/>
      <c r="BR75" s="613"/>
      <c r="BS75" s="613"/>
      <c r="BT75" s="613"/>
      <c r="BU75" s="613"/>
      <c r="BV75" s="610"/>
      <c r="BW75" s="614"/>
      <c r="BX75" s="614"/>
      <c r="BY75" s="614"/>
      <c r="BZ75" s="614"/>
      <c r="CA75" s="614"/>
      <c r="CB75" s="611"/>
      <c r="CC75" s="614"/>
      <c r="CD75" s="614"/>
      <c r="CE75" s="614"/>
      <c r="CF75" s="614"/>
      <c r="CG75" s="614"/>
      <c r="CH75" s="242"/>
      <c r="CI75" s="245"/>
      <c r="CJ75" s="245"/>
    </row>
    <row r="76" spans="1:88" s="203" customFormat="1" ht="15" customHeight="1">
      <c r="A76" s="173"/>
      <c r="B76" s="173"/>
      <c r="C76" s="173"/>
      <c r="E76" s="776"/>
      <c r="F76" s="776"/>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6"/>
      <c r="AL76" s="766"/>
      <c r="AM76" s="766"/>
      <c r="AN76" s="319"/>
      <c r="AO76" s="409" t="str">
        <f>IF(LEN(VLOOKUP(AK74,suvaha!$D$92:$H$158,2,FALSE))&lt;11,"",LEFT(RIGHT(VLOOKUP(AK74,suvaha!$D$92:$H$158,2,FALSE),11),1))</f>
        <v/>
      </c>
      <c r="AP76" s="211"/>
      <c r="AQ76" s="409" t="str">
        <f>IF(LEN(VLOOKUP(AK74,suvaha!$D$92:$H$158,2,FALSE))&lt;10,"",LEFT(RIGHT(VLOOKUP(AK74,suvaha!$D$92:$H$158,2,FALSE),10),1))</f>
        <v/>
      </c>
      <c r="AR76" s="411"/>
      <c r="AS76" s="409" t="str">
        <f>IF(LEN(VLOOKUP(AK74,suvaha!$D$92:$H$158,2,FALSE))&lt;9,"",LEFT(RIGHT(VLOOKUP(AK74,suvaha!$D$92:$H$158,2,FALSE),9),1))</f>
        <v/>
      </c>
      <c r="AT76" s="211"/>
      <c r="AU76" s="409" t="str">
        <f>IF(LEN(VLOOKUP(AK74,suvaha!$D$92:$H$158,2,FALSE))&lt;8,"",LEFT(RIGHT(VLOOKUP(AK74,suvaha!$D$92:$H$158,2,FALSE),8),1))</f>
        <v/>
      </c>
      <c r="AV76" s="411"/>
      <c r="AW76" s="409" t="str">
        <f>IF(LEN(VLOOKUP(AK74,suvaha!$D$92:$H$158,2,FALSE))&lt;7,"",LEFT(RIGHT(VLOOKUP(AK74,suvaha!$D$92:$H$158,2,FALSE),7),1))</f>
        <v/>
      </c>
      <c r="AX76" s="415"/>
      <c r="AY76" s="409" t="str">
        <f>IF(LEN(VLOOKUP(AK74,suvaha!$D$92:$H$158,2,FALSE))&lt;6,"",LEFT(RIGHT(VLOOKUP(AK74,suvaha!$D$92:$H$158,2,FALSE),6),1))</f>
        <v/>
      </c>
      <c r="AZ76" s="211"/>
      <c r="BA76" s="754" t="str">
        <f>IF(LEN(VLOOKUP(AK74,suvaha!$D$92:$H$158,2,FALSE))&lt;5,"",LEFT(RIGHT(VLOOKUP(AK74,suvaha!$D$92:$H$158,2,FALSE),5),1))</f>
        <v/>
      </c>
      <c r="BB76" s="754" t="e">
        <f>IF(LEN(#REF!)&lt;5,"",LEFT(RIGHT(#REF!,5),1))</f>
        <v>#REF!</v>
      </c>
      <c r="BC76" s="411"/>
      <c r="BD76" s="409" t="str">
        <f>IF(LEN(VLOOKUP(AK74,suvaha!$D$92:$H$158,2,FALSE))&lt;4,"",LEFT(RIGHT(VLOOKUP(AK74,suvaha!$D$92:$H$158,2,FALSE),4),1))</f>
        <v/>
      </c>
      <c r="BE76" s="411"/>
      <c r="BF76" s="409" t="str">
        <f>IF(LEN(VLOOKUP(AK74,suvaha!$D$92:$H$158,2,FALSE))&lt;3,"",LEFT(RIGHT(VLOOKUP(AK74,suvaha!$D$92:$H$158,2,FALSE),3),1))</f>
        <v/>
      </c>
      <c r="BG76" s="411"/>
      <c r="BH76" s="409" t="str">
        <f>IF(LEN(VLOOKUP(AK74,suvaha!$D$92:$H$158,2,FALSE))&lt;2,"",LEFT(RIGHT(VLOOKUP(AK74,suvaha!$D$92:$H$158,2,FALSE),2),1))</f>
        <v/>
      </c>
      <c r="BI76" s="411"/>
      <c r="BJ76" s="409" t="str">
        <f>IF(VLOOKUP(AK74,suvaha!$D$92:$H$158,2,FALSE)=0,"",IF(LEN(VLOOKUP(AK74,suvaha!$D$92:$H$158,2,FALSE))&lt;1,"",LEFT(RIGHT(VLOOKUP(AK74,suvaha!$D$92:$H$158,2,FALSE),1),1)))</f>
        <v/>
      </c>
      <c r="BK76" s="643"/>
      <c r="BL76" s="618"/>
      <c r="BM76" s="409" t="str">
        <f>IF(LEN(VLOOKUP(AK74,suvaha!$D$92:$H$158,4,FALSE))&lt;11,"",LEFT(RIGHT(VLOOKUP(AK74,suvaha!$D$92:$H$158,4,FALSE),11),1))</f>
        <v/>
      </c>
      <c r="BN76" s="211"/>
      <c r="BO76" s="409" t="str">
        <f>IF(LEN(VLOOKUP(AK74,suvaha!$D$92:$H$158,4,FALSE))&lt;10,"",LEFT(RIGHT(VLOOKUP(AK74,suvaha!$D$92:$H$158,4,FALSE),10),1))</f>
        <v/>
      </c>
      <c r="BP76" s="411"/>
      <c r="BQ76" s="409" t="str">
        <f>IF(LEN(VLOOKUP(AK74,suvaha!$D$92:$H$158,4,FALSE))&lt;9,"",LEFT(RIGHT(VLOOKUP(AK74,suvaha!$D$92:$H$158,4,FALSE),9),1))</f>
        <v/>
      </c>
      <c r="BR76" s="211"/>
      <c r="BS76" s="409" t="str">
        <f>IF(LEN(VLOOKUP(AK74,suvaha!$D$92:$H$158,4,FALSE))&lt;8,"",LEFT(RIGHT(VLOOKUP(AK74,suvaha!$D$92:$H$158,4,FALSE),8),1))</f>
        <v/>
      </c>
      <c r="BT76" s="411"/>
      <c r="BU76" s="409" t="str">
        <f>IF(LEN(VLOOKUP(AK74,suvaha!$D$92:$H$158,4,FALSE))&lt;7,"",LEFT(RIGHT(VLOOKUP(AK74,suvaha!$D$92:$H$158,4,FALSE),7),1))</f>
        <v/>
      </c>
      <c r="BV76" s="610"/>
      <c r="BW76" s="409" t="str">
        <f>IF(LEN(VLOOKUP(AK74,suvaha!$D$92:$H$158,4,FALSE))&lt;6,"",LEFT(RIGHT(VLOOKUP(AK74,suvaha!$D$92:$H$158,4,FALSE),6),1))</f>
        <v/>
      </c>
      <c r="BX76" s="411"/>
      <c r="BY76" s="409" t="str">
        <f>IF(LEN(VLOOKUP(AK74,suvaha!$D$92:$H$158,4,FALSE))&lt;5,"",LEFT(RIGHT(VLOOKUP(AK74,suvaha!$D$92:$H$158,4,FALSE),5),1))</f>
        <v/>
      </c>
      <c r="BZ76" s="411"/>
      <c r="CA76" s="409" t="str">
        <f>IF(LEN(VLOOKUP(AK74,suvaha!$D$92:$H$158,4,FALSE))&lt;4,"",LEFT(RIGHT(VLOOKUP(AK74,suvaha!$D$92:$H$158,4,FALSE),4),1))</f>
        <v/>
      </c>
      <c r="CB76" s="611"/>
      <c r="CC76" s="409" t="str">
        <f>IF(LEN(VLOOKUP(AK74,suvaha!$D$92:$H$158,4,FALSE))&lt;3,"",LEFT(RIGHT(VLOOKUP(AK74,suvaha!$D$92:$H$158,4,FALSE),3),1))</f>
        <v/>
      </c>
      <c r="CD76" s="411"/>
      <c r="CE76" s="409" t="str">
        <f>IF(LEN(VLOOKUP(AK74,suvaha!$D$92:$H$158,4,FALSE))&lt;2,"",LEFT(RIGHT(VLOOKUP(AK74,suvaha!$D$92:$H$158,4,FALSE),2),1))</f>
        <v/>
      </c>
      <c r="CF76" s="411"/>
      <c r="CG76" s="409" t="str">
        <f>IF(VLOOKUP(AK74,suvaha!$D$92:$H$158,4,FALSE)=0,"",IF(LEN(VLOOKUP(AK74,suvaha!$D$92:$H$158,4,FALSE))&lt;1,"",LEFT(RIGHT(VLOOKUP(AK74,suvaha!$D$92:$H$158,4,FALSE),1),1)))</f>
        <v/>
      </c>
      <c r="CH76" s="242"/>
      <c r="CI76" s="173"/>
      <c r="CJ76" s="173"/>
    </row>
    <row r="77" spans="1:88" s="203" customFormat="1" ht="3" customHeight="1">
      <c r="A77" s="173"/>
      <c r="B77" s="173"/>
      <c r="C77" s="173"/>
      <c r="E77" s="776"/>
      <c r="F77" s="776"/>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765"/>
      <c r="AK77" s="766"/>
      <c r="AL77" s="766"/>
      <c r="AM77" s="766"/>
      <c r="AN77" s="322"/>
      <c r="AO77" s="331"/>
      <c r="AP77" s="331"/>
      <c r="AQ77" s="331"/>
      <c r="AR77" s="331"/>
      <c r="AS77" s="331"/>
      <c r="AT77" s="331"/>
      <c r="AU77" s="331"/>
      <c r="AV77" s="331"/>
      <c r="AW77" s="331"/>
      <c r="AX77" s="331"/>
      <c r="AY77" s="331"/>
      <c r="AZ77" s="331"/>
      <c r="BA77" s="331"/>
      <c r="BB77" s="331"/>
      <c r="BC77" s="331"/>
      <c r="BD77" s="331"/>
      <c r="BE77" s="270"/>
      <c r="BF77" s="270"/>
      <c r="BG77" s="270"/>
      <c r="BH77" s="270"/>
      <c r="BI77" s="270"/>
      <c r="BJ77" s="270"/>
      <c r="BK77" s="270"/>
      <c r="BL77" s="638"/>
      <c r="BM77" s="638"/>
      <c r="BN77" s="638"/>
      <c r="BO77" s="638"/>
      <c r="BP77" s="638"/>
      <c r="BQ77" s="638"/>
      <c r="BR77" s="638"/>
      <c r="BS77" s="638"/>
      <c r="BT77" s="638"/>
      <c r="BU77" s="638"/>
      <c r="BV77" s="638"/>
      <c r="BW77" s="638"/>
      <c r="BX77" s="638"/>
      <c r="BY77" s="638"/>
      <c r="BZ77" s="638"/>
      <c r="CA77" s="638"/>
      <c r="CB77" s="638"/>
      <c r="CC77" s="270"/>
      <c r="CD77" s="270"/>
      <c r="CE77" s="270"/>
      <c r="CF77" s="270"/>
      <c r="CG77" s="270"/>
      <c r="CH77" s="243"/>
      <c r="CI77" s="173"/>
      <c r="CJ77" s="173"/>
    </row>
    <row r="78" spans="1:88" s="206" customFormat="1" ht="3" customHeight="1">
      <c r="A78" s="173"/>
      <c r="B78" s="325"/>
      <c r="C78" s="178"/>
      <c r="D78" s="178"/>
      <c r="E78" s="776" t="s">
        <v>775</v>
      </c>
      <c r="F78" s="776"/>
      <c r="G78" s="765" t="str">
        <f>Index!C158</f>
        <v>Čistá hodnota zákazky (316A)</v>
      </c>
      <c r="H78" s="765"/>
      <c r="I78" s="765"/>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766" t="s">
        <v>132</v>
      </c>
      <c r="AL78" s="766"/>
      <c r="AM78" s="766"/>
      <c r="AN78" s="321"/>
      <c r="AO78" s="332"/>
      <c r="AP78" s="332"/>
      <c r="AQ78" s="332"/>
      <c r="AR78" s="332"/>
      <c r="AS78" s="332"/>
      <c r="AT78" s="332"/>
      <c r="AU78" s="332"/>
      <c r="AV78" s="332"/>
      <c r="AW78" s="332"/>
      <c r="AX78" s="332"/>
      <c r="AY78" s="332"/>
      <c r="AZ78" s="332"/>
      <c r="BA78" s="332"/>
      <c r="BB78" s="332"/>
      <c r="BC78" s="332"/>
      <c r="BD78" s="332"/>
      <c r="BE78" s="264"/>
      <c r="BF78" s="264"/>
      <c r="BG78" s="264"/>
      <c r="BH78" s="264"/>
      <c r="BI78" s="264"/>
      <c r="BJ78" s="264"/>
      <c r="BK78" s="264"/>
      <c r="BL78" s="659"/>
      <c r="BM78" s="659"/>
      <c r="BN78" s="659"/>
      <c r="BO78" s="659"/>
      <c r="BP78" s="659"/>
      <c r="BQ78" s="659"/>
      <c r="BR78" s="659"/>
      <c r="BS78" s="659"/>
      <c r="BT78" s="659"/>
      <c r="BU78" s="659"/>
      <c r="BV78" s="659"/>
      <c r="BW78" s="659"/>
      <c r="BX78" s="659"/>
      <c r="BY78" s="659"/>
      <c r="BZ78" s="659"/>
      <c r="CA78" s="659"/>
      <c r="CB78" s="659"/>
      <c r="CC78" s="264"/>
      <c r="CD78" s="264"/>
      <c r="CE78" s="264"/>
      <c r="CF78" s="264"/>
      <c r="CG78" s="264"/>
      <c r="CH78" s="241"/>
      <c r="CI78" s="245"/>
      <c r="CJ78" s="245"/>
    </row>
    <row r="79" spans="1:88" s="206" customFormat="1" ht="3" customHeight="1">
      <c r="A79" s="173"/>
      <c r="B79" s="173"/>
      <c r="C79" s="173"/>
      <c r="D79" s="325"/>
      <c r="E79" s="776"/>
      <c r="F79" s="776"/>
      <c r="G79" s="765"/>
      <c r="H79" s="765"/>
      <c r="I79" s="765"/>
      <c r="J79" s="765"/>
      <c r="K79" s="765"/>
      <c r="L79" s="765"/>
      <c r="M79" s="765"/>
      <c r="N79" s="765"/>
      <c r="O79" s="765"/>
      <c r="P79" s="765"/>
      <c r="Q79" s="765"/>
      <c r="R79" s="765"/>
      <c r="S79" s="765"/>
      <c r="T79" s="765"/>
      <c r="U79" s="765"/>
      <c r="V79" s="765"/>
      <c r="W79" s="765"/>
      <c r="X79" s="765"/>
      <c r="Y79" s="765"/>
      <c r="Z79" s="765"/>
      <c r="AA79" s="765"/>
      <c r="AB79" s="765"/>
      <c r="AC79" s="765"/>
      <c r="AD79" s="765"/>
      <c r="AE79" s="765"/>
      <c r="AF79" s="765"/>
      <c r="AG79" s="765"/>
      <c r="AH79" s="765"/>
      <c r="AI79" s="765"/>
      <c r="AJ79" s="765"/>
      <c r="AK79" s="766"/>
      <c r="AL79" s="766"/>
      <c r="AM79" s="766"/>
      <c r="AN79" s="319"/>
      <c r="AO79" s="413"/>
      <c r="AP79" s="413"/>
      <c r="AQ79" s="413"/>
      <c r="AR79" s="412"/>
      <c r="AS79" s="414"/>
      <c r="AT79" s="414"/>
      <c r="AU79" s="414"/>
      <c r="AV79" s="414"/>
      <c r="AW79" s="414"/>
      <c r="AX79" s="415"/>
      <c r="AY79" s="613"/>
      <c r="AZ79" s="613"/>
      <c r="BA79" s="613"/>
      <c r="BB79" s="613"/>
      <c r="BC79" s="613"/>
      <c r="BD79" s="613"/>
      <c r="BE79" s="411"/>
      <c r="BF79" s="761"/>
      <c r="BG79" s="761"/>
      <c r="BH79" s="761"/>
      <c r="BI79" s="761"/>
      <c r="BJ79" s="761"/>
      <c r="BK79" s="643"/>
      <c r="BL79" s="618"/>
      <c r="BM79" s="612"/>
      <c r="BN79" s="612"/>
      <c r="BO79" s="612"/>
      <c r="BP79" s="412"/>
      <c r="BQ79" s="613"/>
      <c r="BR79" s="613"/>
      <c r="BS79" s="613"/>
      <c r="BT79" s="613"/>
      <c r="BU79" s="613"/>
      <c r="BV79" s="610"/>
      <c r="BW79" s="614"/>
      <c r="BX79" s="614"/>
      <c r="BY79" s="614"/>
      <c r="BZ79" s="614"/>
      <c r="CA79" s="614"/>
      <c r="CB79" s="611"/>
      <c r="CC79" s="614"/>
      <c r="CD79" s="614"/>
      <c r="CE79" s="614"/>
      <c r="CF79" s="614"/>
      <c r="CG79" s="614"/>
      <c r="CH79" s="242"/>
      <c r="CI79" s="245"/>
      <c r="CJ79" s="245"/>
    </row>
    <row r="80" spans="1:88" s="203" customFormat="1" ht="15" customHeight="1">
      <c r="A80" s="173"/>
      <c r="B80" s="173"/>
      <c r="C80" s="173"/>
      <c r="E80" s="776"/>
      <c r="F80" s="776"/>
      <c r="G80" s="765"/>
      <c r="H80" s="765"/>
      <c r="I80" s="765"/>
      <c r="J80" s="765"/>
      <c r="K80" s="765"/>
      <c r="L80" s="765"/>
      <c r="M80" s="765"/>
      <c r="N80" s="765"/>
      <c r="O80" s="765"/>
      <c r="P80" s="765"/>
      <c r="Q80" s="765"/>
      <c r="R80" s="765"/>
      <c r="S80" s="765"/>
      <c r="T80" s="765"/>
      <c r="U80" s="765"/>
      <c r="V80" s="765"/>
      <c r="W80" s="765"/>
      <c r="X80" s="765"/>
      <c r="Y80" s="765"/>
      <c r="Z80" s="765"/>
      <c r="AA80" s="765"/>
      <c r="AB80" s="765"/>
      <c r="AC80" s="765"/>
      <c r="AD80" s="765"/>
      <c r="AE80" s="765"/>
      <c r="AF80" s="765"/>
      <c r="AG80" s="765"/>
      <c r="AH80" s="765"/>
      <c r="AI80" s="765"/>
      <c r="AJ80" s="765"/>
      <c r="AK80" s="766"/>
      <c r="AL80" s="766"/>
      <c r="AM80" s="766"/>
      <c r="AN80" s="319"/>
      <c r="AO80" s="409" t="str">
        <f>IF(LEN(VLOOKUP(AK78,suvaha!$D$92:$H$158,2,FALSE))&lt;11,"",LEFT(RIGHT(VLOOKUP(AK78,suvaha!$D$92:$H$158,2,FALSE),11),1))</f>
        <v/>
      </c>
      <c r="AP80" s="211"/>
      <c r="AQ80" s="409" t="str">
        <f>IF(LEN(VLOOKUP(AK78,suvaha!$D$92:$H$158,2,FALSE))&lt;10,"",LEFT(RIGHT(VLOOKUP(AK78,suvaha!$D$92:$H$158,2,FALSE),10),1))</f>
        <v/>
      </c>
      <c r="AR80" s="411"/>
      <c r="AS80" s="409" t="str">
        <f>IF(LEN(VLOOKUP(AK78,suvaha!$D$92:$H$158,2,FALSE))&lt;9,"",LEFT(RIGHT(VLOOKUP(AK78,suvaha!$D$92:$H$158,2,FALSE),9),1))</f>
        <v/>
      </c>
      <c r="AT80" s="211"/>
      <c r="AU80" s="409" t="str">
        <f>IF(LEN(VLOOKUP(AK78,suvaha!$D$92:$H$158,2,FALSE))&lt;8,"",LEFT(RIGHT(VLOOKUP(AK78,suvaha!$D$92:$H$158,2,FALSE),8),1))</f>
        <v/>
      </c>
      <c r="AV80" s="411"/>
      <c r="AW80" s="409" t="str">
        <f>IF(LEN(VLOOKUP(AK78,suvaha!$D$92:$H$158,2,FALSE))&lt;7,"",LEFT(RIGHT(VLOOKUP(AK78,suvaha!$D$92:$H$158,2,FALSE),7),1))</f>
        <v/>
      </c>
      <c r="AX80" s="415"/>
      <c r="AY80" s="409" t="str">
        <f>IF(LEN(VLOOKUP(AK78,suvaha!$D$92:$H$158,2,FALSE))&lt;6,"",LEFT(RIGHT(VLOOKUP(AK78,suvaha!$D$92:$H$158,2,FALSE),6),1))</f>
        <v/>
      </c>
      <c r="AZ80" s="211"/>
      <c r="BA80" s="754" t="str">
        <f>IF(LEN(VLOOKUP(AK78,suvaha!$D$92:$H$158,2,FALSE))&lt;5,"",LEFT(RIGHT(VLOOKUP(AK78,suvaha!$D$92:$H$158,2,FALSE),5),1))</f>
        <v/>
      </c>
      <c r="BB80" s="754" t="e">
        <f>IF(LEN(#REF!)&lt;5,"",LEFT(RIGHT(#REF!,5),1))</f>
        <v>#REF!</v>
      </c>
      <c r="BC80" s="411"/>
      <c r="BD80" s="409" t="str">
        <f>IF(LEN(VLOOKUP(AK78,suvaha!$D$92:$H$158,2,FALSE))&lt;4,"",LEFT(RIGHT(VLOOKUP(AK78,suvaha!$D$92:$H$158,2,FALSE),4),1))</f>
        <v/>
      </c>
      <c r="BE80" s="411"/>
      <c r="BF80" s="409" t="str">
        <f>IF(LEN(VLOOKUP(AK78,suvaha!$D$92:$H$158,2,FALSE))&lt;3,"",LEFT(RIGHT(VLOOKUP(AK78,suvaha!$D$92:$H$158,2,FALSE),3),1))</f>
        <v/>
      </c>
      <c r="BG80" s="411"/>
      <c r="BH80" s="409" t="str">
        <f>IF(LEN(VLOOKUP(AK78,suvaha!$D$92:$H$158,2,FALSE))&lt;2,"",LEFT(RIGHT(VLOOKUP(AK78,suvaha!$D$92:$H$158,2,FALSE),2),1))</f>
        <v/>
      </c>
      <c r="BI80" s="411"/>
      <c r="BJ80" s="409" t="str">
        <f>IF(VLOOKUP(AK78,suvaha!$D$92:$H$158,2,FALSE)=0,"",IF(LEN(VLOOKUP(AK78,suvaha!$D$92:$H$158,2,FALSE))&lt;1,"",LEFT(RIGHT(VLOOKUP(AK78,suvaha!$D$92:$H$158,2,FALSE),1),1)))</f>
        <v/>
      </c>
      <c r="BK80" s="643"/>
      <c r="BL80" s="618"/>
      <c r="BM80" s="409" t="str">
        <f>IF(LEN(VLOOKUP(AK78,suvaha!$D$92:$H$158,4,FALSE))&lt;11,"",LEFT(RIGHT(VLOOKUP(AK78,suvaha!$D$92:$H$158,4,FALSE),11),1))</f>
        <v/>
      </c>
      <c r="BN80" s="211"/>
      <c r="BO80" s="409" t="str">
        <f>IF(LEN(VLOOKUP(AK78,suvaha!$D$92:$H$158,4,FALSE))&lt;10,"",LEFT(RIGHT(VLOOKUP(AK78,suvaha!$D$92:$H$158,4,FALSE),10),1))</f>
        <v/>
      </c>
      <c r="BP80" s="411"/>
      <c r="BQ80" s="409" t="str">
        <f>IF(LEN(VLOOKUP(AK78,suvaha!$D$92:$H$158,4,FALSE))&lt;9,"",LEFT(RIGHT(VLOOKUP(AK78,suvaha!$D$92:$H$158,4,FALSE),9),1))</f>
        <v/>
      </c>
      <c r="BR80" s="211"/>
      <c r="BS80" s="409" t="str">
        <f>IF(LEN(VLOOKUP(AK78,suvaha!$D$92:$H$158,4,FALSE))&lt;8,"",LEFT(RIGHT(VLOOKUP(AK78,suvaha!$D$92:$H$158,4,FALSE),8),1))</f>
        <v/>
      </c>
      <c r="BT80" s="411"/>
      <c r="BU80" s="409" t="str">
        <f>IF(LEN(VLOOKUP(AK78,suvaha!$D$92:$H$158,4,FALSE))&lt;7,"",LEFT(RIGHT(VLOOKUP(AK78,suvaha!$D$92:$H$158,4,FALSE),7),1))</f>
        <v/>
      </c>
      <c r="BV80" s="610"/>
      <c r="BW80" s="409" t="str">
        <f>IF(LEN(VLOOKUP(AK78,suvaha!$D$92:$H$158,4,FALSE))&lt;6,"",LEFT(RIGHT(VLOOKUP(AK78,suvaha!$D$92:$H$158,4,FALSE),6),1))</f>
        <v/>
      </c>
      <c r="BX80" s="411"/>
      <c r="BY80" s="409" t="str">
        <f>IF(LEN(VLOOKUP(AK78,suvaha!$D$92:$H$158,4,FALSE))&lt;5,"",LEFT(RIGHT(VLOOKUP(AK78,suvaha!$D$92:$H$158,4,FALSE),5),1))</f>
        <v/>
      </c>
      <c r="BZ80" s="411"/>
      <c r="CA80" s="409" t="str">
        <f>IF(LEN(VLOOKUP(AK78,suvaha!$D$92:$H$158,4,FALSE))&lt;4,"",LEFT(RIGHT(VLOOKUP(AK78,suvaha!$D$92:$H$158,4,FALSE),4),1))</f>
        <v/>
      </c>
      <c r="CB80" s="611"/>
      <c r="CC80" s="409" t="str">
        <f>IF(LEN(VLOOKUP(AK78,suvaha!$D$92:$H$158,4,FALSE))&lt;3,"",LEFT(RIGHT(VLOOKUP(AK78,suvaha!$D$92:$H$158,4,FALSE),3),1))</f>
        <v/>
      </c>
      <c r="CD80" s="411"/>
      <c r="CE80" s="409" t="str">
        <f>IF(LEN(VLOOKUP(AK78,suvaha!$D$92:$H$158,4,FALSE))&lt;2,"",LEFT(RIGHT(VLOOKUP(AK78,suvaha!$D$92:$H$158,4,FALSE),2),1))</f>
        <v/>
      </c>
      <c r="CF80" s="411"/>
      <c r="CG80" s="409" t="str">
        <f>IF(VLOOKUP(AK78,suvaha!$D$92:$H$158,4,FALSE)=0,"",IF(LEN(VLOOKUP(AK78,suvaha!$D$92:$H$158,4,FALSE))&lt;1,"",LEFT(RIGHT(VLOOKUP(AK78,suvaha!$D$92:$H$158,4,FALSE),1),1)))</f>
        <v/>
      </c>
      <c r="CH80" s="242"/>
      <c r="CI80" s="173"/>
      <c r="CJ80" s="173"/>
    </row>
    <row r="81" spans="1:88" s="203" customFormat="1" ht="3" customHeight="1">
      <c r="A81" s="173"/>
      <c r="B81" s="173"/>
      <c r="C81" s="173"/>
      <c r="E81" s="776"/>
      <c r="F81" s="776"/>
      <c r="G81" s="765"/>
      <c r="H81" s="765"/>
      <c r="I81" s="765"/>
      <c r="J81" s="765"/>
      <c r="K81" s="765"/>
      <c r="L81" s="765"/>
      <c r="M81" s="765"/>
      <c r="N81" s="765"/>
      <c r="O81" s="765"/>
      <c r="P81" s="765"/>
      <c r="Q81" s="765"/>
      <c r="R81" s="765"/>
      <c r="S81" s="765"/>
      <c r="T81" s="765"/>
      <c r="U81" s="765"/>
      <c r="V81" s="765"/>
      <c r="W81" s="765"/>
      <c r="X81" s="765"/>
      <c r="Y81" s="765"/>
      <c r="Z81" s="765"/>
      <c r="AA81" s="765"/>
      <c r="AB81" s="765"/>
      <c r="AC81" s="765"/>
      <c r="AD81" s="765"/>
      <c r="AE81" s="765"/>
      <c r="AF81" s="765"/>
      <c r="AG81" s="765"/>
      <c r="AH81" s="765"/>
      <c r="AI81" s="765"/>
      <c r="AJ81" s="765"/>
      <c r="AK81" s="766"/>
      <c r="AL81" s="766"/>
      <c r="AM81" s="766"/>
      <c r="AN81" s="322"/>
      <c r="AO81" s="331"/>
      <c r="AP81" s="331"/>
      <c r="AQ81" s="331"/>
      <c r="AR81" s="331"/>
      <c r="AS81" s="331"/>
      <c r="AT81" s="331"/>
      <c r="AU81" s="331"/>
      <c r="AV81" s="331"/>
      <c r="AW81" s="331"/>
      <c r="AX81" s="331"/>
      <c r="AY81" s="331"/>
      <c r="AZ81" s="331"/>
      <c r="BA81" s="331"/>
      <c r="BB81" s="331"/>
      <c r="BC81" s="331"/>
      <c r="BD81" s="331"/>
      <c r="BE81" s="270"/>
      <c r="BF81" s="270"/>
      <c r="BG81" s="270"/>
      <c r="BH81" s="270"/>
      <c r="BI81" s="270"/>
      <c r="BJ81" s="270"/>
      <c r="BK81" s="270"/>
      <c r="BL81" s="638"/>
      <c r="BM81" s="638"/>
      <c r="BN81" s="638"/>
      <c r="BO81" s="638"/>
      <c r="BP81" s="638"/>
      <c r="BQ81" s="638"/>
      <c r="BR81" s="638"/>
      <c r="BS81" s="638"/>
      <c r="BT81" s="638"/>
      <c r="BU81" s="638"/>
      <c r="BV81" s="638"/>
      <c r="BW81" s="638"/>
      <c r="BX81" s="638"/>
      <c r="BY81" s="638"/>
      <c r="BZ81" s="638"/>
      <c r="CA81" s="638"/>
      <c r="CB81" s="638"/>
      <c r="CC81" s="270"/>
      <c r="CD81" s="270"/>
      <c r="CE81" s="270"/>
      <c r="CF81" s="270"/>
      <c r="CG81" s="270"/>
      <c r="CH81" s="243"/>
      <c r="CI81" s="173"/>
      <c r="CJ81" s="173"/>
    </row>
    <row r="82" spans="1:88" s="206" customFormat="1" ht="3" customHeight="1">
      <c r="A82" s="173"/>
      <c r="B82" s="325"/>
      <c r="C82" s="178"/>
      <c r="D82" s="178"/>
      <c r="E82" s="776" t="s">
        <v>776</v>
      </c>
      <c r="F82" s="776"/>
      <c r="G82" s="765" t="str">
        <f>Index!C159</f>
        <v>Ostatné záväzky voči prepojeným účtovným jednotkám (471A, 47XA)</v>
      </c>
      <c r="H82" s="765"/>
      <c r="I82" s="765"/>
      <c r="J82" s="765"/>
      <c r="K82" s="765"/>
      <c r="L82" s="765"/>
      <c r="M82" s="765"/>
      <c r="N82" s="765"/>
      <c r="O82" s="765"/>
      <c r="P82" s="765"/>
      <c r="Q82" s="765"/>
      <c r="R82" s="765"/>
      <c r="S82" s="765"/>
      <c r="T82" s="765"/>
      <c r="U82" s="765"/>
      <c r="V82" s="765"/>
      <c r="W82" s="765"/>
      <c r="X82" s="765"/>
      <c r="Y82" s="765"/>
      <c r="Z82" s="765"/>
      <c r="AA82" s="765"/>
      <c r="AB82" s="765"/>
      <c r="AC82" s="765"/>
      <c r="AD82" s="765"/>
      <c r="AE82" s="765"/>
      <c r="AF82" s="765"/>
      <c r="AG82" s="765"/>
      <c r="AH82" s="765"/>
      <c r="AI82" s="765"/>
      <c r="AJ82" s="765"/>
      <c r="AK82" s="766" t="s">
        <v>133</v>
      </c>
      <c r="AL82" s="766"/>
      <c r="AM82" s="766"/>
      <c r="AN82" s="321"/>
      <c r="AO82" s="332"/>
      <c r="AP82" s="332"/>
      <c r="AQ82" s="332"/>
      <c r="AR82" s="332"/>
      <c r="AS82" s="332"/>
      <c r="AT82" s="332"/>
      <c r="AU82" s="332"/>
      <c r="AV82" s="332"/>
      <c r="AW82" s="332"/>
      <c r="AX82" s="332"/>
      <c r="AY82" s="332"/>
      <c r="AZ82" s="332"/>
      <c r="BA82" s="332"/>
      <c r="BB82" s="332"/>
      <c r="BC82" s="332"/>
      <c r="BD82" s="332"/>
      <c r="BE82" s="264"/>
      <c r="BF82" s="264"/>
      <c r="BG82" s="264"/>
      <c r="BH82" s="264"/>
      <c r="BI82" s="264"/>
      <c r="BJ82" s="264"/>
      <c r="BK82" s="264"/>
      <c r="BL82" s="659"/>
      <c r="BM82" s="659"/>
      <c r="BN82" s="659"/>
      <c r="BO82" s="659"/>
      <c r="BP82" s="659"/>
      <c r="BQ82" s="659"/>
      <c r="BR82" s="659"/>
      <c r="BS82" s="659"/>
      <c r="BT82" s="659"/>
      <c r="BU82" s="659"/>
      <c r="BV82" s="659"/>
      <c r="BW82" s="659"/>
      <c r="BX82" s="659"/>
      <c r="BY82" s="659"/>
      <c r="BZ82" s="659"/>
      <c r="CA82" s="659"/>
      <c r="CB82" s="659"/>
      <c r="CC82" s="264"/>
      <c r="CD82" s="264"/>
      <c r="CE82" s="264"/>
      <c r="CF82" s="264"/>
      <c r="CG82" s="264"/>
      <c r="CH82" s="241"/>
      <c r="CI82" s="245"/>
      <c r="CJ82" s="245"/>
    </row>
    <row r="83" spans="1:88" s="206" customFormat="1" ht="3" customHeight="1">
      <c r="A83" s="173"/>
      <c r="B83" s="173"/>
      <c r="C83" s="173"/>
      <c r="D83" s="325"/>
      <c r="E83" s="776"/>
      <c r="F83" s="776"/>
      <c r="G83" s="765"/>
      <c r="H83" s="765"/>
      <c r="I83" s="765"/>
      <c r="J83" s="765"/>
      <c r="K83" s="765"/>
      <c r="L83" s="765"/>
      <c r="M83" s="765"/>
      <c r="N83" s="765"/>
      <c r="O83" s="765"/>
      <c r="P83" s="765"/>
      <c r="Q83" s="765"/>
      <c r="R83" s="765"/>
      <c r="S83" s="765"/>
      <c r="T83" s="765"/>
      <c r="U83" s="765"/>
      <c r="V83" s="765"/>
      <c r="W83" s="765"/>
      <c r="X83" s="765"/>
      <c r="Y83" s="765"/>
      <c r="Z83" s="765"/>
      <c r="AA83" s="765"/>
      <c r="AB83" s="765"/>
      <c r="AC83" s="765"/>
      <c r="AD83" s="765"/>
      <c r="AE83" s="765"/>
      <c r="AF83" s="765"/>
      <c r="AG83" s="765"/>
      <c r="AH83" s="765"/>
      <c r="AI83" s="765"/>
      <c r="AJ83" s="765"/>
      <c r="AK83" s="766"/>
      <c r="AL83" s="766"/>
      <c r="AM83" s="766"/>
      <c r="AN83" s="319"/>
      <c r="AO83" s="413"/>
      <c r="AP83" s="413"/>
      <c r="AQ83" s="413"/>
      <c r="AR83" s="412"/>
      <c r="AS83" s="414"/>
      <c r="AT83" s="414"/>
      <c r="AU83" s="414"/>
      <c r="AV83" s="414"/>
      <c r="AW83" s="414"/>
      <c r="AX83" s="415"/>
      <c r="AY83" s="613"/>
      <c r="AZ83" s="613"/>
      <c r="BA83" s="613"/>
      <c r="BB83" s="613"/>
      <c r="BC83" s="613"/>
      <c r="BD83" s="613"/>
      <c r="BE83" s="411"/>
      <c r="BF83" s="761"/>
      <c r="BG83" s="761"/>
      <c r="BH83" s="761"/>
      <c r="BI83" s="761"/>
      <c r="BJ83" s="761"/>
      <c r="BK83" s="643"/>
      <c r="BL83" s="618"/>
      <c r="BM83" s="612"/>
      <c r="BN83" s="612"/>
      <c r="BO83" s="612"/>
      <c r="BP83" s="412"/>
      <c r="BQ83" s="613"/>
      <c r="BR83" s="613"/>
      <c r="BS83" s="613"/>
      <c r="BT83" s="613"/>
      <c r="BU83" s="613"/>
      <c r="BV83" s="610"/>
      <c r="BW83" s="614"/>
      <c r="BX83" s="614"/>
      <c r="BY83" s="614"/>
      <c r="BZ83" s="614"/>
      <c r="CA83" s="614"/>
      <c r="CB83" s="611"/>
      <c r="CC83" s="614"/>
      <c r="CD83" s="614"/>
      <c r="CE83" s="614"/>
      <c r="CF83" s="614"/>
      <c r="CG83" s="614"/>
      <c r="CH83" s="242"/>
      <c r="CI83" s="245"/>
      <c r="CJ83" s="245"/>
    </row>
    <row r="84" spans="1:88" s="203" customFormat="1" ht="15" customHeight="1">
      <c r="A84" s="173"/>
      <c r="B84" s="173"/>
      <c r="C84" s="173"/>
      <c r="E84" s="776"/>
      <c r="F84" s="776"/>
      <c r="G84" s="765"/>
      <c r="H84" s="765"/>
      <c r="I84" s="765"/>
      <c r="J84" s="765"/>
      <c r="K84" s="765"/>
      <c r="L84" s="765"/>
      <c r="M84" s="765"/>
      <c r="N84" s="765"/>
      <c r="O84" s="765"/>
      <c r="P84" s="765"/>
      <c r="Q84" s="765"/>
      <c r="R84" s="765"/>
      <c r="S84" s="765"/>
      <c r="T84" s="765"/>
      <c r="U84" s="765"/>
      <c r="V84" s="765"/>
      <c r="W84" s="765"/>
      <c r="X84" s="765"/>
      <c r="Y84" s="765"/>
      <c r="Z84" s="765"/>
      <c r="AA84" s="765"/>
      <c r="AB84" s="765"/>
      <c r="AC84" s="765"/>
      <c r="AD84" s="765"/>
      <c r="AE84" s="765"/>
      <c r="AF84" s="765"/>
      <c r="AG84" s="765"/>
      <c r="AH84" s="765"/>
      <c r="AI84" s="765"/>
      <c r="AJ84" s="765"/>
      <c r="AK84" s="766"/>
      <c r="AL84" s="766"/>
      <c r="AM84" s="766"/>
      <c r="AN84" s="319"/>
      <c r="AO84" s="409" t="str">
        <f>IF(LEN(VLOOKUP(AK82,suvaha!$D$92:$H$158,2,FALSE))&lt;11,"",LEFT(RIGHT(VLOOKUP(AK82,suvaha!$D$92:$H$158,2,FALSE),11),1))</f>
        <v/>
      </c>
      <c r="AP84" s="211"/>
      <c r="AQ84" s="409" t="str">
        <f>IF(LEN(VLOOKUP(AK82,suvaha!$D$92:$H$158,2,FALSE))&lt;10,"",LEFT(RIGHT(VLOOKUP(AK82,suvaha!$D$92:$H$158,2,FALSE),10),1))</f>
        <v/>
      </c>
      <c r="AR84" s="411"/>
      <c r="AS84" s="409" t="str">
        <f>IF(LEN(VLOOKUP(AK82,suvaha!$D$92:$H$158,2,FALSE))&lt;9,"",LEFT(RIGHT(VLOOKUP(AK82,suvaha!$D$92:$H$158,2,FALSE),9),1))</f>
        <v/>
      </c>
      <c r="AT84" s="211"/>
      <c r="AU84" s="409" t="str">
        <f>IF(LEN(VLOOKUP(AK82,suvaha!$D$92:$H$158,2,FALSE))&lt;8,"",LEFT(RIGHT(VLOOKUP(AK82,suvaha!$D$92:$H$158,2,FALSE),8),1))</f>
        <v/>
      </c>
      <c r="AV84" s="411"/>
      <c r="AW84" s="409" t="str">
        <f>IF(LEN(VLOOKUP(AK82,suvaha!$D$92:$H$158,2,FALSE))&lt;7,"",LEFT(RIGHT(VLOOKUP(AK82,suvaha!$D$92:$H$158,2,FALSE),7),1))</f>
        <v/>
      </c>
      <c r="AX84" s="415"/>
      <c r="AY84" s="409" t="str">
        <f>IF(LEN(VLOOKUP(AK82,suvaha!$D$92:$H$158,2,FALSE))&lt;6,"",LEFT(RIGHT(VLOOKUP(AK82,suvaha!$D$92:$H$158,2,FALSE),6),1))</f>
        <v/>
      </c>
      <c r="AZ84" s="211"/>
      <c r="BA84" s="754" t="str">
        <f>IF(LEN(VLOOKUP(AK82,suvaha!$D$92:$H$158,2,FALSE))&lt;5,"",LEFT(RIGHT(VLOOKUP(AK82,suvaha!$D$92:$H$158,2,FALSE),5),1))</f>
        <v/>
      </c>
      <c r="BB84" s="754" t="e">
        <f>IF(LEN(#REF!)&lt;5,"",LEFT(RIGHT(#REF!,5),1))</f>
        <v>#REF!</v>
      </c>
      <c r="BC84" s="411"/>
      <c r="BD84" s="409" t="str">
        <f>IF(LEN(VLOOKUP(AK82,suvaha!$D$92:$H$158,2,FALSE))&lt;4,"",LEFT(RIGHT(VLOOKUP(AK82,suvaha!$D$92:$H$158,2,FALSE),4),1))</f>
        <v/>
      </c>
      <c r="BE84" s="411"/>
      <c r="BF84" s="409" t="str">
        <f>IF(LEN(VLOOKUP(AK82,suvaha!$D$92:$H$158,2,FALSE))&lt;3,"",LEFT(RIGHT(VLOOKUP(AK82,suvaha!$D$92:$H$158,2,FALSE),3),1))</f>
        <v/>
      </c>
      <c r="BG84" s="411"/>
      <c r="BH84" s="409" t="str">
        <f>IF(LEN(VLOOKUP(AK82,suvaha!$D$92:$H$158,2,FALSE))&lt;2,"",LEFT(RIGHT(VLOOKUP(AK82,suvaha!$D$92:$H$158,2,FALSE),2),1))</f>
        <v/>
      </c>
      <c r="BI84" s="411"/>
      <c r="BJ84" s="409" t="str">
        <f>IF(VLOOKUP(AK82,suvaha!$D$92:$H$158,2,FALSE)=0,"",IF(LEN(VLOOKUP(AK82,suvaha!$D$92:$H$158,2,FALSE))&lt;1,"",LEFT(RIGHT(VLOOKUP(AK82,suvaha!$D$92:$H$158,2,FALSE),1),1)))</f>
        <v/>
      </c>
      <c r="BK84" s="643"/>
      <c r="BL84" s="618"/>
      <c r="BM84" s="409" t="str">
        <f>IF(LEN(VLOOKUP(AK82,suvaha!$D$92:$H$158,4,FALSE))&lt;11,"",LEFT(RIGHT(VLOOKUP(AK82,suvaha!$D$92:$H$158,4,FALSE),11),1))</f>
        <v/>
      </c>
      <c r="BN84" s="211"/>
      <c r="BO84" s="409" t="str">
        <f>IF(LEN(VLOOKUP(AK82,suvaha!$D$92:$H$158,4,FALSE))&lt;10,"",LEFT(RIGHT(VLOOKUP(AK82,suvaha!$D$92:$H$158,4,FALSE),10),1))</f>
        <v/>
      </c>
      <c r="BP84" s="411"/>
      <c r="BQ84" s="409" t="str">
        <f>IF(LEN(VLOOKUP(AK82,suvaha!$D$92:$H$158,4,FALSE))&lt;9,"",LEFT(RIGHT(VLOOKUP(AK82,suvaha!$D$92:$H$158,4,FALSE),9),1))</f>
        <v/>
      </c>
      <c r="BR84" s="211"/>
      <c r="BS84" s="409" t="str">
        <f>IF(LEN(VLOOKUP(AK82,suvaha!$D$92:$H$158,4,FALSE))&lt;8,"",LEFT(RIGHT(VLOOKUP(AK82,suvaha!$D$92:$H$158,4,FALSE),8),1))</f>
        <v/>
      </c>
      <c r="BT84" s="411"/>
      <c r="BU84" s="409" t="str">
        <f>IF(LEN(VLOOKUP(AK82,suvaha!$D$92:$H$158,4,FALSE))&lt;7,"",LEFT(RIGHT(VLOOKUP(AK82,suvaha!$D$92:$H$158,4,FALSE),7),1))</f>
        <v/>
      </c>
      <c r="BV84" s="610"/>
      <c r="BW84" s="409" t="str">
        <f>IF(LEN(VLOOKUP(AK82,suvaha!$D$92:$H$158,4,FALSE))&lt;6,"",LEFT(RIGHT(VLOOKUP(AK82,suvaha!$D$92:$H$158,4,FALSE),6),1))</f>
        <v/>
      </c>
      <c r="BX84" s="411"/>
      <c r="BY84" s="409" t="str">
        <f>IF(LEN(VLOOKUP(AK82,suvaha!$D$92:$H$158,4,FALSE))&lt;5,"",LEFT(RIGHT(VLOOKUP(AK82,suvaha!$D$92:$H$158,4,FALSE),5),1))</f>
        <v/>
      </c>
      <c r="BZ84" s="411"/>
      <c r="CA84" s="409" t="str">
        <f>IF(LEN(VLOOKUP(AK82,suvaha!$D$92:$H$158,4,FALSE))&lt;4,"",LEFT(RIGHT(VLOOKUP(AK82,suvaha!$D$92:$H$158,4,FALSE),4),1))</f>
        <v/>
      </c>
      <c r="CB84" s="611"/>
      <c r="CC84" s="409" t="str">
        <f>IF(LEN(VLOOKUP(AK82,suvaha!$D$92:$H$158,4,FALSE))&lt;3,"",LEFT(RIGHT(VLOOKUP(AK82,suvaha!$D$92:$H$158,4,FALSE),3),1))</f>
        <v/>
      </c>
      <c r="CD84" s="411"/>
      <c r="CE84" s="409" t="str">
        <f>IF(LEN(VLOOKUP(AK82,suvaha!$D$92:$H$158,4,FALSE))&lt;2,"",LEFT(RIGHT(VLOOKUP(AK82,suvaha!$D$92:$H$158,4,FALSE),2),1))</f>
        <v/>
      </c>
      <c r="CF84" s="411"/>
      <c r="CG84" s="409" t="str">
        <f>IF(VLOOKUP(AK82,suvaha!$D$92:$H$158,4,FALSE)=0,"",IF(LEN(VLOOKUP(AK82,suvaha!$D$92:$H$158,4,FALSE))&lt;1,"",LEFT(RIGHT(VLOOKUP(AK82,suvaha!$D$92:$H$158,4,FALSE),1),1)))</f>
        <v/>
      </c>
      <c r="CH84" s="242"/>
      <c r="CI84" s="173"/>
      <c r="CJ84" s="173"/>
    </row>
    <row r="85" spans="1:88" s="203" customFormat="1" ht="3" customHeight="1">
      <c r="A85" s="173"/>
      <c r="B85" s="173"/>
      <c r="C85" s="173"/>
      <c r="E85" s="776"/>
      <c r="F85" s="776"/>
      <c r="G85" s="765"/>
      <c r="H85" s="765"/>
      <c r="I85" s="765"/>
      <c r="J85" s="765"/>
      <c r="K85" s="765"/>
      <c r="L85" s="765"/>
      <c r="M85" s="765"/>
      <c r="N85" s="765"/>
      <c r="O85" s="765"/>
      <c r="P85" s="765"/>
      <c r="Q85" s="765"/>
      <c r="R85" s="765"/>
      <c r="S85" s="765"/>
      <c r="T85" s="765"/>
      <c r="U85" s="765"/>
      <c r="V85" s="765"/>
      <c r="W85" s="765"/>
      <c r="X85" s="765"/>
      <c r="Y85" s="765"/>
      <c r="Z85" s="765"/>
      <c r="AA85" s="765"/>
      <c r="AB85" s="765"/>
      <c r="AC85" s="765"/>
      <c r="AD85" s="765"/>
      <c r="AE85" s="765"/>
      <c r="AF85" s="765"/>
      <c r="AG85" s="765"/>
      <c r="AH85" s="765"/>
      <c r="AI85" s="765"/>
      <c r="AJ85" s="765"/>
      <c r="AK85" s="766"/>
      <c r="AL85" s="766"/>
      <c r="AM85" s="766"/>
      <c r="AN85" s="322"/>
      <c r="AO85" s="331"/>
      <c r="AP85" s="331"/>
      <c r="AQ85" s="331"/>
      <c r="AR85" s="331"/>
      <c r="AS85" s="331"/>
      <c r="AT85" s="331"/>
      <c r="AU85" s="331"/>
      <c r="AV85" s="331"/>
      <c r="AW85" s="331"/>
      <c r="AX85" s="331"/>
      <c r="AY85" s="331"/>
      <c r="AZ85" s="331"/>
      <c r="BA85" s="331"/>
      <c r="BB85" s="331"/>
      <c r="BC85" s="331"/>
      <c r="BD85" s="331"/>
      <c r="BE85" s="270"/>
      <c r="BF85" s="270"/>
      <c r="BG85" s="270"/>
      <c r="BH85" s="270"/>
      <c r="BI85" s="270"/>
      <c r="BJ85" s="270"/>
      <c r="BK85" s="270"/>
      <c r="BL85" s="638"/>
      <c r="BM85" s="638"/>
      <c r="BN85" s="638"/>
      <c r="BO85" s="638"/>
      <c r="BP85" s="638"/>
      <c r="BQ85" s="638"/>
      <c r="BR85" s="638"/>
      <c r="BS85" s="638"/>
      <c r="BT85" s="638"/>
      <c r="BU85" s="638"/>
      <c r="BV85" s="638"/>
      <c r="BW85" s="638"/>
      <c r="BX85" s="638"/>
      <c r="BY85" s="638"/>
      <c r="BZ85" s="638"/>
      <c r="CA85" s="638"/>
      <c r="CB85" s="638"/>
      <c r="CC85" s="270"/>
      <c r="CD85" s="270"/>
      <c r="CE85" s="270"/>
      <c r="CF85" s="270"/>
      <c r="CG85" s="270"/>
      <c r="CH85" s="243"/>
      <c r="CI85" s="173"/>
      <c r="CJ85" s="173"/>
    </row>
    <row r="86" spans="1:88" s="206" customFormat="1" ht="3" customHeight="1">
      <c r="A86" s="173"/>
      <c r="B86" s="325"/>
      <c r="C86" s="178"/>
      <c r="D86" s="178"/>
      <c r="E86" s="776" t="s">
        <v>777</v>
      </c>
      <c r="F86" s="776"/>
      <c r="G86" s="799" t="str">
        <f>Index!C160</f>
        <v>Ostatné záväzky v rámci podielovej účasti okrem záväzkov voči prepojeným účtovným jednotkám (471A, 47XA)</v>
      </c>
      <c r="H86" s="799"/>
      <c r="I86" s="799"/>
      <c r="J86" s="799"/>
      <c r="K86" s="799"/>
      <c r="L86" s="799"/>
      <c r="M86" s="799"/>
      <c r="N86" s="799"/>
      <c r="O86" s="799"/>
      <c r="P86" s="799"/>
      <c r="Q86" s="799"/>
      <c r="R86" s="799"/>
      <c r="S86" s="799"/>
      <c r="T86" s="799"/>
      <c r="U86" s="799"/>
      <c r="V86" s="799"/>
      <c r="W86" s="799"/>
      <c r="X86" s="799"/>
      <c r="Y86" s="799"/>
      <c r="Z86" s="799"/>
      <c r="AA86" s="799"/>
      <c r="AB86" s="799"/>
      <c r="AC86" s="799"/>
      <c r="AD86" s="799"/>
      <c r="AE86" s="799"/>
      <c r="AF86" s="799"/>
      <c r="AG86" s="799"/>
      <c r="AH86" s="799"/>
      <c r="AI86" s="799"/>
      <c r="AJ86" s="799"/>
      <c r="AK86" s="766" t="s">
        <v>134</v>
      </c>
      <c r="AL86" s="766"/>
      <c r="AM86" s="766"/>
      <c r="AN86" s="321"/>
      <c r="AO86" s="332"/>
      <c r="AP86" s="332"/>
      <c r="AQ86" s="332"/>
      <c r="AR86" s="332"/>
      <c r="AS86" s="332"/>
      <c r="AT86" s="332"/>
      <c r="AU86" s="332"/>
      <c r="AV86" s="332"/>
      <c r="AW86" s="332"/>
      <c r="AX86" s="332"/>
      <c r="AY86" s="332"/>
      <c r="AZ86" s="332"/>
      <c r="BA86" s="332"/>
      <c r="BB86" s="332"/>
      <c r="BC86" s="332"/>
      <c r="BD86" s="332"/>
      <c r="BE86" s="264"/>
      <c r="BF86" s="264"/>
      <c r="BG86" s="264"/>
      <c r="BH86" s="264"/>
      <c r="BI86" s="264"/>
      <c r="BJ86" s="264"/>
      <c r="BK86" s="264"/>
      <c r="BL86" s="659"/>
      <c r="BM86" s="659"/>
      <c r="BN86" s="659"/>
      <c r="BO86" s="659"/>
      <c r="BP86" s="659"/>
      <c r="BQ86" s="659"/>
      <c r="BR86" s="659"/>
      <c r="BS86" s="659"/>
      <c r="BT86" s="659"/>
      <c r="BU86" s="659"/>
      <c r="BV86" s="659"/>
      <c r="BW86" s="659"/>
      <c r="BX86" s="659"/>
      <c r="BY86" s="659"/>
      <c r="BZ86" s="659"/>
      <c r="CA86" s="659"/>
      <c r="CB86" s="659"/>
      <c r="CC86" s="264"/>
      <c r="CD86" s="264"/>
      <c r="CE86" s="264"/>
      <c r="CF86" s="264"/>
      <c r="CG86" s="264"/>
      <c r="CH86" s="241"/>
      <c r="CI86" s="245"/>
      <c r="CJ86" s="245"/>
    </row>
    <row r="87" spans="1:88" s="206" customFormat="1" ht="3" customHeight="1">
      <c r="A87" s="173"/>
      <c r="B87" s="173"/>
      <c r="C87" s="173"/>
      <c r="D87" s="325"/>
      <c r="E87" s="776"/>
      <c r="F87" s="776"/>
      <c r="G87" s="799"/>
      <c r="H87" s="799"/>
      <c r="I87" s="799"/>
      <c r="J87" s="799"/>
      <c r="K87" s="799"/>
      <c r="L87" s="799"/>
      <c r="M87" s="799"/>
      <c r="N87" s="799"/>
      <c r="O87" s="799"/>
      <c r="P87" s="799"/>
      <c r="Q87" s="799"/>
      <c r="R87" s="799"/>
      <c r="S87" s="799"/>
      <c r="T87" s="799"/>
      <c r="U87" s="799"/>
      <c r="V87" s="799"/>
      <c r="W87" s="799"/>
      <c r="X87" s="799"/>
      <c r="Y87" s="799"/>
      <c r="Z87" s="799"/>
      <c r="AA87" s="799"/>
      <c r="AB87" s="799"/>
      <c r="AC87" s="799"/>
      <c r="AD87" s="799"/>
      <c r="AE87" s="799"/>
      <c r="AF87" s="799"/>
      <c r="AG87" s="799"/>
      <c r="AH87" s="799"/>
      <c r="AI87" s="799"/>
      <c r="AJ87" s="799"/>
      <c r="AK87" s="766"/>
      <c r="AL87" s="766"/>
      <c r="AM87" s="766"/>
      <c r="AN87" s="319"/>
      <c r="AO87" s="413"/>
      <c r="AP87" s="413"/>
      <c r="AQ87" s="413"/>
      <c r="AR87" s="412"/>
      <c r="AS87" s="414"/>
      <c r="AT87" s="414"/>
      <c r="AU87" s="414"/>
      <c r="AV87" s="414"/>
      <c r="AW87" s="414"/>
      <c r="AX87" s="415"/>
      <c r="AY87" s="613"/>
      <c r="AZ87" s="613"/>
      <c r="BA87" s="613"/>
      <c r="BB87" s="613"/>
      <c r="BC87" s="613"/>
      <c r="BD87" s="613"/>
      <c r="BE87" s="411"/>
      <c r="BF87" s="761"/>
      <c r="BG87" s="761"/>
      <c r="BH87" s="761"/>
      <c r="BI87" s="761"/>
      <c r="BJ87" s="761"/>
      <c r="BK87" s="643"/>
      <c r="BL87" s="618"/>
      <c r="BM87" s="612"/>
      <c r="BN87" s="612"/>
      <c r="BO87" s="612"/>
      <c r="BP87" s="412"/>
      <c r="BQ87" s="613"/>
      <c r="BR87" s="613"/>
      <c r="BS87" s="613"/>
      <c r="BT87" s="613"/>
      <c r="BU87" s="613"/>
      <c r="BV87" s="610"/>
      <c r="BW87" s="614"/>
      <c r="BX87" s="614"/>
      <c r="BY87" s="614"/>
      <c r="BZ87" s="614"/>
      <c r="CA87" s="614"/>
      <c r="CB87" s="611"/>
      <c r="CC87" s="614"/>
      <c r="CD87" s="614"/>
      <c r="CE87" s="614"/>
      <c r="CF87" s="614"/>
      <c r="CG87" s="614"/>
      <c r="CH87" s="242"/>
      <c r="CI87" s="245"/>
      <c r="CJ87" s="245"/>
    </row>
    <row r="88" spans="1:88" s="203" customFormat="1" ht="15" customHeight="1">
      <c r="A88" s="173"/>
      <c r="B88" s="173"/>
      <c r="C88" s="173"/>
      <c r="E88" s="776"/>
      <c r="F88" s="776"/>
      <c r="G88" s="799"/>
      <c r="H88" s="799"/>
      <c r="I88" s="799"/>
      <c r="J88" s="799"/>
      <c r="K88" s="799"/>
      <c r="L88" s="799"/>
      <c r="M88" s="799"/>
      <c r="N88" s="799"/>
      <c r="O88" s="799"/>
      <c r="P88" s="799"/>
      <c r="Q88" s="799"/>
      <c r="R88" s="799"/>
      <c r="S88" s="799"/>
      <c r="T88" s="799"/>
      <c r="U88" s="799"/>
      <c r="V88" s="799"/>
      <c r="W88" s="799"/>
      <c r="X88" s="799"/>
      <c r="Y88" s="799"/>
      <c r="Z88" s="799"/>
      <c r="AA88" s="799"/>
      <c r="AB88" s="799"/>
      <c r="AC88" s="799"/>
      <c r="AD88" s="799"/>
      <c r="AE88" s="799"/>
      <c r="AF88" s="799"/>
      <c r="AG88" s="799"/>
      <c r="AH88" s="799"/>
      <c r="AI88" s="799"/>
      <c r="AJ88" s="799"/>
      <c r="AK88" s="766"/>
      <c r="AL88" s="766"/>
      <c r="AM88" s="766"/>
      <c r="AN88" s="319"/>
      <c r="AO88" s="409" t="str">
        <f>IF(LEN(VLOOKUP(AK86,suvaha!$D$92:$H$158,2,FALSE))&lt;11,"",LEFT(RIGHT(VLOOKUP(AK86,suvaha!$D$92:$H$158,2,FALSE),11),1))</f>
        <v/>
      </c>
      <c r="AP88" s="211"/>
      <c r="AQ88" s="409" t="str">
        <f>IF(LEN(VLOOKUP(AK86,suvaha!$D$92:$H$158,2,FALSE))&lt;10,"",LEFT(RIGHT(VLOOKUP(AK86,suvaha!$D$92:$H$158,2,FALSE),10),1))</f>
        <v/>
      </c>
      <c r="AR88" s="411"/>
      <c r="AS88" s="409" t="str">
        <f>IF(LEN(VLOOKUP(AK86,suvaha!$D$92:$H$158,2,FALSE))&lt;9,"",LEFT(RIGHT(VLOOKUP(AK86,suvaha!$D$92:$H$158,2,FALSE),9),1))</f>
        <v/>
      </c>
      <c r="AT88" s="211"/>
      <c r="AU88" s="409" t="str">
        <f>IF(LEN(VLOOKUP(AK86,suvaha!$D$92:$H$158,2,FALSE))&lt;8,"",LEFT(RIGHT(VLOOKUP(AK86,suvaha!$D$92:$H$158,2,FALSE),8),1))</f>
        <v/>
      </c>
      <c r="AV88" s="411"/>
      <c r="AW88" s="409" t="str">
        <f>IF(LEN(VLOOKUP(AK86,suvaha!$D$92:$H$158,2,FALSE))&lt;7,"",LEFT(RIGHT(VLOOKUP(AK86,suvaha!$D$92:$H$158,2,FALSE),7),1))</f>
        <v/>
      </c>
      <c r="AX88" s="415"/>
      <c r="AY88" s="409" t="str">
        <f>IF(LEN(VLOOKUP(AK86,suvaha!$D$92:$H$158,2,FALSE))&lt;6,"",LEFT(RIGHT(VLOOKUP(AK86,suvaha!$D$92:$H$158,2,FALSE),6),1))</f>
        <v/>
      </c>
      <c r="AZ88" s="211"/>
      <c r="BA88" s="754" t="str">
        <f>IF(LEN(VLOOKUP(AK86,suvaha!$D$92:$H$158,2,FALSE))&lt;5,"",LEFT(RIGHT(VLOOKUP(AK86,suvaha!$D$92:$H$158,2,FALSE),5),1))</f>
        <v/>
      </c>
      <c r="BB88" s="754" t="e">
        <f>IF(LEN(#REF!)&lt;5,"",LEFT(RIGHT(#REF!,5),1))</f>
        <v>#REF!</v>
      </c>
      <c r="BC88" s="411"/>
      <c r="BD88" s="409" t="str">
        <f>IF(LEN(VLOOKUP(AK86,suvaha!$D$92:$H$158,2,FALSE))&lt;4,"",LEFT(RIGHT(VLOOKUP(AK86,suvaha!$D$92:$H$158,2,FALSE),4),1))</f>
        <v/>
      </c>
      <c r="BE88" s="411"/>
      <c r="BF88" s="409" t="str">
        <f>IF(LEN(VLOOKUP(AK86,suvaha!$D$92:$H$158,2,FALSE))&lt;3,"",LEFT(RIGHT(VLOOKUP(AK86,suvaha!$D$92:$H$158,2,FALSE),3),1))</f>
        <v/>
      </c>
      <c r="BG88" s="411"/>
      <c r="BH88" s="409" t="str">
        <f>IF(LEN(VLOOKUP(AK86,suvaha!$D$92:$H$158,2,FALSE))&lt;2,"",LEFT(RIGHT(VLOOKUP(AK86,suvaha!$D$92:$H$158,2,FALSE),2),1))</f>
        <v/>
      </c>
      <c r="BI88" s="411"/>
      <c r="BJ88" s="409" t="str">
        <f>IF(VLOOKUP(AK86,suvaha!$D$92:$H$158,2,FALSE)=0,"",IF(LEN(VLOOKUP(AK86,suvaha!$D$92:$H$158,2,FALSE))&lt;1,"",LEFT(RIGHT(VLOOKUP(AK86,suvaha!$D$92:$H$158,2,FALSE),1),1)))</f>
        <v/>
      </c>
      <c r="BK88" s="643"/>
      <c r="BL88" s="618"/>
      <c r="BM88" s="409" t="str">
        <f>IF(LEN(VLOOKUP(AK86,suvaha!$D$92:$H$158,4,FALSE))&lt;11,"",LEFT(RIGHT(VLOOKUP(AK86,suvaha!$D$92:$H$158,4,FALSE),11),1))</f>
        <v/>
      </c>
      <c r="BN88" s="211"/>
      <c r="BO88" s="409" t="str">
        <f>IF(LEN(VLOOKUP(AK86,suvaha!$D$92:$H$158,4,FALSE))&lt;10,"",LEFT(RIGHT(VLOOKUP(AK86,suvaha!$D$92:$H$158,4,FALSE),10),1))</f>
        <v/>
      </c>
      <c r="BP88" s="411"/>
      <c r="BQ88" s="409" t="str">
        <f>IF(LEN(VLOOKUP(AK86,suvaha!$D$92:$H$158,4,FALSE))&lt;9,"",LEFT(RIGHT(VLOOKUP(AK86,suvaha!$D$92:$H$158,4,FALSE),9),1))</f>
        <v/>
      </c>
      <c r="BR88" s="211"/>
      <c r="BS88" s="409" t="str">
        <f>IF(LEN(VLOOKUP(AK86,suvaha!$D$92:$H$158,4,FALSE))&lt;8,"",LEFT(RIGHT(VLOOKUP(AK86,suvaha!$D$92:$H$158,4,FALSE),8),1))</f>
        <v/>
      </c>
      <c r="BT88" s="411"/>
      <c r="BU88" s="409" t="str">
        <f>IF(LEN(VLOOKUP(AK86,suvaha!$D$92:$H$158,4,FALSE))&lt;7,"",LEFT(RIGHT(VLOOKUP(AK86,suvaha!$D$92:$H$158,4,FALSE),7),1))</f>
        <v/>
      </c>
      <c r="BV88" s="610"/>
      <c r="BW88" s="409" t="str">
        <f>IF(LEN(VLOOKUP(AK86,suvaha!$D$92:$H$158,4,FALSE))&lt;6,"",LEFT(RIGHT(VLOOKUP(AK86,suvaha!$D$92:$H$158,4,FALSE),6),1))</f>
        <v/>
      </c>
      <c r="BX88" s="411"/>
      <c r="BY88" s="409" t="str">
        <f>IF(LEN(VLOOKUP(AK86,suvaha!$D$92:$H$158,4,FALSE))&lt;5,"",LEFT(RIGHT(VLOOKUP(AK86,suvaha!$D$92:$H$158,4,FALSE),5),1))</f>
        <v/>
      </c>
      <c r="BZ88" s="411"/>
      <c r="CA88" s="409" t="str">
        <f>IF(LEN(VLOOKUP(AK86,suvaha!$D$92:$H$158,4,FALSE))&lt;4,"",LEFT(RIGHT(VLOOKUP(AK86,suvaha!$D$92:$H$158,4,FALSE),4),1))</f>
        <v/>
      </c>
      <c r="CB88" s="611"/>
      <c r="CC88" s="409" t="str">
        <f>IF(LEN(VLOOKUP(AK86,suvaha!$D$92:$H$158,4,FALSE))&lt;3,"",LEFT(RIGHT(VLOOKUP(AK86,suvaha!$D$92:$H$158,4,FALSE),3),1))</f>
        <v/>
      </c>
      <c r="CD88" s="411"/>
      <c r="CE88" s="409" t="str">
        <f>IF(LEN(VLOOKUP(AK86,suvaha!$D$92:$H$158,4,FALSE))&lt;2,"",LEFT(RIGHT(VLOOKUP(AK86,suvaha!$D$92:$H$158,4,FALSE),2),1))</f>
        <v/>
      </c>
      <c r="CF88" s="411"/>
      <c r="CG88" s="409" t="str">
        <f>IF(VLOOKUP(AK86,suvaha!$D$92:$H$158,4,FALSE)=0,"",IF(LEN(VLOOKUP(AK86,suvaha!$D$92:$H$158,4,FALSE))&lt;1,"",LEFT(RIGHT(VLOOKUP(AK86,suvaha!$D$92:$H$158,4,FALSE),1),1)))</f>
        <v/>
      </c>
      <c r="CH88" s="242"/>
      <c r="CI88" s="173"/>
      <c r="CJ88" s="173"/>
    </row>
    <row r="89" spans="1:88" s="203" customFormat="1" ht="3" customHeight="1">
      <c r="A89" s="173"/>
      <c r="B89" s="173"/>
      <c r="C89" s="173"/>
      <c r="E89" s="776"/>
      <c r="F89" s="776"/>
      <c r="G89" s="799"/>
      <c r="H89" s="799"/>
      <c r="I89" s="799"/>
      <c r="J89" s="799"/>
      <c r="K89" s="799"/>
      <c r="L89" s="799"/>
      <c r="M89" s="799"/>
      <c r="N89" s="799"/>
      <c r="O89" s="799"/>
      <c r="P89" s="799"/>
      <c r="Q89" s="799"/>
      <c r="R89" s="799"/>
      <c r="S89" s="799"/>
      <c r="T89" s="799"/>
      <c r="U89" s="799"/>
      <c r="V89" s="799"/>
      <c r="W89" s="799"/>
      <c r="X89" s="799"/>
      <c r="Y89" s="799"/>
      <c r="Z89" s="799"/>
      <c r="AA89" s="799"/>
      <c r="AB89" s="799"/>
      <c r="AC89" s="799"/>
      <c r="AD89" s="799"/>
      <c r="AE89" s="799"/>
      <c r="AF89" s="799"/>
      <c r="AG89" s="799"/>
      <c r="AH89" s="799"/>
      <c r="AI89" s="799"/>
      <c r="AJ89" s="799"/>
      <c r="AK89" s="766"/>
      <c r="AL89" s="766"/>
      <c r="AM89" s="766"/>
      <c r="AN89" s="322"/>
      <c r="AO89" s="331"/>
      <c r="AP89" s="331"/>
      <c r="AQ89" s="331"/>
      <c r="AR89" s="331"/>
      <c r="AS89" s="331"/>
      <c r="AT89" s="331"/>
      <c r="AU89" s="331"/>
      <c r="AV89" s="331"/>
      <c r="AW89" s="331"/>
      <c r="AX89" s="331"/>
      <c r="AY89" s="331"/>
      <c r="AZ89" s="331"/>
      <c r="BA89" s="331"/>
      <c r="BB89" s="331"/>
      <c r="BC89" s="331"/>
      <c r="BD89" s="331"/>
      <c r="BE89" s="270"/>
      <c r="BF89" s="270"/>
      <c r="BG89" s="270"/>
      <c r="BH89" s="270"/>
      <c r="BI89" s="270"/>
      <c r="BJ89" s="270"/>
      <c r="BK89" s="270"/>
      <c r="BL89" s="638"/>
      <c r="BM89" s="638"/>
      <c r="BN89" s="638"/>
      <c r="BO89" s="638"/>
      <c r="BP89" s="638"/>
      <c r="BQ89" s="638"/>
      <c r="BR89" s="638"/>
      <c r="BS89" s="638"/>
      <c r="BT89" s="638"/>
      <c r="BU89" s="638"/>
      <c r="BV89" s="638"/>
      <c r="BW89" s="638"/>
      <c r="BX89" s="638"/>
      <c r="BY89" s="638"/>
      <c r="BZ89" s="638"/>
      <c r="CA89" s="638"/>
      <c r="CB89" s="638"/>
      <c r="CC89" s="270"/>
      <c r="CD89" s="270"/>
      <c r="CE89" s="270"/>
      <c r="CF89" s="270"/>
      <c r="CG89" s="270"/>
      <c r="CH89" s="243"/>
      <c r="CI89" s="173"/>
      <c r="CJ89" s="173"/>
    </row>
    <row r="90" spans="1:88" s="206" customFormat="1" ht="3" customHeight="1">
      <c r="A90" s="173"/>
      <c r="B90" s="325"/>
      <c r="C90" s="178"/>
      <c r="D90" s="178"/>
      <c r="E90" s="776" t="s">
        <v>778</v>
      </c>
      <c r="F90" s="776"/>
      <c r="G90" s="765" t="str">
        <f>Index!C161</f>
        <v>Ostatné dlhodobé záväzky (479A, 47XA)</v>
      </c>
      <c r="H90" s="765"/>
      <c r="I90" s="765"/>
      <c r="J90" s="765"/>
      <c r="K90" s="765"/>
      <c r="L90" s="765"/>
      <c r="M90" s="765"/>
      <c r="N90" s="765"/>
      <c r="O90" s="765"/>
      <c r="P90" s="765"/>
      <c r="Q90" s="765"/>
      <c r="R90" s="765"/>
      <c r="S90" s="765"/>
      <c r="T90" s="765"/>
      <c r="U90" s="765"/>
      <c r="V90" s="765"/>
      <c r="W90" s="765"/>
      <c r="X90" s="765"/>
      <c r="Y90" s="765"/>
      <c r="Z90" s="765"/>
      <c r="AA90" s="765"/>
      <c r="AB90" s="765"/>
      <c r="AC90" s="765"/>
      <c r="AD90" s="765"/>
      <c r="AE90" s="765"/>
      <c r="AF90" s="765"/>
      <c r="AG90" s="765"/>
      <c r="AH90" s="765"/>
      <c r="AI90" s="765"/>
      <c r="AJ90" s="765"/>
      <c r="AK90" s="766" t="s">
        <v>135</v>
      </c>
      <c r="AL90" s="766"/>
      <c r="AM90" s="766"/>
      <c r="AN90" s="321"/>
      <c r="AO90" s="332"/>
      <c r="AP90" s="332"/>
      <c r="AQ90" s="332"/>
      <c r="AR90" s="332"/>
      <c r="AS90" s="332"/>
      <c r="AT90" s="332"/>
      <c r="AU90" s="332"/>
      <c r="AV90" s="332"/>
      <c r="AW90" s="332"/>
      <c r="AX90" s="332"/>
      <c r="AY90" s="332"/>
      <c r="AZ90" s="332"/>
      <c r="BA90" s="332"/>
      <c r="BB90" s="332"/>
      <c r="BC90" s="332"/>
      <c r="BD90" s="332"/>
      <c r="BE90" s="264"/>
      <c r="BF90" s="264"/>
      <c r="BG90" s="264"/>
      <c r="BH90" s="264"/>
      <c r="BI90" s="264"/>
      <c r="BJ90" s="264"/>
      <c r="BK90" s="264"/>
      <c r="BL90" s="659"/>
      <c r="BM90" s="659"/>
      <c r="BN90" s="659"/>
      <c r="BO90" s="659"/>
      <c r="BP90" s="659"/>
      <c r="BQ90" s="659"/>
      <c r="BR90" s="659"/>
      <c r="BS90" s="659"/>
      <c r="BT90" s="659"/>
      <c r="BU90" s="659"/>
      <c r="BV90" s="659"/>
      <c r="BW90" s="659"/>
      <c r="BX90" s="659"/>
      <c r="BY90" s="659"/>
      <c r="BZ90" s="659"/>
      <c r="CA90" s="659"/>
      <c r="CB90" s="659"/>
      <c r="CC90" s="264"/>
      <c r="CD90" s="264"/>
      <c r="CE90" s="264"/>
      <c r="CF90" s="264"/>
      <c r="CG90" s="264"/>
      <c r="CH90" s="241"/>
      <c r="CI90" s="245"/>
      <c r="CJ90" s="245"/>
    </row>
    <row r="91" spans="1:88" s="206" customFormat="1" ht="3" customHeight="1">
      <c r="A91" s="173"/>
      <c r="B91" s="173"/>
      <c r="C91" s="173"/>
      <c r="D91" s="325"/>
      <c r="E91" s="776"/>
      <c r="F91" s="776"/>
      <c r="G91" s="765"/>
      <c r="H91" s="765"/>
      <c r="I91" s="765"/>
      <c r="J91" s="765"/>
      <c r="K91" s="765"/>
      <c r="L91" s="765"/>
      <c r="M91" s="765"/>
      <c r="N91" s="765"/>
      <c r="O91" s="765"/>
      <c r="P91" s="765"/>
      <c r="Q91" s="765"/>
      <c r="R91" s="765"/>
      <c r="S91" s="765"/>
      <c r="T91" s="765"/>
      <c r="U91" s="765"/>
      <c r="V91" s="765"/>
      <c r="W91" s="765"/>
      <c r="X91" s="765"/>
      <c r="Y91" s="765"/>
      <c r="Z91" s="765"/>
      <c r="AA91" s="765"/>
      <c r="AB91" s="765"/>
      <c r="AC91" s="765"/>
      <c r="AD91" s="765"/>
      <c r="AE91" s="765"/>
      <c r="AF91" s="765"/>
      <c r="AG91" s="765"/>
      <c r="AH91" s="765"/>
      <c r="AI91" s="765"/>
      <c r="AJ91" s="765"/>
      <c r="AK91" s="766"/>
      <c r="AL91" s="766"/>
      <c r="AM91" s="766"/>
      <c r="AN91" s="319"/>
      <c r="AO91" s="413"/>
      <c r="AP91" s="413"/>
      <c r="AQ91" s="413"/>
      <c r="AR91" s="412"/>
      <c r="AS91" s="414"/>
      <c r="AT91" s="414"/>
      <c r="AU91" s="414"/>
      <c r="AV91" s="414"/>
      <c r="AW91" s="414"/>
      <c r="AX91" s="415"/>
      <c r="AY91" s="613"/>
      <c r="AZ91" s="613"/>
      <c r="BA91" s="613"/>
      <c r="BB91" s="613"/>
      <c r="BC91" s="613"/>
      <c r="BD91" s="613"/>
      <c r="BE91" s="411"/>
      <c r="BF91" s="761"/>
      <c r="BG91" s="761"/>
      <c r="BH91" s="761"/>
      <c r="BI91" s="761"/>
      <c r="BJ91" s="761"/>
      <c r="BK91" s="643"/>
      <c r="BL91" s="618"/>
      <c r="BM91" s="612"/>
      <c r="BN91" s="612"/>
      <c r="BO91" s="612"/>
      <c r="BP91" s="412"/>
      <c r="BQ91" s="613"/>
      <c r="BR91" s="613"/>
      <c r="BS91" s="613"/>
      <c r="BT91" s="613"/>
      <c r="BU91" s="613"/>
      <c r="BV91" s="610"/>
      <c r="BW91" s="614"/>
      <c r="BX91" s="614"/>
      <c r="BY91" s="614"/>
      <c r="BZ91" s="614"/>
      <c r="CA91" s="614"/>
      <c r="CB91" s="611"/>
      <c r="CC91" s="614"/>
      <c r="CD91" s="614"/>
      <c r="CE91" s="614"/>
      <c r="CF91" s="614"/>
      <c r="CG91" s="614"/>
      <c r="CH91" s="242"/>
      <c r="CI91" s="245"/>
      <c r="CJ91" s="245"/>
    </row>
    <row r="92" spans="1:88" s="203" customFormat="1" ht="15" customHeight="1">
      <c r="A92" s="173"/>
      <c r="B92" s="173"/>
      <c r="C92" s="173"/>
      <c r="E92" s="776"/>
      <c r="F92" s="776"/>
      <c r="G92" s="765"/>
      <c r="H92" s="765"/>
      <c r="I92" s="765"/>
      <c r="J92" s="765"/>
      <c r="K92" s="765"/>
      <c r="L92" s="765"/>
      <c r="M92" s="765"/>
      <c r="N92" s="765"/>
      <c r="O92" s="765"/>
      <c r="P92" s="765"/>
      <c r="Q92" s="765"/>
      <c r="R92" s="765"/>
      <c r="S92" s="765"/>
      <c r="T92" s="765"/>
      <c r="U92" s="765"/>
      <c r="V92" s="765"/>
      <c r="W92" s="765"/>
      <c r="X92" s="765"/>
      <c r="Y92" s="765"/>
      <c r="Z92" s="765"/>
      <c r="AA92" s="765"/>
      <c r="AB92" s="765"/>
      <c r="AC92" s="765"/>
      <c r="AD92" s="765"/>
      <c r="AE92" s="765"/>
      <c r="AF92" s="765"/>
      <c r="AG92" s="765"/>
      <c r="AH92" s="765"/>
      <c r="AI92" s="765"/>
      <c r="AJ92" s="765"/>
      <c r="AK92" s="766"/>
      <c r="AL92" s="766"/>
      <c r="AM92" s="766"/>
      <c r="AN92" s="319"/>
      <c r="AO92" s="409" t="str">
        <f>IF(LEN(VLOOKUP(AK90,suvaha!$D$92:$H$158,2,FALSE))&lt;11,"",LEFT(RIGHT(VLOOKUP(AK90,suvaha!$D$92:$H$158,2,FALSE),11),1))</f>
        <v/>
      </c>
      <c r="AP92" s="211"/>
      <c r="AQ92" s="409" t="str">
        <f>IF(LEN(VLOOKUP(AK90,suvaha!$D$92:$H$158,2,FALSE))&lt;10,"",LEFT(RIGHT(VLOOKUP(AK90,suvaha!$D$92:$H$158,2,FALSE),10),1))</f>
        <v/>
      </c>
      <c r="AR92" s="411"/>
      <c r="AS92" s="409" t="str">
        <f>IF(LEN(VLOOKUP(AK90,suvaha!$D$92:$H$158,2,FALSE))&lt;9,"",LEFT(RIGHT(VLOOKUP(AK90,suvaha!$D$92:$H$158,2,FALSE),9),1))</f>
        <v/>
      </c>
      <c r="AT92" s="211"/>
      <c r="AU92" s="409" t="str">
        <f>IF(LEN(VLOOKUP(AK90,suvaha!$D$92:$H$158,2,FALSE))&lt;8,"",LEFT(RIGHT(VLOOKUP(AK90,suvaha!$D$92:$H$158,2,FALSE),8),1))</f>
        <v/>
      </c>
      <c r="AV92" s="411"/>
      <c r="AW92" s="409" t="str">
        <f>IF(LEN(VLOOKUP(AK90,suvaha!$D$92:$H$158,2,FALSE))&lt;7,"",LEFT(RIGHT(VLOOKUP(AK90,suvaha!$D$92:$H$158,2,FALSE),7),1))</f>
        <v/>
      </c>
      <c r="AX92" s="415"/>
      <c r="AY92" s="409" t="str">
        <f>IF(LEN(VLOOKUP(AK90,suvaha!$D$92:$H$158,2,FALSE))&lt;6,"",LEFT(RIGHT(VLOOKUP(AK90,suvaha!$D$92:$H$158,2,FALSE),6),1))</f>
        <v/>
      </c>
      <c r="AZ92" s="211"/>
      <c r="BA92" s="754" t="str">
        <f>IF(LEN(VLOOKUP(AK90,suvaha!$D$92:$H$158,2,FALSE))&lt;5,"",LEFT(RIGHT(VLOOKUP(AK90,suvaha!$D$92:$H$158,2,FALSE),5),1))</f>
        <v/>
      </c>
      <c r="BB92" s="754" t="e">
        <f>IF(LEN(#REF!)&lt;5,"",LEFT(RIGHT(#REF!,5),1))</f>
        <v>#REF!</v>
      </c>
      <c r="BC92" s="411"/>
      <c r="BD92" s="409" t="str">
        <f>IF(LEN(VLOOKUP(AK90,suvaha!$D$92:$H$158,2,FALSE))&lt;4,"",LEFT(RIGHT(VLOOKUP(AK90,suvaha!$D$92:$H$158,2,FALSE),4),1))</f>
        <v/>
      </c>
      <c r="BE92" s="411"/>
      <c r="BF92" s="409" t="str">
        <f>IF(LEN(VLOOKUP(AK90,suvaha!$D$92:$H$158,2,FALSE))&lt;3,"",LEFT(RIGHT(VLOOKUP(AK90,suvaha!$D$92:$H$158,2,FALSE),3),1))</f>
        <v/>
      </c>
      <c r="BG92" s="411"/>
      <c r="BH92" s="409" t="str">
        <f>IF(LEN(VLOOKUP(AK90,suvaha!$D$92:$H$158,2,FALSE))&lt;2,"",LEFT(RIGHT(VLOOKUP(AK90,suvaha!$D$92:$H$158,2,FALSE),2),1))</f>
        <v/>
      </c>
      <c r="BI92" s="411"/>
      <c r="BJ92" s="409" t="str">
        <f>IF(VLOOKUP(AK90,suvaha!$D$92:$H$158,2,FALSE)=0,"",IF(LEN(VLOOKUP(AK90,suvaha!$D$92:$H$158,2,FALSE))&lt;1,"",LEFT(RIGHT(VLOOKUP(AK90,suvaha!$D$92:$H$158,2,FALSE),1),1)))</f>
        <v/>
      </c>
      <c r="BK92" s="643"/>
      <c r="BL92" s="618"/>
      <c r="BM92" s="409" t="str">
        <f>IF(LEN(VLOOKUP(AK90,suvaha!$D$92:$H$158,4,FALSE))&lt;11,"",LEFT(RIGHT(VLOOKUP(AK90,suvaha!$D$92:$H$158,4,FALSE),11),1))</f>
        <v/>
      </c>
      <c r="BN92" s="211"/>
      <c r="BO92" s="409" t="str">
        <f>IF(LEN(VLOOKUP(AK90,suvaha!$D$92:$H$158,4,FALSE))&lt;10,"",LEFT(RIGHT(VLOOKUP(AK90,suvaha!$D$92:$H$158,4,FALSE),10),1))</f>
        <v/>
      </c>
      <c r="BP92" s="411"/>
      <c r="BQ92" s="409" t="str">
        <f>IF(LEN(VLOOKUP(AK90,suvaha!$D$92:$H$158,4,FALSE))&lt;9,"",LEFT(RIGHT(VLOOKUP(AK90,suvaha!$D$92:$H$158,4,FALSE),9),1))</f>
        <v/>
      </c>
      <c r="BR92" s="211"/>
      <c r="BS92" s="409" t="str">
        <f>IF(LEN(VLOOKUP(AK90,suvaha!$D$92:$H$158,4,FALSE))&lt;8,"",LEFT(RIGHT(VLOOKUP(AK90,suvaha!$D$92:$H$158,4,FALSE),8),1))</f>
        <v/>
      </c>
      <c r="BT92" s="411"/>
      <c r="BU92" s="409" t="str">
        <f>IF(LEN(VLOOKUP(AK90,suvaha!$D$92:$H$158,4,FALSE))&lt;7,"",LEFT(RIGHT(VLOOKUP(AK90,suvaha!$D$92:$H$158,4,FALSE),7),1))</f>
        <v/>
      </c>
      <c r="BV92" s="610"/>
      <c r="BW92" s="409" t="str">
        <f>IF(LEN(VLOOKUP(AK90,suvaha!$D$92:$H$158,4,FALSE))&lt;6,"",LEFT(RIGHT(VLOOKUP(AK90,suvaha!$D$92:$H$158,4,FALSE),6),1))</f>
        <v/>
      </c>
      <c r="BX92" s="411"/>
      <c r="BY92" s="409" t="str">
        <f>IF(LEN(VLOOKUP(AK90,suvaha!$D$92:$H$158,4,FALSE))&lt;5,"",LEFT(RIGHT(VLOOKUP(AK90,suvaha!$D$92:$H$158,4,FALSE),5),1))</f>
        <v/>
      </c>
      <c r="BZ92" s="411"/>
      <c r="CA92" s="409" t="str">
        <f>IF(LEN(VLOOKUP(AK90,suvaha!$D$92:$H$158,4,FALSE))&lt;4,"",LEFT(RIGHT(VLOOKUP(AK90,suvaha!$D$92:$H$158,4,FALSE),4),1))</f>
        <v/>
      </c>
      <c r="CB92" s="611"/>
      <c r="CC92" s="409" t="str">
        <f>IF(LEN(VLOOKUP(AK90,suvaha!$D$92:$H$158,4,FALSE))&lt;3,"",LEFT(RIGHT(VLOOKUP(AK90,suvaha!$D$92:$H$158,4,FALSE),3),1))</f>
        <v/>
      </c>
      <c r="CD92" s="411"/>
      <c r="CE92" s="409" t="str">
        <f>IF(LEN(VLOOKUP(AK90,suvaha!$D$92:$H$158,4,FALSE))&lt;2,"",LEFT(RIGHT(VLOOKUP(AK90,suvaha!$D$92:$H$158,4,FALSE),2),1))</f>
        <v/>
      </c>
      <c r="CF92" s="411"/>
      <c r="CG92" s="409" t="str">
        <f>IF(VLOOKUP(AK90,suvaha!$D$92:$H$158,4,FALSE)=0,"",IF(LEN(VLOOKUP(AK90,suvaha!$D$92:$H$158,4,FALSE))&lt;1,"",LEFT(RIGHT(VLOOKUP(AK90,suvaha!$D$92:$H$158,4,FALSE),1),1)))</f>
        <v/>
      </c>
      <c r="CH92" s="242"/>
      <c r="CI92" s="173"/>
      <c r="CJ92" s="173"/>
    </row>
    <row r="93" spans="1:88" s="203" customFormat="1" ht="3" customHeight="1">
      <c r="A93" s="173"/>
      <c r="B93" s="173"/>
      <c r="C93" s="173"/>
      <c r="E93" s="776"/>
      <c r="F93" s="776"/>
      <c r="G93" s="765"/>
      <c r="H93" s="765"/>
      <c r="I93" s="765"/>
      <c r="J93" s="765"/>
      <c r="K93" s="765"/>
      <c r="L93" s="765"/>
      <c r="M93" s="765"/>
      <c r="N93" s="765"/>
      <c r="O93" s="765"/>
      <c r="P93" s="765"/>
      <c r="Q93" s="765"/>
      <c r="R93" s="765"/>
      <c r="S93" s="765"/>
      <c r="T93" s="765"/>
      <c r="U93" s="765"/>
      <c r="V93" s="765"/>
      <c r="W93" s="765"/>
      <c r="X93" s="765"/>
      <c r="Y93" s="765"/>
      <c r="Z93" s="765"/>
      <c r="AA93" s="765"/>
      <c r="AB93" s="765"/>
      <c r="AC93" s="765"/>
      <c r="AD93" s="765"/>
      <c r="AE93" s="765"/>
      <c r="AF93" s="765"/>
      <c r="AG93" s="765"/>
      <c r="AH93" s="765"/>
      <c r="AI93" s="765"/>
      <c r="AJ93" s="765"/>
      <c r="AK93" s="766"/>
      <c r="AL93" s="766"/>
      <c r="AM93" s="766"/>
      <c r="AN93" s="322"/>
      <c r="AO93" s="331"/>
      <c r="AP93" s="331"/>
      <c r="AQ93" s="331"/>
      <c r="AR93" s="331"/>
      <c r="AS93" s="331"/>
      <c r="AT93" s="331"/>
      <c r="AU93" s="331"/>
      <c r="AV93" s="331"/>
      <c r="AW93" s="331"/>
      <c r="AX93" s="331"/>
      <c r="AY93" s="331"/>
      <c r="AZ93" s="331"/>
      <c r="BA93" s="331"/>
      <c r="BB93" s="331"/>
      <c r="BC93" s="331"/>
      <c r="BD93" s="331"/>
      <c r="BE93" s="270"/>
      <c r="BF93" s="270"/>
      <c r="BG93" s="270"/>
      <c r="BH93" s="270"/>
      <c r="BI93" s="270"/>
      <c r="BJ93" s="270"/>
      <c r="BK93" s="270"/>
      <c r="BL93" s="638"/>
      <c r="BM93" s="638"/>
      <c r="BN93" s="638"/>
      <c r="BO93" s="638"/>
      <c r="BP93" s="638"/>
      <c r="BQ93" s="638"/>
      <c r="BR93" s="638"/>
      <c r="BS93" s="638"/>
      <c r="BT93" s="638"/>
      <c r="BU93" s="638"/>
      <c r="BV93" s="638"/>
      <c r="BW93" s="638"/>
      <c r="BX93" s="638"/>
      <c r="BY93" s="638"/>
      <c r="BZ93" s="638"/>
      <c r="CA93" s="638"/>
      <c r="CB93" s="638"/>
      <c r="CC93" s="270"/>
      <c r="CD93" s="270"/>
      <c r="CE93" s="270"/>
      <c r="CF93" s="270"/>
      <c r="CG93" s="270"/>
      <c r="CH93" s="243"/>
      <c r="CI93" s="173"/>
      <c r="CJ93" s="173"/>
    </row>
    <row r="94" spans="1:88" s="206" customFormat="1" ht="3" customHeight="1">
      <c r="A94" s="173"/>
      <c r="B94" s="325"/>
      <c r="C94" s="178"/>
      <c r="D94" s="178"/>
      <c r="E94" s="776" t="s">
        <v>779</v>
      </c>
      <c r="F94" s="776"/>
      <c r="G94" s="765" t="str">
        <f>Index!C162</f>
        <v>Dlhodobé prijaté preddavky (475A)</v>
      </c>
      <c r="H94" s="765"/>
      <c r="I94" s="765"/>
      <c r="J94" s="765"/>
      <c r="K94" s="765"/>
      <c r="L94" s="765"/>
      <c r="M94" s="765"/>
      <c r="N94" s="765"/>
      <c r="O94" s="765"/>
      <c r="P94" s="765"/>
      <c r="Q94" s="765"/>
      <c r="R94" s="765"/>
      <c r="S94" s="765"/>
      <c r="T94" s="765"/>
      <c r="U94" s="765"/>
      <c r="V94" s="765"/>
      <c r="W94" s="765"/>
      <c r="X94" s="765"/>
      <c r="Y94" s="765"/>
      <c r="Z94" s="765"/>
      <c r="AA94" s="765"/>
      <c r="AB94" s="765"/>
      <c r="AC94" s="765"/>
      <c r="AD94" s="765"/>
      <c r="AE94" s="765"/>
      <c r="AF94" s="765"/>
      <c r="AG94" s="765"/>
      <c r="AH94" s="765"/>
      <c r="AI94" s="765"/>
      <c r="AJ94" s="765"/>
      <c r="AK94" s="766" t="s">
        <v>136</v>
      </c>
      <c r="AL94" s="766"/>
      <c r="AM94" s="766"/>
      <c r="AN94" s="321"/>
      <c r="AO94" s="332"/>
      <c r="AP94" s="332"/>
      <c r="AQ94" s="332"/>
      <c r="AR94" s="332"/>
      <c r="AS94" s="332"/>
      <c r="AT94" s="332"/>
      <c r="AU94" s="332"/>
      <c r="AV94" s="332"/>
      <c r="AW94" s="332"/>
      <c r="AX94" s="332"/>
      <c r="AY94" s="332"/>
      <c r="AZ94" s="332"/>
      <c r="BA94" s="332"/>
      <c r="BB94" s="332"/>
      <c r="BC94" s="332"/>
      <c r="BD94" s="332"/>
      <c r="BE94" s="264"/>
      <c r="BF94" s="264"/>
      <c r="BG94" s="264"/>
      <c r="BH94" s="264"/>
      <c r="BI94" s="264"/>
      <c r="BJ94" s="264"/>
      <c r="BK94" s="264"/>
      <c r="BL94" s="659"/>
      <c r="BM94" s="659"/>
      <c r="BN94" s="659"/>
      <c r="BO94" s="659"/>
      <c r="BP94" s="659"/>
      <c r="BQ94" s="659"/>
      <c r="BR94" s="659"/>
      <c r="BS94" s="659"/>
      <c r="BT94" s="659"/>
      <c r="BU94" s="659"/>
      <c r="BV94" s="659"/>
      <c r="BW94" s="659"/>
      <c r="BX94" s="659"/>
      <c r="BY94" s="659"/>
      <c r="BZ94" s="659"/>
      <c r="CA94" s="659"/>
      <c r="CB94" s="659"/>
      <c r="CC94" s="264"/>
      <c r="CD94" s="264"/>
      <c r="CE94" s="264"/>
      <c r="CF94" s="264"/>
      <c r="CG94" s="264"/>
      <c r="CH94" s="241"/>
      <c r="CI94" s="245"/>
      <c r="CJ94" s="245"/>
    </row>
    <row r="95" spans="1:88" s="206" customFormat="1" ht="3" customHeight="1">
      <c r="A95" s="173"/>
      <c r="B95" s="173"/>
      <c r="C95" s="173"/>
      <c r="D95" s="325"/>
      <c r="E95" s="776"/>
      <c r="F95" s="776"/>
      <c r="G95" s="765"/>
      <c r="H95" s="765"/>
      <c r="I95" s="765"/>
      <c r="J95" s="765"/>
      <c r="K95" s="765"/>
      <c r="L95" s="765"/>
      <c r="M95" s="765"/>
      <c r="N95" s="765"/>
      <c r="O95" s="765"/>
      <c r="P95" s="765"/>
      <c r="Q95" s="765"/>
      <c r="R95" s="765"/>
      <c r="S95" s="765"/>
      <c r="T95" s="765"/>
      <c r="U95" s="765"/>
      <c r="V95" s="765"/>
      <c r="W95" s="765"/>
      <c r="X95" s="765"/>
      <c r="Y95" s="765"/>
      <c r="Z95" s="765"/>
      <c r="AA95" s="765"/>
      <c r="AB95" s="765"/>
      <c r="AC95" s="765"/>
      <c r="AD95" s="765"/>
      <c r="AE95" s="765"/>
      <c r="AF95" s="765"/>
      <c r="AG95" s="765"/>
      <c r="AH95" s="765"/>
      <c r="AI95" s="765"/>
      <c r="AJ95" s="765"/>
      <c r="AK95" s="766"/>
      <c r="AL95" s="766"/>
      <c r="AM95" s="766"/>
      <c r="AN95" s="319"/>
      <c r="AO95" s="413"/>
      <c r="AP95" s="413"/>
      <c r="AQ95" s="413"/>
      <c r="AR95" s="412"/>
      <c r="AS95" s="414"/>
      <c r="AT95" s="414"/>
      <c r="AU95" s="414"/>
      <c r="AV95" s="414"/>
      <c r="AW95" s="414"/>
      <c r="AX95" s="415"/>
      <c r="AY95" s="613"/>
      <c r="AZ95" s="613"/>
      <c r="BA95" s="613"/>
      <c r="BB95" s="613"/>
      <c r="BC95" s="613"/>
      <c r="BD95" s="613"/>
      <c r="BE95" s="411"/>
      <c r="BF95" s="761"/>
      <c r="BG95" s="761"/>
      <c r="BH95" s="761"/>
      <c r="BI95" s="761"/>
      <c r="BJ95" s="761"/>
      <c r="BK95" s="643"/>
      <c r="BL95" s="618"/>
      <c r="BM95" s="612"/>
      <c r="BN95" s="612"/>
      <c r="BO95" s="612"/>
      <c r="BP95" s="412"/>
      <c r="BQ95" s="613"/>
      <c r="BR95" s="613"/>
      <c r="BS95" s="613"/>
      <c r="BT95" s="613"/>
      <c r="BU95" s="613"/>
      <c r="BV95" s="610"/>
      <c r="BW95" s="614"/>
      <c r="BX95" s="614"/>
      <c r="BY95" s="614"/>
      <c r="BZ95" s="614"/>
      <c r="CA95" s="614"/>
      <c r="CB95" s="611"/>
      <c r="CC95" s="614"/>
      <c r="CD95" s="614"/>
      <c r="CE95" s="614"/>
      <c r="CF95" s="614"/>
      <c r="CG95" s="614"/>
      <c r="CH95" s="242"/>
      <c r="CI95" s="245"/>
      <c r="CJ95" s="245"/>
    </row>
    <row r="96" spans="1:88" s="203" customFormat="1" ht="15" customHeight="1">
      <c r="A96" s="173"/>
      <c r="B96" s="173"/>
      <c r="C96" s="173"/>
      <c r="E96" s="776"/>
      <c r="F96" s="776"/>
      <c r="G96" s="765"/>
      <c r="H96" s="765"/>
      <c r="I96" s="765"/>
      <c r="J96" s="765"/>
      <c r="K96" s="765"/>
      <c r="L96" s="765"/>
      <c r="M96" s="765"/>
      <c r="N96" s="765"/>
      <c r="O96" s="765"/>
      <c r="P96" s="765"/>
      <c r="Q96" s="765"/>
      <c r="R96" s="765"/>
      <c r="S96" s="765"/>
      <c r="T96" s="765"/>
      <c r="U96" s="765"/>
      <c r="V96" s="765"/>
      <c r="W96" s="765"/>
      <c r="X96" s="765"/>
      <c r="Y96" s="765"/>
      <c r="Z96" s="765"/>
      <c r="AA96" s="765"/>
      <c r="AB96" s="765"/>
      <c r="AC96" s="765"/>
      <c r="AD96" s="765"/>
      <c r="AE96" s="765"/>
      <c r="AF96" s="765"/>
      <c r="AG96" s="765"/>
      <c r="AH96" s="765"/>
      <c r="AI96" s="765"/>
      <c r="AJ96" s="765"/>
      <c r="AK96" s="766"/>
      <c r="AL96" s="766"/>
      <c r="AM96" s="766"/>
      <c r="AN96" s="319"/>
      <c r="AO96" s="409" t="str">
        <f>IF(LEN(VLOOKUP(AK94,suvaha!$D$92:$H$158,2,FALSE))&lt;11,"",LEFT(RIGHT(VLOOKUP(AK94,suvaha!$D$92:$H$158,2,FALSE),11),1))</f>
        <v/>
      </c>
      <c r="AP96" s="211"/>
      <c r="AQ96" s="409" t="str">
        <f>IF(LEN(VLOOKUP(AK94,suvaha!$D$92:$H$158,2,FALSE))&lt;10,"",LEFT(RIGHT(VLOOKUP(AK94,suvaha!$D$92:$H$158,2,FALSE),10),1))</f>
        <v/>
      </c>
      <c r="AR96" s="411"/>
      <c r="AS96" s="409" t="str">
        <f>IF(LEN(VLOOKUP(AK94,suvaha!$D$92:$H$158,2,FALSE))&lt;9,"",LEFT(RIGHT(VLOOKUP(AK94,suvaha!$D$92:$H$158,2,FALSE),9),1))</f>
        <v/>
      </c>
      <c r="AT96" s="211"/>
      <c r="AU96" s="409" t="str">
        <f>IF(LEN(VLOOKUP(AK94,suvaha!$D$92:$H$158,2,FALSE))&lt;8,"",LEFT(RIGHT(VLOOKUP(AK94,suvaha!$D$92:$H$158,2,FALSE),8),1))</f>
        <v/>
      </c>
      <c r="AV96" s="411"/>
      <c r="AW96" s="409" t="str">
        <f>IF(LEN(VLOOKUP(AK94,suvaha!$D$92:$H$158,2,FALSE))&lt;7,"",LEFT(RIGHT(VLOOKUP(AK94,suvaha!$D$92:$H$158,2,FALSE),7),1))</f>
        <v/>
      </c>
      <c r="AX96" s="415"/>
      <c r="AY96" s="409" t="str">
        <f>IF(LEN(VLOOKUP(AK94,suvaha!$D$92:$H$158,2,FALSE))&lt;6,"",LEFT(RIGHT(VLOOKUP(AK94,suvaha!$D$92:$H$158,2,FALSE),6),1))</f>
        <v/>
      </c>
      <c r="AZ96" s="211"/>
      <c r="BA96" s="754" t="str">
        <f>IF(LEN(VLOOKUP(AK94,suvaha!$D$92:$H$158,2,FALSE))&lt;5,"",LEFT(RIGHT(VLOOKUP(AK94,suvaha!$D$92:$H$158,2,FALSE),5),1))</f>
        <v/>
      </c>
      <c r="BB96" s="754" t="e">
        <f>IF(LEN(#REF!)&lt;5,"",LEFT(RIGHT(#REF!,5),1))</f>
        <v>#REF!</v>
      </c>
      <c r="BC96" s="411"/>
      <c r="BD96" s="409" t="str">
        <f>IF(LEN(VLOOKUP(AK94,suvaha!$D$92:$H$158,2,FALSE))&lt;4,"",LEFT(RIGHT(VLOOKUP(AK94,suvaha!$D$92:$H$158,2,FALSE),4),1))</f>
        <v/>
      </c>
      <c r="BE96" s="411"/>
      <c r="BF96" s="409" t="str">
        <f>IF(LEN(VLOOKUP(AK94,suvaha!$D$92:$H$158,2,FALSE))&lt;3,"",LEFT(RIGHT(VLOOKUP(AK94,suvaha!$D$92:$H$158,2,FALSE),3),1))</f>
        <v/>
      </c>
      <c r="BG96" s="411"/>
      <c r="BH96" s="409" t="str">
        <f>IF(LEN(VLOOKUP(AK94,suvaha!$D$92:$H$158,2,FALSE))&lt;2,"",LEFT(RIGHT(VLOOKUP(AK94,suvaha!$D$92:$H$158,2,FALSE),2),1))</f>
        <v/>
      </c>
      <c r="BI96" s="411"/>
      <c r="BJ96" s="409" t="str">
        <f>IF(VLOOKUP(AK94,suvaha!$D$92:$H$158,2,FALSE)=0,"",IF(LEN(VLOOKUP(AK94,suvaha!$D$92:$H$158,2,FALSE))&lt;1,"",LEFT(RIGHT(VLOOKUP(AK94,suvaha!$D$92:$H$158,2,FALSE),1),1)))</f>
        <v/>
      </c>
      <c r="BK96" s="643"/>
      <c r="BL96" s="618"/>
      <c r="BM96" s="409" t="str">
        <f>IF(LEN(VLOOKUP(AK94,suvaha!$D$92:$H$158,4,FALSE))&lt;11,"",LEFT(RIGHT(VLOOKUP(AK94,suvaha!$D$92:$H$158,4,FALSE),11),1))</f>
        <v/>
      </c>
      <c r="BN96" s="211"/>
      <c r="BO96" s="409" t="str">
        <f>IF(LEN(VLOOKUP(AK94,suvaha!$D$92:$H$158,4,FALSE))&lt;10,"",LEFT(RIGHT(VLOOKUP(AK94,suvaha!$D$92:$H$158,4,FALSE),10),1))</f>
        <v/>
      </c>
      <c r="BP96" s="411"/>
      <c r="BQ96" s="409" t="str">
        <f>IF(LEN(VLOOKUP(AK94,suvaha!$D$92:$H$158,4,FALSE))&lt;9,"",LEFT(RIGHT(VLOOKUP(AK94,suvaha!$D$92:$H$158,4,FALSE),9),1))</f>
        <v/>
      </c>
      <c r="BR96" s="211"/>
      <c r="BS96" s="409" t="str">
        <f>IF(LEN(VLOOKUP(AK94,suvaha!$D$92:$H$158,4,FALSE))&lt;8,"",LEFT(RIGHT(VLOOKUP(AK94,suvaha!$D$92:$H$158,4,FALSE),8),1))</f>
        <v/>
      </c>
      <c r="BT96" s="411"/>
      <c r="BU96" s="409" t="str">
        <f>IF(LEN(VLOOKUP(AK94,suvaha!$D$92:$H$158,4,FALSE))&lt;7,"",LEFT(RIGHT(VLOOKUP(AK94,suvaha!$D$92:$H$158,4,FALSE),7),1))</f>
        <v/>
      </c>
      <c r="BV96" s="610"/>
      <c r="BW96" s="409" t="str">
        <f>IF(LEN(VLOOKUP(AK94,suvaha!$D$92:$H$158,4,FALSE))&lt;6,"",LEFT(RIGHT(VLOOKUP(AK94,suvaha!$D$92:$H$158,4,FALSE),6),1))</f>
        <v/>
      </c>
      <c r="BX96" s="411"/>
      <c r="BY96" s="409" t="str">
        <f>IF(LEN(VLOOKUP(AK94,suvaha!$D$92:$H$158,4,FALSE))&lt;5,"",LEFT(RIGHT(VLOOKUP(AK94,suvaha!$D$92:$H$158,4,FALSE),5),1))</f>
        <v/>
      </c>
      <c r="BZ96" s="411"/>
      <c r="CA96" s="409" t="str">
        <f>IF(LEN(VLOOKUP(AK94,suvaha!$D$92:$H$158,4,FALSE))&lt;4,"",LEFT(RIGHT(VLOOKUP(AK94,suvaha!$D$92:$H$158,4,FALSE),4),1))</f>
        <v/>
      </c>
      <c r="CB96" s="611"/>
      <c r="CC96" s="409" t="str">
        <f>IF(LEN(VLOOKUP(AK94,suvaha!$D$92:$H$158,4,FALSE))&lt;3,"",LEFT(RIGHT(VLOOKUP(AK94,suvaha!$D$92:$H$158,4,FALSE),3),1))</f>
        <v/>
      </c>
      <c r="CD96" s="411"/>
      <c r="CE96" s="409" t="str">
        <f>IF(LEN(VLOOKUP(AK94,suvaha!$D$92:$H$158,4,FALSE))&lt;2,"",LEFT(RIGHT(VLOOKUP(AK94,suvaha!$D$92:$H$158,4,FALSE),2),1))</f>
        <v/>
      </c>
      <c r="CF96" s="411"/>
      <c r="CG96" s="409" t="str">
        <f>IF(VLOOKUP(AK94,suvaha!$D$92:$H$158,4,FALSE)=0,"",IF(LEN(VLOOKUP(AK94,suvaha!$D$92:$H$158,4,FALSE))&lt;1,"",LEFT(RIGHT(VLOOKUP(AK94,suvaha!$D$92:$H$158,4,FALSE),1),1)))</f>
        <v/>
      </c>
      <c r="CH96" s="242"/>
      <c r="CI96" s="173"/>
      <c r="CJ96" s="173"/>
    </row>
    <row r="97" spans="1:88" s="203" customFormat="1" ht="3" customHeight="1">
      <c r="A97" s="173"/>
      <c r="B97" s="173"/>
      <c r="C97" s="173"/>
      <c r="E97" s="776"/>
      <c r="F97" s="776"/>
      <c r="G97" s="765"/>
      <c r="H97" s="765"/>
      <c r="I97" s="765"/>
      <c r="J97" s="765"/>
      <c r="K97" s="765"/>
      <c r="L97" s="765"/>
      <c r="M97" s="765"/>
      <c r="N97" s="765"/>
      <c r="O97" s="765"/>
      <c r="P97" s="765"/>
      <c r="Q97" s="765"/>
      <c r="R97" s="765"/>
      <c r="S97" s="765"/>
      <c r="T97" s="765"/>
      <c r="U97" s="765"/>
      <c r="V97" s="765"/>
      <c r="W97" s="765"/>
      <c r="X97" s="765"/>
      <c r="Y97" s="765"/>
      <c r="Z97" s="765"/>
      <c r="AA97" s="765"/>
      <c r="AB97" s="765"/>
      <c r="AC97" s="765"/>
      <c r="AD97" s="765"/>
      <c r="AE97" s="765"/>
      <c r="AF97" s="765"/>
      <c r="AG97" s="765"/>
      <c r="AH97" s="765"/>
      <c r="AI97" s="765"/>
      <c r="AJ97" s="765"/>
      <c r="AK97" s="766"/>
      <c r="AL97" s="766"/>
      <c r="AM97" s="766"/>
      <c r="AN97" s="322"/>
      <c r="AO97" s="331"/>
      <c r="AP97" s="331"/>
      <c r="AQ97" s="331"/>
      <c r="AR97" s="331"/>
      <c r="AS97" s="331"/>
      <c r="AT97" s="331"/>
      <c r="AU97" s="331"/>
      <c r="AV97" s="331"/>
      <c r="AW97" s="331"/>
      <c r="AX97" s="331"/>
      <c r="AY97" s="331"/>
      <c r="AZ97" s="331"/>
      <c r="BA97" s="331"/>
      <c r="BB97" s="331"/>
      <c r="BC97" s="331"/>
      <c r="BD97" s="331"/>
      <c r="BE97" s="270"/>
      <c r="BF97" s="270"/>
      <c r="BG97" s="270"/>
      <c r="BH97" s="270"/>
      <c r="BI97" s="270"/>
      <c r="BJ97" s="270"/>
      <c r="BK97" s="270"/>
      <c r="BL97" s="638"/>
      <c r="BM97" s="638"/>
      <c r="BN97" s="638"/>
      <c r="BO97" s="638"/>
      <c r="BP97" s="638"/>
      <c r="BQ97" s="638"/>
      <c r="BR97" s="638"/>
      <c r="BS97" s="638"/>
      <c r="BT97" s="638"/>
      <c r="BU97" s="638"/>
      <c r="BV97" s="638"/>
      <c r="BW97" s="638"/>
      <c r="BX97" s="638"/>
      <c r="BY97" s="638"/>
      <c r="BZ97" s="638"/>
      <c r="CA97" s="638"/>
      <c r="CB97" s="638"/>
      <c r="CC97" s="270"/>
      <c r="CD97" s="270"/>
      <c r="CE97" s="270"/>
      <c r="CF97" s="270"/>
      <c r="CG97" s="270"/>
      <c r="CH97" s="243"/>
      <c r="CI97" s="173"/>
      <c r="CJ97" s="173"/>
    </row>
    <row r="98" spans="1:88" s="206" customFormat="1" ht="3" customHeight="1">
      <c r="A98" s="173"/>
      <c r="B98" s="325"/>
      <c r="C98" s="178"/>
      <c r="D98" s="178"/>
      <c r="E98" s="776" t="s">
        <v>780</v>
      </c>
      <c r="F98" s="776"/>
      <c r="G98" s="765" t="str">
        <f>Index!C163</f>
        <v>Dlhodobé zmenky na úhradu (478A)</v>
      </c>
      <c r="H98" s="765"/>
      <c r="I98" s="765"/>
      <c r="J98" s="765"/>
      <c r="K98" s="765"/>
      <c r="L98" s="765"/>
      <c r="M98" s="765"/>
      <c r="N98" s="765"/>
      <c r="O98" s="765"/>
      <c r="P98" s="765"/>
      <c r="Q98" s="765"/>
      <c r="R98" s="765"/>
      <c r="S98" s="765"/>
      <c r="T98" s="765"/>
      <c r="U98" s="765"/>
      <c r="V98" s="765"/>
      <c r="W98" s="765"/>
      <c r="X98" s="765"/>
      <c r="Y98" s="765"/>
      <c r="Z98" s="765"/>
      <c r="AA98" s="765"/>
      <c r="AB98" s="765"/>
      <c r="AC98" s="765"/>
      <c r="AD98" s="765"/>
      <c r="AE98" s="765"/>
      <c r="AF98" s="765"/>
      <c r="AG98" s="765"/>
      <c r="AH98" s="765"/>
      <c r="AI98" s="765"/>
      <c r="AJ98" s="765"/>
      <c r="AK98" s="766" t="s">
        <v>138</v>
      </c>
      <c r="AL98" s="766"/>
      <c r="AM98" s="766"/>
      <c r="AN98" s="321"/>
      <c r="AO98" s="332"/>
      <c r="AP98" s="332"/>
      <c r="AQ98" s="332"/>
      <c r="AR98" s="332"/>
      <c r="AS98" s="332"/>
      <c r="AT98" s="332"/>
      <c r="AU98" s="332"/>
      <c r="AV98" s="332"/>
      <c r="AW98" s="332"/>
      <c r="AX98" s="332"/>
      <c r="AY98" s="332"/>
      <c r="AZ98" s="332"/>
      <c r="BA98" s="332"/>
      <c r="BB98" s="332"/>
      <c r="BC98" s="332"/>
      <c r="BD98" s="332"/>
      <c r="BE98" s="264"/>
      <c r="BF98" s="264"/>
      <c r="BG98" s="264"/>
      <c r="BH98" s="264"/>
      <c r="BI98" s="264"/>
      <c r="BJ98" s="264"/>
      <c r="BK98" s="264"/>
      <c r="BL98" s="659"/>
      <c r="BM98" s="659"/>
      <c r="BN98" s="659"/>
      <c r="BO98" s="659"/>
      <c r="BP98" s="659"/>
      <c r="BQ98" s="659"/>
      <c r="BR98" s="659"/>
      <c r="BS98" s="659"/>
      <c r="BT98" s="659"/>
      <c r="BU98" s="659"/>
      <c r="BV98" s="659"/>
      <c r="BW98" s="659"/>
      <c r="BX98" s="659"/>
      <c r="BY98" s="659"/>
      <c r="BZ98" s="659"/>
      <c r="CA98" s="659"/>
      <c r="CB98" s="659"/>
      <c r="CC98" s="264"/>
      <c r="CD98" s="264"/>
      <c r="CE98" s="264"/>
      <c r="CF98" s="264"/>
      <c r="CG98" s="264"/>
      <c r="CH98" s="241"/>
      <c r="CI98" s="245"/>
      <c r="CJ98" s="245"/>
    </row>
    <row r="99" spans="1:88" s="206" customFormat="1" ht="3" customHeight="1">
      <c r="A99" s="173"/>
      <c r="B99" s="173"/>
      <c r="C99" s="173"/>
      <c r="D99" s="325"/>
      <c r="E99" s="776"/>
      <c r="F99" s="776"/>
      <c r="G99" s="765"/>
      <c r="H99" s="765"/>
      <c r="I99" s="765"/>
      <c r="J99" s="765"/>
      <c r="K99" s="765"/>
      <c r="L99" s="765"/>
      <c r="M99" s="765"/>
      <c r="N99" s="765"/>
      <c r="O99" s="765"/>
      <c r="P99" s="765"/>
      <c r="Q99" s="765"/>
      <c r="R99" s="765"/>
      <c r="S99" s="765"/>
      <c r="T99" s="765"/>
      <c r="U99" s="765"/>
      <c r="V99" s="765"/>
      <c r="W99" s="765"/>
      <c r="X99" s="765"/>
      <c r="Y99" s="765"/>
      <c r="Z99" s="765"/>
      <c r="AA99" s="765"/>
      <c r="AB99" s="765"/>
      <c r="AC99" s="765"/>
      <c r="AD99" s="765"/>
      <c r="AE99" s="765"/>
      <c r="AF99" s="765"/>
      <c r="AG99" s="765"/>
      <c r="AH99" s="765"/>
      <c r="AI99" s="765"/>
      <c r="AJ99" s="765"/>
      <c r="AK99" s="766"/>
      <c r="AL99" s="766"/>
      <c r="AM99" s="766"/>
      <c r="AN99" s="319"/>
      <c r="AO99" s="413"/>
      <c r="AP99" s="413"/>
      <c r="AQ99" s="413"/>
      <c r="AR99" s="412"/>
      <c r="AS99" s="414"/>
      <c r="AT99" s="414"/>
      <c r="AU99" s="414"/>
      <c r="AV99" s="414"/>
      <c r="AW99" s="414"/>
      <c r="AX99" s="415"/>
      <c r="AY99" s="613"/>
      <c r="AZ99" s="613"/>
      <c r="BA99" s="613"/>
      <c r="BB99" s="613"/>
      <c r="BC99" s="613"/>
      <c r="BD99" s="613"/>
      <c r="BE99" s="411"/>
      <c r="BF99" s="761"/>
      <c r="BG99" s="761"/>
      <c r="BH99" s="761"/>
      <c r="BI99" s="761"/>
      <c r="BJ99" s="761"/>
      <c r="BK99" s="643"/>
      <c r="BL99" s="618"/>
      <c r="BM99" s="612"/>
      <c r="BN99" s="612"/>
      <c r="BO99" s="612"/>
      <c r="BP99" s="412"/>
      <c r="BQ99" s="613"/>
      <c r="BR99" s="613"/>
      <c r="BS99" s="613"/>
      <c r="BT99" s="613"/>
      <c r="BU99" s="613"/>
      <c r="BV99" s="610"/>
      <c r="BW99" s="614"/>
      <c r="BX99" s="614"/>
      <c r="BY99" s="614"/>
      <c r="BZ99" s="614"/>
      <c r="CA99" s="614"/>
      <c r="CB99" s="611"/>
      <c r="CC99" s="614"/>
      <c r="CD99" s="614"/>
      <c r="CE99" s="614"/>
      <c r="CF99" s="614"/>
      <c r="CG99" s="614"/>
      <c r="CH99" s="242"/>
      <c r="CI99" s="245"/>
      <c r="CJ99" s="245"/>
    </row>
    <row r="100" spans="1:88" s="203" customFormat="1" ht="15" customHeight="1">
      <c r="A100" s="173"/>
      <c r="B100" s="173"/>
      <c r="C100" s="173"/>
      <c r="E100" s="776"/>
      <c r="F100" s="776"/>
      <c r="G100" s="765"/>
      <c r="H100" s="765"/>
      <c r="I100" s="765"/>
      <c r="J100" s="765"/>
      <c r="K100" s="765"/>
      <c r="L100" s="765"/>
      <c r="M100" s="765"/>
      <c r="N100" s="765"/>
      <c r="O100" s="765"/>
      <c r="P100" s="765"/>
      <c r="Q100" s="765"/>
      <c r="R100" s="765"/>
      <c r="S100" s="765"/>
      <c r="T100" s="765"/>
      <c r="U100" s="765"/>
      <c r="V100" s="765"/>
      <c r="W100" s="765"/>
      <c r="X100" s="765"/>
      <c r="Y100" s="765"/>
      <c r="Z100" s="765"/>
      <c r="AA100" s="765"/>
      <c r="AB100" s="765"/>
      <c r="AC100" s="765"/>
      <c r="AD100" s="765"/>
      <c r="AE100" s="765"/>
      <c r="AF100" s="765"/>
      <c r="AG100" s="765"/>
      <c r="AH100" s="765"/>
      <c r="AI100" s="765"/>
      <c r="AJ100" s="765"/>
      <c r="AK100" s="766"/>
      <c r="AL100" s="766"/>
      <c r="AM100" s="766"/>
      <c r="AN100" s="319"/>
      <c r="AO100" s="409" t="str">
        <f>IF(LEN(VLOOKUP(AK98,suvaha!$D$92:$H$158,2,FALSE))&lt;11,"",LEFT(RIGHT(VLOOKUP(AK98,suvaha!$D$92:$H$158,2,FALSE),11),1))</f>
        <v/>
      </c>
      <c r="AP100" s="211"/>
      <c r="AQ100" s="409" t="str">
        <f>IF(LEN(VLOOKUP(AK98,suvaha!$D$92:$H$158,2,FALSE))&lt;10,"",LEFT(RIGHT(VLOOKUP(AK98,suvaha!$D$92:$H$158,2,FALSE),10),1))</f>
        <v/>
      </c>
      <c r="AR100" s="411"/>
      <c r="AS100" s="409" t="str">
        <f>IF(LEN(VLOOKUP(AK98,suvaha!$D$92:$H$158,2,FALSE))&lt;9,"",LEFT(RIGHT(VLOOKUP(AK98,suvaha!$D$92:$H$158,2,FALSE),9),1))</f>
        <v/>
      </c>
      <c r="AT100" s="211"/>
      <c r="AU100" s="409" t="str">
        <f>IF(LEN(VLOOKUP(AK98,suvaha!$D$92:$H$158,2,FALSE))&lt;8,"",LEFT(RIGHT(VLOOKUP(AK98,suvaha!$D$92:$H$158,2,FALSE),8),1))</f>
        <v/>
      </c>
      <c r="AV100" s="411"/>
      <c r="AW100" s="409" t="str">
        <f>IF(LEN(VLOOKUP(AK98,suvaha!$D$92:$H$158,2,FALSE))&lt;7,"",LEFT(RIGHT(VLOOKUP(AK98,suvaha!$D$92:$H$158,2,FALSE),7),1))</f>
        <v/>
      </c>
      <c r="AX100" s="415"/>
      <c r="AY100" s="409" t="str">
        <f>IF(LEN(VLOOKUP(AK98,suvaha!$D$92:$H$158,2,FALSE))&lt;6,"",LEFT(RIGHT(VLOOKUP(AK98,suvaha!$D$92:$H$158,2,FALSE),6),1))</f>
        <v/>
      </c>
      <c r="AZ100" s="211"/>
      <c r="BA100" s="754" t="str">
        <f>IF(LEN(VLOOKUP(AK98,suvaha!$D$92:$H$158,2,FALSE))&lt;5,"",LEFT(RIGHT(VLOOKUP(AK98,suvaha!$D$92:$H$158,2,FALSE),5),1))</f>
        <v/>
      </c>
      <c r="BB100" s="754" t="e">
        <f>IF(LEN(#REF!)&lt;5,"",LEFT(RIGHT(#REF!,5),1))</f>
        <v>#REF!</v>
      </c>
      <c r="BC100" s="411"/>
      <c r="BD100" s="409" t="str">
        <f>IF(LEN(VLOOKUP(AK98,suvaha!$D$92:$H$158,2,FALSE))&lt;4,"",LEFT(RIGHT(VLOOKUP(AK98,suvaha!$D$92:$H$158,2,FALSE),4),1))</f>
        <v/>
      </c>
      <c r="BE100" s="411"/>
      <c r="BF100" s="409" t="str">
        <f>IF(LEN(VLOOKUP(AK98,suvaha!$D$92:$H$158,2,FALSE))&lt;3,"",LEFT(RIGHT(VLOOKUP(AK98,suvaha!$D$92:$H$158,2,FALSE),3),1))</f>
        <v/>
      </c>
      <c r="BG100" s="411"/>
      <c r="BH100" s="409" t="str">
        <f>IF(LEN(VLOOKUP(AK98,suvaha!$D$92:$H$158,2,FALSE))&lt;2,"",LEFT(RIGHT(VLOOKUP(AK98,suvaha!$D$92:$H$158,2,FALSE),2),1))</f>
        <v/>
      </c>
      <c r="BI100" s="411"/>
      <c r="BJ100" s="409" t="str">
        <f>IF(VLOOKUP(AK98,suvaha!$D$92:$H$158,2,FALSE)=0,"",IF(LEN(VLOOKUP(AK98,suvaha!$D$92:$H$158,2,FALSE))&lt;1,"",LEFT(RIGHT(VLOOKUP(AK98,suvaha!$D$92:$H$158,2,FALSE),1),1)))</f>
        <v/>
      </c>
      <c r="BK100" s="643"/>
      <c r="BL100" s="618"/>
      <c r="BM100" s="409" t="str">
        <f>IF(LEN(VLOOKUP(AK98,suvaha!$D$92:$H$158,4,FALSE))&lt;11,"",LEFT(RIGHT(VLOOKUP(AK98,suvaha!$D$92:$H$158,4,FALSE),11),1))</f>
        <v/>
      </c>
      <c r="BN100" s="211"/>
      <c r="BO100" s="409" t="str">
        <f>IF(LEN(VLOOKUP(AK98,suvaha!$D$92:$H$158,4,FALSE))&lt;10,"",LEFT(RIGHT(VLOOKUP(AK98,suvaha!$D$92:$H$158,4,FALSE),10),1))</f>
        <v/>
      </c>
      <c r="BP100" s="411"/>
      <c r="BQ100" s="409" t="str">
        <f>IF(LEN(VLOOKUP(AK98,suvaha!$D$92:$H$158,4,FALSE))&lt;9,"",LEFT(RIGHT(VLOOKUP(AK98,suvaha!$D$92:$H$158,4,FALSE),9),1))</f>
        <v/>
      </c>
      <c r="BR100" s="211"/>
      <c r="BS100" s="409" t="str">
        <f>IF(LEN(VLOOKUP(AK98,suvaha!$D$92:$H$158,4,FALSE))&lt;8,"",LEFT(RIGHT(VLOOKUP(AK98,suvaha!$D$92:$H$158,4,FALSE),8),1))</f>
        <v/>
      </c>
      <c r="BT100" s="411"/>
      <c r="BU100" s="409" t="str">
        <f>IF(LEN(VLOOKUP(AK98,suvaha!$D$92:$H$158,4,FALSE))&lt;7,"",LEFT(RIGHT(VLOOKUP(AK98,suvaha!$D$92:$H$158,4,FALSE),7),1))</f>
        <v/>
      </c>
      <c r="BV100" s="610"/>
      <c r="BW100" s="409" t="str">
        <f>IF(LEN(VLOOKUP(AK98,suvaha!$D$92:$H$158,4,FALSE))&lt;6,"",LEFT(RIGHT(VLOOKUP(AK98,suvaha!$D$92:$H$158,4,FALSE),6),1))</f>
        <v/>
      </c>
      <c r="BX100" s="411"/>
      <c r="BY100" s="409" t="str">
        <f>IF(LEN(VLOOKUP(AK98,suvaha!$D$92:$H$158,4,FALSE))&lt;5,"",LEFT(RIGHT(VLOOKUP(AK98,suvaha!$D$92:$H$158,4,FALSE),5),1))</f>
        <v/>
      </c>
      <c r="BZ100" s="411"/>
      <c r="CA100" s="409" t="str">
        <f>IF(LEN(VLOOKUP(AK98,suvaha!$D$92:$H$158,4,FALSE))&lt;4,"",LEFT(RIGHT(VLOOKUP(AK98,suvaha!$D$92:$H$158,4,FALSE),4),1))</f>
        <v/>
      </c>
      <c r="CB100" s="611"/>
      <c r="CC100" s="409" t="str">
        <f>IF(LEN(VLOOKUP(AK98,suvaha!$D$92:$H$158,4,FALSE))&lt;3,"",LEFT(RIGHT(VLOOKUP(AK98,suvaha!$D$92:$H$158,4,FALSE),3),1))</f>
        <v/>
      </c>
      <c r="CD100" s="411"/>
      <c r="CE100" s="409" t="str">
        <f>IF(LEN(VLOOKUP(AK98,suvaha!$D$92:$H$158,4,FALSE))&lt;2,"",LEFT(RIGHT(VLOOKUP(AK98,suvaha!$D$92:$H$158,4,FALSE),2),1))</f>
        <v/>
      </c>
      <c r="CF100" s="411"/>
      <c r="CG100" s="409" t="str">
        <f>IF(VLOOKUP(AK98,suvaha!$D$92:$H$158,4,FALSE)=0,"",IF(LEN(VLOOKUP(AK98,suvaha!$D$92:$H$158,4,FALSE))&lt;1,"",LEFT(RIGHT(VLOOKUP(AK98,suvaha!$D$92:$H$158,4,FALSE),1),1)))</f>
        <v/>
      </c>
      <c r="CH100" s="242"/>
      <c r="CI100" s="173"/>
      <c r="CJ100" s="173"/>
    </row>
    <row r="101" spans="1:88" s="203" customFormat="1" ht="3" customHeight="1">
      <c r="A101" s="173"/>
      <c r="B101" s="173"/>
      <c r="C101" s="173"/>
      <c r="E101" s="776"/>
      <c r="F101" s="776"/>
      <c r="G101" s="765"/>
      <c r="H101" s="765"/>
      <c r="I101" s="765"/>
      <c r="J101" s="765"/>
      <c r="K101" s="765"/>
      <c r="L101" s="765"/>
      <c r="M101" s="765"/>
      <c r="N101" s="765"/>
      <c r="O101" s="765"/>
      <c r="P101" s="765"/>
      <c r="Q101" s="765"/>
      <c r="R101" s="765"/>
      <c r="S101" s="765"/>
      <c r="T101" s="765"/>
      <c r="U101" s="765"/>
      <c r="V101" s="765"/>
      <c r="W101" s="765"/>
      <c r="X101" s="765"/>
      <c r="Y101" s="765"/>
      <c r="Z101" s="765"/>
      <c r="AA101" s="765"/>
      <c r="AB101" s="765"/>
      <c r="AC101" s="765"/>
      <c r="AD101" s="765"/>
      <c r="AE101" s="765"/>
      <c r="AF101" s="765"/>
      <c r="AG101" s="765"/>
      <c r="AH101" s="765"/>
      <c r="AI101" s="765"/>
      <c r="AJ101" s="765"/>
      <c r="AK101" s="766"/>
      <c r="AL101" s="766"/>
      <c r="AM101" s="766"/>
      <c r="AN101" s="322"/>
      <c r="AO101" s="331"/>
      <c r="AP101" s="331"/>
      <c r="AQ101" s="331"/>
      <c r="AR101" s="331"/>
      <c r="AS101" s="331"/>
      <c r="AT101" s="331"/>
      <c r="AU101" s="331"/>
      <c r="AV101" s="331"/>
      <c r="AW101" s="331"/>
      <c r="AX101" s="331"/>
      <c r="AY101" s="331"/>
      <c r="AZ101" s="331"/>
      <c r="BA101" s="331"/>
      <c r="BB101" s="331"/>
      <c r="BC101" s="331"/>
      <c r="BD101" s="331"/>
      <c r="BE101" s="270"/>
      <c r="BF101" s="270"/>
      <c r="BG101" s="270"/>
      <c r="BH101" s="270"/>
      <c r="BI101" s="270"/>
      <c r="BJ101" s="270"/>
      <c r="BK101" s="270"/>
      <c r="BL101" s="638"/>
      <c r="BM101" s="638"/>
      <c r="BN101" s="638"/>
      <c r="BO101" s="638"/>
      <c r="BP101" s="638"/>
      <c r="BQ101" s="638"/>
      <c r="BR101" s="638"/>
      <c r="BS101" s="638"/>
      <c r="BT101" s="638"/>
      <c r="BU101" s="638"/>
      <c r="BV101" s="638"/>
      <c r="BW101" s="638"/>
      <c r="BX101" s="638"/>
      <c r="BY101" s="638"/>
      <c r="BZ101" s="638"/>
      <c r="CA101" s="638"/>
      <c r="CB101" s="638"/>
      <c r="CC101" s="270"/>
      <c r="CD101" s="270"/>
      <c r="CE101" s="270"/>
      <c r="CF101" s="270"/>
      <c r="CG101" s="270"/>
      <c r="CH101" s="243"/>
      <c r="CI101" s="173"/>
      <c r="CJ101" s="173"/>
    </row>
    <row r="102" spans="1:88" s="206" customFormat="1" ht="3" customHeight="1">
      <c r="A102" s="173"/>
      <c r="B102" s="325"/>
      <c r="C102" s="178"/>
      <c r="D102" s="178"/>
      <c r="E102" s="776" t="s">
        <v>792</v>
      </c>
      <c r="F102" s="776"/>
      <c r="G102" s="765" t="str">
        <f>Index!C164</f>
        <v>Vydané dlhopisy (473A/-/255A)</v>
      </c>
      <c r="H102" s="765"/>
      <c r="I102" s="765"/>
      <c r="J102" s="765"/>
      <c r="K102" s="765"/>
      <c r="L102" s="765"/>
      <c r="M102" s="765"/>
      <c r="N102" s="765"/>
      <c r="O102" s="765"/>
      <c r="P102" s="765"/>
      <c r="Q102" s="765"/>
      <c r="R102" s="765"/>
      <c r="S102" s="765"/>
      <c r="T102" s="765"/>
      <c r="U102" s="765"/>
      <c r="V102" s="765"/>
      <c r="W102" s="765"/>
      <c r="X102" s="765"/>
      <c r="Y102" s="765"/>
      <c r="Z102" s="765"/>
      <c r="AA102" s="765"/>
      <c r="AB102" s="765"/>
      <c r="AC102" s="765"/>
      <c r="AD102" s="765"/>
      <c r="AE102" s="765"/>
      <c r="AF102" s="765"/>
      <c r="AG102" s="765"/>
      <c r="AH102" s="765"/>
      <c r="AI102" s="765"/>
      <c r="AJ102" s="765"/>
      <c r="AK102" s="766" t="s">
        <v>140</v>
      </c>
      <c r="AL102" s="766"/>
      <c r="AM102" s="766"/>
      <c r="AN102" s="321"/>
      <c r="AO102" s="332"/>
      <c r="AP102" s="332"/>
      <c r="AQ102" s="332"/>
      <c r="AR102" s="332"/>
      <c r="AS102" s="332"/>
      <c r="AT102" s="332"/>
      <c r="AU102" s="332"/>
      <c r="AV102" s="332"/>
      <c r="AW102" s="332"/>
      <c r="AX102" s="332"/>
      <c r="AY102" s="332"/>
      <c r="AZ102" s="332"/>
      <c r="BA102" s="332"/>
      <c r="BB102" s="332"/>
      <c r="BC102" s="332"/>
      <c r="BD102" s="332"/>
      <c r="BE102" s="264"/>
      <c r="BF102" s="264"/>
      <c r="BG102" s="264"/>
      <c r="BH102" s="264"/>
      <c r="BI102" s="264"/>
      <c r="BJ102" s="264"/>
      <c r="BK102" s="264"/>
      <c r="BL102" s="659"/>
      <c r="BM102" s="659"/>
      <c r="BN102" s="659"/>
      <c r="BO102" s="659"/>
      <c r="BP102" s="659"/>
      <c r="BQ102" s="659"/>
      <c r="BR102" s="659"/>
      <c r="BS102" s="659"/>
      <c r="BT102" s="659"/>
      <c r="BU102" s="659"/>
      <c r="BV102" s="659"/>
      <c r="BW102" s="659"/>
      <c r="BX102" s="659"/>
      <c r="BY102" s="659"/>
      <c r="BZ102" s="659"/>
      <c r="CA102" s="659"/>
      <c r="CB102" s="659"/>
      <c r="CC102" s="264"/>
      <c r="CD102" s="264"/>
      <c r="CE102" s="264"/>
      <c r="CF102" s="264"/>
      <c r="CG102" s="264"/>
      <c r="CH102" s="241"/>
      <c r="CI102" s="245"/>
      <c r="CJ102" s="245"/>
    </row>
    <row r="103" spans="1:88" s="206" customFormat="1" ht="3" customHeight="1">
      <c r="A103" s="173"/>
      <c r="B103" s="173"/>
      <c r="C103" s="173"/>
      <c r="D103" s="325"/>
      <c r="E103" s="776"/>
      <c r="F103" s="776"/>
      <c r="G103" s="765"/>
      <c r="H103" s="765"/>
      <c r="I103" s="765"/>
      <c r="J103" s="765"/>
      <c r="K103" s="765"/>
      <c r="L103" s="765"/>
      <c r="M103" s="765"/>
      <c r="N103" s="765"/>
      <c r="O103" s="765"/>
      <c r="P103" s="765"/>
      <c r="Q103" s="765"/>
      <c r="R103" s="765"/>
      <c r="S103" s="765"/>
      <c r="T103" s="765"/>
      <c r="U103" s="765"/>
      <c r="V103" s="765"/>
      <c r="W103" s="765"/>
      <c r="X103" s="765"/>
      <c r="Y103" s="765"/>
      <c r="Z103" s="765"/>
      <c r="AA103" s="765"/>
      <c r="AB103" s="765"/>
      <c r="AC103" s="765"/>
      <c r="AD103" s="765"/>
      <c r="AE103" s="765"/>
      <c r="AF103" s="765"/>
      <c r="AG103" s="765"/>
      <c r="AH103" s="765"/>
      <c r="AI103" s="765"/>
      <c r="AJ103" s="765"/>
      <c r="AK103" s="766"/>
      <c r="AL103" s="766"/>
      <c r="AM103" s="766"/>
      <c r="AN103" s="319"/>
      <c r="AO103" s="413"/>
      <c r="AP103" s="413"/>
      <c r="AQ103" s="413"/>
      <c r="AR103" s="412"/>
      <c r="AS103" s="414"/>
      <c r="AT103" s="414"/>
      <c r="AU103" s="414"/>
      <c r="AV103" s="414"/>
      <c r="AW103" s="414"/>
      <c r="AX103" s="415"/>
      <c r="AY103" s="613"/>
      <c r="AZ103" s="613"/>
      <c r="BA103" s="613"/>
      <c r="BB103" s="613"/>
      <c r="BC103" s="613"/>
      <c r="BD103" s="613"/>
      <c r="BE103" s="411"/>
      <c r="BF103" s="761"/>
      <c r="BG103" s="761"/>
      <c r="BH103" s="761"/>
      <c r="BI103" s="761"/>
      <c r="BJ103" s="761"/>
      <c r="BK103" s="643"/>
      <c r="BL103" s="618"/>
      <c r="BM103" s="612"/>
      <c r="BN103" s="612"/>
      <c r="BO103" s="612"/>
      <c r="BP103" s="412"/>
      <c r="BQ103" s="613"/>
      <c r="BR103" s="613"/>
      <c r="BS103" s="613"/>
      <c r="BT103" s="613"/>
      <c r="BU103" s="613"/>
      <c r="BV103" s="610"/>
      <c r="BW103" s="614"/>
      <c r="BX103" s="614"/>
      <c r="BY103" s="614"/>
      <c r="BZ103" s="614"/>
      <c r="CA103" s="614"/>
      <c r="CB103" s="611"/>
      <c r="CC103" s="614"/>
      <c r="CD103" s="614"/>
      <c r="CE103" s="614"/>
      <c r="CF103" s="614"/>
      <c r="CG103" s="614"/>
      <c r="CH103" s="242"/>
      <c r="CI103" s="245"/>
      <c r="CJ103" s="245"/>
    </row>
    <row r="104" spans="1:88" s="203" customFormat="1" ht="15" customHeight="1">
      <c r="A104" s="173"/>
      <c r="B104" s="173"/>
      <c r="C104" s="173"/>
      <c r="E104" s="776"/>
      <c r="F104" s="776"/>
      <c r="G104" s="765"/>
      <c r="H104" s="765"/>
      <c r="I104" s="765"/>
      <c r="J104" s="765"/>
      <c r="K104" s="765"/>
      <c r="L104" s="765"/>
      <c r="M104" s="765"/>
      <c r="N104" s="765"/>
      <c r="O104" s="765"/>
      <c r="P104" s="765"/>
      <c r="Q104" s="765"/>
      <c r="R104" s="765"/>
      <c r="S104" s="765"/>
      <c r="T104" s="765"/>
      <c r="U104" s="765"/>
      <c r="V104" s="765"/>
      <c r="W104" s="765"/>
      <c r="X104" s="765"/>
      <c r="Y104" s="765"/>
      <c r="Z104" s="765"/>
      <c r="AA104" s="765"/>
      <c r="AB104" s="765"/>
      <c r="AC104" s="765"/>
      <c r="AD104" s="765"/>
      <c r="AE104" s="765"/>
      <c r="AF104" s="765"/>
      <c r="AG104" s="765"/>
      <c r="AH104" s="765"/>
      <c r="AI104" s="765"/>
      <c r="AJ104" s="765"/>
      <c r="AK104" s="766"/>
      <c r="AL104" s="766"/>
      <c r="AM104" s="766"/>
      <c r="AN104" s="319"/>
      <c r="AO104" s="409" t="str">
        <f>IF(LEN(VLOOKUP(AK102,suvaha!$D$92:$H$158,2,FALSE))&lt;11,"",LEFT(RIGHT(VLOOKUP(AK102,suvaha!$D$92:$H$158,2,FALSE),11),1))</f>
        <v/>
      </c>
      <c r="AP104" s="211"/>
      <c r="AQ104" s="409" t="str">
        <f>IF(LEN(VLOOKUP(AK102,suvaha!$D$92:$H$158,2,FALSE))&lt;10,"",LEFT(RIGHT(VLOOKUP(AK102,suvaha!$D$92:$H$158,2,FALSE),10),1))</f>
        <v/>
      </c>
      <c r="AR104" s="411"/>
      <c r="AS104" s="409" t="str">
        <f>IF(LEN(VLOOKUP(AK102,suvaha!$D$92:$H$158,2,FALSE))&lt;9,"",LEFT(RIGHT(VLOOKUP(AK102,suvaha!$D$92:$H$158,2,FALSE),9),1))</f>
        <v/>
      </c>
      <c r="AT104" s="211"/>
      <c r="AU104" s="409" t="str">
        <f>IF(LEN(VLOOKUP(AK102,suvaha!$D$92:$H$158,2,FALSE))&lt;8,"",LEFT(RIGHT(VLOOKUP(AK102,suvaha!$D$92:$H$158,2,FALSE),8),1))</f>
        <v/>
      </c>
      <c r="AV104" s="411"/>
      <c r="AW104" s="409" t="str">
        <f>IF(LEN(VLOOKUP(AK102,suvaha!$D$92:$H$158,2,FALSE))&lt;7,"",LEFT(RIGHT(VLOOKUP(AK102,suvaha!$D$92:$H$158,2,FALSE),7),1))</f>
        <v/>
      </c>
      <c r="AX104" s="415"/>
      <c r="AY104" s="409" t="str">
        <f>IF(LEN(VLOOKUP(AK102,suvaha!$D$92:$H$158,2,FALSE))&lt;6,"",LEFT(RIGHT(VLOOKUP(AK102,suvaha!$D$92:$H$158,2,FALSE),6),1))</f>
        <v/>
      </c>
      <c r="AZ104" s="211"/>
      <c r="BA104" s="754" t="str">
        <f>IF(LEN(VLOOKUP(AK102,suvaha!$D$92:$H$158,2,FALSE))&lt;5,"",LEFT(RIGHT(VLOOKUP(AK102,suvaha!$D$92:$H$158,2,FALSE),5),1))</f>
        <v/>
      </c>
      <c r="BB104" s="754" t="e">
        <f>IF(LEN(#REF!)&lt;5,"",LEFT(RIGHT(#REF!,5),1))</f>
        <v>#REF!</v>
      </c>
      <c r="BC104" s="411"/>
      <c r="BD104" s="409" t="str">
        <f>IF(LEN(VLOOKUP(AK102,suvaha!$D$92:$H$158,2,FALSE))&lt;4,"",LEFT(RIGHT(VLOOKUP(AK102,suvaha!$D$92:$H$158,2,FALSE),4),1))</f>
        <v/>
      </c>
      <c r="BE104" s="411"/>
      <c r="BF104" s="409" t="str">
        <f>IF(LEN(VLOOKUP(AK102,suvaha!$D$92:$H$158,2,FALSE))&lt;3,"",LEFT(RIGHT(VLOOKUP(AK102,suvaha!$D$92:$H$158,2,FALSE),3),1))</f>
        <v/>
      </c>
      <c r="BG104" s="411"/>
      <c r="BH104" s="409" t="str">
        <f>IF(LEN(VLOOKUP(AK102,suvaha!$D$92:$H$158,2,FALSE))&lt;2,"",LEFT(RIGHT(VLOOKUP(AK102,suvaha!$D$92:$H$158,2,FALSE),2),1))</f>
        <v/>
      </c>
      <c r="BI104" s="411"/>
      <c r="BJ104" s="409" t="str">
        <f>IF(VLOOKUP(AK102,suvaha!$D$92:$H$158,2,FALSE)=0,"",IF(LEN(VLOOKUP(AK102,suvaha!$D$92:$H$158,2,FALSE))&lt;1,"",LEFT(RIGHT(VLOOKUP(AK102,suvaha!$D$92:$H$158,2,FALSE),1),1)))</f>
        <v/>
      </c>
      <c r="BK104" s="643"/>
      <c r="BL104" s="618"/>
      <c r="BM104" s="409" t="str">
        <f>IF(LEN(VLOOKUP(AK102,suvaha!$D$92:$H$158,4,FALSE))&lt;11,"",LEFT(RIGHT(VLOOKUP(AK102,suvaha!$D$92:$H$158,4,FALSE),11),1))</f>
        <v/>
      </c>
      <c r="BN104" s="211"/>
      <c r="BO104" s="409" t="str">
        <f>IF(LEN(VLOOKUP(AK102,suvaha!$D$92:$H$158,4,FALSE))&lt;10,"",LEFT(RIGHT(VLOOKUP(AK102,suvaha!$D$92:$H$158,4,FALSE),10),1))</f>
        <v/>
      </c>
      <c r="BP104" s="411"/>
      <c r="BQ104" s="409" t="str">
        <f>IF(LEN(VLOOKUP(AK102,suvaha!$D$92:$H$158,4,FALSE))&lt;9,"",LEFT(RIGHT(VLOOKUP(AK102,suvaha!$D$92:$H$158,4,FALSE),9),1))</f>
        <v/>
      </c>
      <c r="BR104" s="211"/>
      <c r="BS104" s="409" t="str">
        <f>IF(LEN(VLOOKUP(AK102,suvaha!$D$92:$H$158,4,FALSE))&lt;8,"",LEFT(RIGHT(VLOOKUP(AK102,suvaha!$D$92:$H$158,4,FALSE),8),1))</f>
        <v/>
      </c>
      <c r="BT104" s="411"/>
      <c r="BU104" s="409" t="str">
        <f>IF(LEN(VLOOKUP(AK102,suvaha!$D$92:$H$158,4,FALSE))&lt;7,"",LEFT(RIGHT(VLOOKUP(AK102,suvaha!$D$92:$H$158,4,FALSE),7),1))</f>
        <v/>
      </c>
      <c r="BV104" s="610"/>
      <c r="BW104" s="409" t="str">
        <f>IF(LEN(VLOOKUP(AK102,suvaha!$D$92:$H$158,4,FALSE))&lt;6,"",LEFT(RIGHT(VLOOKUP(AK102,suvaha!$D$92:$H$158,4,FALSE),6),1))</f>
        <v/>
      </c>
      <c r="BX104" s="411"/>
      <c r="BY104" s="409" t="str">
        <f>IF(LEN(VLOOKUP(AK102,suvaha!$D$92:$H$158,4,FALSE))&lt;5,"",LEFT(RIGHT(VLOOKUP(AK102,suvaha!$D$92:$H$158,4,FALSE),5),1))</f>
        <v/>
      </c>
      <c r="BZ104" s="411"/>
      <c r="CA104" s="409" t="str">
        <f>IF(LEN(VLOOKUP(AK102,suvaha!$D$92:$H$158,4,FALSE))&lt;4,"",LEFT(RIGHT(VLOOKUP(AK102,suvaha!$D$92:$H$158,4,FALSE),4),1))</f>
        <v/>
      </c>
      <c r="CB104" s="611"/>
      <c r="CC104" s="409" t="str">
        <f>IF(LEN(VLOOKUP(AK102,suvaha!$D$92:$H$158,4,FALSE))&lt;3,"",LEFT(RIGHT(VLOOKUP(AK102,suvaha!$D$92:$H$158,4,FALSE),3),1))</f>
        <v/>
      </c>
      <c r="CD104" s="411"/>
      <c r="CE104" s="409" t="str">
        <f>IF(LEN(VLOOKUP(AK102,suvaha!$D$92:$H$158,4,FALSE))&lt;2,"",LEFT(RIGHT(VLOOKUP(AK102,suvaha!$D$92:$H$158,4,FALSE),2),1))</f>
        <v/>
      </c>
      <c r="CF104" s="411"/>
      <c r="CG104" s="409" t="str">
        <f>IF(VLOOKUP(AK102,suvaha!$D$92:$H$158,4,FALSE)=0,"",IF(LEN(VLOOKUP(AK102,suvaha!$D$92:$H$158,4,FALSE))&lt;1,"",LEFT(RIGHT(VLOOKUP(AK102,suvaha!$D$92:$H$158,4,FALSE),1),1)))</f>
        <v/>
      </c>
      <c r="CH104" s="242"/>
      <c r="CI104" s="173"/>
      <c r="CJ104" s="173"/>
    </row>
    <row r="105" spans="1:88" s="203" customFormat="1" ht="3" customHeight="1">
      <c r="A105" s="173"/>
      <c r="B105" s="173"/>
      <c r="C105" s="173"/>
      <c r="E105" s="776"/>
      <c r="F105" s="776"/>
      <c r="G105" s="765"/>
      <c r="H105" s="765"/>
      <c r="I105" s="765"/>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766"/>
      <c r="AL105" s="766"/>
      <c r="AM105" s="766"/>
      <c r="AN105" s="322"/>
      <c r="AO105" s="331"/>
      <c r="AP105" s="331"/>
      <c r="AQ105" s="331"/>
      <c r="AR105" s="331"/>
      <c r="AS105" s="331"/>
      <c r="AT105" s="331"/>
      <c r="AU105" s="331"/>
      <c r="AV105" s="331"/>
      <c r="AW105" s="331"/>
      <c r="AX105" s="331"/>
      <c r="AY105" s="331"/>
      <c r="AZ105" s="331"/>
      <c r="BA105" s="331"/>
      <c r="BB105" s="331"/>
      <c r="BC105" s="331"/>
      <c r="BD105" s="331"/>
      <c r="BE105" s="270"/>
      <c r="BF105" s="270"/>
      <c r="BG105" s="270"/>
      <c r="BH105" s="270"/>
      <c r="BI105" s="270"/>
      <c r="BJ105" s="270"/>
      <c r="BK105" s="270"/>
      <c r="BL105" s="638"/>
      <c r="BM105" s="638"/>
      <c r="BN105" s="638"/>
      <c r="BO105" s="638"/>
      <c r="BP105" s="638"/>
      <c r="BQ105" s="638"/>
      <c r="BR105" s="638"/>
      <c r="BS105" s="638"/>
      <c r="BT105" s="638"/>
      <c r="BU105" s="638"/>
      <c r="BV105" s="638"/>
      <c r="BW105" s="638"/>
      <c r="BX105" s="638"/>
      <c r="BY105" s="638"/>
      <c r="BZ105" s="638"/>
      <c r="CA105" s="638"/>
      <c r="CB105" s="638"/>
      <c r="CC105" s="270"/>
      <c r="CD105" s="270"/>
      <c r="CE105" s="270"/>
      <c r="CF105" s="270"/>
      <c r="CG105" s="270"/>
      <c r="CH105" s="243"/>
      <c r="CI105" s="173"/>
      <c r="CJ105" s="173"/>
    </row>
    <row r="106" spans="1:88" s="206" customFormat="1" ht="3" customHeight="1">
      <c r="A106" s="173"/>
      <c r="B106" s="325"/>
      <c r="C106" s="178"/>
      <c r="D106" s="178"/>
      <c r="E106" s="776" t="s">
        <v>794</v>
      </c>
      <c r="F106" s="776"/>
      <c r="G106" s="765" t="str">
        <f>Index!C165</f>
        <v>Záväzky zo sociálneho fondu (472)</v>
      </c>
      <c r="H106" s="765"/>
      <c r="I106" s="765"/>
      <c r="J106" s="765"/>
      <c r="K106" s="765"/>
      <c r="L106" s="765"/>
      <c r="M106" s="765"/>
      <c r="N106" s="765"/>
      <c r="O106" s="765"/>
      <c r="P106" s="765"/>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766" t="s">
        <v>141</v>
      </c>
      <c r="AL106" s="766"/>
      <c r="AM106" s="766"/>
      <c r="AN106" s="321"/>
      <c r="AO106" s="332"/>
      <c r="AP106" s="332"/>
      <c r="AQ106" s="332"/>
      <c r="AR106" s="332"/>
      <c r="AS106" s="332"/>
      <c r="AT106" s="332"/>
      <c r="AU106" s="332"/>
      <c r="AV106" s="332"/>
      <c r="AW106" s="332"/>
      <c r="AX106" s="332"/>
      <c r="AY106" s="332"/>
      <c r="AZ106" s="332"/>
      <c r="BA106" s="332"/>
      <c r="BB106" s="332"/>
      <c r="BC106" s="332"/>
      <c r="BD106" s="332"/>
      <c r="BE106" s="264"/>
      <c r="BF106" s="264"/>
      <c r="BG106" s="264"/>
      <c r="BH106" s="264"/>
      <c r="BI106" s="264"/>
      <c r="BJ106" s="264"/>
      <c r="BK106" s="264"/>
      <c r="BL106" s="659"/>
      <c r="BM106" s="659"/>
      <c r="BN106" s="659"/>
      <c r="BO106" s="659"/>
      <c r="BP106" s="659"/>
      <c r="BQ106" s="659"/>
      <c r="BR106" s="659"/>
      <c r="BS106" s="659"/>
      <c r="BT106" s="659"/>
      <c r="BU106" s="659"/>
      <c r="BV106" s="659"/>
      <c r="BW106" s="659"/>
      <c r="BX106" s="659"/>
      <c r="BY106" s="659"/>
      <c r="BZ106" s="659"/>
      <c r="CA106" s="659"/>
      <c r="CB106" s="659"/>
      <c r="CC106" s="264"/>
      <c r="CD106" s="264"/>
      <c r="CE106" s="264"/>
      <c r="CF106" s="264"/>
      <c r="CG106" s="264"/>
      <c r="CH106" s="241"/>
      <c r="CI106" s="245"/>
      <c r="CJ106" s="245"/>
    </row>
    <row r="107" spans="1:88" s="206" customFormat="1" ht="3" customHeight="1">
      <c r="A107" s="173"/>
      <c r="B107" s="173"/>
      <c r="C107" s="173"/>
      <c r="D107" s="325"/>
      <c r="E107" s="776"/>
      <c r="F107" s="776"/>
      <c r="G107" s="765"/>
      <c r="H107" s="765"/>
      <c r="I107" s="765"/>
      <c r="J107" s="765"/>
      <c r="K107" s="765"/>
      <c r="L107" s="765"/>
      <c r="M107" s="765"/>
      <c r="N107" s="765"/>
      <c r="O107" s="765"/>
      <c r="P107" s="765"/>
      <c r="Q107" s="765"/>
      <c r="R107" s="765"/>
      <c r="S107" s="765"/>
      <c r="T107" s="765"/>
      <c r="U107" s="765"/>
      <c r="V107" s="765"/>
      <c r="W107" s="765"/>
      <c r="X107" s="765"/>
      <c r="Y107" s="765"/>
      <c r="Z107" s="765"/>
      <c r="AA107" s="765"/>
      <c r="AB107" s="765"/>
      <c r="AC107" s="765"/>
      <c r="AD107" s="765"/>
      <c r="AE107" s="765"/>
      <c r="AF107" s="765"/>
      <c r="AG107" s="765"/>
      <c r="AH107" s="765"/>
      <c r="AI107" s="765"/>
      <c r="AJ107" s="765"/>
      <c r="AK107" s="766"/>
      <c r="AL107" s="766"/>
      <c r="AM107" s="766"/>
      <c r="AN107" s="319"/>
      <c r="AO107" s="413"/>
      <c r="AP107" s="413"/>
      <c r="AQ107" s="413"/>
      <c r="AR107" s="412"/>
      <c r="AS107" s="414"/>
      <c r="AT107" s="414"/>
      <c r="AU107" s="414"/>
      <c r="AV107" s="414"/>
      <c r="AW107" s="414"/>
      <c r="AX107" s="415"/>
      <c r="AY107" s="613"/>
      <c r="AZ107" s="613"/>
      <c r="BA107" s="613"/>
      <c r="BB107" s="613"/>
      <c r="BC107" s="613"/>
      <c r="BD107" s="613"/>
      <c r="BE107" s="411"/>
      <c r="BF107" s="761"/>
      <c r="BG107" s="761"/>
      <c r="BH107" s="761"/>
      <c r="BI107" s="761"/>
      <c r="BJ107" s="761"/>
      <c r="BK107" s="643"/>
      <c r="BL107" s="618"/>
      <c r="BM107" s="612"/>
      <c r="BN107" s="612"/>
      <c r="BO107" s="612"/>
      <c r="BP107" s="412"/>
      <c r="BQ107" s="613"/>
      <c r="BR107" s="613"/>
      <c r="BS107" s="613"/>
      <c r="BT107" s="613"/>
      <c r="BU107" s="613"/>
      <c r="BV107" s="610"/>
      <c r="BW107" s="614"/>
      <c r="BX107" s="614"/>
      <c r="BY107" s="614"/>
      <c r="BZ107" s="614"/>
      <c r="CA107" s="614"/>
      <c r="CB107" s="611"/>
      <c r="CC107" s="614"/>
      <c r="CD107" s="614"/>
      <c r="CE107" s="614"/>
      <c r="CF107" s="614"/>
      <c r="CG107" s="614"/>
      <c r="CH107" s="242"/>
      <c r="CI107" s="245"/>
      <c r="CJ107" s="245"/>
    </row>
    <row r="108" spans="1:88" s="203" customFormat="1" ht="15" customHeight="1">
      <c r="A108" s="173"/>
      <c r="B108" s="173"/>
      <c r="C108" s="173"/>
      <c r="E108" s="776"/>
      <c r="F108" s="776"/>
      <c r="G108" s="765"/>
      <c r="H108" s="765"/>
      <c r="I108" s="765"/>
      <c r="J108" s="765"/>
      <c r="K108" s="765"/>
      <c r="L108" s="765"/>
      <c r="M108" s="765"/>
      <c r="N108" s="765"/>
      <c r="O108" s="765"/>
      <c r="P108" s="765"/>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766"/>
      <c r="AL108" s="766"/>
      <c r="AM108" s="766"/>
      <c r="AN108" s="319"/>
      <c r="AO108" s="409" t="str">
        <f>IF(LEN(VLOOKUP(AK106,suvaha!$D$92:$H$158,2,FALSE))&lt;11,"",LEFT(RIGHT(VLOOKUP(AK106,suvaha!$D$92:$H$158,2,FALSE),11),1))</f>
        <v/>
      </c>
      <c r="AP108" s="211"/>
      <c r="AQ108" s="409" t="str">
        <f>IF(LEN(VLOOKUP(AK106,suvaha!$D$92:$H$158,2,FALSE))&lt;10,"",LEFT(RIGHT(VLOOKUP(AK106,suvaha!$D$92:$H$158,2,FALSE),10),1))</f>
        <v/>
      </c>
      <c r="AR108" s="411"/>
      <c r="AS108" s="409" t="str">
        <f>IF(LEN(VLOOKUP(AK106,suvaha!$D$92:$H$158,2,FALSE))&lt;9,"",LEFT(RIGHT(VLOOKUP(AK106,suvaha!$D$92:$H$158,2,FALSE),9),1))</f>
        <v/>
      </c>
      <c r="AT108" s="211"/>
      <c r="AU108" s="409" t="str">
        <f>IF(LEN(VLOOKUP(AK106,suvaha!$D$92:$H$158,2,FALSE))&lt;8,"",LEFT(RIGHT(VLOOKUP(AK106,suvaha!$D$92:$H$158,2,FALSE),8),1))</f>
        <v/>
      </c>
      <c r="AV108" s="411"/>
      <c r="AW108" s="409" t="str">
        <f>IF(LEN(VLOOKUP(AK106,suvaha!$D$92:$H$158,2,FALSE))&lt;7,"",LEFT(RIGHT(VLOOKUP(AK106,suvaha!$D$92:$H$158,2,FALSE),7),1))</f>
        <v/>
      </c>
      <c r="AX108" s="415"/>
      <c r="AY108" s="409" t="str">
        <f>IF(LEN(VLOOKUP(AK106,suvaha!$D$92:$H$158,2,FALSE))&lt;6,"",LEFT(RIGHT(VLOOKUP(AK106,suvaha!$D$92:$H$158,2,FALSE),6),1))</f>
        <v/>
      </c>
      <c r="AZ108" s="211"/>
      <c r="BA108" s="754" t="str">
        <f>IF(LEN(VLOOKUP(AK106,suvaha!$D$92:$H$158,2,FALSE))&lt;5,"",LEFT(RIGHT(VLOOKUP(AK106,suvaha!$D$92:$H$158,2,FALSE),5),1))</f>
        <v/>
      </c>
      <c r="BB108" s="754" t="e">
        <f>IF(LEN(#REF!)&lt;5,"",LEFT(RIGHT(#REF!,5),1))</f>
        <v>#REF!</v>
      </c>
      <c r="BC108" s="411"/>
      <c r="BD108" s="409" t="str">
        <f>IF(LEN(VLOOKUP(AK106,suvaha!$D$92:$H$158,2,FALSE))&lt;4,"",LEFT(RIGHT(VLOOKUP(AK106,suvaha!$D$92:$H$158,2,FALSE),4),1))</f>
        <v>3</v>
      </c>
      <c r="BE108" s="411"/>
      <c r="BF108" s="409" t="str">
        <f>IF(LEN(VLOOKUP(AK106,suvaha!$D$92:$H$158,2,FALSE))&lt;3,"",LEFT(RIGHT(VLOOKUP(AK106,suvaha!$D$92:$H$158,2,FALSE),3),1))</f>
        <v>5</v>
      </c>
      <c r="BG108" s="411"/>
      <c r="BH108" s="409" t="str">
        <f>IF(LEN(VLOOKUP(AK106,suvaha!$D$92:$H$158,2,FALSE))&lt;2,"",LEFT(RIGHT(VLOOKUP(AK106,suvaha!$D$92:$H$158,2,FALSE),2),1))</f>
        <v>7</v>
      </c>
      <c r="BI108" s="411"/>
      <c r="BJ108" s="409" t="str">
        <f>IF(VLOOKUP(AK106,suvaha!$D$92:$H$158,2,FALSE)=0,"",IF(LEN(VLOOKUP(AK106,suvaha!$D$92:$H$158,2,FALSE))&lt;1,"",LEFT(RIGHT(VLOOKUP(AK106,suvaha!$D$92:$H$158,2,FALSE),1),1)))</f>
        <v>8</v>
      </c>
      <c r="BK108" s="643"/>
      <c r="BL108" s="618"/>
      <c r="BM108" s="409" t="str">
        <f>IF(LEN(VLOOKUP(AK106,suvaha!$D$92:$H$158,4,FALSE))&lt;11,"",LEFT(RIGHT(VLOOKUP(AK106,suvaha!$D$92:$H$158,4,FALSE),11),1))</f>
        <v/>
      </c>
      <c r="BN108" s="211"/>
      <c r="BO108" s="409" t="str">
        <f>IF(LEN(VLOOKUP(AK106,suvaha!$D$92:$H$158,4,FALSE))&lt;10,"",LEFT(RIGHT(VLOOKUP(AK106,suvaha!$D$92:$H$158,4,FALSE),10),1))</f>
        <v/>
      </c>
      <c r="BP108" s="411"/>
      <c r="BQ108" s="409" t="str">
        <f>IF(LEN(VLOOKUP(AK106,suvaha!$D$92:$H$158,4,FALSE))&lt;9,"",LEFT(RIGHT(VLOOKUP(AK106,suvaha!$D$92:$H$158,4,FALSE),9),1))</f>
        <v/>
      </c>
      <c r="BR108" s="211"/>
      <c r="BS108" s="409" t="str">
        <f>IF(LEN(VLOOKUP(AK106,suvaha!$D$92:$H$158,4,FALSE))&lt;8,"",LEFT(RIGHT(VLOOKUP(AK106,suvaha!$D$92:$H$158,4,FALSE),8),1))</f>
        <v/>
      </c>
      <c r="BT108" s="411"/>
      <c r="BU108" s="409" t="str">
        <f>IF(LEN(VLOOKUP(AK106,suvaha!$D$92:$H$158,4,FALSE))&lt;7,"",LEFT(RIGHT(VLOOKUP(AK106,suvaha!$D$92:$H$158,4,FALSE),7),1))</f>
        <v/>
      </c>
      <c r="BV108" s="610"/>
      <c r="BW108" s="409" t="str">
        <f>IF(LEN(VLOOKUP(AK106,suvaha!$D$92:$H$158,4,FALSE))&lt;6,"",LEFT(RIGHT(VLOOKUP(AK106,suvaha!$D$92:$H$158,4,FALSE),6),1))</f>
        <v/>
      </c>
      <c r="BX108" s="411"/>
      <c r="BY108" s="409" t="str">
        <f>IF(LEN(VLOOKUP(AK106,suvaha!$D$92:$H$158,4,FALSE))&lt;5,"",LEFT(RIGHT(VLOOKUP(AK106,suvaha!$D$92:$H$158,4,FALSE),5),1))</f>
        <v/>
      </c>
      <c r="BZ108" s="411"/>
      <c r="CA108" s="409" t="str">
        <f>IF(LEN(VLOOKUP(AK106,suvaha!$D$92:$H$158,4,FALSE))&lt;4,"",LEFT(RIGHT(VLOOKUP(AK106,suvaha!$D$92:$H$158,4,FALSE),4),1))</f>
        <v>3</v>
      </c>
      <c r="CB108" s="611"/>
      <c r="CC108" s="409" t="str">
        <f>IF(LEN(VLOOKUP(AK106,suvaha!$D$92:$H$158,4,FALSE))&lt;3,"",LEFT(RIGHT(VLOOKUP(AK106,suvaha!$D$92:$H$158,4,FALSE),3),1))</f>
        <v>1</v>
      </c>
      <c r="CD108" s="411"/>
      <c r="CE108" s="409" t="str">
        <f>IF(LEN(VLOOKUP(AK106,suvaha!$D$92:$H$158,4,FALSE))&lt;2,"",LEFT(RIGHT(VLOOKUP(AK106,suvaha!$D$92:$H$158,4,FALSE),2),1))</f>
        <v>9</v>
      </c>
      <c r="CF108" s="411"/>
      <c r="CG108" s="409" t="str">
        <f>IF(VLOOKUP(AK106,suvaha!$D$92:$H$158,4,FALSE)=0,"",IF(LEN(VLOOKUP(AK106,suvaha!$D$92:$H$158,4,FALSE))&lt;1,"",LEFT(RIGHT(VLOOKUP(AK106,suvaha!$D$92:$H$158,4,FALSE),1),1)))</f>
        <v>0</v>
      </c>
      <c r="CH108" s="242"/>
      <c r="CI108" s="173"/>
      <c r="CJ108" s="173"/>
    </row>
    <row r="109" spans="1:88" s="203" customFormat="1" ht="3" customHeight="1">
      <c r="A109" s="173"/>
      <c r="B109" s="173"/>
      <c r="C109" s="173"/>
      <c r="E109" s="776"/>
      <c r="F109" s="776"/>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6"/>
      <c r="AL109" s="766"/>
      <c r="AM109" s="766"/>
      <c r="AN109" s="322"/>
      <c r="AO109" s="331"/>
      <c r="AP109" s="331"/>
      <c r="AQ109" s="331"/>
      <c r="AR109" s="331"/>
      <c r="AS109" s="331"/>
      <c r="AT109" s="331"/>
      <c r="AU109" s="331"/>
      <c r="AV109" s="331"/>
      <c r="AW109" s="331"/>
      <c r="AX109" s="331"/>
      <c r="AY109" s="331"/>
      <c r="AZ109" s="331"/>
      <c r="BA109" s="331"/>
      <c r="BB109" s="331"/>
      <c r="BC109" s="331"/>
      <c r="BD109" s="331"/>
      <c r="BE109" s="270"/>
      <c r="BF109" s="270"/>
      <c r="BG109" s="270"/>
      <c r="BH109" s="270"/>
      <c r="BI109" s="270"/>
      <c r="BJ109" s="270"/>
      <c r="BK109" s="270"/>
      <c r="BL109" s="638"/>
      <c r="BM109" s="638"/>
      <c r="BN109" s="638"/>
      <c r="BO109" s="638"/>
      <c r="BP109" s="638"/>
      <c r="BQ109" s="638"/>
      <c r="BR109" s="638"/>
      <c r="BS109" s="638"/>
      <c r="BT109" s="638"/>
      <c r="BU109" s="638"/>
      <c r="BV109" s="638"/>
      <c r="BW109" s="638"/>
      <c r="BX109" s="638"/>
      <c r="BY109" s="638"/>
      <c r="BZ109" s="638"/>
      <c r="CA109" s="638"/>
      <c r="CB109" s="638"/>
      <c r="CC109" s="270"/>
      <c r="CD109" s="270"/>
      <c r="CE109" s="270"/>
      <c r="CF109" s="270"/>
      <c r="CG109" s="270"/>
      <c r="CH109" s="243"/>
      <c r="CI109" s="173"/>
      <c r="CJ109" s="173"/>
    </row>
    <row r="110" spans="1:88" s="206" customFormat="1" ht="3" customHeight="1">
      <c r="A110" s="173"/>
      <c r="B110" s="325"/>
      <c r="C110" s="178"/>
      <c r="D110" s="178"/>
      <c r="E110" s="776" t="s">
        <v>811</v>
      </c>
      <c r="F110" s="776"/>
      <c r="G110" s="765" t="str">
        <f>Index!C166</f>
        <v>Iné dlhodobé záväzky (336A, 372A, 474A, 47XA)</v>
      </c>
      <c r="H110" s="765"/>
      <c r="I110" s="765"/>
      <c r="J110" s="765"/>
      <c r="K110" s="765"/>
      <c r="L110" s="765"/>
      <c r="M110" s="765"/>
      <c r="N110" s="765"/>
      <c r="O110" s="765"/>
      <c r="P110" s="765"/>
      <c r="Q110" s="765"/>
      <c r="R110" s="765"/>
      <c r="S110" s="765"/>
      <c r="T110" s="765"/>
      <c r="U110" s="765"/>
      <c r="V110" s="765"/>
      <c r="W110" s="765"/>
      <c r="X110" s="765"/>
      <c r="Y110" s="765"/>
      <c r="Z110" s="765"/>
      <c r="AA110" s="765"/>
      <c r="AB110" s="765"/>
      <c r="AC110" s="765"/>
      <c r="AD110" s="765"/>
      <c r="AE110" s="765"/>
      <c r="AF110" s="765"/>
      <c r="AG110" s="765"/>
      <c r="AH110" s="765"/>
      <c r="AI110" s="765"/>
      <c r="AJ110" s="765"/>
      <c r="AK110" s="766" t="s">
        <v>144</v>
      </c>
      <c r="AL110" s="766"/>
      <c r="AM110" s="766"/>
      <c r="AN110" s="321"/>
      <c r="AO110" s="332"/>
      <c r="AP110" s="332"/>
      <c r="AQ110" s="332"/>
      <c r="AR110" s="332"/>
      <c r="AS110" s="332"/>
      <c r="AT110" s="332"/>
      <c r="AU110" s="332"/>
      <c r="AV110" s="332"/>
      <c r="AW110" s="332"/>
      <c r="AX110" s="332"/>
      <c r="AY110" s="332"/>
      <c r="AZ110" s="332"/>
      <c r="BA110" s="332"/>
      <c r="BB110" s="332"/>
      <c r="BC110" s="332"/>
      <c r="BD110" s="332"/>
      <c r="BE110" s="264"/>
      <c r="BF110" s="264"/>
      <c r="BG110" s="264"/>
      <c r="BH110" s="264"/>
      <c r="BI110" s="264"/>
      <c r="BJ110" s="264"/>
      <c r="BK110" s="264"/>
      <c r="BL110" s="659"/>
      <c r="BM110" s="659"/>
      <c r="BN110" s="659"/>
      <c r="BO110" s="659"/>
      <c r="BP110" s="659"/>
      <c r="BQ110" s="659"/>
      <c r="BR110" s="659"/>
      <c r="BS110" s="659"/>
      <c r="BT110" s="659"/>
      <c r="BU110" s="659"/>
      <c r="BV110" s="659"/>
      <c r="BW110" s="659"/>
      <c r="BX110" s="659"/>
      <c r="BY110" s="659"/>
      <c r="BZ110" s="659"/>
      <c r="CA110" s="659"/>
      <c r="CB110" s="659"/>
      <c r="CC110" s="264"/>
      <c r="CD110" s="264"/>
      <c r="CE110" s="264"/>
      <c r="CF110" s="264"/>
      <c r="CG110" s="264"/>
      <c r="CH110" s="241"/>
      <c r="CI110" s="245"/>
      <c r="CJ110" s="245"/>
    </row>
    <row r="111" spans="1:88" s="206" customFormat="1" ht="3" customHeight="1">
      <c r="A111" s="173"/>
      <c r="B111" s="173"/>
      <c r="C111" s="173"/>
      <c r="D111" s="325"/>
      <c r="E111" s="776"/>
      <c r="F111" s="776"/>
      <c r="G111" s="765"/>
      <c r="H111" s="765"/>
      <c r="I111" s="765"/>
      <c r="J111" s="765"/>
      <c r="K111" s="765"/>
      <c r="L111" s="765"/>
      <c r="M111" s="765"/>
      <c r="N111" s="765"/>
      <c r="O111" s="765"/>
      <c r="P111" s="765"/>
      <c r="Q111" s="765"/>
      <c r="R111" s="765"/>
      <c r="S111" s="765"/>
      <c r="T111" s="765"/>
      <c r="U111" s="765"/>
      <c r="V111" s="765"/>
      <c r="W111" s="765"/>
      <c r="X111" s="765"/>
      <c r="Y111" s="765"/>
      <c r="Z111" s="765"/>
      <c r="AA111" s="765"/>
      <c r="AB111" s="765"/>
      <c r="AC111" s="765"/>
      <c r="AD111" s="765"/>
      <c r="AE111" s="765"/>
      <c r="AF111" s="765"/>
      <c r="AG111" s="765"/>
      <c r="AH111" s="765"/>
      <c r="AI111" s="765"/>
      <c r="AJ111" s="765"/>
      <c r="AK111" s="766"/>
      <c r="AL111" s="766"/>
      <c r="AM111" s="766"/>
      <c r="AN111" s="319"/>
      <c r="AO111" s="413"/>
      <c r="AP111" s="413"/>
      <c r="AQ111" s="413"/>
      <c r="AR111" s="412"/>
      <c r="AS111" s="414"/>
      <c r="AT111" s="414"/>
      <c r="AU111" s="414"/>
      <c r="AV111" s="414"/>
      <c r="AW111" s="414"/>
      <c r="AX111" s="415"/>
      <c r="AY111" s="613"/>
      <c r="AZ111" s="613"/>
      <c r="BA111" s="613"/>
      <c r="BB111" s="613"/>
      <c r="BC111" s="613"/>
      <c r="BD111" s="613"/>
      <c r="BE111" s="411"/>
      <c r="BF111" s="761"/>
      <c r="BG111" s="761"/>
      <c r="BH111" s="761"/>
      <c r="BI111" s="761"/>
      <c r="BJ111" s="761"/>
      <c r="BK111" s="643"/>
      <c r="BL111" s="618"/>
      <c r="BM111" s="612"/>
      <c r="BN111" s="612"/>
      <c r="BO111" s="612"/>
      <c r="BP111" s="412"/>
      <c r="BQ111" s="613"/>
      <c r="BR111" s="613"/>
      <c r="BS111" s="613"/>
      <c r="BT111" s="613"/>
      <c r="BU111" s="613"/>
      <c r="BV111" s="610"/>
      <c r="BW111" s="614"/>
      <c r="BX111" s="614"/>
      <c r="BY111" s="614"/>
      <c r="BZ111" s="614"/>
      <c r="CA111" s="614"/>
      <c r="CB111" s="611"/>
      <c r="CC111" s="614"/>
      <c r="CD111" s="614"/>
      <c r="CE111" s="614"/>
      <c r="CF111" s="614"/>
      <c r="CG111" s="614"/>
      <c r="CH111" s="242"/>
      <c r="CI111" s="245"/>
      <c r="CJ111" s="245"/>
    </row>
    <row r="112" spans="1:88" s="203" customFormat="1" ht="15" customHeight="1">
      <c r="A112" s="173"/>
      <c r="B112" s="173"/>
      <c r="C112" s="173"/>
      <c r="E112" s="776"/>
      <c r="F112" s="776"/>
      <c r="G112" s="765"/>
      <c r="H112" s="765"/>
      <c r="I112" s="765"/>
      <c r="J112" s="765"/>
      <c r="K112" s="765"/>
      <c r="L112" s="765"/>
      <c r="M112" s="765"/>
      <c r="N112" s="765"/>
      <c r="O112" s="765"/>
      <c r="P112" s="765"/>
      <c r="Q112" s="765"/>
      <c r="R112" s="765"/>
      <c r="S112" s="765"/>
      <c r="T112" s="765"/>
      <c r="U112" s="765"/>
      <c r="V112" s="765"/>
      <c r="W112" s="765"/>
      <c r="X112" s="765"/>
      <c r="Y112" s="765"/>
      <c r="Z112" s="765"/>
      <c r="AA112" s="765"/>
      <c r="AB112" s="765"/>
      <c r="AC112" s="765"/>
      <c r="AD112" s="765"/>
      <c r="AE112" s="765"/>
      <c r="AF112" s="765"/>
      <c r="AG112" s="765"/>
      <c r="AH112" s="765"/>
      <c r="AI112" s="765"/>
      <c r="AJ112" s="765"/>
      <c r="AK112" s="766"/>
      <c r="AL112" s="766"/>
      <c r="AM112" s="766"/>
      <c r="AN112" s="319"/>
      <c r="AO112" s="409" t="str">
        <f>IF(LEN(VLOOKUP(AK110,suvaha!$D$92:$H$158,2,FALSE))&lt;11,"",LEFT(RIGHT(VLOOKUP(AK110,suvaha!$D$92:$H$158,2,FALSE),11),1))</f>
        <v/>
      </c>
      <c r="AP112" s="211"/>
      <c r="AQ112" s="409" t="str">
        <f>IF(LEN(VLOOKUP(AK110,suvaha!$D$92:$H$158,2,FALSE))&lt;10,"",LEFT(RIGHT(VLOOKUP(AK110,suvaha!$D$92:$H$158,2,FALSE),10),1))</f>
        <v/>
      </c>
      <c r="AR112" s="411"/>
      <c r="AS112" s="409" t="str">
        <f>IF(LEN(VLOOKUP(AK110,suvaha!$D$92:$H$158,2,FALSE))&lt;9,"",LEFT(RIGHT(VLOOKUP(AK110,suvaha!$D$92:$H$158,2,FALSE),9),1))</f>
        <v/>
      </c>
      <c r="AT112" s="211"/>
      <c r="AU112" s="409" t="str">
        <f>IF(LEN(VLOOKUP(AK110,suvaha!$D$92:$H$158,2,FALSE))&lt;8,"",LEFT(RIGHT(VLOOKUP(AK110,suvaha!$D$92:$H$158,2,FALSE),8),1))</f>
        <v/>
      </c>
      <c r="AV112" s="411"/>
      <c r="AW112" s="409" t="str">
        <f>IF(LEN(VLOOKUP(AK110,suvaha!$D$92:$H$158,2,FALSE))&lt;7,"",LEFT(RIGHT(VLOOKUP(AK110,suvaha!$D$92:$H$158,2,FALSE),7),1))</f>
        <v/>
      </c>
      <c r="AX112" s="415"/>
      <c r="AY112" s="409" t="str">
        <f>IF(LEN(VLOOKUP(AK110,suvaha!$D$92:$H$158,2,FALSE))&lt;6,"",LEFT(RIGHT(VLOOKUP(AK110,suvaha!$D$92:$H$158,2,FALSE),6),1))</f>
        <v/>
      </c>
      <c r="AZ112" s="211"/>
      <c r="BA112" s="754" t="str">
        <f>IF(LEN(VLOOKUP(AK110,suvaha!$D$92:$H$158,2,FALSE))&lt;5,"",LEFT(RIGHT(VLOOKUP(AK110,suvaha!$D$92:$H$158,2,FALSE),5),1))</f>
        <v/>
      </c>
      <c r="BB112" s="754" t="e">
        <f>IF(LEN(#REF!)&lt;5,"",LEFT(RIGHT(#REF!,5),1))</f>
        <v>#REF!</v>
      </c>
      <c r="BC112" s="411"/>
      <c r="BD112" s="409" t="str">
        <f>IF(LEN(VLOOKUP(AK110,suvaha!$D$92:$H$158,2,FALSE))&lt;4,"",LEFT(RIGHT(VLOOKUP(AK110,suvaha!$D$92:$H$158,2,FALSE),4),1))</f>
        <v/>
      </c>
      <c r="BE112" s="411"/>
      <c r="BF112" s="409" t="str">
        <f>IF(LEN(VLOOKUP(AK110,suvaha!$D$92:$H$158,2,FALSE))&lt;3,"",LEFT(RIGHT(VLOOKUP(AK110,suvaha!$D$92:$H$158,2,FALSE),3),1))</f>
        <v/>
      </c>
      <c r="BG112" s="411"/>
      <c r="BH112" s="409" t="str">
        <f>IF(LEN(VLOOKUP(AK110,suvaha!$D$92:$H$158,2,FALSE))&lt;2,"",LEFT(RIGHT(VLOOKUP(AK110,suvaha!$D$92:$H$158,2,FALSE),2),1))</f>
        <v/>
      </c>
      <c r="BI112" s="411"/>
      <c r="BJ112" s="409" t="str">
        <f>IF(VLOOKUP(AK110,suvaha!$D$92:$H$158,2,FALSE)=0,"",IF(LEN(VLOOKUP(AK110,suvaha!$D$92:$H$158,2,FALSE))&lt;1,"",LEFT(RIGHT(VLOOKUP(AK110,suvaha!$D$92:$H$158,2,FALSE),1),1)))</f>
        <v/>
      </c>
      <c r="BK112" s="643"/>
      <c r="BL112" s="618"/>
      <c r="BM112" s="409" t="str">
        <f>IF(LEN(VLOOKUP(AK110,suvaha!$D$92:$H$158,4,FALSE))&lt;11,"",LEFT(RIGHT(VLOOKUP(AK110,suvaha!$D$92:$H$158,4,FALSE),11),1))</f>
        <v/>
      </c>
      <c r="BN112" s="211"/>
      <c r="BO112" s="409" t="str">
        <f>IF(LEN(VLOOKUP(AK110,suvaha!$D$92:$H$158,4,FALSE))&lt;10,"",LEFT(RIGHT(VLOOKUP(AK110,suvaha!$D$92:$H$158,4,FALSE),10),1))</f>
        <v/>
      </c>
      <c r="BP112" s="411"/>
      <c r="BQ112" s="409" t="str">
        <f>IF(LEN(VLOOKUP(AK110,suvaha!$D$92:$H$158,4,FALSE))&lt;9,"",LEFT(RIGHT(VLOOKUP(AK110,suvaha!$D$92:$H$158,4,FALSE),9),1))</f>
        <v/>
      </c>
      <c r="BR112" s="211"/>
      <c r="BS112" s="409" t="str">
        <f>IF(LEN(VLOOKUP(AK110,suvaha!$D$92:$H$158,4,FALSE))&lt;8,"",LEFT(RIGHT(VLOOKUP(AK110,suvaha!$D$92:$H$158,4,FALSE),8),1))</f>
        <v/>
      </c>
      <c r="BT112" s="411"/>
      <c r="BU112" s="409" t="str">
        <f>IF(LEN(VLOOKUP(AK110,suvaha!$D$92:$H$158,4,FALSE))&lt;7,"",LEFT(RIGHT(VLOOKUP(AK110,suvaha!$D$92:$H$158,4,FALSE),7),1))</f>
        <v/>
      </c>
      <c r="BV112" s="610"/>
      <c r="BW112" s="409" t="str">
        <f>IF(LEN(VLOOKUP(AK110,suvaha!$D$92:$H$158,4,FALSE))&lt;6,"",LEFT(RIGHT(VLOOKUP(AK110,suvaha!$D$92:$H$158,4,FALSE),6),1))</f>
        <v/>
      </c>
      <c r="BX112" s="411"/>
      <c r="BY112" s="409" t="str">
        <f>IF(LEN(VLOOKUP(AK110,suvaha!$D$92:$H$158,4,FALSE))&lt;5,"",LEFT(RIGHT(VLOOKUP(AK110,suvaha!$D$92:$H$158,4,FALSE),5),1))</f>
        <v/>
      </c>
      <c r="BZ112" s="411"/>
      <c r="CA112" s="409" t="str">
        <f>IF(LEN(VLOOKUP(AK110,suvaha!$D$92:$H$158,4,FALSE))&lt;4,"",LEFT(RIGHT(VLOOKUP(AK110,suvaha!$D$92:$H$158,4,FALSE),4),1))</f>
        <v/>
      </c>
      <c r="CB112" s="611"/>
      <c r="CC112" s="409" t="str">
        <f>IF(LEN(VLOOKUP(AK110,suvaha!$D$92:$H$158,4,FALSE))&lt;3,"",LEFT(RIGHT(VLOOKUP(AK110,suvaha!$D$92:$H$158,4,FALSE),3),1))</f>
        <v/>
      </c>
      <c r="CD112" s="411"/>
      <c r="CE112" s="409" t="str">
        <f>IF(LEN(VLOOKUP(AK110,suvaha!$D$92:$H$158,4,FALSE))&lt;2,"",LEFT(RIGHT(VLOOKUP(AK110,suvaha!$D$92:$H$158,4,FALSE),2),1))</f>
        <v/>
      </c>
      <c r="CF112" s="411"/>
      <c r="CG112" s="409" t="str">
        <f>IF(VLOOKUP(AK110,suvaha!$D$92:$H$158,4,FALSE)=0,"",IF(LEN(VLOOKUP(AK110,suvaha!$D$92:$H$158,4,FALSE))&lt;1,"",LEFT(RIGHT(VLOOKUP(AK110,suvaha!$D$92:$H$158,4,FALSE),1),1)))</f>
        <v/>
      </c>
      <c r="CH112" s="242"/>
      <c r="CI112" s="173"/>
      <c r="CJ112" s="173"/>
    </row>
    <row r="113" spans="1:88" s="203" customFormat="1" ht="3" customHeight="1">
      <c r="A113" s="173"/>
      <c r="B113" s="173"/>
      <c r="C113" s="173"/>
      <c r="E113" s="776"/>
      <c r="F113" s="776"/>
      <c r="G113" s="765"/>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766"/>
      <c r="AL113" s="766"/>
      <c r="AM113" s="766"/>
      <c r="AN113" s="322"/>
      <c r="AO113" s="331"/>
      <c r="AP113" s="331"/>
      <c r="AQ113" s="331"/>
      <c r="AR113" s="331"/>
      <c r="AS113" s="331"/>
      <c r="AT113" s="331"/>
      <c r="AU113" s="331"/>
      <c r="AV113" s="331"/>
      <c r="AW113" s="331"/>
      <c r="AX113" s="331"/>
      <c r="AY113" s="331"/>
      <c r="AZ113" s="331"/>
      <c r="BA113" s="331"/>
      <c r="BB113" s="331"/>
      <c r="BC113" s="331"/>
      <c r="BD113" s="331"/>
      <c r="BE113" s="270"/>
      <c r="BF113" s="270"/>
      <c r="BG113" s="270"/>
      <c r="BH113" s="270"/>
      <c r="BI113" s="270"/>
      <c r="BJ113" s="270"/>
      <c r="BK113" s="270"/>
      <c r="BL113" s="638"/>
      <c r="BM113" s="638"/>
      <c r="BN113" s="638"/>
      <c r="BO113" s="638"/>
      <c r="BP113" s="638"/>
      <c r="BQ113" s="638"/>
      <c r="BR113" s="638"/>
      <c r="BS113" s="638"/>
      <c r="BT113" s="638"/>
      <c r="BU113" s="638"/>
      <c r="BV113" s="638"/>
      <c r="BW113" s="638"/>
      <c r="BX113" s="638"/>
      <c r="BY113" s="638"/>
      <c r="BZ113" s="638"/>
      <c r="CA113" s="638"/>
      <c r="CB113" s="638"/>
      <c r="CC113" s="270"/>
      <c r="CD113" s="270"/>
      <c r="CE113" s="270"/>
      <c r="CF113" s="270"/>
      <c r="CG113" s="270"/>
      <c r="CH113" s="243"/>
      <c r="CI113" s="173"/>
      <c r="CJ113" s="173"/>
    </row>
    <row r="114" spans="1:88" s="206" customFormat="1" ht="3" customHeight="1">
      <c r="A114" s="173"/>
      <c r="B114" s="325"/>
      <c r="C114" s="178"/>
      <c r="D114" s="178"/>
      <c r="E114" s="776" t="s">
        <v>813</v>
      </c>
      <c r="F114" s="776"/>
      <c r="G114" s="765" t="str">
        <f>Index!C167</f>
        <v>Dlhodobé záväzky z derivátových operácií (373A, 377A)</v>
      </c>
      <c r="H114" s="765"/>
      <c r="I114" s="765"/>
      <c r="J114" s="765"/>
      <c r="K114" s="765"/>
      <c r="L114" s="765"/>
      <c r="M114" s="765"/>
      <c r="N114" s="765"/>
      <c r="O114" s="765"/>
      <c r="P114" s="765"/>
      <c r="Q114" s="765"/>
      <c r="R114" s="765"/>
      <c r="S114" s="765"/>
      <c r="T114" s="765"/>
      <c r="U114" s="765"/>
      <c r="V114" s="765"/>
      <c r="W114" s="765"/>
      <c r="X114" s="765"/>
      <c r="Y114" s="765"/>
      <c r="Z114" s="765"/>
      <c r="AA114" s="765"/>
      <c r="AB114" s="765"/>
      <c r="AC114" s="765"/>
      <c r="AD114" s="765"/>
      <c r="AE114" s="765"/>
      <c r="AF114" s="765"/>
      <c r="AG114" s="765"/>
      <c r="AH114" s="765"/>
      <c r="AI114" s="765"/>
      <c r="AJ114" s="765"/>
      <c r="AK114" s="766" t="s">
        <v>145</v>
      </c>
      <c r="AL114" s="766"/>
      <c r="AM114" s="766"/>
      <c r="AN114" s="321"/>
      <c r="AO114" s="332"/>
      <c r="AP114" s="332"/>
      <c r="AQ114" s="332"/>
      <c r="AR114" s="332"/>
      <c r="AS114" s="332"/>
      <c r="AT114" s="332"/>
      <c r="AU114" s="332"/>
      <c r="AV114" s="332"/>
      <c r="AW114" s="332"/>
      <c r="AX114" s="332"/>
      <c r="AY114" s="332"/>
      <c r="AZ114" s="332"/>
      <c r="BA114" s="332"/>
      <c r="BB114" s="332"/>
      <c r="BC114" s="332"/>
      <c r="BD114" s="332"/>
      <c r="BE114" s="264"/>
      <c r="BF114" s="264"/>
      <c r="BG114" s="264"/>
      <c r="BH114" s="264"/>
      <c r="BI114" s="264"/>
      <c r="BJ114" s="264"/>
      <c r="BK114" s="264"/>
      <c r="BL114" s="659"/>
      <c r="BM114" s="659"/>
      <c r="BN114" s="659"/>
      <c r="BO114" s="659"/>
      <c r="BP114" s="659"/>
      <c r="BQ114" s="659"/>
      <c r="BR114" s="659"/>
      <c r="BS114" s="659"/>
      <c r="BT114" s="659"/>
      <c r="BU114" s="659"/>
      <c r="BV114" s="659"/>
      <c r="BW114" s="659"/>
      <c r="BX114" s="659"/>
      <c r="BY114" s="659"/>
      <c r="BZ114" s="659"/>
      <c r="CA114" s="659"/>
      <c r="CB114" s="659"/>
      <c r="CC114" s="264"/>
      <c r="CD114" s="264"/>
      <c r="CE114" s="264"/>
      <c r="CF114" s="264"/>
      <c r="CG114" s="264"/>
      <c r="CH114" s="241"/>
      <c r="CI114" s="245"/>
      <c r="CJ114" s="245"/>
    </row>
    <row r="115" spans="1:88" s="206" customFormat="1" ht="3" customHeight="1">
      <c r="A115" s="173"/>
      <c r="B115" s="173"/>
      <c r="C115" s="173"/>
      <c r="D115" s="325"/>
      <c r="E115" s="776"/>
      <c r="F115" s="776"/>
      <c r="G115" s="765"/>
      <c r="H115" s="765"/>
      <c r="I115" s="765"/>
      <c r="J115" s="765"/>
      <c r="K115" s="765"/>
      <c r="L115" s="765"/>
      <c r="M115" s="765"/>
      <c r="N115" s="765"/>
      <c r="O115" s="765"/>
      <c r="P115" s="765"/>
      <c r="Q115" s="765"/>
      <c r="R115" s="765"/>
      <c r="S115" s="765"/>
      <c r="T115" s="765"/>
      <c r="U115" s="765"/>
      <c r="V115" s="765"/>
      <c r="W115" s="765"/>
      <c r="X115" s="765"/>
      <c r="Y115" s="765"/>
      <c r="Z115" s="765"/>
      <c r="AA115" s="765"/>
      <c r="AB115" s="765"/>
      <c r="AC115" s="765"/>
      <c r="AD115" s="765"/>
      <c r="AE115" s="765"/>
      <c r="AF115" s="765"/>
      <c r="AG115" s="765"/>
      <c r="AH115" s="765"/>
      <c r="AI115" s="765"/>
      <c r="AJ115" s="765"/>
      <c r="AK115" s="766"/>
      <c r="AL115" s="766"/>
      <c r="AM115" s="766"/>
      <c r="AN115" s="319"/>
      <c r="AO115" s="413"/>
      <c r="AP115" s="413"/>
      <c r="AQ115" s="413"/>
      <c r="AR115" s="412"/>
      <c r="AS115" s="414"/>
      <c r="AT115" s="414"/>
      <c r="AU115" s="414"/>
      <c r="AV115" s="414"/>
      <c r="AW115" s="414"/>
      <c r="AX115" s="415"/>
      <c r="AY115" s="613"/>
      <c r="AZ115" s="613"/>
      <c r="BA115" s="613"/>
      <c r="BB115" s="613"/>
      <c r="BC115" s="613"/>
      <c r="BD115" s="613"/>
      <c r="BE115" s="411"/>
      <c r="BF115" s="761"/>
      <c r="BG115" s="761"/>
      <c r="BH115" s="761"/>
      <c r="BI115" s="761"/>
      <c r="BJ115" s="761"/>
      <c r="BK115" s="643"/>
      <c r="BL115" s="618"/>
      <c r="BM115" s="612"/>
      <c r="BN115" s="612"/>
      <c r="BO115" s="612"/>
      <c r="BP115" s="412"/>
      <c r="BQ115" s="613"/>
      <c r="BR115" s="613"/>
      <c r="BS115" s="613"/>
      <c r="BT115" s="613"/>
      <c r="BU115" s="613"/>
      <c r="BV115" s="610"/>
      <c r="BW115" s="614"/>
      <c r="BX115" s="614"/>
      <c r="BY115" s="614"/>
      <c r="BZ115" s="614"/>
      <c r="CA115" s="614"/>
      <c r="CB115" s="611"/>
      <c r="CC115" s="614"/>
      <c r="CD115" s="614"/>
      <c r="CE115" s="614"/>
      <c r="CF115" s="614"/>
      <c r="CG115" s="614"/>
      <c r="CH115" s="242"/>
      <c r="CI115" s="245"/>
      <c r="CJ115" s="245"/>
    </row>
    <row r="116" spans="1:88" s="203" customFormat="1" ht="15" customHeight="1">
      <c r="A116" s="173"/>
      <c r="B116" s="173"/>
      <c r="C116" s="173"/>
      <c r="E116" s="776"/>
      <c r="F116" s="776"/>
      <c r="G116" s="765"/>
      <c r="H116" s="765"/>
      <c r="I116" s="765"/>
      <c r="J116" s="765"/>
      <c r="K116" s="765"/>
      <c r="L116" s="765"/>
      <c r="M116" s="765"/>
      <c r="N116" s="765"/>
      <c r="O116" s="765"/>
      <c r="P116" s="765"/>
      <c r="Q116" s="765"/>
      <c r="R116" s="765"/>
      <c r="S116" s="765"/>
      <c r="T116" s="765"/>
      <c r="U116" s="765"/>
      <c r="V116" s="765"/>
      <c r="W116" s="765"/>
      <c r="X116" s="765"/>
      <c r="Y116" s="765"/>
      <c r="Z116" s="765"/>
      <c r="AA116" s="765"/>
      <c r="AB116" s="765"/>
      <c r="AC116" s="765"/>
      <c r="AD116" s="765"/>
      <c r="AE116" s="765"/>
      <c r="AF116" s="765"/>
      <c r="AG116" s="765"/>
      <c r="AH116" s="765"/>
      <c r="AI116" s="765"/>
      <c r="AJ116" s="765"/>
      <c r="AK116" s="766"/>
      <c r="AL116" s="766"/>
      <c r="AM116" s="766"/>
      <c r="AN116" s="319"/>
      <c r="AO116" s="409" t="str">
        <f>IF(LEN(VLOOKUP(AK114,suvaha!$D$92:$H$158,2,FALSE))&lt;11,"",LEFT(RIGHT(VLOOKUP(AK114,suvaha!$D$92:$H$158,2,FALSE),11),1))</f>
        <v/>
      </c>
      <c r="AP116" s="211"/>
      <c r="AQ116" s="409" t="str">
        <f>IF(LEN(VLOOKUP(AK114,suvaha!$D$92:$H$158,2,FALSE))&lt;10,"",LEFT(RIGHT(VLOOKUP(AK114,suvaha!$D$92:$H$158,2,FALSE),10),1))</f>
        <v/>
      </c>
      <c r="AR116" s="411"/>
      <c r="AS116" s="409" t="str">
        <f>IF(LEN(VLOOKUP(AK114,suvaha!$D$92:$H$158,2,FALSE))&lt;9,"",LEFT(RIGHT(VLOOKUP(AK114,suvaha!$D$92:$H$158,2,FALSE),9),1))</f>
        <v/>
      </c>
      <c r="AT116" s="211"/>
      <c r="AU116" s="409" t="str">
        <f>IF(LEN(VLOOKUP(AK114,suvaha!$D$92:$H$158,2,FALSE))&lt;8,"",LEFT(RIGHT(VLOOKUP(AK114,suvaha!$D$92:$H$158,2,FALSE),8),1))</f>
        <v/>
      </c>
      <c r="AV116" s="411"/>
      <c r="AW116" s="409" t="str">
        <f>IF(LEN(VLOOKUP(AK114,suvaha!$D$92:$H$158,2,FALSE))&lt;7,"",LEFT(RIGHT(VLOOKUP(AK114,suvaha!$D$92:$H$158,2,FALSE),7),1))</f>
        <v/>
      </c>
      <c r="AX116" s="415"/>
      <c r="AY116" s="409" t="str">
        <f>IF(LEN(VLOOKUP(AK114,suvaha!$D$92:$H$158,2,FALSE))&lt;6,"",LEFT(RIGHT(VLOOKUP(AK114,suvaha!$D$92:$H$158,2,FALSE),6),1))</f>
        <v/>
      </c>
      <c r="AZ116" s="211"/>
      <c r="BA116" s="754" t="str">
        <f>IF(LEN(VLOOKUP(AK114,suvaha!$D$92:$H$158,2,FALSE))&lt;5,"",LEFT(RIGHT(VLOOKUP(AK114,suvaha!$D$92:$H$158,2,FALSE),5),1))</f>
        <v/>
      </c>
      <c r="BB116" s="754" t="e">
        <f>IF(LEN(#REF!)&lt;5,"",LEFT(RIGHT(#REF!,5),1))</f>
        <v>#REF!</v>
      </c>
      <c r="BC116" s="411"/>
      <c r="BD116" s="409" t="str">
        <f>IF(LEN(VLOOKUP(AK114,suvaha!$D$92:$H$158,2,FALSE))&lt;4,"",LEFT(RIGHT(VLOOKUP(AK114,suvaha!$D$92:$H$158,2,FALSE),4),1))</f>
        <v/>
      </c>
      <c r="BE116" s="411"/>
      <c r="BF116" s="409" t="str">
        <f>IF(LEN(VLOOKUP(AK114,suvaha!$D$92:$H$158,2,FALSE))&lt;3,"",LEFT(RIGHT(VLOOKUP(AK114,suvaha!$D$92:$H$158,2,FALSE),3),1))</f>
        <v/>
      </c>
      <c r="BG116" s="411"/>
      <c r="BH116" s="409" t="str">
        <f>IF(LEN(VLOOKUP(AK114,suvaha!$D$92:$H$158,2,FALSE))&lt;2,"",LEFT(RIGHT(VLOOKUP(AK114,suvaha!$D$92:$H$158,2,FALSE),2),1))</f>
        <v/>
      </c>
      <c r="BI116" s="411"/>
      <c r="BJ116" s="409" t="str">
        <f>IF(VLOOKUP(AK114,suvaha!$D$92:$H$158,2,FALSE)=0,"",IF(LEN(VLOOKUP(AK114,suvaha!$D$92:$H$158,2,FALSE))&lt;1,"",LEFT(RIGHT(VLOOKUP(AK114,suvaha!$D$92:$H$158,2,FALSE),1),1)))</f>
        <v/>
      </c>
      <c r="BK116" s="643"/>
      <c r="BL116" s="618"/>
      <c r="BM116" s="409" t="str">
        <f>IF(LEN(VLOOKUP(AK114,suvaha!$D$92:$H$158,4,FALSE))&lt;11,"",LEFT(RIGHT(VLOOKUP(AK114,suvaha!$D$92:$H$158,4,FALSE),11),1))</f>
        <v/>
      </c>
      <c r="BN116" s="211"/>
      <c r="BO116" s="409" t="str">
        <f>IF(LEN(VLOOKUP(AK114,suvaha!$D$92:$H$158,4,FALSE))&lt;10,"",LEFT(RIGHT(VLOOKUP(AK114,suvaha!$D$92:$H$158,4,FALSE),10),1))</f>
        <v/>
      </c>
      <c r="BP116" s="411"/>
      <c r="BQ116" s="409" t="str">
        <f>IF(LEN(VLOOKUP(AK114,suvaha!$D$92:$H$158,4,FALSE))&lt;9,"",LEFT(RIGHT(VLOOKUP(AK114,suvaha!$D$92:$H$158,4,FALSE),9),1))</f>
        <v/>
      </c>
      <c r="BR116" s="211"/>
      <c r="BS116" s="409" t="str">
        <f>IF(LEN(VLOOKUP(AK114,suvaha!$D$92:$H$158,4,FALSE))&lt;8,"",LEFT(RIGHT(VLOOKUP(AK114,suvaha!$D$92:$H$158,4,FALSE),8),1))</f>
        <v/>
      </c>
      <c r="BT116" s="411"/>
      <c r="BU116" s="409" t="str">
        <f>IF(LEN(VLOOKUP(AK114,suvaha!$D$92:$H$158,4,FALSE))&lt;7,"",LEFT(RIGHT(VLOOKUP(AK114,suvaha!$D$92:$H$158,4,FALSE),7),1))</f>
        <v/>
      </c>
      <c r="BV116" s="610"/>
      <c r="BW116" s="409" t="str">
        <f>IF(LEN(VLOOKUP(AK114,suvaha!$D$92:$H$158,4,FALSE))&lt;6,"",LEFT(RIGHT(VLOOKUP(AK114,suvaha!$D$92:$H$158,4,FALSE),6),1))</f>
        <v/>
      </c>
      <c r="BX116" s="411"/>
      <c r="BY116" s="409" t="str">
        <f>IF(LEN(VLOOKUP(AK114,suvaha!$D$92:$H$158,4,FALSE))&lt;5,"",LEFT(RIGHT(VLOOKUP(AK114,suvaha!$D$92:$H$158,4,FALSE),5),1))</f>
        <v/>
      </c>
      <c r="BZ116" s="411"/>
      <c r="CA116" s="409" t="str">
        <f>IF(LEN(VLOOKUP(AK114,suvaha!$D$92:$H$158,4,FALSE))&lt;4,"",LEFT(RIGHT(VLOOKUP(AK114,suvaha!$D$92:$H$158,4,FALSE),4),1))</f>
        <v/>
      </c>
      <c r="CB116" s="611"/>
      <c r="CC116" s="409" t="str">
        <f>IF(LEN(VLOOKUP(AK114,suvaha!$D$92:$H$158,4,FALSE))&lt;3,"",LEFT(RIGHT(VLOOKUP(AK114,suvaha!$D$92:$H$158,4,FALSE),3),1))</f>
        <v/>
      </c>
      <c r="CD116" s="411"/>
      <c r="CE116" s="409" t="str">
        <f>IF(LEN(VLOOKUP(AK114,suvaha!$D$92:$H$158,4,FALSE))&lt;2,"",LEFT(RIGHT(VLOOKUP(AK114,suvaha!$D$92:$H$158,4,FALSE),2),1))</f>
        <v/>
      </c>
      <c r="CF116" s="411"/>
      <c r="CG116" s="409" t="str">
        <f>IF(VLOOKUP(AK114,suvaha!$D$92:$H$158,4,FALSE)=0,"",IF(LEN(VLOOKUP(AK114,suvaha!$D$92:$H$158,4,FALSE))&lt;1,"",LEFT(RIGHT(VLOOKUP(AK114,suvaha!$D$92:$H$158,4,FALSE),1),1)))</f>
        <v/>
      </c>
      <c r="CH116" s="242"/>
      <c r="CI116" s="173"/>
      <c r="CJ116" s="173"/>
    </row>
    <row r="117" spans="1:88" s="203" customFormat="1" ht="3" customHeight="1">
      <c r="A117" s="173"/>
      <c r="B117" s="173"/>
      <c r="C117" s="173"/>
      <c r="E117" s="776"/>
      <c r="F117" s="776"/>
      <c r="G117" s="765"/>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766"/>
      <c r="AL117" s="766"/>
      <c r="AM117" s="766"/>
      <c r="AN117" s="322"/>
      <c r="AO117" s="331"/>
      <c r="AP117" s="331"/>
      <c r="AQ117" s="331"/>
      <c r="AR117" s="331"/>
      <c r="AS117" s="331"/>
      <c r="AT117" s="331"/>
      <c r="AU117" s="331"/>
      <c r="AV117" s="331"/>
      <c r="AW117" s="331"/>
      <c r="AX117" s="331"/>
      <c r="AY117" s="331"/>
      <c r="AZ117" s="331"/>
      <c r="BA117" s="331"/>
      <c r="BB117" s="331"/>
      <c r="BC117" s="331"/>
      <c r="BD117" s="331"/>
      <c r="BE117" s="270"/>
      <c r="BF117" s="270"/>
      <c r="BG117" s="270"/>
      <c r="BH117" s="270"/>
      <c r="BI117" s="270"/>
      <c r="BJ117" s="270"/>
      <c r="BK117" s="270"/>
      <c r="BL117" s="638"/>
      <c r="BM117" s="638"/>
      <c r="BN117" s="638"/>
      <c r="BO117" s="638"/>
      <c r="BP117" s="638"/>
      <c r="BQ117" s="638"/>
      <c r="BR117" s="638"/>
      <c r="BS117" s="638"/>
      <c r="BT117" s="638"/>
      <c r="BU117" s="638"/>
      <c r="BV117" s="638"/>
      <c r="BW117" s="638"/>
      <c r="BX117" s="638"/>
      <c r="BY117" s="638"/>
      <c r="BZ117" s="638"/>
      <c r="CA117" s="638"/>
      <c r="CB117" s="638"/>
      <c r="CC117" s="270"/>
      <c r="CD117" s="270"/>
      <c r="CE117" s="270"/>
      <c r="CF117" s="270"/>
      <c r="CG117" s="270"/>
      <c r="CH117" s="243"/>
      <c r="CI117" s="173"/>
      <c r="CJ117" s="173"/>
    </row>
    <row r="118" spans="1:88" s="206" customFormat="1" ht="3" customHeight="1" thickBot="1">
      <c r="A118" s="173"/>
      <c r="B118" s="325"/>
      <c r="C118" s="178"/>
      <c r="D118" s="178"/>
      <c r="E118" s="755" t="s">
        <v>918</v>
      </c>
      <c r="F118" s="755"/>
      <c r="G118" s="757" t="str">
        <f>Index!C168</f>
        <v>Odložený daňový záväzok (481A)</v>
      </c>
      <c r="H118" s="757"/>
      <c r="I118" s="757"/>
      <c r="J118" s="757"/>
      <c r="K118" s="757"/>
      <c r="L118" s="757"/>
      <c r="M118" s="757"/>
      <c r="N118" s="757"/>
      <c r="O118" s="757"/>
      <c r="P118" s="757"/>
      <c r="Q118" s="757"/>
      <c r="R118" s="757"/>
      <c r="S118" s="757"/>
      <c r="T118" s="757"/>
      <c r="U118" s="757"/>
      <c r="V118" s="757"/>
      <c r="W118" s="757"/>
      <c r="X118" s="757"/>
      <c r="Y118" s="757"/>
      <c r="Z118" s="757"/>
      <c r="AA118" s="757"/>
      <c r="AB118" s="757"/>
      <c r="AC118" s="757"/>
      <c r="AD118" s="757"/>
      <c r="AE118" s="757"/>
      <c r="AF118" s="757"/>
      <c r="AG118" s="757"/>
      <c r="AH118" s="757"/>
      <c r="AI118" s="757"/>
      <c r="AJ118" s="757"/>
      <c r="AK118" s="759" t="s">
        <v>147</v>
      </c>
      <c r="AL118" s="759"/>
      <c r="AM118" s="759"/>
      <c r="AN118" s="321"/>
      <c r="AO118" s="332"/>
      <c r="AP118" s="332"/>
      <c r="AQ118" s="332"/>
      <c r="AR118" s="332"/>
      <c r="AS118" s="332"/>
      <c r="AT118" s="332"/>
      <c r="AU118" s="332"/>
      <c r="AV118" s="332"/>
      <c r="AW118" s="332"/>
      <c r="AX118" s="332"/>
      <c r="AY118" s="332"/>
      <c r="AZ118" s="332"/>
      <c r="BA118" s="332"/>
      <c r="BB118" s="332"/>
      <c r="BC118" s="332"/>
      <c r="BD118" s="332"/>
      <c r="BE118" s="264"/>
      <c r="BF118" s="264"/>
      <c r="BG118" s="264"/>
      <c r="BH118" s="264"/>
      <c r="BI118" s="264"/>
      <c r="BJ118" s="264"/>
      <c r="BK118" s="264"/>
      <c r="BL118" s="659"/>
      <c r="BM118" s="659"/>
      <c r="BN118" s="659"/>
      <c r="BO118" s="659"/>
      <c r="BP118" s="659"/>
      <c r="BQ118" s="659"/>
      <c r="BR118" s="659"/>
      <c r="BS118" s="659"/>
      <c r="BT118" s="659"/>
      <c r="BU118" s="659"/>
      <c r="BV118" s="659"/>
      <c r="BW118" s="659"/>
      <c r="BX118" s="659"/>
      <c r="BY118" s="659"/>
      <c r="BZ118" s="659"/>
      <c r="CA118" s="659"/>
      <c r="CB118" s="659"/>
      <c r="CC118" s="264"/>
      <c r="CD118" s="264"/>
      <c r="CE118" s="264"/>
      <c r="CF118" s="264"/>
      <c r="CG118" s="264"/>
      <c r="CH118" s="241"/>
      <c r="CI118" s="245"/>
      <c r="CJ118" s="245"/>
    </row>
    <row r="119" spans="1:88" s="206" customFormat="1" ht="3" customHeight="1" thickBot="1">
      <c r="A119" s="173"/>
      <c r="B119" s="173"/>
      <c r="C119" s="173"/>
      <c r="D119" s="325"/>
      <c r="E119" s="756"/>
      <c r="F119" s="756"/>
      <c r="G119" s="758"/>
      <c r="H119" s="758"/>
      <c r="I119" s="758"/>
      <c r="J119" s="758"/>
      <c r="K119" s="758"/>
      <c r="L119" s="758"/>
      <c r="M119" s="758"/>
      <c r="N119" s="758"/>
      <c r="O119" s="758"/>
      <c r="P119" s="758"/>
      <c r="Q119" s="758"/>
      <c r="R119" s="758"/>
      <c r="S119" s="758"/>
      <c r="T119" s="758"/>
      <c r="U119" s="758"/>
      <c r="V119" s="758"/>
      <c r="W119" s="758"/>
      <c r="X119" s="758"/>
      <c r="Y119" s="758"/>
      <c r="Z119" s="758"/>
      <c r="AA119" s="758"/>
      <c r="AB119" s="758"/>
      <c r="AC119" s="758"/>
      <c r="AD119" s="758"/>
      <c r="AE119" s="758"/>
      <c r="AF119" s="758"/>
      <c r="AG119" s="758"/>
      <c r="AH119" s="758"/>
      <c r="AI119" s="758"/>
      <c r="AJ119" s="758"/>
      <c r="AK119" s="760"/>
      <c r="AL119" s="760"/>
      <c r="AM119" s="760"/>
      <c r="AN119" s="319"/>
      <c r="AO119" s="413"/>
      <c r="AP119" s="413"/>
      <c r="AQ119" s="413"/>
      <c r="AR119" s="412"/>
      <c r="AS119" s="414"/>
      <c r="AT119" s="414"/>
      <c r="AU119" s="414"/>
      <c r="AV119" s="414"/>
      <c r="AW119" s="414"/>
      <c r="AX119" s="415"/>
      <c r="AY119" s="613"/>
      <c r="AZ119" s="613"/>
      <c r="BA119" s="613"/>
      <c r="BB119" s="613"/>
      <c r="BC119" s="613"/>
      <c r="BD119" s="613"/>
      <c r="BE119" s="411"/>
      <c r="BF119" s="761"/>
      <c r="BG119" s="761"/>
      <c r="BH119" s="761"/>
      <c r="BI119" s="761"/>
      <c r="BJ119" s="761"/>
      <c r="BK119" s="643"/>
      <c r="BL119" s="618"/>
      <c r="BM119" s="612"/>
      <c r="BN119" s="612"/>
      <c r="BO119" s="612"/>
      <c r="BP119" s="412"/>
      <c r="BQ119" s="613"/>
      <c r="BR119" s="613"/>
      <c r="BS119" s="613"/>
      <c r="BT119" s="613"/>
      <c r="BU119" s="613"/>
      <c r="BV119" s="610"/>
      <c r="BW119" s="614"/>
      <c r="BX119" s="614"/>
      <c r="BY119" s="614"/>
      <c r="BZ119" s="614"/>
      <c r="CA119" s="614"/>
      <c r="CB119" s="611"/>
      <c r="CC119" s="614"/>
      <c r="CD119" s="614"/>
      <c r="CE119" s="614"/>
      <c r="CF119" s="614"/>
      <c r="CG119" s="614"/>
      <c r="CH119" s="242"/>
      <c r="CI119" s="245"/>
      <c r="CJ119" s="245"/>
    </row>
    <row r="120" spans="1:88" s="203" customFormat="1" ht="15" customHeight="1" thickBot="1">
      <c r="A120" s="173"/>
      <c r="B120" s="173"/>
      <c r="C120" s="173"/>
      <c r="E120" s="756"/>
      <c r="F120" s="756"/>
      <c r="G120" s="758"/>
      <c r="H120" s="758"/>
      <c r="I120" s="758"/>
      <c r="J120" s="758"/>
      <c r="K120" s="758"/>
      <c r="L120" s="758"/>
      <c r="M120" s="758"/>
      <c r="N120" s="758"/>
      <c r="O120" s="758"/>
      <c r="P120" s="758"/>
      <c r="Q120" s="758"/>
      <c r="R120" s="758"/>
      <c r="S120" s="758"/>
      <c r="T120" s="758"/>
      <c r="U120" s="758"/>
      <c r="V120" s="758"/>
      <c r="W120" s="758"/>
      <c r="X120" s="758"/>
      <c r="Y120" s="758"/>
      <c r="Z120" s="758"/>
      <c r="AA120" s="758"/>
      <c r="AB120" s="758"/>
      <c r="AC120" s="758"/>
      <c r="AD120" s="758"/>
      <c r="AE120" s="758"/>
      <c r="AF120" s="758"/>
      <c r="AG120" s="758"/>
      <c r="AH120" s="758"/>
      <c r="AI120" s="758"/>
      <c r="AJ120" s="758"/>
      <c r="AK120" s="760"/>
      <c r="AL120" s="760"/>
      <c r="AM120" s="760"/>
      <c r="AN120" s="319"/>
      <c r="AO120" s="409" t="str">
        <f>IF(LEN(VLOOKUP(AK118,suvaha!$D$92:$H$158,2,FALSE))&lt;11,"",LEFT(RIGHT(VLOOKUP(AK118,suvaha!$D$92:$H$158,2,FALSE),11),1))</f>
        <v/>
      </c>
      <c r="AP120" s="211"/>
      <c r="AQ120" s="409" t="str">
        <f>IF(LEN(VLOOKUP(AK118,suvaha!$D$92:$H$158,2,FALSE))&lt;10,"",LEFT(RIGHT(VLOOKUP(AK118,suvaha!$D$92:$H$158,2,FALSE),10),1))</f>
        <v/>
      </c>
      <c r="AR120" s="411"/>
      <c r="AS120" s="409" t="str">
        <f>IF(LEN(VLOOKUP(AK118,suvaha!$D$92:$H$158,2,FALSE))&lt;9,"",LEFT(RIGHT(VLOOKUP(AK118,suvaha!$D$92:$H$158,2,FALSE),9),1))</f>
        <v/>
      </c>
      <c r="AT120" s="211"/>
      <c r="AU120" s="409" t="str">
        <f>IF(LEN(VLOOKUP(AK118,suvaha!$D$92:$H$158,2,FALSE))&lt;8,"",LEFT(RIGHT(VLOOKUP(AK118,suvaha!$D$92:$H$158,2,FALSE),8),1))</f>
        <v/>
      </c>
      <c r="AV120" s="411"/>
      <c r="AW120" s="409" t="str">
        <f>IF(LEN(VLOOKUP(AK118,suvaha!$D$92:$H$158,2,FALSE))&lt;7,"",LEFT(RIGHT(VLOOKUP(AK118,suvaha!$D$92:$H$158,2,FALSE),7),1))</f>
        <v/>
      </c>
      <c r="AX120" s="415"/>
      <c r="AY120" s="409" t="str">
        <f>IF(LEN(VLOOKUP(AK118,suvaha!$D$92:$H$158,2,FALSE))&lt;6,"",LEFT(RIGHT(VLOOKUP(AK118,suvaha!$D$92:$H$158,2,FALSE),6),1))</f>
        <v/>
      </c>
      <c r="AZ120" s="211"/>
      <c r="BA120" s="754" t="str">
        <f>IF(LEN(VLOOKUP(AK118,suvaha!$D$92:$H$158,2,FALSE))&lt;5,"",LEFT(RIGHT(VLOOKUP(AK118,suvaha!$D$92:$H$158,2,FALSE),5),1))</f>
        <v/>
      </c>
      <c r="BB120" s="754" t="e">
        <f>IF(LEN(#REF!)&lt;5,"",LEFT(RIGHT(#REF!,5),1))</f>
        <v>#REF!</v>
      </c>
      <c r="BC120" s="411"/>
      <c r="BD120" s="409" t="str">
        <f>IF(LEN(VLOOKUP(AK118,suvaha!$D$92:$H$158,2,FALSE))&lt;4,"",LEFT(RIGHT(VLOOKUP(AK118,suvaha!$D$92:$H$158,2,FALSE),4),1))</f>
        <v/>
      </c>
      <c r="BE120" s="411"/>
      <c r="BF120" s="409" t="str">
        <f>IF(LEN(VLOOKUP(AK118,suvaha!$D$92:$H$158,2,FALSE))&lt;3,"",LEFT(RIGHT(VLOOKUP(AK118,suvaha!$D$92:$H$158,2,FALSE),3),1))</f>
        <v/>
      </c>
      <c r="BG120" s="411"/>
      <c r="BH120" s="409" t="str">
        <f>IF(LEN(VLOOKUP(AK118,suvaha!$D$92:$H$158,2,FALSE))&lt;2,"",LEFT(RIGHT(VLOOKUP(AK118,suvaha!$D$92:$H$158,2,FALSE),2),1))</f>
        <v/>
      </c>
      <c r="BI120" s="411"/>
      <c r="BJ120" s="409" t="str">
        <f>IF(VLOOKUP(AK118,suvaha!$D$92:$H$158,2,FALSE)=0,"",IF(LEN(VLOOKUP(AK118,suvaha!$D$92:$H$158,2,FALSE))&lt;1,"",LEFT(RIGHT(VLOOKUP(AK118,suvaha!$D$92:$H$158,2,FALSE),1),1)))</f>
        <v/>
      </c>
      <c r="BK120" s="643"/>
      <c r="BL120" s="618"/>
      <c r="BM120" s="409" t="str">
        <f>IF(LEN(VLOOKUP(AK118,suvaha!$D$92:$H$158,4,FALSE))&lt;11,"",LEFT(RIGHT(VLOOKUP(AK118,suvaha!$D$92:$H$158,4,FALSE),11),1))</f>
        <v/>
      </c>
      <c r="BN120" s="211"/>
      <c r="BO120" s="409" t="str">
        <f>IF(LEN(VLOOKUP(AK118,suvaha!$D$92:$H$158,4,FALSE))&lt;10,"",LEFT(RIGHT(VLOOKUP(AK118,suvaha!$D$92:$H$158,4,FALSE),10),1))</f>
        <v/>
      </c>
      <c r="BP120" s="411"/>
      <c r="BQ120" s="409" t="str">
        <f>IF(LEN(VLOOKUP(AK118,suvaha!$D$92:$H$158,4,FALSE))&lt;9,"",LEFT(RIGHT(VLOOKUP(AK118,suvaha!$D$92:$H$158,4,FALSE),9),1))</f>
        <v/>
      </c>
      <c r="BR120" s="211"/>
      <c r="BS120" s="409" t="str">
        <f>IF(LEN(VLOOKUP(AK118,suvaha!$D$92:$H$158,4,FALSE))&lt;8,"",LEFT(RIGHT(VLOOKUP(AK118,suvaha!$D$92:$H$158,4,FALSE),8),1))</f>
        <v/>
      </c>
      <c r="BT120" s="411"/>
      <c r="BU120" s="409" t="str">
        <f>IF(LEN(VLOOKUP(AK118,suvaha!$D$92:$H$158,4,FALSE))&lt;7,"",LEFT(RIGHT(VLOOKUP(AK118,suvaha!$D$92:$H$158,4,FALSE),7),1))</f>
        <v/>
      </c>
      <c r="BV120" s="610"/>
      <c r="BW120" s="409" t="str">
        <f>IF(LEN(VLOOKUP(AK118,suvaha!$D$92:$H$158,4,FALSE))&lt;6,"",LEFT(RIGHT(VLOOKUP(AK118,suvaha!$D$92:$H$158,4,FALSE),6),1))</f>
        <v/>
      </c>
      <c r="BX120" s="411"/>
      <c r="BY120" s="409" t="str">
        <f>IF(LEN(VLOOKUP(AK118,suvaha!$D$92:$H$158,4,FALSE))&lt;5,"",LEFT(RIGHT(VLOOKUP(AK118,suvaha!$D$92:$H$158,4,FALSE),5),1))</f>
        <v/>
      </c>
      <c r="BZ120" s="411"/>
      <c r="CA120" s="409" t="str">
        <f>IF(LEN(VLOOKUP(AK118,suvaha!$D$92:$H$158,4,FALSE))&lt;4,"",LEFT(RIGHT(VLOOKUP(AK118,suvaha!$D$92:$H$158,4,FALSE),4),1))</f>
        <v/>
      </c>
      <c r="CB120" s="611"/>
      <c r="CC120" s="409" t="str">
        <f>IF(LEN(VLOOKUP(AK118,suvaha!$D$92:$H$158,4,FALSE))&lt;3,"",LEFT(RIGHT(VLOOKUP(AK118,suvaha!$D$92:$H$158,4,FALSE),3),1))</f>
        <v/>
      </c>
      <c r="CD120" s="411"/>
      <c r="CE120" s="409" t="str">
        <f>IF(LEN(VLOOKUP(AK118,suvaha!$D$92:$H$158,4,FALSE))&lt;2,"",LEFT(RIGHT(VLOOKUP(AK118,suvaha!$D$92:$H$158,4,FALSE),2),1))</f>
        <v/>
      </c>
      <c r="CF120" s="411"/>
      <c r="CG120" s="409" t="str">
        <f>IF(VLOOKUP(AK118,suvaha!$D$92:$H$158,4,FALSE)=0,"",IF(LEN(VLOOKUP(AK118,suvaha!$D$92:$H$158,4,FALSE))&lt;1,"",LEFT(RIGHT(VLOOKUP(AK118,suvaha!$D$92:$H$158,4,FALSE),1),1)))</f>
        <v/>
      </c>
      <c r="CH120" s="242"/>
      <c r="CI120" s="173"/>
      <c r="CJ120" s="173"/>
    </row>
    <row r="121" spans="1:88" s="203" customFormat="1" ht="3" customHeight="1" thickBot="1">
      <c r="A121" s="173"/>
      <c r="B121" s="173"/>
      <c r="C121" s="173"/>
      <c r="E121" s="756"/>
      <c r="F121" s="756"/>
      <c r="G121" s="758"/>
      <c r="H121" s="758"/>
      <c r="I121" s="758"/>
      <c r="J121" s="758"/>
      <c r="K121" s="758"/>
      <c r="L121" s="758"/>
      <c r="M121" s="758"/>
      <c r="N121" s="758"/>
      <c r="O121" s="758"/>
      <c r="P121" s="758"/>
      <c r="Q121" s="758"/>
      <c r="R121" s="758"/>
      <c r="S121" s="758"/>
      <c r="T121" s="758"/>
      <c r="U121" s="758"/>
      <c r="V121" s="758"/>
      <c r="W121" s="758"/>
      <c r="X121" s="758"/>
      <c r="Y121" s="758"/>
      <c r="Z121" s="758"/>
      <c r="AA121" s="758"/>
      <c r="AB121" s="758"/>
      <c r="AC121" s="758"/>
      <c r="AD121" s="758"/>
      <c r="AE121" s="758"/>
      <c r="AF121" s="758"/>
      <c r="AG121" s="758"/>
      <c r="AH121" s="758"/>
      <c r="AI121" s="758"/>
      <c r="AJ121" s="758"/>
      <c r="AK121" s="760"/>
      <c r="AL121" s="760"/>
      <c r="AM121" s="760"/>
      <c r="AN121" s="322"/>
      <c r="AO121" s="326"/>
      <c r="AP121" s="326"/>
      <c r="AQ121" s="326"/>
      <c r="AR121" s="326"/>
      <c r="AS121" s="326"/>
      <c r="AT121" s="326"/>
      <c r="AU121" s="326"/>
      <c r="AV121" s="326"/>
      <c r="AW121" s="326"/>
      <c r="AX121" s="326"/>
      <c r="AY121" s="326"/>
      <c r="AZ121" s="326"/>
      <c r="BA121" s="326"/>
      <c r="BB121" s="326"/>
      <c r="BC121" s="326"/>
      <c r="BD121" s="326"/>
      <c r="BE121" s="212"/>
      <c r="BF121" s="212"/>
      <c r="BG121" s="212"/>
      <c r="BH121" s="212"/>
      <c r="BI121" s="212"/>
      <c r="BJ121" s="212"/>
      <c r="BK121" s="212"/>
      <c r="BL121" s="762"/>
      <c r="BM121" s="762"/>
      <c r="BN121" s="762"/>
      <c r="BO121" s="762"/>
      <c r="BP121" s="762"/>
      <c r="BQ121" s="762"/>
      <c r="BR121" s="762"/>
      <c r="BS121" s="762"/>
      <c r="BT121" s="762"/>
      <c r="BU121" s="762"/>
      <c r="BV121" s="762"/>
      <c r="BW121" s="762"/>
      <c r="BX121" s="762"/>
      <c r="BY121" s="762"/>
      <c r="BZ121" s="762"/>
      <c r="CA121" s="762"/>
      <c r="CB121" s="762"/>
      <c r="CC121" s="212"/>
      <c r="CD121" s="212"/>
      <c r="CE121" s="212"/>
      <c r="CF121" s="212"/>
      <c r="CG121" s="212"/>
      <c r="CH121" s="243"/>
      <c r="CI121" s="173"/>
      <c r="CJ121" s="173"/>
    </row>
    <row r="122" spans="1:88" ht="6" customHeight="1">
      <c r="D122" s="188"/>
      <c r="E122" s="224"/>
      <c r="F122" s="224"/>
      <c r="G122" s="224"/>
      <c r="H122" s="195"/>
      <c r="I122" s="195"/>
      <c r="J122" s="195"/>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c r="AI122" s="320"/>
      <c r="AJ122" s="320"/>
      <c r="AK122" s="320"/>
      <c r="AL122" s="320"/>
      <c r="AM122" s="320"/>
      <c r="AN122" s="320"/>
      <c r="AO122" s="320"/>
      <c r="AP122" s="320"/>
      <c r="AQ122" s="320"/>
      <c r="AR122" s="320"/>
      <c r="AS122" s="320"/>
      <c r="AT122" s="320"/>
      <c r="AU122" s="320"/>
      <c r="AV122" s="320"/>
      <c r="AW122" s="320"/>
      <c r="AX122" s="320"/>
      <c r="AY122" s="320"/>
      <c r="AZ122" s="320"/>
      <c r="BA122" s="320"/>
      <c r="BB122" s="320"/>
      <c r="BC122" s="320"/>
      <c r="BD122" s="320"/>
      <c r="BE122" s="320"/>
      <c r="BF122" s="320"/>
      <c r="BG122" s="320"/>
      <c r="BH122" s="320"/>
      <c r="BI122" s="320"/>
      <c r="BJ122" s="320"/>
      <c r="BK122" s="320"/>
      <c r="BL122" s="320"/>
      <c r="BM122" s="320"/>
      <c r="BN122" s="320"/>
      <c r="BO122" s="320"/>
      <c r="BP122" s="320"/>
      <c r="BQ122" s="320"/>
      <c r="BR122" s="320"/>
      <c r="BS122" s="320"/>
      <c r="BT122" s="320"/>
      <c r="BU122" s="320"/>
      <c r="BV122" s="320"/>
      <c r="BW122" s="320"/>
      <c r="BX122" s="320"/>
      <c r="BY122" s="320"/>
      <c r="BZ122" s="320"/>
      <c r="CA122" s="320"/>
      <c r="CB122" s="320"/>
      <c r="CC122" s="320"/>
      <c r="CD122" s="320"/>
      <c r="CE122" s="320"/>
      <c r="CF122" s="320"/>
      <c r="CG122" s="320"/>
      <c r="CH122" s="320"/>
      <c r="CI122" s="188"/>
      <c r="CJ122" s="188"/>
    </row>
    <row r="123" spans="1:88" ht="13.5" thickBot="1">
      <c r="D123" s="188"/>
      <c r="E123" s="246"/>
      <c r="F123" s="224"/>
      <c r="G123" s="224"/>
      <c r="H123" s="51"/>
      <c r="I123" s="195"/>
      <c r="J123" s="195"/>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20"/>
      <c r="AR123" s="320"/>
      <c r="AS123" s="320"/>
      <c r="AT123" s="320"/>
      <c r="AU123" s="320"/>
      <c r="AV123" s="320"/>
      <c r="AW123" s="320"/>
      <c r="AX123" s="320"/>
      <c r="AY123" s="320"/>
      <c r="AZ123" s="320"/>
      <c r="BA123" s="320"/>
      <c r="BB123" s="320"/>
      <c r="BC123" s="320"/>
      <c r="BD123" s="320"/>
      <c r="BE123" s="320"/>
      <c r="BF123" s="320"/>
      <c r="BG123" s="320"/>
      <c r="BH123" s="320"/>
      <c r="BI123" s="320"/>
      <c r="BJ123" s="320"/>
      <c r="BK123" s="320"/>
      <c r="BL123" s="320"/>
      <c r="BM123" s="320"/>
      <c r="BN123" s="320"/>
      <c r="BO123" s="320"/>
      <c r="BP123" s="320"/>
      <c r="BQ123" s="320"/>
      <c r="BR123" s="320"/>
      <c r="BS123" s="320"/>
      <c r="BT123" s="320"/>
      <c r="BU123" s="320"/>
      <c r="BV123" s="320"/>
      <c r="BW123" s="320"/>
      <c r="BX123" s="320"/>
      <c r="BY123" s="320"/>
      <c r="BZ123" s="320"/>
      <c r="CA123" s="320"/>
      <c r="CB123" s="320"/>
      <c r="CC123" s="320"/>
      <c r="CD123" s="320"/>
      <c r="CE123" s="320"/>
      <c r="CF123" s="320"/>
      <c r="CG123" s="752"/>
      <c r="CH123" s="752"/>
      <c r="CI123" s="188"/>
      <c r="CJ123" s="188"/>
    </row>
    <row r="124" spans="1:88" ht="8.25" customHeight="1" thickTop="1">
      <c r="D124" s="188"/>
      <c r="E124" s="224"/>
      <c r="F124" s="224"/>
      <c r="G124" s="224"/>
      <c r="H124" s="51" t="s">
        <v>765</v>
      </c>
      <c r="I124" s="195"/>
      <c r="J124" s="195"/>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320"/>
      <c r="BF124" s="320"/>
      <c r="BG124" s="320"/>
      <c r="BH124" s="320"/>
      <c r="BI124" s="320"/>
      <c r="BJ124" s="320"/>
      <c r="BK124" s="320"/>
      <c r="BL124" s="320"/>
      <c r="BM124" s="320"/>
      <c r="BN124" s="320"/>
      <c r="BO124" s="320"/>
      <c r="BP124" s="320"/>
      <c r="BQ124" s="320"/>
      <c r="BR124" s="320"/>
      <c r="BS124" s="320"/>
      <c r="BT124" s="320"/>
      <c r="BU124" s="320"/>
      <c r="BV124" s="320"/>
      <c r="BW124" s="320"/>
      <c r="BX124" s="320"/>
      <c r="BY124" s="247"/>
      <c r="BZ124" s="320"/>
      <c r="CA124" s="388" t="str">
        <f>Index!C426</f>
        <v>Strana 8</v>
      </c>
      <c r="CB124" s="320"/>
      <c r="CC124" s="320"/>
      <c r="CD124" s="320"/>
      <c r="CE124" s="320"/>
      <c r="CF124" s="320"/>
      <c r="CG124" s="320"/>
      <c r="CH124" s="320"/>
    </row>
    <row r="125" spans="1:88" s="234" customFormat="1">
      <c r="A125" s="229"/>
      <c r="B125" s="228"/>
      <c r="C125" s="229"/>
      <c r="D125" s="229"/>
      <c r="E125" s="230"/>
      <c r="F125" s="230"/>
      <c r="G125" s="230"/>
      <c r="H125" s="231"/>
      <c r="I125" s="231"/>
      <c r="J125" s="231"/>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row>
    <row r="126" spans="1:88" s="234" customFormat="1">
      <c r="A126" s="229"/>
      <c r="B126" s="228"/>
      <c r="C126" s="229"/>
      <c r="D126" s="229"/>
      <c r="E126" s="230"/>
      <c r="F126" s="230"/>
      <c r="G126" s="230"/>
      <c r="H126" s="231"/>
      <c r="I126" s="231"/>
      <c r="J126" s="231"/>
      <c r="K126" s="232"/>
      <c r="L126" s="232"/>
      <c r="M126" s="232"/>
      <c r="N126" s="232"/>
      <c r="O126" s="232"/>
      <c r="P126" s="232"/>
      <c r="Q126" s="232"/>
      <c r="R126" s="232"/>
      <c r="S126" s="232"/>
      <c r="T126" s="232"/>
      <c r="U126" s="232"/>
      <c r="V126" s="232"/>
      <c r="W126" s="232"/>
      <c r="X126" s="232"/>
      <c r="Y126" s="232"/>
      <c r="Z126" s="232"/>
      <c r="AA126" s="232"/>
      <c r="AB126" s="232"/>
      <c r="AC126" s="232"/>
      <c r="AD126" s="232"/>
      <c r="AE126" s="233">
        <v>10</v>
      </c>
      <c r="AF126" s="232"/>
      <c r="AG126" s="233">
        <v>9</v>
      </c>
      <c r="AH126" s="232"/>
      <c r="AI126" s="233">
        <v>8</v>
      </c>
      <c r="AJ126" s="232"/>
      <c r="AK126" s="233">
        <v>7</v>
      </c>
      <c r="AL126" s="232"/>
      <c r="AM126" s="233">
        <v>6</v>
      </c>
      <c r="AN126" s="232"/>
      <c r="AO126" s="233">
        <v>5</v>
      </c>
      <c r="AP126" s="232"/>
      <c r="AQ126" s="233">
        <v>4</v>
      </c>
      <c r="AR126" s="232"/>
      <c r="AS126" s="233">
        <v>3</v>
      </c>
      <c r="AT126" s="232"/>
      <c r="AU126" s="233">
        <v>2</v>
      </c>
      <c r="AV126" s="232"/>
      <c r="AW126" s="233">
        <v>1</v>
      </c>
      <c r="AX126" s="232"/>
      <c r="AY126" s="233">
        <v>0</v>
      </c>
      <c r="AZ126" s="232"/>
      <c r="BA126" s="232"/>
      <c r="BB126" s="233">
        <v>10</v>
      </c>
      <c r="BC126" s="232"/>
      <c r="BD126" s="233">
        <v>9</v>
      </c>
      <c r="BE126" s="232"/>
      <c r="BF126" s="233">
        <v>8</v>
      </c>
      <c r="BG126" s="232"/>
      <c r="BH126" s="233">
        <v>7</v>
      </c>
      <c r="BI126" s="232"/>
      <c r="BJ126" s="233">
        <v>6</v>
      </c>
      <c r="BK126" s="233">
        <v>5</v>
      </c>
      <c r="BL126" s="233">
        <v>5</v>
      </c>
      <c r="BM126" s="233">
        <v>5</v>
      </c>
      <c r="BN126" s="233"/>
      <c r="BO126" s="233">
        <v>4</v>
      </c>
      <c r="BP126" s="233"/>
      <c r="BQ126" s="233">
        <v>3</v>
      </c>
      <c r="BR126" s="233">
        <v>2</v>
      </c>
      <c r="BS126" s="233">
        <v>2</v>
      </c>
      <c r="BT126" s="233">
        <v>1</v>
      </c>
      <c r="BU126" s="233">
        <v>1</v>
      </c>
      <c r="BV126" s="233"/>
      <c r="BW126" s="233">
        <v>0</v>
      </c>
      <c r="BX126" s="232"/>
      <c r="BY126" s="232"/>
      <c r="BZ126" s="232"/>
      <c r="CA126" s="232"/>
      <c r="CB126" s="232"/>
      <c r="CC126" s="232"/>
      <c r="CD126" s="232"/>
      <c r="CE126" s="232"/>
      <c r="CF126" s="232"/>
      <c r="CG126" s="232"/>
      <c r="CH126" s="229"/>
      <c r="CI126" s="229"/>
      <c r="CJ126" s="229"/>
    </row>
    <row r="127" spans="1:88" s="234" customFormat="1">
      <c r="B127" s="228"/>
      <c r="C127" s="229"/>
      <c r="D127" s="229"/>
      <c r="E127" s="230"/>
      <c r="F127" s="230"/>
      <c r="G127" s="230"/>
      <c r="H127" s="231"/>
      <c r="I127" s="231"/>
      <c r="J127" s="231"/>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3">
        <v>10</v>
      </c>
      <c r="AP127" s="233"/>
      <c r="AQ127" s="233">
        <v>9</v>
      </c>
      <c r="AR127" s="233"/>
      <c r="AS127" s="233">
        <v>8</v>
      </c>
      <c r="AT127" s="233"/>
      <c r="AU127" s="233">
        <v>7</v>
      </c>
      <c r="AV127" s="233"/>
      <c r="AW127" s="233">
        <v>6</v>
      </c>
      <c r="AX127" s="233"/>
      <c r="AY127" s="233">
        <v>5</v>
      </c>
      <c r="AZ127" s="233"/>
      <c r="BA127" s="233"/>
      <c r="BB127" s="233">
        <v>4</v>
      </c>
      <c r="BC127" s="233"/>
      <c r="BD127" s="233">
        <v>3</v>
      </c>
      <c r="BE127" s="233"/>
      <c r="BF127" s="233">
        <v>2</v>
      </c>
      <c r="BG127" s="233"/>
      <c r="BH127" s="233">
        <v>1</v>
      </c>
      <c r="BI127" s="233"/>
      <c r="BJ127" s="233">
        <v>0</v>
      </c>
      <c r="BK127" s="233">
        <v>10</v>
      </c>
      <c r="BL127" s="233">
        <v>10</v>
      </c>
      <c r="BM127" s="233">
        <v>10</v>
      </c>
      <c r="BN127" s="233"/>
      <c r="BO127" s="233">
        <v>9</v>
      </c>
      <c r="BP127" s="233"/>
      <c r="BQ127" s="233">
        <v>8</v>
      </c>
      <c r="BR127" s="233"/>
      <c r="BS127" s="233">
        <v>7</v>
      </c>
      <c r="BT127" s="233"/>
      <c r="BU127" s="233">
        <v>6</v>
      </c>
      <c r="BV127" s="233"/>
      <c r="BW127" s="233">
        <v>5</v>
      </c>
      <c r="BX127" s="233"/>
      <c r="BY127" s="233">
        <v>4</v>
      </c>
      <c r="BZ127" s="233"/>
      <c r="CA127" s="233">
        <v>3</v>
      </c>
      <c r="CB127" s="233"/>
      <c r="CC127" s="233">
        <v>2</v>
      </c>
      <c r="CD127" s="233"/>
      <c r="CE127" s="233">
        <v>1</v>
      </c>
      <c r="CF127" s="233"/>
      <c r="CG127" s="233">
        <v>0</v>
      </c>
      <c r="CH127" s="229"/>
      <c r="CJ127" s="229"/>
    </row>
    <row r="128" spans="1:88" s="251" customFormat="1">
      <c r="A128" s="249"/>
      <c r="B128" s="250"/>
      <c r="C128" s="249"/>
      <c r="E128" s="252"/>
      <c r="F128" s="252"/>
      <c r="G128" s="252"/>
      <c r="H128" s="253"/>
      <c r="I128" s="253"/>
      <c r="J128" s="253"/>
      <c r="K128" s="254"/>
      <c r="L128" s="254"/>
      <c r="M128" s="254"/>
      <c r="N128" s="254"/>
      <c r="O128" s="254"/>
      <c r="P128" s="254"/>
      <c r="Q128" s="254"/>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c r="CF128" s="254"/>
      <c r="CG128" s="254"/>
      <c r="CH128" s="254"/>
    </row>
    <row r="129" spans="5:86">
      <c r="E129" s="224"/>
      <c r="F129" s="224"/>
      <c r="G129" s="224"/>
      <c r="H129" s="195"/>
      <c r="I129" s="195"/>
      <c r="J129" s="195"/>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c r="AI129" s="320"/>
      <c r="AJ129" s="320"/>
      <c r="AK129" s="320"/>
      <c r="AL129" s="320"/>
      <c r="AM129" s="320"/>
      <c r="AN129" s="320"/>
      <c r="AO129" s="320"/>
      <c r="AP129" s="320"/>
      <c r="AQ129" s="320"/>
      <c r="AR129" s="320"/>
      <c r="AS129" s="320"/>
      <c r="AT129" s="320"/>
      <c r="AU129" s="320"/>
      <c r="AV129" s="320"/>
      <c r="AW129" s="320"/>
      <c r="AX129" s="320"/>
      <c r="AY129" s="320"/>
      <c r="AZ129" s="320"/>
      <c r="BA129" s="320"/>
      <c r="BB129" s="320"/>
      <c r="BC129" s="320"/>
      <c r="BD129" s="320"/>
      <c r="BE129" s="320"/>
      <c r="BF129" s="320"/>
      <c r="BG129" s="320"/>
      <c r="BH129" s="320"/>
      <c r="BI129" s="320"/>
      <c r="BJ129" s="320"/>
      <c r="BK129" s="320"/>
      <c r="BL129" s="320"/>
      <c r="BM129" s="320"/>
      <c r="BN129" s="320"/>
      <c r="BO129" s="320"/>
      <c r="BP129" s="320"/>
      <c r="BQ129" s="320"/>
      <c r="BR129" s="320"/>
      <c r="BS129" s="320"/>
      <c r="BT129" s="320"/>
      <c r="BU129" s="320"/>
      <c r="BV129" s="320"/>
      <c r="BW129" s="320"/>
      <c r="BX129" s="320"/>
      <c r="BY129" s="320"/>
      <c r="BZ129" s="320"/>
      <c r="CA129" s="320"/>
      <c r="CB129" s="320"/>
      <c r="CC129" s="320"/>
      <c r="CD129" s="320"/>
      <c r="CE129" s="320"/>
      <c r="CF129" s="320"/>
      <c r="CG129" s="320"/>
      <c r="CH129" s="320"/>
    </row>
    <row r="130" spans="5:86">
      <c r="E130" s="224"/>
      <c r="F130" s="224"/>
      <c r="G130" s="224"/>
      <c r="H130" s="195"/>
      <c r="I130" s="195"/>
      <c r="J130" s="195"/>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c r="AI130" s="320"/>
      <c r="AJ130" s="320"/>
      <c r="AK130" s="320"/>
      <c r="AL130" s="320"/>
      <c r="AM130" s="320"/>
      <c r="AN130" s="320"/>
      <c r="AO130" s="320"/>
      <c r="AP130" s="320"/>
      <c r="AQ130" s="320"/>
      <c r="AR130" s="320"/>
      <c r="AS130" s="320"/>
      <c r="AT130" s="320"/>
      <c r="AU130" s="320"/>
      <c r="AV130" s="320"/>
      <c r="AW130" s="320"/>
      <c r="AX130" s="320"/>
      <c r="AY130" s="320"/>
      <c r="AZ130" s="320"/>
      <c r="BA130" s="320"/>
      <c r="BB130" s="320"/>
      <c r="BC130" s="320"/>
      <c r="BD130" s="320"/>
      <c r="BE130" s="320"/>
      <c r="BF130" s="320"/>
      <c r="BG130" s="320"/>
      <c r="BH130" s="320"/>
      <c r="BI130" s="320"/>
      <c r="BJ130" s="320"/>
      <c r="BK130" s="320"/>
      <c r="BL130" s="320"/>
      <c r="BM130" s="320"/>
      <c r="BN130" s="320"/>
      <c r="BO130" s="320"/>
      <c r="BP130" s="320"/>
      <c r="BQ130" s="320"/>
      <c r="BR130" s="320"/>
      <c r="BS130" s="320"/>
      <c r="BT130" s="320"/>
      <c r="BU130" s="320"/>
      <c r="BV130" s="320"/>
      <c r="BW130" s="320"/>
      <c r="BX130" s="320"/>
      <c r="BY130" s="320"/>
      <c r="BZ130" s="320"/>
      <c r="CA130" s="320"/>
      <c r="CB130" s="320"/>
      <c r="CC130" s="320"/>
      <c r="CD130" s="320"/>
      <c r="CE130" s="320"/>
      <c r="CF130" s="320"/>
      <c r="CG130" s="320"/>
      <c r="CH130" s="320"/>
    </row>
  </sheetData>
  <sheetProtection sheet="1" objects="1" scenarios="1"/>
  <mergeCells count="47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 ref="B8:D8"/>
    <mergeCell ref="B9:C9"/>
    <mergeCell ref="E9:F9"/>
    <mergeCell ref="G9:AJ9"/>
    <mergeCell ref="AK9:AM9"/>
    <mergeCell ref="AN9:BJ9"/>
    <mergeCell ref="AR4:AR5"/>
    <mergeCell ref="E7:F8"/>
    <mergeCell ref="G7:AJ8"/>
    <mergeCell ref="AK7:AM8"/>
    <mergeCell ref="AN7:BJ8"/>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F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9">
    <pageSetUpPr fitToPage="1"/>
  </sheetPr>
  <dimension ref="A1:CK130"/>
  <sheetViews>
    <sheetView topLeftCell="A4" zoomScale="110" zoomScaleNormal="11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4" width="0.5703125" style="237" customWidth="1"/>
    <col min="65" max="65" width="2.140625" style="237" customWidth="1"/>
    <col min="66" max="66" width="0.5703125" style="237" customWidth="1"/>
    <col min="67" max="67" width="2.140625" style="237" customWidth="1"/>
    <col min="68" max="68" width="0.5703125" style="237" customWidth="1"/>
    <col min="69" max="69" width="2.140625" style="237" customWidth="1"/>
    <col min="70" max="70" width="0.5703125" style="237" customWidth="1"/>
    <col min="71" max="71" width="2.140625" style="237" customWidth="1"/>
    <col min="72" max="72" width="0.5703125" style="237" customWidth="1"/>
    <col min="73" max="73" width="2.140625" style="237" customWidth="1"/>
    <col min="74" max="74" width="0.5703125" style="237" customWidth="1"/>
    <col min="75" max="75" width="2.140625" style="237" customWidth="1"/>
    <col min="76" max="76" width="0.5703125" style="237" customWidth="1"/>
    <col min="77" max="77" width="2.140625" style="237" customWidth="1"/>
    <col min="78" max="78" width="0.5703125" style="237" customWidth="1"/>
    <col min="79" max="79" width="2.140625" style="237" customWidth="1"/>
    <col min="80" max="80" width="0.5703125" style="237" customWidth="1"/>
    <col min="81" max="81" width="2.140625" style="237" customWidth="1"/>
    <col min="82" max="82" width="0.5703125" style="237" customWidth="1"/>
    <col min="83" max="83" width="2.140625" style="237" customWidth="1"/>
    <col min="84" max="84" width="0.5703125" style="237" customWidth="1"/>
    <col min="85" max="85" width="2.140625" style="237" customWidth="1"/>
    <col min="86" max="86" width="0.5703125" style="237" customWidth="1"/>
    <col min="87" max="88" width="2.5703125" style="177"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20" width="0.5703125" style="177" customWidth="1"/>
    <col min="321" max="321" width="2.140625" style="177" customWidth="1"/>
    <col min="322" max="322" width="0.5703125" style="177" customWidth="1"/>
    <col min="323" max="323" width="2.140625" style="177" customWidth="1"/>
    <col min="324" max="324" width="0.5703125" style="177" customWidth="1"/>
    <col min="325" max="325" width="2.140625" style="177" customWidth="1"/>
    <col min="326" max="326" width="0.5703125" style="177" customWidth="1"/>
    <col min="327" max="327" width="2.140625" style="177" customWidth="1"/>
    <col min="328" max="328" width="0.5703125" style="177" customWidth="1"/>
    <col min="329" max="329" width="2.140625" style="177" customWidth="1"/>
    <col min="330" max="330" width="0.5703125" style="177" customWidth="1"/>
    <col min="331" max="331" width="2.140625" style="177" customWidth="1"/>
    <col min="332" max="332" width="0.5703125" style="177" customWidth="1"/>
    <col min="333" max="333" width="2.140625" style="177" customWidth="1"/>
    <col min="334" max="334" width="0.5703125" style="177" customWidth="1"/>
    <col min="335" max="335" width="2.140625" style="177" customWidth="1"/>
    <col min="336" max="336" width="0.5703125" style="177" customWidth="1"/>
    <col min="337" max="337" width="2.140625" style="177" customWidth="1"/>
    <col min="338" max="338" width="0.5703125" style="177" customWidth="1"/>
    <col min="339" max="339" width="2.140625" style="177" customWidth="1"/>
    <col min="340" max="340" width="0.5703125" style="177" customWidth="1"/>
    <col min="341" max="341" width="2.140625" style="177" customWidth="1"/>
    <col min="342" max="342" width="0.5703125" style="177" customWidth="1"/>
    <col min="343" max="344" width="2.57031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6" width="0.5703125" style="177" customWidth="1"/>
    <col min="577" max="577" width="2.140625" style="177" customWidth="1"/>
    <col min="578" max="578" width="0.5703125" style="177" customWidth="1"/>
    <col min="579" max="579" width="2.140625" style="177" customWidth="1"/>
    <col min="580" max="580" width="0.5703125" style="177" customWidth="1"/>
    <col min="581" max="581" width="2.140625" style="177" customWidth="1"/>
    <col min="582" max="582" width="0.5703125" style="177" customWidth="1"/>
    <col min="583" max="583" width="2.140625" style="177" customWidth="1"/>
    <col min="584" max="584" width="0.5703125" style="177" customWidth="1"/>
    <col min="585" max="585" width="2.140625" style="177" customWidth="1"/>
    <col min="586" max="586" width="0.5703125" style="177" customWidth="1"/>
    <col min="587" max="587" width="2.140625" style="177" customWidth="1"/>
    <col min="588" max="588" width="0.5703125" style="177" customWidth="1"/>
    <col min="589" max="589" width="2.140625" style="177" customWidth="1"/>
    <col min="590" max="590" width="0.5703125" style="177" customWidth="1"/>
    <col min="591" max="591" width="2.140625" style="177" customWidth="1"/>
    <col min="592" max="592" width="0.5703125" style="177" customWidth="1"/>
    <col min="593" max="593" width="2.140625" style="177" customWidth="1"/>
    <col min="594" max="594" width="0.5703125" style="177" customWidth="1"/>
    <col min="595" max="595" width="2.140625" style="177" customWidth="1"/>
    <col min="596" max="596" width="0.5703125" style="177" customWidth="1"/>
    <col min="597" max="597" width="2.140625" style="177" customWidth="1"/>
    <col min="598" max="598" width="0.5703125" style="177" customWidth="1"/>
    <col min="599" max="600" width="2.57031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2" width="0.5703125" style="177" customWidth="1"/>
    <col min="833" max="833" width="2.140625" style="177" customWidth="1"/>
    <col min="834" max="834" width="0.5703125" style="177" customWidth="1"/>
    <col min="835" max="835" width="2.140625" style="177" customWidth="1"/>
    <col min="836" max="836" width="0.5703125" style="177" customWidth="1"/>
    <col min="837" max="837" width="2.140625" style="177" customWidth="1"/>
    <col min="838" max="838" width="0.5703125" style="177" customWidth="1"/>
    <col min="839" max="839" width="2.140625" style="177" customWidth="1"/>
    <col min="840" max="840" width="0.5703125" style="177" customWidth="1"/>
    <col min="841" max="841" width="2.140625" style="177" customWidth="1"/>
    <col min="842" max="842" width="0.5703125" style="177" customWidth="1"/>
    <col min="843" max="843" width="2.140625" style="177" customWidth="1"/>
    <col min="844" max="844" width="0.5703125" style="177" customWidth="1"/>
    <col min="845" max="845" width="2.140625" style="177" customWidth="1"/>
    <col min="846" max="846" width="0.5703125" style="177" customWidth="1"/>
    <col min="847" max="847" width="2.140625" style="177" customWidth="1"/>
    <col min="848" max="848" width="0.5703125" style="177" customWidth="1"/>
    <col min="849" max="849" width="2.140625" style="177" customWidth="1"/>
    <col min="850" max="850" width="0.5703125" style="177" customWidth="1"/>
    <col min="851" max="851" width="2.140625" style="177" customWidth="1"/>
    <col min="852" max="852" width="0.5703125" style="177" customWidth="1"/>
    <col min="853" max="853" width="2.140625" style="177" customWidth="1"/>
    <col min="854" max="854" width="0.5703125" style="177" customWidth="1"/>
    <col min="855" max="856" width="2.57031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8" width="0.5703125" style="177" customWidth="1"/>
    <col min="1089" max="1089" width="2.140625" style="177" customWidth="1"/>
    <col min="1090" max="1090" width="0.5703125" style="177" customWidth="1"/>
    <col min="1091" max="1091" width="2.140625" style="177" customWidth="1"/>
    <col min="1092" max="1092" width="0.5703125" style="177" customWidth="1"/>
    <col min="1093" max="1093" width="2.140625" style="177" customWidth="1"/>
    <col min="1094" max="1094" width="0.5703125" style="177" customWidth="1"/>
    <col min="1095" max="1095" width="2.140625" style="177" customWidth="1"/>
    <col min="1096" max="1096" width="0.5703125" style="177" customWidth="1"/>
    <col min="1097" max="1097" width="2.140625" style="177" customWidth="1"/>
    <col min="1098" max="1098" width="0.5703125" style="177" customWidth="1"/>
    <col min="1099" max="1099" width="2.140625" style="177" customWidth="1"/>
    <col min="1100" max="1100" width="0.5703125" style="177" customWidth="1"/>
    <col min="1101" max="1101" width="2.140625" style="177" customWidth="1"/>
    <col min="1102" max="1102" width="0.5703125" style="177" customWidth="1"/>
    <col min="1103" max="1103" width="2.140625" style="177" customWidth="1"/>
    <col min="1104" max="1104" width="0.5703125" style="177" customWidth="1"/>
    <col min="1105" max="1105" width="2.140625" style="177" customWidth="1"/>
    <col min="1106" max="1106" width="0.5703125" style="177" customWidth="1"/>
    <col min="1107" max="1107" width="2.140625" style="177" customWidth="1"/>
    <col min="1108" max="1108" width="0.5703125" style="177" customWidth="1"/>
    <col min="1109" max="1109" width="2.140625" style="177" customWidth="1"/>
    <col min="1110" max="1110" width="0.5703125" style="177" customWidth="1"/>
    <col min="1111" max="1112" width="2.57031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4" width="0.5703125" style="177" customWidth="1"/>
    <col min="1345" max="1345" width="2.140625" style="177" customWidth="1"/>
    <col min="1346" max="1346" width="0.5703125" style="177" customWidth="1"/>
    <col min="1347" max="1347" width="2.140625" style="177" customWidth="1"/>
    <col min="1348" max="1348" width="0.5703125" style="177" customWidth="1"/>
    <col min="1349" max="1349" width="2.140625" style="177" customWidth="1"/>
    <col min="1350" max="1350" width="0.5703125" style="177" customWidth="1"/>
    <col min="1351" max="1351" width="2.140625" style="177" customWidth="1"/>
    <col min="1352" max="1352" width="0.5703125" style="177" customWidth="1"/>
    <col min="1353" max="1353" width="2.140625" style="177" customWidth="1"/>
    <col min="1354" max="1354" width="0.5703125" style="177" customWidth="1"/>
    <col min="1355" max="1355" width="2.140625" style="177" customWidth="1"/>
    <col min="1356" max="1356" width="0.5703125" style="177" customWidth="1"/>
    <col min="1357" max="1357" width="2.140625" style="177" customWidth="1"/>
    <col min="1358" max="1358" width="0.5703125" style="177" customWidth="1"/>
    <col min="1359" max="1359" width="2.140625" style="177" customWidth="1"/>
    <col min="1360" max="1360" width="0.5703125" style="177" customWidth="1"/>
    <col min="1361" max="1361" width="2.140625" style="177" customWidth="1"/>
    <col min="1362" max="1362" width="0.5703125" style="177" customWidth="1"/>
    <col min="1363" max="1363" width="2.140625" style="177" customWidth="1"/>
    <col min="1364" max="1364" width="0.5703125" style="177" customWidth="1"/>
    <col min="1365" max="1365" width="2.140625" style="177" customWidth="1"/>
    <col min="1366" max="1366" width="0.5703125" style="177" customWidth="1"/>
    <col min="1367" max="1368" width="2.57031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600" width="0.5703125" style="177" customWidth="1"/>
    <col min="1601" max="1601" width="2.140625" style="177" customWidth="1"/>
    <col min="1602" max="1602" width="0.5703125" style="177" customWidth="1"/>
    <col min="1603" max="1603" width="2.140625" style="177" customWidth="1"/>
    <col min="1604" max="1604" width="0.5703125" style="177" customWidth="1"/>
    <col min="1605" max="1605" width="2.140625" style="177" customWidth="1"/>
    <col min="1606" max="1606" width="0.5703125" style="177" customWidth="1"/>
    <col min="1607" max="1607" width="2.140625" style="177" customWidth="1"/>
    <col min="1608" max="1608" width="0.5703125" style="177" customWidth="1"/>
    <col min="1609" max="1609" width="2.140625" style="177" customWidth="1"/>
    <col min="1610" max="1610" width="0.5703125" style="177" customWidth="1"/>
    <col min="1611" max="1611" width="2.140625" style="177" customWidth="1"/>
    <col min="1612" max="1612" width="0.5703125" style="177" customWidth="1"/>
    <col min="1613" max="1613" width="2.140625" style="177" customWidth="1"/>
    <col min="1614" max="1614" width="0.5703125" style="177" customWidth="1"/>
    <col min="1615" max="1615" width="2.140625" style="177" customWidth="1"/>
    <col min="1616" max="1616" width="0.5703125" style="177" customWidth="1"/>
    <col min="1617" max="1617" width="2.140625" style="177" customWidth="1"/>
    <col min="1618" max="1618" width="0.5703125" style="177" customWidth="1"/>
    <col min="1619" max="1619" width="2.140625" style="177" customWidth="1"/>
    <col min="1620" max="1620" width="0.5703125" style="177" customWidth="1"/>
    <col min="1621" max="1621" width="2.140625" style="177" customWidth="1"/>
    <col min="1622" max="1622" width="0.5703125" style="177" customWidth="1"/>
    <col min="1623" max="1624" width="2.57031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6" width="0.5703125" style="177" customWidth="1"/>
    <col min="1857" max="1857" width="2.140625" style="177" customWidth="1"/>
    <col min="1858" max="1858" width="0.5703125" style="177" customWidth="1"/>
    <col min="1859" max="1859" width="2.140625" style="177" customWidth="1"/>
    <col min="1860" max="1860" width="0.5703125" style="177" customWidth="1"/>
    <col min="1861" max="1861" width="2.140625" style="177" customWidth="1"/>
    <col min="1862" max="1862" width="0.5703125" style="177" customWidth="1"/>
    <col min="1863" max="1863" width="2.140625" style="177" customWidth="1"/>
    <col min="1864" max="1864" width="0.5703125" style="177" customWidth="1"/>
    <col min="1865" max="1865" width="2.140625" style="177" customWidth="1"/>
    <col min="1866" max="1866" width="0.5703125" style="177" customWidth="1"/>
    <col min="1867" max="1867" width="2.140625" style="177" customWidth="1"/>
    <col min="1868" max="1868" width="0.5703125" style="177" customWidth="1"/>
    <col min="1869" max="1869" width="2.140625" style="177" customWidth="1"/>
    <col min="1870" max="1870" width="0.5703125" style="177" customWidth="1"/>
    <col min="1871" max="1871" width="2.140625" style="177" customWidth="1"/>
    <col min="1872" max="1872" width="0.5703125" style="177" customWidth="1"/>
    <col min="1873" max="1873" width="2.140625" style="177" customWidth="1"/>
    <col min="1874" max="1874" width="0.5703125" style="177" customWidth="1"/>
    <col min="1875" max="1875" width="2.140625" style="177" customWidth="1"/>
    <col min="1876" max="1876" width="0.5703125" style="177" customWidth="1"/>
    <col min="1877" max="1877" width="2.140625" style="177" customWidth="1"/>
    <col min="1878" max="1878" width="0.5703125" style="177" customWidth="1"/>
    <col min="1879" max="1880" width="2.57031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2" width="0.5703125" style="177" customWidth="1"/>
    <col min="2113" max="2113" width="2.140625" style="177" customWidth="1"/>
    <col min="2114" max="2114" width="0.5703125" style="177" customWidth="1"/>
    <col min="2115" max="2115" width="2.140625" style="177" customWidth="1"/>
    <col min="2116" max="2116" width="0.5703125" style="177" customWidth="1"/>
    <col min="2117" max="2117" width="2.140625" style="177" customWidth="1"/>
    <col min="2118" max="2118" width="0.5703125" style="177" customWidth="1"/>
    <col min="2119" max="2119" width="2.140625" style="177" customWidth="1"/>
    <col min="2120" max="2120" width="0.5703125" style="177" customWidth="1"/>
    <col min="2121" max="2121" width="2.140625" style="177" customWidth="1"/>
    <col min="2122" max="2122" width="0.5703125" style="177" customWidth="1"/>
    <col min="2123" max="2123" width="2.140625" style="177" customWidth="1"/>
    <col min="2124" max="2124" width="0.5703125" style="177" customWidth="1"/>
    <col min="2125" max="2125" width="2.140625" style="177" customWidth="1"/>
    <col min="2126" max="2126" width="0.5703125" style="177" customWidth="1"/>
    <col min="2127" max="2127" width="2.140625" style="177" customWidth="1"/>
    <col min="2128" max="2128" width="0.5703125" style="177" customWidth="1"/>
    <col min="2129" max="2129" width="2.140625" style="177" customWidth="1"/>
    <col min="2130" max="2130" width="0.5703125" style="177" customWidth="1"/>
    <col min="2131" max="2131" width="2.140625" style="177" customWidth="1"/>
    <col min="2132" max="2132" width="0.5703125" style="177" customWidth="1"/>
    <col min="2133" max="2133" width="2.140625" style="177" customWidth="1"/>
    <col min="2134" max="2134" width="0.5703125" style="177" customWidth="1"/>
    <col min="2135" max="2136" width="2.57031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8" width="0.5703125" style="177" customWidth="1"/>
    <col min="2369" max="2369" width="2.140625" style="177" customWidth="1"/>
    <col min="2370" max="2370" width="0.5703125" style="177" customWidth="1"/>
    <col min="2371" max="2371" width="2.140625" style="177" customWidth="1"/>
    <col min="2372" max="2372" width="0.5703125" style="177" customWidth="1"/>
    <col min="2373" max="2373" width="2.140625" style="177" customWidth="1"/>
    <col min="2374" max="2374" width="0.5703125" style="177" customWidth="1"/>
    <col min="2375" max="2375" width="2.140625" style="177" customWidth="1"/>
    <col min="2376" max="2376" width="0.5703125" style="177" customWidth="1"/>
    <col min="2377" max="2377" width="2.140625" style="177" customWidth="1"/>
    <col min="2378" max="2378" width="0.5703125" style="177" customWidth="1"/>
    <col min="2379" max="2379" width="2.140625" style="177" customWidth="1"/>
    <col min="2380" max="2380" width="0.5703125" style="177" customWidth="1"/>
    <col min="2381" max="2381" width="2.140625" style="177" customWidth="1"/>
    <col min="2382" max="2382" width="0.5703125" style="177" customWidth="1"/>
    <col min="2383" max="2383" width="2.140625" style="177" customWidth="1"/>
    <col min="2384" max="2384" width="0.5703125" style="177" customWidth="1"/>
    <col min="2385" max="2385" width="2.140625" style="177" customWidth="1"/>
    <col min="2386" max="2386" width="0.5703125" style="177" customWidth="1"/>
    <col min="2387" max="2387" width="2.140625" style="177" customWidth="1"/>
    <col min="2388" max="2388" width="0.5703125" style="177" customWidth="1"/>
    <col min="2389" max="2389" width="2.140625" style="177" customWidth="1"/>
    <col min="2390" max="2390" width="0.5703125" style="177" customWidth="1"/>
    <col min="2391" max="2392" width="2.57031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4" width="0.5703125" style="177" customWidth="1"/>
    <col min="2625" max="2625" width="2.140625" style="177" customWidth="1"/>
    <col min="2626" max="2626" width="0.5703125" style="177" customWidth="1"/>
    <col min="2627" max="2627" width="2.140625" style="177" customWidth="1"/>
    <col min="2628" max="2628" width="0.5703125" style="177" customWidth="1"/>
    <col min="2629" max="2629" width="2.140625" style="177" customWidth="1"/>
    <col min="2630" max="2630" width="0.5703125" style="177" customWidth="1"/>
    <col min="2631" max="2631" width="2.140625" style="177" customWidth="1"/>
    <col min="2632" max="2632" width="0.5703125" style="177" customWidth="1"/>
    <col min="2633" max="2633" width="2.140625" style="177" customWidth="1"/>
    <col min="2634" max="2634" width="0.5703125" style="177" customWidth="1"/>
    <col min="2635" max="2635" width="2.140625" style="177" customWidth="1"/>
    <col min="2636" max="2636" width="0.5703125" style="177" customWidth="1"/>
    <col min="2637" max="2637" width="2.140625" style="177" customWidth="1"/>
    <col min="2638" max="2638" width="0.5703125" style="177" customWidth="1"/>
    <col min="2639" max="2639" width="2.140625" style="177" customWidth="1"/>
    <col min="2640" max="2640" width="0.5703125" style="177" customWidth="1"/>
    <col min="2641" max="2641" width="2.140625" style="177" customWidth="1"/>
    <col min="2642" max="2642" width="0.5703125" style="177" customWidth="1"/>
    <col min="2643" max="2643" width="2.140625" style="177" customWidth="1"/>
    <col min="2644" max="2644" width="0.5703125" style="177" customWidth="1"/>
    <col min="2645" max="2645" width="2.140625" style="177" customWidth="1"/>
    <col min="2646" max="2646" width="0.5703125" style="177" customWidth="1"/>
    <col min="2647" max="2648" width="2.57031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80" width="0.5703125" style="177" customWidth="1"/>
    <col min="2881" max="2881" width="2.140625" style="177" customWidth="1"/>
    <col min="2882" max="2882" width="0.5703125" style="177" customWidth="1"/>
    <col min="2883" max="2883" width="2.140625" style="177" customWidth="1"/>
    <col min="2884" max="2884" width="0.5703125" style="177" customWidth="1"/>
    <col min="2885" max="2885" width="2.140625" style="177" customWidth="1"/>
    <col min="2886" max="2886" width="0.5703125" style="177" customWidth="1"/>
    <col min="2887" max="2887" width="2.140625" style="177" customWidth="1"/>
    <col min="2888" max="2888" width="0.5703125" style="177" customWidth="1"/>
    <col min="2889" max="2889" width="2.140625" style="177" customWidth="1"/>
    <col min="2890" max="2890" width="0.5703125" style="177" customWidth="1"/>
    <col min="2891" max="2891" width="2.140625" style="177" customWidth="1"/>
    <col min="2892" max="2892" width="0.5703125" style="177" customWidth="1"/>
    <col min="2893" max="2893" width="2.140625" style="177" customWidth="1"/>
    <col min="2894" max="2894" width="0.5703125" style="177" customWidth="1"/>
    <col min="2895" max="2895" width="2.140625" style="177" customWidth="1"/>
    <col min="2896" max="2896" width="0.5703125" style="177" customWidth="1"/>
    <col min="2897" max="2897" width="2.140625" style="177" customWidth="1"/>
    <col min="2898" max="2898" width="0.5703125" style="177" customWidth="1"/>
    <col min="2899" max="2899" width="2.140625" style="177" customWidth="1"/>
    <col min="2900" max="2900" width="0.5703125" style="177" customWidth="1"/>
    <col min="2901" max="2901" width="2.140625" style="177" customWidth="1"/>
    <col min="2902" max="2902" width="0.5703125" style="177" customWidth="1"/>
    <col min="2903" max="2904" width="2.57031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6" width="0.5703125" style="177" customWidth="1"/>
    <col min="3137" max="3137" width="2.140625" style="177" customWidth="1"/>
    <col min="3138" max="3138" width="0.5703125" style="177" customWidth="1"/>
    <col min="3139" max="3139" width="2.140625" style="177" customWidth="1"/>
    <col min="3140" max="3140" width="0.5703125" style="177" customWidth="1"/>
    <col min="3141" max="3141" width="2.140625" style="177" customWidth="1"/>
    <col min="3142" max="3142" width="0.5703125" style="177" customWidth="1"/>
    <col min="3143" max="3143" width="2.140625" style="177" customWidth="1"/>
    <col min="3144" max="3144" width="0.5703125" style="177" customWidth="1"/>
    <col min="3145" max="3145" width="2.140625" style="177" customWidth="1"/>
    <col min="3146" max="3146" width="0.5703125" style="177" customWidth="1"/>
    <col min="3147" max="3147" width="2.140625" style="177" customWidth="1"/>
    <col min="3148" max="3148" width="0.5703125" style="177" customWidth="1"/>
    <col min="3149" max="3149" width="2.140625" style="177" customWidth="1"/>
    <col min="3150" max="3150" width="0.5703125" style="177" customWidth="1"/>
    <col min="3151" max="3151" width="2.140625" style="177" customWidth="1"/>
    <col min="3152" max="3152" width="0.5703125" style="177" customWidth="1"/>
    <col min="3153" max="3153" width="2.140625" style="177" customWidth="1"/>
    <col min="3154" max="3154" width="0.5703125" style="177" customWidth="1"/>
    <col min="3155" max="3155" width="2.140625" style="177" customWidth="1"/>
    <col min="3156" max="3156" width="0.5703125" style="177" customWidth="1"/>
    <col min="3157" max="3157" width="2.140625" style="177" customWidth="1"/>
    <col min="3158" max="3158" width="0.5703125" style="177" customWidth="1"/>
    <col min="3159" max="3160" width="2.57031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2" width="0.5703125" style="177" customWidth="1"/>
    <col min="3393" max="3393" width="2.140625" style="177" customWidth="1"/>
    <col min="3394" max="3394" width="0.5703125" style="177" customWidth="1"/>
    <col min="3395" max="3395" width="2.140625" style="177" customWidth="1"/>
    <col min="3396" max="3396" width="0.5703125" style="177" customWidth="1"/>
    <col min="3397" max="3397" width="2.140625" style="177" customWidth="1"/>
    <col min="3398" max="3398" width="0.5703125" style="177" customWidth="1"/>
    <col min="3399" max="3399" width="2.140625" style="177" customWidth="1"/>
    <col min="3400" max="3400" width="0.5703125" style="177" customWidth="1"/>
    <col min="3401" max="3401" width="2.140625" style="177" customWidth="1"/>
    <col min="3402" max="3402" width="0.5703125" style="177" customWidth="1"/>
    <col min="3403" max="3403" width="2.140625" style="177" customWidth="1"/>
    <col min="3404" max="3404" width="0.5703125" style="177" customWidth="1"/>
    <col min="3405" max="3405" width="2.140625" style="177" customWidth="1"/>
    <col min="3406" max="3406" width="0.5703125" style="177" customWidth="1"/>
    <col min="3407" max="3407" width="2.140625" style="177" customWidth="1"/>
    <col min="3408" max="3408" width="0.5703125" style="177" customWidth="1"/>
    <col min="3409" max="3409" width="2.140625" style="177" customWidth="1"/>
    <col min="3410" max="3410" width="0.5703125" style="177" customWidth="1"/>
    <col min="3411" max="3411" width="2.140625" style="177" customWidth="1"/>
    <col min="3412" max="3412" width="0.5703125" style="177" customWidth="1"/>
    <col min="3413" max="3413" width="2.140625" style="177" customWidth="1"/>
    <col min="3414" max="3414" width="0.5703125" style="177" customWidth="1"/>
    <col min="3415" max="3416" width="2.57031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8" width="0.5703125" style="177" customWidth="1"/>
    <col min="3649" max="3649" width="2.140625" style="177" customWidth="1"/>
    <col min="3650" max="3650" width="0.5703125" style="177" customWidth="1"/>
    <col min="3651" max="3651" width="2.140625" style="177" customWidth="1"/>
    <col min="3652" max="3652" width="0.5703125" style="177" customWidth="1"/>
    <col min="3653" max="3653" width="2.140625" style="177" customWidth="1"/>
    <col min="3654" max="3654" width="0.5703125" style="177" customWidth="1"/>
    <col min="3655" max="3655" width="2.140625" style="177" customWidth="1"/>
    <col min="3656" max="3656" width="0.5703125" style="177" customWidth="1"/>
    <col min="3657" max="3657" width="2.140625" style="177" customWidth="1"/>
    <col min="3658" max="3658" width="0.5703125" style="177" customWidth="1"/>
    <col min="3659" max="3659" width="2.140625" style="177" customWidth="1"/>
    <col min="3660" max="3660" width="0.5703125" style="177" customWidth="1"/>
    <col min="3661" max="3661" width="2.140625" style="177" customWidth="1"/>
    <col min="3662" max="3662" width="0.5703125" style="177" customWidth="1"/>
    <col min="3663" max="3663" width="2.140625" style="177" customWidth="1"/>
    <col min="3664" max="3664" width="0.5703125" style="177" customWidth="1"/>
    <col min="3665" max="3665" width="2.140625" style="177" customWidth="1"/>
    <col min="3666" max="3666" width="0.5703125" style="177" customWidth="1"/>
    <col min="3667" max="3667" width="2.140625" style="177" customWidth="1"/>
    <col min="3668" max="3668" width="0.5703125" style="177" customWidth="1"/>
    <col min="3669" max="3669" width="2.140625" style="177" customWidth="1"/>
    <col min="3670" max="3670" width="0.5703125" style="177" customWidth="1"/>
    <col min="3671" max="3672" width="2.57031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4" width="0.5703125" style="177" customWidth="1"/>
    <col min="3905" max="3905" width="2.140625" style="177" customWidth="1"/>
    <col min="3906" max="3906" width="0.5703125" style="177" customWidth="1"/>
    <col min="3907" max="3907" width="2.140625" style="177" customWidth="1"/>
    <col min="3908" max="3908" width="0.5703125" style="177" customWidth="1"/>
    <col min="3909" max="3909" width="2.140625" style="177" customWidth="1"/>
    <col min="3910" max="3910" width="0.5703125" style="177" customWidth="1"/>
    <col min="3911" max="3911" width="2.140625" style="177" customWidth="1"/>
    <col min="3912" max="3912" width="0.5703125" style="177" customWidth="1"/>
    <col min="3913" max="3913" width="2.140625" style="177" customWidth="1"/>
    <col min="3914" max="3914" width="0.5703125" style="177" customWidth="1"/>
    <col min="3915" max="3915" width="2.140625" style="177" customWidth="1"/>
    <col min="3916" max="3916" width="0.5703125" style="177" customWidth="1"/>
    <col min="3917" max="3917" width="2.140625" style="177" customWidth="1"/>
    <col min="3918" max="3918" width="0.5703125" style="177" customWidth="1"/>
    <col min="3919" max="3919" width="2.140625" style="177" customWidth="1"/>
    <col min="3920" max="3920" width="0.5703125" style="177" customWidth="1"/>
    <col min="3921" max="3921" width="2.140625" style="177" customWidth="1"/>
    <col min="3922" max="3922" width="0.5703125" style="177" customWidth="1"/>
    <col min="3923" max="3923" width="2.140625" style="177" customWidth="1"/>
    <col min="3924" max="3924" width="0.5703125" style="177" customWidth="1"/>
    <col min="3925" max="3925" width="2.140625" style="177" customWidth="1"/>
    <col min="3926" max="3926" width="0.5703125" style="177" customWidth="1"/>
    <col min="3927" max="3928" width="2.57031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60" width="0.5703125" style="177" customWidth="1"/>
    <col min="4161" max="4161" width="2.140625" style="177" customWidth="1"/>
    <col min="4162" max="4162" width="0.5703125" style="177" customWidth="1"/>
    <col min="4163" max="4163" width="2.140625" style="177" customWidth="1"/>
    <col min="4164" max="4164" width="0.5703125" style="177" customWidth="1"/>
    <col min="4165" max="4165" width="2.140625" style="177" customWidth="1"/>
    <col min="4166" max="4166" width="0.5703125" style="177" customWidth="1"/>
    <col min="4167" max="4167" width="2.140625" style="177" customWidth="1"/>
    <col min="4168" max="4168" width="0.5703125" style="177" customWidth="1"/>
    <col min="4169" max="4169" width="2.140625" style="177" customWidth="1"/>
    <col min="4170" max="4170" width="0.5703125" style="177" customWidth="1"/>
    <col min="4171" max="4171" width="2.140625" style="177" customWidth="1"/>
    <col min="4172" max="4172" width="0.5703125" style="177" customWidth="1"/>
    <col min="4173" max="4173" width="2.140625" style="177" customWidth="1"/>
    <col min="4174" max="4174" width="0.5703125" style="177" customWidth="1"/>
    <col min="4175" max="4175" width="2.140625" style="177" customWidth="1"/>
    <col min="4176" max="4176" width="0.5703125" style="177" customWidth="1"/>
    <col min="4177" max="4177" width="2.140625" style="177" customWidth="1"/>
    <col min="4178" max="4178" width="0.5703125" style="177" customWidth="1"/>
    <col min="4179" max="4179" width="2.140625" style="177" customWidth="1"/>
    <col min="4180" max="4180" width="0.5703125" style="177" customWidth="1"/>
    <col min="4181" max="4181" width="2.140625" style="177" customWidth="1"/>
    <col min="4182" max="4182" width="0.5703125" style="177" customWidth="1"/>
    <col min="4183" max="4184" width="2.57031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6" width="0.5703125" style="177" customWidth="1"/>
    <col min="4417" max="4417" width="2.140625" style="177" customWidth="1"/>
    <col min="4418" max="4418" width="0.5703125" style="177" customWidth="1"/>
    <col min="4419" max="4419" width="2.140625" style="177" customWidth="1"/>
    <col min="4420" max="4420" width="0.5703125" style="177" customWidth="1"/>
    <col min="4421" max="4421" width="2.140625" style="177" customWidth="1"/>
    <col min="4422" max="4422" width="0.5703125" style="177" customWidth="1"/>
    <col min="4423" max="4423" width="2.140625" style="177" customWidth="1"/>
    <col min="4424" max="4424" width="0.5703125" style="177" customWidth="1"/>
    <col min="4425" max="4425" width="2.140625" style="177" customWidth="1"/>
    <col min="4426" max="4426" width="0.5703125" style="177" customWidth="1"/>
    <col min="4427" max="4427" width="2.140625" style="177" customWidth="1"/>
    <col min="4428" max="4428" width="0.5703125" style="177" customWidth="1"/>
    <col min="4429" max="4429" width="2.140625" style="177" customWidth="1"/>
    <col min="4430" max="4430" width="0.5703125" style="177" customWidth="1"/>
    <col min="4431" max="4431" width="2.140625" style="177" customWidth="1"/>
    <col min="4432" max="4432" width="0.5703125" style="177" customWidth="1"/>
    <col min="4433" max="4433" width="2.140625" style="177" customWidth="1"/>
    <col min="4434" max="4434" width="0.5703125" style="177" customWidth="1"/>
    <col min="4435" max="4435" width="2.140625" style="177" customWidth="1"/>
    <col min="4436" max="4436" width="0.5703125" style="177" customWidth="1"/>
    <col min="4437" max="4437" width="2.140625" style="177" customWidth="1"/>
    <col min="4438" max="4438" width="0.5703125" style="177" customWidth="1"/>
    <col min="4439" max="4440" width="2.57031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2" width="0.5703125" style="177" customWidth="1"/>
    <col min="4673" max="4673" width="2.140625" style="177" customWidth="1"/>
    <col min="4674" max="4674" width="0.5703125" style="177" customWidth="1"/>
    <col min="4675" max="4675" width="2.140625" style="177" customWidth="1"/>
    <col min="4676" max="4676" width="0.5703125" style="177" customWidth="1"/>
    <col min="4677" max="4677" width="2.140625" style="177" customWidth="1"/>
    <col min="4678" max="4678" width="0.5703125" style="177" customWidth="1"/>
    <col min="4679" max="4679" width="2.140625" style="177" customWidth="1"/>
    <col min="4680" max="4680" width="0.5703125" style="177" customWidth="1"/>
    <col min="4681" max="4681" width="2.140625" style="177" customWidth="1"/>
    <col min="4682" max="4682" width="0.5703125" style="177" customWidth="1"/>
    <col min="4683" max="4683" width="2.140625" style="177" customWidth="1"/>
    <col min="4684" max="4684" width="0.5703125" style="177" customWidth="1"/>
    <col min="4685" max="4685" width="2.140625" style="177" customWidth="1"/>
    <col min="4686" max="4686" width="0.5703125" style="177" customWidth="1"/>
    <col min="4687" max="4687" width="2.140625" style="177" customWidth="1"/>
    <col min="4688" max="4688" width="0.5703125" style="177" customWidth="1"/>
    <col min="4689" max="4689" width="2.140625" style="177" customWidth="1"/>
    <col min="4690" max="4690" width="0.5703125" style="177" customWidth="1"/>
    <col min="4691" max="4691" width="2.140625" style="177" customWidth="1"/>
    <col min="4692" max="4692" width="0.5703125" style="177" customWidth="1"/>
    <col min="4693" max="4693" width="2.140625" style="177" customWidth="1"/>
    <col min="4694" max="4694" width="0.5703125" style="177" customWidth="1"/>
    <col min="4695" max="4696" width="2.57031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8" width="0.5703125" style="177" customWidth="1"/>
    <col min="4929" max="4929" width="2.140625" style="177" customWidth="1"/>
    <col min="4930" max="4930" width="0.5703125" style="177" customWidth="1"/>
    <col min="4931" max="4931" width="2.140625" style="177" customWidth="1"/>
    <col min="4932" max="4932" width="0.5703125" style="177" customWidth="1"/>
    <col min="4933" max="4933" width="2.140625" style="177" customWidth="1"/>
    <col min="4934" max="4934" width="0.5703125" style="177" customWidth="1"/>
    <col min="4935" max="4935" width="2.140625" style="177" customWidth="1"/>
    <col min="4936" max="4936" width="0.5703125" style="177" customWidth="1"/>
    <col min="4937" max="4937" width="2.140625" style="177" customWidth="1"/>
    <col min="4938" max="4938" width="0.5703125" style="177" customWidth="1"/>
    <col min="4939" max="4939" width="2.140625" style="177" customWidth="1"/>
    <col min="4940" max="4940" width="0.5703125" style="177" customWidth="1"/>
    <col min="4941" max="4941" width="2.140625" style="177" customWidth="1"/>
    <col min="4942" max="4942" width="0.5703125" style="177" customWidth="1"/>
    <col min="4943" max="4943" width="2.140625" style="177" customWidth="1"/>
    <col min="4944" max="4944" width="0.5703125" style="177" customWidth="1"/>
    <col min="4945" max="4945" width="2.140625" style="177" customWidth="1"/>
    <col min="4946" max="4946" width="0.5703125" style="177" customWidth="1"/>
    <col min="4947" max="4947" width="2.140625" style="177" customWidth="1"/>
    <col min="4948" max="4948" width="0.5703125" style="177" customWidth="1"/>
    <col min="4949" max="4949" width="2.140625" style="177" customWidth="1"/>
    <col min="4950" max="4950" width="0.5703125" style="177" customWidth="1"/>
    <col min="4951" max="4952" width="2.57031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4" width="0.5703125" style="177" customWidth="1"/>
    <col min="5185" max="5185" width="2.140625" style="177" customWidth="1"/>
    <col min="5186" max="5186" width="0.5703125" style="177" customWidth="1"/>
    <col min="5187" max="5187" width="2.140625" style="177" customWidth="1"/>
    <col min="5188" max="5188" width="0.5703125" style="177" customWidth="1"/>
    <col min="5189" max="5189" width="2.140625" style="177" customWidth="1"/>
    <col min="5190" max="5190" width="0.5703125" style="177" customWidth="1"/>
    <col min="5191" max="5191" width="2.140625" style="177" customWidth="1"/>
    <col min="5192" max="5192" width="0.5703125" style="177" customWidth="1"/>
    <col min="5193" max="5193" width="2.140625" style="177" customWidth="1"/>
    <col min="5194" max="5194" width="0.5703125" style="177" customWidth="1"/>
    <col min="5195" max="5195" width="2.140625" style="177" customWidth="1"/>
    <col min="5196" max="5196" width="0.5703125" style="177" customWidth="1"/>
    <col min="5197" max="5197" width="2.140625" style="177" customWidth="1"/>
    <col min="5198" max="5198" width="0.5703125" style="177" customWidth="1"/>
    <col min="5199" max="5199" width="2.140625" style="177" customWidth="1"/>
    <col min="5200" max="5200" width="0.5703125" style="177" customWidth="1"/>
    <col min="5201" max="5201" width="2.140625" style="177" customWidth="1"/>
    <col min="5202" max="5202" width="0.5703125" style="177" customWidth="1"/>
    <col min="5203" max="5203" width="2.140625" style="177" customWidth="1"/>
    <col min="5204" max="5204" width="0.5703125" style="177" customWidth="1"/>
    <col min="5205" max="5205" width="2.140625" style="177" customWidth="1"/>
    <col min="5206" max="5206" width="0.5703125" style="177" customWidth="1"/>
    <col min="5207" max="5208" width="2.57031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40" width="0.5703125" style="177" customWidth="1"/>
    <col min="5441" max="5441" width="2.140625" style="177" customWidth="1"/>
    <col min="5442" max="5442" width="0.5703125" style="177" customWidth="1"/>
    <col min="5443" max="5443" width="2.140625" style="177" customWidth="1"/>
    <col min="5444" max="5444" width="0.5703125" style="177" customWidth="1"/>
    <col min="5445" max="5445" width="2.140625" style="177" customWidth="1"/>
    <col min="5446" max="5446" width="0.5703125" style="177" customWidth="1"/>
    <col min="5447" max="5447" width="2.140625" style="177" customWidth="1"/>
    <col min="5448" max="5448" width="0.5703125" style="177" customWidth="1"/>
    <col min="5449" max="5449" width="2.140625" style="177" customWidth="1"/>
    <col min="5450" max="5450" width="0.5703125" style="177" customWidth="1"/>
    <col min="5451" max="5451" width="2.140625" style="177" customWidth="1"/>
    <col min="5452" max="5452" width="0.5703125" style="177" customWidth="1"/>
    <col min="5453" max="5453" width="2.140625" style="177" customWidth="1"/>
    <col min="5454" max="5454" width="0.5703125" style="177" customWidth="1"/>
    <col min="5455" max="5455" width="2.140625" style="177" customWidth="1"/>
    <col min="5456" max="5456" width="0.5703125" style="177" customWidth="1"/>
    <col min="5457" max="5457" width="2.140625" style="177" customWidth="1"/>
    <col min="5458" max="5458" width="0.5703125" style="177" customWidth="1"/>
    <col min="5459" max="5459" width="2.140625" style="177" customWidth="1"/>
    <col min="5460" max="5460" width="0.5703125" style="177" customWidth="1"/>
    <col min="5461" max="5461" width="2.140625" style="177" customWidth="1"/>
    <col min="5462" max="5462" width="0.5703125" style="177" customWidth="1"/>
    <col min="5463" max="5464" width="2.57031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6" width="0.5703125" style="177" customWidth="1"/>
    <col min="5697" max="5697" width="2.140625" style="177" customWidth="1"/>
    <col min="5698" max="5698" width="0.5703125" style="177" customWidth="1"/>
    <col min="5699" max="5699" width="2.140625" style="177" customWidth="1"/>
    <col min="5700" max="5700" width="0.5703125" style="177" customWidth="1"/>
    <col min="5701" max="5701" width="2.140625" style="177" customWidth="1"/>
    <col min="5702" max="5702" width="0.5703125" style="177" customWidth="1"/>
    <col min="5703" max="5703" width="2.140625" style="177" customWidth="1"/>
    <col min="5704" max="5704" width="0.5703125" style="177" customWidth="1"/>
    <col min="5705" max="5705" width="2.140625" style="177" customWidth="1"/>
    <col min="5706" max="5706" width="0.5703125" style="177" customWidth="1"/>
    <col min="5707" max="5707" width="2.140625" style="177" customWidth="1"/>
    <col min="5708" max="5708" width="0.5703125" style="177" customWidth="1"/>
    <col min="5709" max="5709" width="2.140625" style="177" customWidth="1"/>
    <col min="5710" max="5710" width="0.5703125" style="177" customWidth="1"/>
    <col min="5711" max="5711" width="2.140625" style="177" customWidth="1"/>
    <col min="5712" max="5712" width="0.5703125" style="177" customWidth="1"/>
    <col min="5713" max="5713" width="2.140625" style="177" customWidth="1"/>
    <col min="5714" max="5714" width="0.5703125" style="177" customWidth="1"/>
    <col min="5715" max="5715" width="2.140625" style="177" customWidth="1"/>
    <col min="5716" max="5716" width="0.5703125" style="177" customWidth="1"/>
    <col min="5717" max="5717" width="2.140625" style="177" customWidth="1"/>
    <col min="5718" max="5718" width="0.5703125" style="177" customWidth="1"/>
    <col min="5719" max="5720" width="2.57031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2" width="0.5703125" style="177" customWidth="1"/>
    <col min="5953" max="5953" width="2.140625" style="177" customWidth="1"/>
    <col min="5954" max="5954" width="0.5703125" style="177" customWidth="1"/>
    <col min="5955" max="5955" width="2.140625" style="177" customWidth="1"/>
    <col min="5956" max="5956" width="0.5703125" style="177" customWidth="1"/>
    <col min="5957" max="5957" width="2.140625" style="177" customWidth="1"/>
    <col min="5958" max="5958" width="0.5703125" style="177" customWidth="1"/>
    <col min="5959" max="5959" width="2.140625" style="177" customWidth="1"/>
    <col min="5960" max="5960" width="0.5703125" style="177" customWidth="1"/>
    <col min="5961" max="5961" width="2.140625" style="177" customWidth="1"/>
    <col min="5962" max="5962" width="0.5703125" style="177" customWidth="1"/>
    <col min="5963" max="5963" width="2.140625" style="177" customWidth="1"/>
    <col min="5964" max="5964" width="0.5703125" style="177" customWidth="1"/>
    <col min="5965" max="5965" width="2.140625" style="177" customWidth="1"/>
    <col min="5966" max="5966" width="0.5703125" style="177" customWidth="1"/>
    <col min="5967" max="5967" width="2.140625" style="177" customWidth="1"/>
    <col min="5968" max="5968" width="0.5703125" style="177" customWidth="1"/>
    <col min="5969" max="5969" width="2.140625" style="177" customWidth="1"/>
    <col min="5970" max="5970" width="0.5703125" style="177" customWidth="1"/>
    <col min="5971" max="5971" width="2.140625" style="177" customWidth="1"/>
    <col min="5972" max="5972" width="0.5703125" style="177" customWidth="1"/>
    <col min="5973" max="5973" width="2.140625" style="177" customWidth="1"/>
    <col min="5974" max="5974" width="0.5703125" style="177" customWidth="1"/>
    <col min="5975" max="5976" width="2.57031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8" width="0.5703125" style="177" customWidth="1"/>
    <col min="6209" max="6209" width="2.140625" style="177" customWidth="1"/>
    <col min="6210" max="6210" width="0.5703125" style="177" customWidth="1"/>
    <col min="6211" max="6211" width="2.140625" style="177" customWidth="1"/>
    <col min="6212" max="6212" width="0.5703125" style="177" customWidth="1"/>
    <col min="6213" max="6213" width="2.140625" style="177" customWidth="1"/>
    <col min="6214" max="6214" width="0.5703125" style="177" customWidth="1"/>
    <col min="6215" max="6215" width="2.140625" style="177" customWidth="1"/>
    <col min="6216" max="6216" width="0.5703125" style="177" customWidth="1"/>
    <col min="6217" max="6217" width="2.140625" style="177" customWidth="1"/>
    <col min="6218" max="6218" width="0.5703125" style="177" customWidth="1"/>
    <col min="6219" max="6219" width="2.140625" style="177" customWidth="1"/>
    <col min="6220" max="6220" width="0.5703125" style="177" customWidth="1"/>
    <col min="6221" max="6221" width="2.140625" style="177" customWidth="1"/>
    <col min="6222" max="6222" width="0.5703125" style="177" customWidth="1"/>
    <col min="6223" max="6223" width="2.140625" style="177" customWidth="1"/>
    <col min="6224" max="6224" width="0.5703125" style="177" customWidth="1"/>
    <col min="6225" max="6225" width="2.140625" style="177" customWidth="1"/>
    <col min="6226" max="6226" width="0.5703125" style="177" customWidth="1"/>
    <col min="6227" max="6227" width="2.140625" style="177" customWidth="1"/>
    <col min="6228" max="6228" width="0.5703125" style="177" customWidth="1"/>
    <col min="6229" max="6229" width="2.140625" style="177" customWidth="1"/>
    <col min="6230" max="6230" width="0.5703125" style="177" customWidth="1"/>
    <col min="6231" max="6232" width="2.57031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4" width="0.5703125" style="177" customWidth="1"/>
    <col min="6465" max="6465" width="2.140625" style="177" customWidth="1"/>
    <col min="6466" max="6466" width="0.5703125" style="177" customWidth="1"/>
    <col min="6467" max="6467" width="2.140625" style="177" customWidth="1"/>
    <col min="6468" max="6468" width="0.5703125" style="177" customWidth="1"/>
    <col min="6469" max="6469" width="2.140625" style="177" customWidth="1"/>
    <col min="6470" max="6470" width="0.5703125" style="177" customWidth="1"/>
    <col min="6471" max="6471" width="2.140625" style="177" customWidth="1"/>
    <col min="6472" max="6472" width="0.5703125" style="177" customWidth="1"/>
    <col min="6473" max="6473" width="2.140625" style="177" customWidth="1"/>
    <col min="6474" max="6474" width="0.5703125" style="177" customWidth="1"/>
    <col min="6475" max="6475" width="2.140625" style="177" customWidth="1"/>
    <col min="6476" max="6476" width="0.5703125" style="177" customWidth="1"/>
    <col min="6477" max="6477" width="2.140625" style="177" customWidth="1"/>
    <col min="6478" max="6478" width="0.5703125" style="177" customWidth="1"/>
    <col min="6479" max="6479" width="2.140625" style="177" customWidth="1"/>
    <col min="6480" max="6480" width="0.5703125" style="177" customWidth="1"/>
    <col min="6481" max="6481" width="2.140625" style="177" customWidth="1"/>
    <col min="6482" max="6482" width="0.5703125" style="177" customWidth="1"/>
    <col min="6483" max="6483" width="2.140625" style="177" customWidth="1"/>
    <col min="6484" max="6484" width="0.5703125" style="177" customWidth="1"/>
    <col min="6485" max="6485" width="2.140625" style="177" customWidth="1"/>
    <col min="6486" max="6486" width="0.5703125" style="177" customWidth="1"/>
    <col min="6487" max="6488" width="2.57031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20" width="0.5703125" style="177" customWidth="1"/>
    <col min="6721" max="6721" width="2.140625" style="177" customWidth="1"/>
    <col min="6722" max="6722" width="0.5703125" style="177" customWidth="1"/>
    <col min="6723" max="6723" width="2.140625" style="177" customWidth="1"/>
    <col min="6724" max="6724" width="0.5703125" style="177" customWidth="1"/>
    <col min="6725" max="6725" width="2.140625" style="177" customWidth="1"/>
    <col min="6726" max="6726" width="0.5703125" style="177" customWidth="1"/>
    <col min="6727" max="6727" width="2.140625" style="177" customWidth="1"/>
    <col min="6728" max="6728" width="0.5703125" style="177" customWidth="1"/>
    <col min="6729" max="6729" width="2.140625" style="177" customWidth="1"/>
    <col min="6730" max="6730" width="0.5703125" style="177" customWidth="1"/>
    <col min="6731" max="6731" width="2.140625" style="177" customWidth="1"/>
    <col min="6732" max="6732" width="0.5703125" style="177" customWidth="1"/>
    <col min="6733" max="6733" width="2.140625" style="177" customWidth="1"/>
    <col min="6734" max="6734" width="0.5703125" style="177" customWidth="1"/>
    <col min="6735" max="6735" width="2.140625" style="177" customWidth="1"/>
    <col min="6736" max="6736" width="0.5703125" style="177" customWidth="1"/>
    <col min="6737" max="6737" width="2.140625" style="177" customWidth="1"/>
    <col min="6738" max="6738" width="0.5703125" style="177" customWidth="1"/>
    <col min="6739" max="6739" width="2.140625" style="177" customWidth="1"/>
    <col min="6740" max="6740" width="0.5703125" style="177" customWidth="1"/>
    <col min="6741" max="6741" width="2.140625" style="177" customWidth="1"/>
    <col min="6742" max="6742" width="0.5703125" style="177" customWidth="1"/>
    <col min="6743" max="6744" width="2.57031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6" width="0.5703125" style="177" customWidth="1"/>
    <col min="6977" max="6977" width="2.140625" style="177" customWidth="1"/>
    <col min="6978" max="6978" width="0.5703125" style="177" customWidth="1"/>
    <col min="6979" max="6979" width="2.140625" style="177" customWidth="1"/>
    <col min="6980" max="6980" width="0.5703125" style="177" customWidth="1"/>
    <col min="6981" max="6981" width="2.140625" style="177" customWidth="1"/>
    <col min="6982" max="6982" width="0.5703125" style="177" customWidth="1"/>
    <col min="6983" max="6983" width="2.140625" style="177" customWidth="1"/>
    <col min="6984" max="6984" width="0.5703125" style="177" customWidth="1"/>
    <col min="6985" max="6985" width="2.140625" style="177" customWidth="1"/>
    <col min="6986" max="6986" width="0.5703125" style="177" customWidth="1"/>
    <col min="6987" max="6987" width="2.140625" style="177" customWidth="1"/>
    <col min="6988" max="6988" width="0.5703125" style="177" customWidth="1"/>
    <col min="6989" max="6989" width="2.140625" style="177" customWidth="1"/>
    <col min="6990" max="6990" width="0.5703125" style="177" customWidth="1"/>
    <col min="6991" max="6991" width="2.140625" style="177" customWidth="1"/>
    <col min="6992" max="6992" width="0.5703125" style="177" customWidth="1"/>
    <col min="6993" max="6993" width="2.140625" style="177" customWidth="1"/>
    <col min="6994" max="6994" width="0.5703125" style="177" customWidth="1"/>
    <col min="6995" max="6995" width="2.140625" style="177" customWidth="1"/>
    <col min="6996" max="6996" width="0.5703125" style="177" customWidth="1"/>
    <col min="6997" max="6997" width="2.140625" style="177" customWidth="1"/>
    <col min="6998" max="6998" width="0.5703125" style="177" customWidth="1"/>
    <col min="6999" max="7000" width="2.57031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2" width="0.5703125" style="177" customWidth="1"/>
    <col min="7233" max="7233" width="2.140625" style="177" customWidth="1"/>
    <col min="7234" max="7234" width="0.5703125" style="177" customWidth="1"/>
    <col min="7235" max="7235" width="2.140625" style="177" customWidth="1"/>
    <col min="7236" max="7236" width="0.5703125" style="177" customWidth="1"/>
    <col min="7237" max="7237" width="2.140625" style="177" customWidth="1"/>
    <col min="7238" max="7238" width="0.5703125" style="177" customWidth="1"/>
    <col min="7239" max="7239" width="2.140625" style="177" customWidth="1"/>
    <col min="7240" max="7240" width="0.5703125" style="177" customWidth="1"/>
    <col min="7241" max="7241" width="2.140625" style="177" customWidth="1"/>
    <col min="7242" max="7242" width="0.5703125" style="177" customWidth="1"/>
    <col min="7243" max="7243" width="2.140625" style="177" customWidth="1"/>
    <col min="7244" max="7244" width="0.5703125" style="177" customWidth="1"/>
    <col min="7245" max="7245" width="2.140625" style="177" customWidth="1"/>
    <col min="7246" max="7246" width="0.5703125" style="177" customWidth="1"/>
    <col min="7247" max="7247" width="2.140625" style="177" customWidth="1"/>
    <col min="7248" max="7248" width="0.5703125" style="177" customWidth="1"/>
    <col min="7249" max="7249" width="2.140625" style="177" customWidth="1"/>
    <col min="7250" max="7250" width="0.5703125" style="177" customWidth="1"/>
    <col min="7251" max="7251" width="2.140625" style="177" customWidth="1"/>
    <col min="7252" max="7252" width="0.5703125" style="177" customWidth="1"/>
    <col min="7253" max="7253" width="2.140625" style="177" customWidth="1"/>
    <col min="7254" max="7254" width="0.5703125" style="177" customWidth="1"/>
    <col min="7255" max="7256" width="2.57031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8" width="0.5703125" style="177" customWidth="1"/>
    <col min="7489" max="7489" width="2.140625" style="177" customWidth="1"/>
    <col min="7490" max="7490" width="0.5703125" style="177" customWidth="1"/>
    <col min="7491" max="7491" width="2.140625" style="177" customWidth="1"/>
    <col min="7492" max="7492" width="0.5703125" style="177" customWidth="1"/>
    <col min="7493" max="7493" width="2.140625" style="177" customWidth="1"/>
    <col min="7494" max="7494" width="0.5703125" style="177" customWidth="1"/>
    <col min="7495" max="7495" width="2.140625" style="177" customWidth="1"/>
    <col min="7496" max="7496" width="0.5703125" style="177" customWidth="1"/>
    <col min="7497" max="7497" width="2.140625" style="177" customWidth="1"/>
    <col min="7498" max="7498" width="0.5703125" style="177" customWidth="1"/>
    <col min="7499" max="7499" width="2.140625" style="177" customWidth="1"/>
    <col min="7500" max="7500" width="0.5703125" style="177" customWidth="1"/>
    <col min="7501" max="7501" width="2.140625" style="177" customWidth="1"/>
    <col min="7502" max="7502" width="0.5703125" style="177" customWidth="1"/>
    <col min="7503" max="7503" width="2.140625" style="177" customWidth="1"/>
    <col min="7504" max="7504" width="0.5703125" style="177" customWidth="1"/>
    <col min="7505" max="7505" width="2.140625" style="177" customWidth="1"/>
    <col min="7506" max="7506" width="0.5703125" style="177" customWidth="1"/>
    <col min="7507" max="7507" width="2.140625" style="177" customWidth="1"/>
    <col min="7508" max="7508" width="0.5703125" style="177" customWidth="1"/>
    <col min="7509" max="7509" width="2.140625" style="177" customWidth="1"/>
    <col min="7510" max="7510" width="0.5703125" style="177" customWidth="1"/>
    <col min="7511" max="7512" width="2.57031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4" width="0.5703125" style="177" customWidth="1"/>
    <col min="7745" max="7745" width="2.140625" style="177" customWidth="1"/>
    <col min="7746" max="7746" width="0.5703125" style="177" customWidth="1"/>
    <col min="7747" max="7747" width="2.140625" style="177" customWidth="1"/>
    <col min="7748" max="7748" width="0.5703125" style="177" customWidth="1"/>
    <col min="7749" max="7749" width="2.140625" style="177" customWidth="1"/>
    <col min="7750" max="7750" width="0.5703125" style="177" customWidth="1"/>
    <col min="7751" max="7751" width="2.140625" style="177" customWidth="1"/>
    <col min="7752" max="7752" width="0.5703125" style="177" customWidth="1"/>
    <col min="7753" max="7753" width="2.140625" style="177" customWidth="1"/>
    <col min="7754" max="7754" width="0.5703125" style="177" customWidth="1"/>
    <col min="7755" max="7755" width="2.140625" style="177" customWidth="1"/>
    <col min="7756" max="7756" width="0.5703125" style="177" customWidth="1"/>
    <col min="7757" max="7757" width="2.140625" style="177" customWidth="1"/>
    <col min="7758" max="7758" width="0.5703125" style="177" customWidth="1"/>
    <col min="7759" max="7759" width="2.140625" style="177" customWidth="1"/>
    <col min="7760" max="7760" width="0.5703125" style="177" customWidth="1"/>
    <col min="7761" max="7761" width="2.140625" style="177" customWidth="1"/>
    <col min="7762" max="7762" width="0.5703125" style="177" customWidth="1"/>
    <col min="7763" max="7763" width="2.140625" style="177" customWidth="1"/>
    <col min="7764" max="7764" width="0.5703125" style="177" customWidth="1"/>
    <col min="7765" max="7765" width="2.140625" style="177" customWidth="1"/>
    <col min="7766" max="7766" width="0.5703125" style="177" customWidth="1"/>
    <col min="7767" max="7768" width="2.57031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8000" width="0.5703125" style="177" customWidth="1"/>
    <col min="8001" max="8001" width="2.140625" style="177" customWidth="1"/>
    <col min="8002" max="8002" width="0.5703125" style="177" customWidth="1"/>
    <col min="8003" max="8003" width="2.140625" style="177" customWidth="1"/>
    <col min="8004" max="8004" width="0.5703125" style="177" customWidth="1"/>
    <col min="8005" max="8005" width="2.140625" style="177" customWidth="1"/>
    <col min="8006" max="8006" width="0.5703125" style="177" customWidth="1"/>
    <col min="8007" max="8007" width="2.140625" style="177" customWidth="1"/>
    <col min="8008" max="8008" width="0.5703125" style="177" customWidth="1"/>
    <col min="8009" max="8009" width="2.140625" style="177" customWidth="1"/>
    <col min="8010" max="8010" width="0.5703125" style="177" customWidth="1"/>
    <col min="8011" max="8011" width="2.140625" style="177" customWidth="1"/>
    <col min="8012" max="8012" width="0.5703125" style="177" customWidth="1"/>
    <col min="8013" max="8013" width="2.140625" style="177" customWidth="1"/>
    <col min="8014" max="8014" width="0.5703125" style="177" customWidth="1"/>
    <col min="8015" max="8015" width="2.140625" style="177" customWidth="1"/>
    <col min="8016" max="8016" width="0.5703125" style="177" customWidth="1"/>
    <col min="8017" max="8017" width="2.140625" style="177" customWidth="1"/>
    <col min="8018" max="8018" width="0.5703125" style="177" customWidth="1"/>
    <col min="8019" max="8019" width="2.140625" style="177" customWidth="1"/>
    <col min="8020" max="8020" width="0.5703125" style="177" customWidth="1"/>
    <col min="8021" max="8021" width="2.140625" style="177" customWidth="1"/>
    <col min="8022" max="8022" width="0.5703125" style="177" customWidth="1"/>
    <col min="8023" max="8024" width="2.57031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6" width="0.5703125" style="177" customWidth="1"/>
    <col min="8257" max="8257" width="2.140625" style="177" customWidth="1"/>
    <col min="8258" max="8258" width="0.5703125" style="177" customWidth="1"/>
    <col min="8259" max="8259" width="2.140625" style="177" customWidth="1"/>
    <col min="8260" max="8260" width="0.5703125" style="177" customWidth="1"/>
    <col min="8261" max="8261" width="2.140625" style="177" customWidth="1"/>
    <col min="8262" max="8262" width="0.5703125" style="177" customWidth="1"/>
    <col min="8263" max="8263" width="2.140625" style="177" customWidth="1"/>
    <col min="8264" max="8264" width="0.5703125" style="177" customWidth="1"/>
    <col min="8265" max="8265" width="2.140625" style="177" customWidth="1"/>
    <col min="8266" max="8266" width="0.5703125" style="177" customWidth="1"/>
    <col min="8267" max="8267" width="2.140625" style="177" customWidth="1"/>
    <col min="8268" max="8268" width="0.5703125" style="177" customWidth="1"/>
    <col min="8269" max="8269" width="2.140625" style="177" customWidth="1"/>
    <col min="8270" max="8270" width="0.5703125" style="177" customWidth="1"/>
    <col min="8271" max="8271" width="2.140625" style="177" customWidth="1"/>
    <col min="8272" max="8272" width="0.5703125" style="177" customWidth="1"/>
    <col min="8273" max="8273" width="2.140625" style="177" customWidth="1"/>
    <col min="8274" max="8274" width="0.5703125" style="177" customWidth="1"/>
    <col min="8275" max="8275" width="2.140625" style="177" customWidth="1"/>
    <col min="8276" max="8276" width="0.5703125" style="177" customWidth="1"/>
    <col min="8277" max="8277" width="2.140625" style="177" customWidth="1"/>
    <col min="8278" max="8278" width="0.5703125" style="177" customWidth="1"/>
    <col min="8279" max="8280" width="2.57031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2" width="0.5703125" style="177" customWidth="1"/>
    <col min="8513" max="8513" width="2.140625" style="177" customWidth="1"/>
    <col min="8514" max="8514" width="0.5703125" style="177" customWidth="1"/>
    <col min="8515" max="8515" width="2.140625" style="177" customWidth="1"/>
    <col min="8516" max="8516" width="0.5703125" style="177" customWidth="1"/>
    <col min="8517" max="8517" width="2.140625" style="177" customWidth="1"/>
    <col min="8518" max="8518" width="0.5703125" style="177" customWidth="1"/>
    <col min="8519" max="8519" width="2.140625" style="177" customWidth="1"/>
    <col min="8520" max="8520" width="0.5703125" style="177" customWidth="1"/>
    <col min="8521" max="8521" width="2.140625" style="177" customWidth="1"/>
    <col min="8522" max="8522" width="0.5703125" style="177" customWidth="1"/>
    <col min="8523" max="8523" width="2.140625" style="177" customWidth="1"/>
    <col min="8524" max="8524" width="0.5703125" style="177" customWidth="1"/>
    <col min="8525" max="8525" width="2.140625" style="177" customWidth="1"/>
    <col min="8526" max="8526" width="0.5703125" style="177" customWidth="1"/>
    <col min="8527" max="8527" width="2.140625" style="177" customWidth="1"/>
    <col min="8528" max="8528" width="0.5703125" style="177" customWidth="1"/>
    <col min="8529" max="8529" width="2.140625" style="177" customWidth="1"/>
    <col min="8530" max="8530" width="0.5703125" style="177" customWidth="1"/>
    <col min="8531" max="8531" width="2.140625" style="177" customWidth="1"/>
    <col min="8532" max="8532" width="0.5703125" style="177" customWidth="1"/>
    <col min="8533" max="8533" width="2.140625" style="177" customWidth="1"/>
    <col min="8534" max="8534" width="0.5703125" style="177" customWidth="1"/>
    <col min="8535" max="8536" width="2.57031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8" width="0.5703125" style="177" customWidth="1"/>
    <col min="8769" max="8769" width="2.140625" style="177" customWidth="1"/>
    <col min="8770" max="8770" width="0.5703125" style="177" customWidth="1"/>
    <col min="8771" max="8771" width="2.140625" style="177" customWidth="1"/>
    <col min="8772" max="8772" width="0.5703125" style="177" customWidth="1"/>
    <col min="8773" max="8773" width="2.140625" style="177" customWidth="1"/>
    <col min="8774" max="8774" width="0.5703125" style="177" customWidth="1"/>
    <col min="8775" max="8775" width="2.140625" style="177" customWidth="1"/>
    <col min="8776" max="8776" width="0.5703125" style="177" customWidth="1"/>
    <col min="8777" max="8777" width="2.140625" style="177" customWidth="1"/>
    <col min="8778" max="8778" width="0.5703125" style="177" customWidth="1"/>
    <col min="8779" max="8779" width="2.140625" style="177" customWidth="1"/>
    <col min="8780" max="8780" width="0.5703125" style="177" customWidth="1"/>
    <col min="8781" max="8781" width="2.140625" style="177" customWidth="1"/>
    <col min="8782" max="8782" width="0.5703125" style="177" customWidth="1"/>
    <col min="8783" max="8783" width="2.140625" style="177" customWidth="1"/>
    <col min="8784" max="8784" width="0.5703125" style="177" customWidth="1"/>
    <col min="8785" max="8785" width="2.140625" style="177" customWidth="1"/>
    <col min="8786" max="8786" width="0.5703125" style="177" customWidth="1"/>
    <col min="8787" max="8787" width="2.140625" style="177" customWidth="1"/>
    <col min="8788" max="8788" width="0.5703125" style="177" customWidth="1"/>
    <col min="8789" max="8789" width="2.140625" style="177" customWidth="1"/>
    <col min="8790" max="8790" width="0.5703125" style="177" customWidth="1"/>
    <col min="8791" max="8792" width="2.57031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4" width="0.5703125" style="177" customWidth="1"/>
    <col min="9025" max="9025" width="2.140625" style="177" customWidth="1"/>
    <col min="9026" max="9026" width="0.5703125" style="177" customWidth="1"/>
    <col min="9027" max="9027" width="2.140625" style="177" customWidth="1"/>
    <col min="9028" max="9028" width="0.5703125" style="177" customWidth="1"/>
    <col min="9029" max="9029" width="2.140625" style="177" customWidth="1"/>
    <col min="9030" max="9030" width="0.5703125" style="177" customWidth="1"/>
    <col min="9031" max="9031" width="2.140625" style="177" customWidth="1"/>
    <col min="9032" max="9032" width="0.5703125" style="177" customWidth="1"/>
    <col min="9033" max="9033" width="2.140625" style="177" customWidth="1"/>
    <col min="9034" max="9034" width="0.5703125" style="177" customWidth="1"/>
    <col min="9035" max="9035" width="2.140625" style="177" customWidth="1"/>
    <col min="9036" max="9036" width="0.5703125" style="177" customWidth="1"/>
    <col min="9037" max="9037" width="2.140625" style="177" customWidth="1"/>
    <col min="9038" max="9038" width="0.5703125" style="177" customWidth="1"/>
    <col min="9039" max="9039" width="2.140625" style="177" customWidth="1"/>
    <col min="9040" max="9040" width="0.5703125" style="177" customWidth="1"/>
    <col min="9041" max="9041" width="2.140625" style="177" customWidth="1"/>
    <col min="9042" max="9042" width="0.5703125" style="177" customWidth="1"/>
    <col min="9043" max="9043" width="2.140625" style="177" customWidth="1"/>
    <col min="9044" max="9044" width="0.5703125" style="177" customWidth="1"/>
    <col min="9045" max="9045" width="2.140625" style="177" customWidth="1"/>
    <col min="9046" max="9046" width="0.5703125" style="177" customWidth="1"/>
    <col min="9047" max="9048" width="2.57031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80" width="0.5703125" style="177" customWidth="1"/>
    <col min="9281" max="9281" width="2.140625" style="177" customWidth="1"/>
    <col min="9282" max="9282" width="0.5703125" style="177" customWidth="1"/>
    <col min="9283" max="9283" width="2.140625" style="177" customWidth="1"/>
    <col min="9284" max="9284" width="0.5703125" style="177" customWidth="1"/>
    <col min="9285" max="9285" width="2.140625" style="177" customWidth="1"/>
    <col min="9286" max="9286" width="0.5703125" style="177" customWidth="1"/>
    <col min="9287" max="9287" width="2.140625" style="177" customWidth="1"/>
    <col min="9288" max="9288" width="0.5703125" style="177" customWidth="1"/>
    <col min="9289" max="9289" width="2.140625" style="177" customWidth="1"/>
    <col min="9290" max="9290" width="0.5703125" style="177" customWidth="1"/>
    <col min="9291" max="9291" width="2.140625" style="177" customWidth="1"/>
    <col min="9292" max="9292" width="0.5703125" style="177" customWidth="1"/>
    <col min="9293" max="9293" width="2.140625" style="177" customWidth="1"/>
    <col min="9294" max="9294" width="0.5703125" style="177" customWidth="1"/>
    <col min="9295" max="9295" width="2.140625" style="177" customWidth="1"/>
    <col min="9296" max="9296" width="0.5703125" style="177" customWidth="1"/>
    <col min="9297" max="9297" width="2.140625" style="177" customWidth="1"/>
    <col min="9298" max="9298" width="0.5703125" style="177" customWidth="1"/>
    <col min="9299" max="9299" width="2.140625" style="177" customWidth="1"/>
    <col min="9300" max="9300" width="0.5703125" style="177" customWidth="1"/>
    <col min="9301" max="9301" width="2.140625" style="177" customWidth="1"/>
    <col min="9302" max="9302" width="0.5703125" style="177" customWidth="1"/>
    <col min="9303" max="9304" width="2.57031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6" width="0.5703125" style="177" customWidth="1"/>
    <col min="9537" max="9537" width="2.140625" style="177" customWidth="1"/>
    <col min="9538" max="9538" width="0.5703125" style="177" customWidth="1"/>
    <col min="9539" max="9539" width="2.140625" style="177" customWidth="1"/>
    <col min="9540" max="9540" width="0.5703125" style="177" customWidth="1"/>
    <col min="9541" max="9541" width="2.140625" style="177" customWidth="1"/>
    <col min="9542" max="9542" width="0.5703125" style="177" customWidth="1"/>
    <col min="9543" max="9543" width="2.140625" style="177" customWidth="1"/>
    <col min="9544" max="9544" width="0.5703125" style="177" customWidth="1"/>
    <col min="9545" max="9545" width="2.140625" style="177" customWidth="1"/>
    <col min="9546" max="9546" width="0.5703125" style="177" customWidth="1"/>
    <col min="9547" max="9547" width="2.140625" style="177" customWidth="1"/>
    <col min="9548" max="9548" width="0.5703125" style="177" customWidth="1"/>
    <col min="9549" max="9549" width="2.140625" style="177" customWidth="1"/>
    <col min="9550" max="9550" width="0.5703125" style="177" customWidth="1"/>
    <col min="9551" max="9551" width="2.140625" style="177" customWidth="1"/>
    <col min="9552" max="9552" width="0.5703125" style="177" customWidth="1"/>
    <col min="9553" max="9553" width="2.140625" style="177" customWidth="1"/>
    <col min="9554" max="9554" width="0.5703125" style="177" customWidth="1"/>
    <col min="9555" max="9555" width="2.140625" style="177" customWidth="1"/>
    <col min="9556" max="9556" width="0.5703125" style="177" customWidth="1"/>
    <col min="9557" max="9557" width="2.140625" style="177" customWidth="1"/>
    <col min="9558" max="9558" width="0.5703125" style="177" customWidth="1"/>
    <col min="9559" max="9560" width="2.57031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2" width="0.5703125" style="177" customWidth="1"/>
    <col min="9793" max="9793" width="2.140625" style="177" customWidth="1"/>
    <col min="9794" max="9794" width="0.5703125" style="177" customWidth="1"/>
    <col min="9795" max="9795" width="2.140625" style="177" customWidth="1"/>
    <col min="9796" max="9796" width="0.5703125" style="177" customWidth="1"/>
    <col min="9797" max="9797" width="2.140625" style="177" customWidth="1"/>
    <col min="9798" max="9798" width="0.5703125" style="177" customWidth="1"/>
    <col min="9799" max="9799" width="2.140625" style="177" customWidth="1"/>
    <col min="9800" max="9800" width="0.5703125" style="177" customWidth="1"/>
    <col min="9801" max="9801" width="2.140625" style="177" customWidth="1"/>
    <col min="9802" max="9802" width="0.5703125" style="177" customWidth="1"/>
    <col min="9803" max="9803" width="2.140625" style="177" customWidth="1"/>
    <col min="9804" max="9804" width="0.5703125" style="177" customWidth="1"/>
    <col min="9805" max="9805" width="2.140625" style="177" customWidth="1"/>
    <col min="9806" max="9806" width="0.5703125" style="177" customWidth="1"/>
    <col min="9807" max="9807" width="2.140625" style="177" customWidth="1"/>
    <col min="9808" max="9808" width="0.5703125" style="177" customWidth="1"/>
    <col min="9809" max="9809" width="2.140625" style="177" customWidth="1"/>
    <col min="9810" max="9810" width="0.5703125" style="177" customWidth="1"/>
    <col min="9811" max="9811" width="2.140625" style="177" customWidth="1"/>
    <col min="9812" max="9812" width="0.5703125" style="177" customWidth="1"/>
    <col min="9813" max="9813" width="2.140625" style="177" customWidth="1"/>
    <col min="9814" max="9814" width="0.5703125" style="177" customWidth="1"/>
    <col min="9815" max="9816" width="2.57031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8" width="0.5703125" style="177" customWidth="1"/>
    <col min="10049" max="10049" width="2.140625" style="177" customWidth="1"/>
    <col min="10050" max="10050" width="0.5703125" style="177" customWidth="1"/>
    <col min="10051" max="10051" width="2.140625" style="177" customWidth="1"/>
    <col min="10052" max="10052" width="0.5703125" style="177" customWidth="1"/>
    <col min="10053" max="10053" width="2.140625" style="177" customWidth="1"/>
    <col min="10054" max="10054" width="0.5703125" style="177" customWidth="1"/>
    <col min="10055" max="10055" width="2.140625" style="177" customWidth="1"/>
    <col min="10056" max="10056" width="0.5703125" style="177" customWidth="1"/>
    <col min="10057" max="10057" width="2.140625" style="177" customWidth="1"/>
    <col min="10058" max="10058" width="0.5703125" style="177" customWidth="1"/>
    <col min="10059" max="10059" width="2.140625" style="177" customWidth="1"/>
    <col min="10060" max="10060" width="0.5703125" style="177" customWidth="1"/>
    <col min="10061" max="10061" width="2.140625" style="177" customWidth="1"/>
    <col min="10062" max="10062" width="0.5703125" style="177" customWidth="1"/>
    <col min="10063" max="10063" width="2.140625" style="177" customWidth="1"/>
    <col min="10064" max="10064" width="0.5703125" style="177" customWidth="1"/>
    <col min="10065" max="10065" width="2.140625" style="177" customWidth="1"/>
    <col min="10066" max="10066" width="0.5703125" style="177" customWidth="1"/>
    <col min="10067" max="10067" width="2.140625" style="177" customWidth="1"/>
    <col min="10068" max="10068" width="0.5703125" style="177" customWidth="1"/>
    <col min="10069" max="10069" width="2.140625" style="177" customWidth="1"/>
    <col min="10070" max="10070" width="0.5703125" style="177" customWidth="1"/>
    <col min="10071" max="10072" width="2.57031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4" width="0.5703125" style="177" customWidth="1"/>
    <col min="10305" max="10305" width="2.140625" style="177" customWidth="1"/>
    <col min="10306" max="10306" width="0.5703125" style="177" customWidth="1"/>
    <col min="10307" max="10307" width="2.140625" style="177" customWidth="1"/>
    <col min="10308" max="10308" width="0.5703125" style="177" customWidth="1"/>
    <col min="10309" max="10309" width="2.140625" style="177" customWidth="1"/>
    <col min="10310" max="10310" width="0.5703125" style="177" customWidth="1"/>
    <col min="10311" max="10311" width="2.140625" style="177" customWidth="1"/>
    <col min="10312" max="10312" width="0.5703125" style="177" customWidth="1"/>
    <col min="10313" max="10313" width="2.140625" style="177" customWidth="1"/>
    <col min="10314" max="10314" width="0.5703125" style="177" customWidth="1"/>
    <col min="10315" max="10315" width="2.140625" style="177" customWidth="1"/>
    <col min="10316" max="10316" width="0.5703125" style="177" customWidth="1"/>
    <col min="10317" max="10317" width="2.140625" style="177" customWidth="1"/>
    <col min="10318" max="10318" width="0.5703125" style="177" customWidth="1"/>
    <col min="10319" max="10319" width="2.140625" style="177" customWidth="1"/>
    <col min="10320" max="10320" width="0.5703125" style="177" customWidth="1"/>
    <col min="10321" max="10321" width="2.140625" style="177" customWidth="1"/>
    <col min="10322" max="10322" width="0.5703125" style="177" customWidth="1"/>
    <col min="10323" max="10323" width="2.140625" style="177" customWidth="1"/>
    <col min="10324" max="10324" width="0.5703125" style="177" customWidth="1"/>
    <col min="10325" max="10325" width="2.140625" style="177" customWidth="1"/>
    <col min="10326" max="10326" width="0.5703125" style="177" customWidth="1"/>
    <col min="10327" max="10328" width="2.57031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60" width="0.5703125" style="177" customWidth="1"/>
    <col min="10561" max="10561" width="2.140625" style="177" customWidth="1"/>
    <col min="10562" max="10562" width="0.5703125" style="177" customWidth="1"/>
    <col min="10563" max="10563" width="2.140625" style="177" customWidth="1"/>
    <col min="10564" max="10564" width="0.5703125" style="177" customWidth="1"/>
    <col min="10565" max="10565" width="2.140625" style="177" customWidth="1"/>
    <col min="10566" max="10566" width="0.5703125" style="177" customWidth="1"/>
    <col min="10567" max="10567" width="2.140625" style="177" customWidth="1"/>
    <col min="10568" max="10568" width="0.5703125" style="177" customWidth="1"/>
    <col min="10569" max="10569" width="2.140625" style="177" customWidth="1"/>
    <col min="10570" max="10570" width="0.5703125" style="177" customWidth="1"/>
    <col min="10571" max="10571" width="2.140625" style="177" customWidth="1"/>
    <col min="10572" max="10572" width="0.5703125" style="177" customWidth="1"/>
    <col min="10573" max="10573" width="2.140625" style="177" customWidth="1"/>
    <col min="10574" max="10574" width="0.5703125" style="177" customWidth="1"/>
    <col min="10575" max="10575" width="2.140625" style="177" customWidth="1"/>
    <col min="10576" max="10576" width="0.5703125" style="177" customWidth="1"/>
    <col min="10577" max="10577" width="2.140625" style="177" customWidth="1"/>
    <col min="10578" max="10578" width="0.5703125" style="177" customWidth="1"/>
    <col min="10579" max="10579" width="2.140625" style="177" customWidth="1"/>
    <col min="10580" max="10580" width="0.5703125" style="177" customWidth="1"/>
    <col min="10581" max="10581" width="2.140625" style="177" customWidth="1"/>
    <col min="10582" max="10582" width="0.5703125" style="177" customWidth="1"/>
    <col min="10583" max="10584" width="2.57031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6" width="0.5703125" style="177" customWidth="1"/>
    <col min="10817" max="10817" width="2.140625" style="177" customWidth="1"/>
    <col min="10818" max="10818" width="0.5703125" style="177" customWidth="1"/>
    <col min="10819" max="10819" width="2.140625" style="177" customWidth="1"/>
    <col min="10820" max="10820" width="0.5703125" style="177" customWidth="1"/>
    <col min="10821" max="10821" width="2.140625" style="177" customWidth="1"/>
    <col min="10822" max="10822" width="0.5703125" style="177" customWidth="1"/>
    <col min="10823" max="10823" width="2.140625" style="177" customWidth="1"/>
    <col min="10824" max="10824" width="0.5703125" style="177" customWidth="1"/>
    <col min="10825" max="10825" width="2.140625" style="177" customWidth="1"/>
    <col min="10826" max="10826" width="0.5703125" style="177" customWidth="1"/>
    <col min="10827" max="10827" width="2.140625" style="177" customWidth="1"/>
    <col min="10828" max="10828" width="0.5703125" style="177" customWidth="1"/>
    <col min="10829" max="10829" width="2.140625" style="177" customWidth="1"/>
    <col min="10830" max="10830" width="0.5703125" style="177" customWidth="1"/>
    <col min="10831" max="10831" width="2.140625" style="177" customWidth="1"/>
    <col min="10832" max="10832" width="0.5703125" style="177" customWidth="1"/>
    <col min="10833" max="10833" width="2.140625" style="177" customWidth="1"/>
    <col min="10834" max="10834" width="0.5703125" style="177" customWidth="1"/>
    <col min="10835" max="10835" width="2.140625" style="177" customWidth="1"/>
    <col min="10836" max="10836" width="0.5703125" style="177" customWidth="1"/>
    <col min="10837" max="10837" width="2.140625" style="177" customWidth="1"/>
    <col min="10838" max="10838" width="0.5703125" style="177" customWidth="1"/>
    <col min="10839" max="10840" width="2.57031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2" width="0.5703125" style="177" customWidth="1"/>
    <col min="11073" max="11073" width="2.140625" style="177" customWidth="1"/>
    <col min="11074" max="11074" width="0.5703125" style="177" customWidth="1"/>
    <col min="11075" max="11075" width="2.140625" style="177" customWidth="1"/>
    <col min="11076" max="11076" width="0.5703125" style="177" customWidth="1"/>
    <col min="11077" max="11077" width="2.140625" style="177" customWidth="1"/>
    <col min="11078" max="11078" width="0.5703125" style="177" customWidth="1"/>
    <col min="11079" max="11079" width="2.140625" style="177" customWidth="1"/>
    <col min="11080" max="11080" width="0.5703125" style="177" customWidth="1"/>
    <col min="11081" max="11081" width="2.140625" style="177" customWidth="1"/>
    <col min="11082" max="11082" width="0.5703125" style="177" customWidth="1"/>
    <col min="11083" max="11083" width="2.140625" style="177" customWidth="1"/>
    <col min="11084" max="11084" width="0.5703125" style="177" customWidth="1"/>
    <col min="11085" max="11085" width="2.140625" style="177" customWidth="1"/>
    <col min="11086" max="11086" width="0.5703125" style="177" customWidth="1"/>
    <col min="11087" max="11087" width="2.140625" style="177" customWidth="1"/>
    <col min="11088" max="11088" width="0.5703125" style="177" customWidth="1"/>
    <col min="11089" max="11089" width="2.140625" style="177" customWidth="1"/>
    <col min="11090" max="11090" width="0.5703125" style="177" customWidth="1"/>
    <col min="11091" max="11091" width="2.140625" style="177" customWidth="1"/>
    <col min="11092" max="11092" width="0.5703125" style="177" customWidth="1"/>
    <col min="11093" max="11093" width="2.140625" style="177" customWidth="1"/>
    <col min="11094" max="11094" width="0.5703125" style="177" customWidth="1"/>
    <col min="11095" max="11096" width="2.57031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8" width="0.5703125" style="177" customWidth="1"/>
    <col min="11329" max="11329" width="2.140625" style="177" customWidth="1"/>
    <col min="11330" max="11330" width="0.5703125" style="177" customWidth="1"/>
    <col min="11331" max="11331" width="2.140625" style="177" customWidth="1"/>
    <col min="11332" max="11332" width="0.5703125" style="177" customWidth="1"/>
    <col min="11333" max="11333" width="2.140625" style="177" customWidth="1"/>
    <col min="11334" max="11334" width="0.5703125" style="177" customWidth="1"/>
    <col min="11335" max="11335" width="2.140625" style="177" customWidth="1"/>
    <col min="11336" max="11336" width="0.5703125" style="177" customWidth="1"/>
    <col min="11337" max="11337" width="2.140625" style="177" customWidth="1"/>
    <col min="11338" max="11338" width="0.5703125" style="177" customWidth="1"/>
    <col min="11339" max="11339" width="2.140625" style="177" customWidth="1"/>
    <col min="11340" max="11340" width="0.5703125" style="177" customWidth="1"/>
    <col min="11341" max="11341" width="2.140625" style="177" customWidth="1"/>
    <col min="11342" max="11342" width="0.5703125" style="177" customWidth="1"/>
    <col min="11343" max="11343" width="2.140625" style="177" customWidth="1"/>
    <col min="11344" max="11344" width="0.5703125" style="177" customWidth="1"/>
    <col min="11345" max="11345" width="2.140625" style="177" customWidth="1"/>
    <col min="11346" max="11346" width="0.5703125" style="177" customWidth="1"/>
    <col min="11347" max="11347" width="2.140625" style="177" customWidth="1"/>
    <col min="11348" max="11348" width="0.5703125" style="177" customWidth="1"/>
    <col min="11349" max="11349" width="2.140625" style="177" customWidth="1"/>
    <col min="11350" max="11350" width="0.5703125" style="177" customWidth="1"/>
    <col min="11351" max="11352" width="2.57031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4" width="0.5703125" style="177" customWidth="1"/>
    <col min="11585" max="11585" width="2.140625" style="177" customWidth="1"/>
    <col min="11586" max="11586" width="0.5703125" style="177" customWidth="1"/>
    <col min="11587" max="11587" width="2.140625" style="177" customWidth="1"/>
    <col min="11588" max="11588" width="0.5703125" style="177" customWidth="1"/>
    <col min="11589" max="11589" width="2.140625" style="177" customWidth="1"/>
    <col min="11590" max="11590" width="0.5703125" style="177" customWidth="1"/>
    <col min="11591" max="11591" width="2.140625" style="177" customWidth="1"/>
    <col min="11592" max="11592" width="0.5703125" style="177" customWidth="1"/>
    <col min="11593" max="11593" width="2.140625" style="177" customWidth="1"/>
    <col min="11594" max="11594" width="0.5703125" style="177" customWidth="1"/>
    <col min="11595" max="11595" width="2.140625" style="177" customWidth="1"/>
    <col min="11596" max="11596" width="0.5703125" style="177" customWidth="1"/>
    <col min="11597" max="11597" width="2.140625" style="177" customWidth="1"/>
    <col min="11598" max="11598" width="0.5703125" style="177" customWidth="1"/>
    <col min="11599" max="11599" width="2.140625" style="177" customWidth="1"/>
    <col min="11600" max="11600" width="0.5703125" style="177" customWidth="1"/>
    <col min="11601" max="11601" width="2.140625" style="177" customWidth="1"/>
    <col min="11602" max="11602" width="0.5703125" style="177" customWidth="1"/>
    <col min="11603" max="11603" width="2.140625" style="177" customWidth="1"/>
    <col min="11604" max="11604" width="0.5703125" style="177" customWidth="1"/>
    <col min="11605" max="11605" width="2.140625" style="177" customWidth="1"/>
    <col min="11606" max="11606" width="0.5703125" style="177" customWidth="1"/>
    <col min="11607" max="11608" width="2.57031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40" width="0.5703125" style="177" customWidth="1"/>
    <col min="11841" max="11841" width="2.140625" style="177" customWidth="1"/>
    <col min="11842" max="11842" width="0.5703125" style="177" customWidth="1"/>
    <col min="11843" max="11843" width="2.140625" style="177" customWidth="1"/>
    <col min="11844" max="11844" width="0.5703125" style="177" customWidth="1"/>
    <col min="11845" max="11845" width="2.140625" style="177" customWidth="1"/>
    <col min="11846" max="11846" width="0.5703125" style="177" customWidth="1"/>
    <col min="11847" max="11847" width="2.140625" style="177" customWidth="1"/>
    <col min="11848" max="11848" width="0.5703125" style="177" customWidth="1"/>
    <col min="11849" max="11849" width="2.140625" style="177" customWidth="1"/>
    <col min="11850" max="11850" width="0.5703125" style="177" customWidth="1"/>
    <col min="11851" max="11851" width="2.140625" style="177" customWidth="1"/>
    <col min="11852" max="11852" width="0.5703125" style="177" customWidth="1"/>
    <col min="11853" max="11853" width="2.140625" style="177" customWidth="1"/>
    <col min="11854" max="11854" width="0.5703125" style="177" customWidth="1"/>
    <col min="11855" max="11855" width="2.140625" style="177" customWidth="1"/>
    <col min="11856" max="11856" width="0.5703125" style="177" customWidth="1"/>
    <col min="11857" max="11857" width="2.140625" style="177" customWidth="1"/>
    <col min="11858" max="11858" width="0.5703125" style="177" customWidth="1"/>
    <col min="11859" max="11859" width="2.140625" style="177" customWidth="1"/>
    <col min="11860" max="11860" width="0.5703125" style="177" customWidth="1"/>
    <col min="11861" max="11861" width="2.140625" style="177" customWidth="1"/>
    <col min="11862" max="11862" width="0.5703125" style="177" customWidth="1"/>
    <col min="11863" max="11864" width="2.57031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6" width="0.5703125" style="177" customWidth="1"/>
    <col min="12097" max="12097" width="2.140625" style="177" customWidth="1"/>
    <col min="12098" max="12098" width="0.5703125" style="177" customWidth="1"/>
    <col min="12099" max="12099" width="2.140625" style="177" customWidth="1"/>
    <col min="12100" max="12100" width="0.5703125" style="177" customWidth="1"/>
    <col min="12101" max="12101" width="2.140625" style="177" customWidth="1"/>
    <col min="12102" max="12102" width="0.5703125" style="177" customWidth="1"/>
    <col min="12103" max="12103" width="2.140625" style="177" customWidth="1"/>
    <col min="12104" max="12104" width="0.5703125" style="177" customWidth="1"/>
    <col min="12105" max="12105" width="2.140625" style="177" customWidth="1"/>
    <col min="12106" max="12106" width="0.5703125" style="177" customWidth="1"/>
    <col min="12107" max="12107" width="2.140625" style="177" customWidth="1"/>
    <col min="12108" max="12108" width="0.5703125" style="177" customWidth="1"/>
    <col min="12109" max="12109" width="2.140625" style="177" customWidth="1"/>
    <col min="12110" max="12110" width="0.5703125" style="177" customWidth="1"/>
    <col min="12111" max="12111" width="2.140625" style="177" customWidth="1"/>
    <col min="12112" max="12112" width="0.5703125" style="177" customWidth="1"/>
    <col min="12113" max="12113" width="2.140625" style="177" customWidth="1"/>
    <col min="12114" max="12114" width="0.5703125" style="177" customWidth="1"/>
    <col min="12115" max="12115" width="2.140625" style="177" customWidth="1"/>
    <col min="12116" max="12116" width="0.5703125" style="177" customWidth="1"/>
    <col min="12117" max="12117" width="2.140625" style="177" customWidth="1"/>
    <col min="12118" max="12118" width="0.5703125" style="177" customWidth="1"/>
    <col min="12119" max="12120" width="2.57031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2" width="0.5703125" style="177" customWidth="1"/>
    <col min="12353" max="12353" width="2.140625" style="177" customWidth="1"/>
    <col min="12354" max="12354" width="0.5703125" style="177" customWidth="1"/>
    <col min="12355" max="12355" width="2.140625" style="177" customWidth="1"/>
    <col min="12356" max="12356" width="0.5703125" style="177" customWidth="1"/>
    <col min="12357" max="12357" width="2.140625" style="177" customWidth="1"/>
    <col min="12358" max="12358" width="0.5703125" style="177" customWidth="1"/>
    <col min="12359" max="12359" width="2.140625" style="177" customWidth="1"/>
    <col min="12360" max="12360" width="0.5703125" style="177" customWidth="1"/>
    <col min="12361" max="12361" width="2.140625" style="177" customWidth="1"/>
    <col min="12362" max="12362" width="0.5703125" style="177" customWidth="1"/>
    <col min="12363" max="12363" width="2.140625" style="177" customWidth="1"/>
    <col min="12364" max="12364" width="0.5703125" style="177" customWidth="1"/>
    <col min="12365" max="12365" width="2.140625" style="177" customWidth="1"/>
    <col min="12366" max="12366" width="0.5703125" style="177" customWidth="1"/>
    <col min="12367" max="12367" width="2.140625" style="177" customWidth="1"/>
    <col min="12368" max="12368" width="0.5703125" style="177" customWidth="1"/>
    <col min="12369" max="12369" width="2.140625" style="177" customWidth="1"/>
    <col min="12370" max="12370" width="0.5703125" style="177" customWidth="1"/>
    <col min="12371" max="12371" width="2.140625" style="177" customWidth="1"/>
    <col min="12372" max="12372" width="0.5703125" style="177" customWidth="1"/>
    <col min="12373" max="12373" width="2.140625" style="177" customWidth="1"/>
    <col min="12374" max="12374" width="0.5703125" style="177" customWidth="1"/>
    <col min="12375" max="12376" width="2.57031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8" width="0.5703125" style="177" customWidth="1"/>
    <col min="12609" max="12609" width="2.140625" style="177" customWidth="1"/>
    <col min="12610" max="12610" width="0.5703125" style="177" customWidth="1"/>
    <col min="12611" max="12611" width="2.140625" style="177" customWidth="1"/>
    <col min="12612" max="12612" width="0.5703125" style="177" customWidth="1"/>
    <col min="12613" max="12613" width="2.140625" style="177" customWidth="1"/>
    <col min="12614" max="12614" width="0.5703125" style="177" customWidth="1"/>
    <col min="12615" max="12615" width="2.140625" style="177" customWidth="1"/>
    <col min="12616" max="12616" width="0.5703125" style="177" customWidth="1"/>
    <col min="12617" max="12617" width="2.140625" style="177" customWidth="1"/>
    <col min="12618" max="12618" width="0.5703125" style="177" customWidth="1"/>
    <col min="12619" max="12619" width="2.140625" style="177" customWidth="1"/>
    <col min="12620" max="12620" width="0.5703125" style="177" customWidth="1"/>
    <col min="12621" max="12621" width="2.140625" style="177" customWidth="1"/>
    <col min="12622" max="12622" width="0.5703125" style="177" customWidth="1"/>
    <col min="12623" max="12623" width="2.140625" style="177" customWidth="1"/>
    <col min="12624" max="12624" width="0.5703125" style="177" customWidth="1"/>
    <col min="12625" max="12625" width="2.140625" style="177" customWidth="1"/>
    <col min="12626" max="12626" width="0.5703125" style="177" customWidth="1"/>
    <col min="12627" max="12627" width="2.140625" style="177" customWidth="1"/>
    <col min="12628" max="12628" width="0.5703125" style="177" customWidth="1"/>
    <col min="12629" max="12629" width="2.140625" style="177" customWidth="1"/>
    <col min="12630" max="12630" width="0.5703125" style="177" customWidth="1"/>
    <col min="12631" max="12632" width="2.57031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4" width="0.5703125" style="177" customWidth="1"/>
    <col min="12865" max="12865" width="2.140625" style="177" customWidth="1"/>
    <col min="12866" max="12866" width="0.5703125" style="177" customWidth="1"/>
    <col min="12867" max="12867" width="2.140625" style="177" customWidth="1"/>
    <col min="12868" max="12868" width="0.5703125" style="177" customWidth="1"/>
    <col min="12869" max="12869" width="2.140625" style="177" customWidth="1"/>
    <col min="12870" max="12870" width="0.5703125" style="177" customWidth="1"/>
    <col min="12871" max="12871" width="2.140625" style="177" customWidth="1"/>
    <col min="12872" max="12872" width="0.5703125" style="177" customWidth="1"/>
    <col min="12873" max="12873" width="2.140625" style="177" customWidth="1"/>
    <col min="12874" max="12874" width="0.5703125" style="177" customWidth="1"/>
    <col min="12875" max="12875" width="2.140625" style="177" customWidth="1"/>
    <col min="12876" max="12876" width="0.5703125" style="177" customWidth="1"/>
    <col min="12877" max="12877" width="2.140625" style="177" customWidth="1"/>
    <col min="12878" max="12878" width="0.5703125" style="177" customWidth="1"/>
    <col min="12879" max="12879" width="2.140625" style="177" customWidth="1"/>
    <col min="12880" max="12880" width="0.5703125" style="177" customWidth="1"/>
    <col min="12881" max="12881" width="2.140625" style="177" customWidth="1"/>
    <col min="12882" max="12882" width="0.5703125" style="177" customWidth="1"/>
    <col min="12883" max="12883" width="2.140625" style="177" customWidth="1"/>
    <col min="12884" max="12884" width="0.5703125" style="177" customWidth="1"/>
    <col min="12885" max="12885" width="2.140625" style="177" customWidth="1"/>
    <col min="12886" max="12886" width="0.5703125" style="177" customWidth="1"/>
    <col min="12887" max="12888" width="2.57031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20" width="0.5703125" style="177" customWidth="1"/>
    <col min="13121" max="13121" width="2.140625" style="177" customWidth="1"/>
    <col min="13122" max="13122" width="0.5703125" style="177" customWidth="1"/>
    <col min="13123" max="13123" width="2.140625" style="177" customWidth="1"/>
    <col min="13124" max="13124" width="0.5703125" style="177" customWidth="1"/>
    <col min="13125" max="13125" width="2.140625" style="177" customWidth="1"/>
    <col min="13126" max="13126" width="0.5703125" style="177" customWidth="1"/>
    <col min="13127" max="13127" width="2.140625" style="177" customWidth="1"/>
    <col min="13128" max="13128" width="0.5703125" style="177" customWidth="1"/>
    <col min="13129" max="13129" width="2.140625" style="177" customWidth="1"/>
    <col min="13130" max="13130" width="0.5703125" style="177" customWidth="1"/>
    <col min="13131" max="13131" width="2.140625" style="177" customWidth="1"/>
    <col min="13132" max="13132" width="0.5703125" style="177" customWidth="1"/>
    <col min="13133" max="13133" width="2.140625" style="177" customWidth="1"/>
    <col min="13134" max="13134" width="0.5703125" style="177" customWidth="1"/>
    <col min="13135" max="13135" width="2.140625" style="177" customWidth="1"/>
    <col min="13136" max="13136" width="0.5703125" style="177" customWidth="1"/>
    <col min="13137" max="13137" width="2.140625" style="177" customWidth="1"/>
    <col min="13138" max="13138" width="0.5703125" style="177" customWidth="1"/>
    <col min="13139" max="13139" width="2.140625" style="177" customWidth="1"/>
    <col min="13140" max="13140" width="0.5703125" style="177" customWidth="1"/>
    <col min="13141" max="13141" width="2.140625" style="177" customWidth="1"/>
    <col min="13142" max="13142" width="0.5703125" style="177" customWidth="1"/>
    <col min="13143" max="13144" width="2.57031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6" width="0.5703125" style="177" customWidth="1"/>
    <col min="13377" max="13377" width="2.140625" style="177" customWidth="1"/>
    <col min="13378" max="13378" width="0.5703125" style="177" customWidth="1"/>
    <col min="13379" max="13379" width="2.140625" style="177" customWidth="1"/>
    <col min="13380" max="13380" width="0.5703125" style="177" customWidth="1"/>
    <col min="13381" max="13381" width="2.140625" style="177" customWidth="1"/>
    <col min="13382" max="13382" width="0.5703125" style="177" customWidth="1"/>
    <col min="13383" max="13383" width="2.140625" style="177" customWidth="1"/>
    <col min="13384" max="13384" width="0.5703125" style="177" customWidth="1"/>
    <col min="13385" max="13385" width="2.140625" style="177" customWidth="1"/>
    <col min="13386" max="13386" width="0.5703125" style="177" customWidth="1"/>
    <col min="13387" max="13387" width="2.140625" style="177" customWidth="1"/>
    <col min="13388" max="13388" width="0.5703125" style="177" customWidth="1"/>
    <col min="13389" max="13389" width="2.140625" style="177" customWidth="1"/>
    <col min="13390" max="13390" width="0.5703125" style="177" customWidth="1"/>
    <col min="13391" max="13391" width="2.140625" style="177" customWidth="1"/>
    <col min="13392" max="13392" width="0.5703125" style="177" customWidth="1"/>
    <col min="13393" max="13393" width="2.140625" style="177" customWidth="1"/>
    <col min="13394" max="13394" width="0.5703125" style="177" customWidth="1"/>
    <col min="13395" max="13395" width="2.140625" style="177" customWidth="1"/>
    <col min="13396" max="13396" width="0.5703125" style="177" customWidth="1"/>
    <col min="13397" max="13397" width="2.140625" style="177" customWidth="1"/>
    <col min="13398" max="13398" width="0.5703125" style="177" customWidth="1"/>
    <col min="13399" max="13400" width="2.57031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2" width="0.5703125" style="177" customWidth="1"/>
    <col min="13633" max="13633" width="2.140625" style="177" customWidth="1"/>
    <col min="13634" max="13634" width="0.5703125" style="177" customWidth="1"/>
    <col min="13635" max="13635" width="2.140625" style="177" customWidth="1"/>
    <col min="13636" max="13636" width="0.5703125" style="177" customWidth="1"/>
    <col min="13637" max="13637" width="2.140625" style="177" customWidth="1"/>
    <col min="13638" max="13638" width="0.5703125" style="177" customWidth="1"/>
    <col min="13639" max="13639" width="2.140625" style="177" customWidth="1"/>
    <col min="13640" max="13640" width="0.5703125" style="177" customWidth="1"/>
    <col min="13641" max="13641" width="2.140625" style="177" customWidth="1"/>
    <col min="13642" max="13642" width="0.5703125" style="177" customWidth="1"/>
    <col min="13643" max="13643" width="2.140625" style="177" customWidth="1"/>
    <col min="13644" max="13644" width="0.5703125" style="177" customWidth="1"/>
    <col min="13645" max="13645" width="2.140625" style="177" customWidth="1"/>
    <col min="13646" max="13646" width="0.5703125" style="177" customWidth="1"/>
    <col min="13647" max="13647" width="2.140625" style="177" customWidth="1"/>
    <col min="13648" max="13648" width="0.5703125" style="177" customWidth="1"/>
    <col min="13649" max="13649" width="2.140625" style="177" customWidth="1"/>
    <col min="13650" max="13650" width="0.5703125" style="177" customWidth="1"/>
    <col min="13651" max="13651" width="2.140625" style="177" customWidth="1"/>
    <col min="13652" max="13652" width="0.5703125" style="177" customWidth="1"/>
    <col min="13653" max="13653" width="2.140625" style="177" customWidth="1"/>
    <col min="13654" max="13654" width="0.5703125" style="177" customWidth="1"/>
    <col min="13655" max="13656" width="2.57031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8" width="0.5703125" style="177" customWidth="1"/>
    <col min="13889" max="13889" width="2.140625" style="177" customWidth="1"/>
    <col min="13890" max="13890" width="0.5703125" style="177" customWidth="1"/>
    <col min="13891" max="13891" width="2.140625" style="177" customWidth="1"/>
    <col min="13892" max="13892" width="0.5703125" style="177" customWidth="1"/>
    <col min="13893" max="13893" width="2.140625" style="177" customWidth="1"/>
    <col min="13894" max="13894" width="0.5703125" style="177" customWidth="1"/>
    <col min="13895" max="13895" width="2.140625" style="177" customWidth="1"/>
    <col min="13896" max="13896" width="0.5703125" style="177" customWidth="1"/>
    <col min="13897" max="13897" width="2.140625" style="177" customWidth="1"/>
    <col min="13898" max="13898" width="0.5703125" style="177" customWidth="1"/>
    <col min="13899" max="13899" width="2.140625" style="177" customWidth="1"/>
    <col min="13900" max="13900" width="0.5703125" style="177" customWidth="1"/>
    <col min="13901" max="13901" width="2.140625" style="177" customWidth="1"/>
    <col min="13902" max="13902" width="0.5703125" style="177" customWidth="1"/>
    <col min="13903" max="13903" width="2.140625" style="177" customWidth="1"/>
    <col min="13904" max="13904" width="0.5703125" style="177" customWidth="1"/>
    <col min="13905" max="13905" width="2.140625" style="177" customWidth="1"/>
    <col min="13906" max="13906" width="0.5703125" style="177" customWidth="1"/>
    <col min="13907" max="13907" width="2.140625" style="177" customWidth="1"/>
    <col min="13908" max="13908" width="0.5703125" style="177" customWidth="1"/>
    <col min="13909" max="13909" width="2.140625" style="177" customWidth="1"/>
    <col min="13910" max="13910" width="0.5703125" style="177" customWidth="1"/>
    <col min="13911" max="13912" width="2.57031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4" width="0.5703125" style="177" customWidth="1"/>
    <col min="14145" max="14145" width="2.140625" style="177" customWidth="1"/>
    <col min="14146" max="14146" width="0.5703125" style="177" customWidth="1"/>
    <col min="14147" max="14147" width="2.140625" style="177" customWidth="1"/>
    <col min="14148" max="14148" width="0.5703125" style="177" customWidth="1"/>
    <col min="14149" max="14149" width="2.140625" style="177" customWidth="1"/>
    <col min="14150" max="14150" width="0.5703125" style="177" customWidth="1"/>
    <col min="14151" max="14151" width="2.140625" style="177" customWidth="1"/>
    <col min="14152" max="14152" width="0.5703125" style="177" customWidth="1"/>
    <col min="14153" max="14153" width="2.140625" style="177" customWidth="1"/>
    <col min="14154" max="14154" width="0.5703125" style="177" customWidth="1"/>
    <col min="14155" max="14155" width="2.140625" style="177" customWidth="1"/>
    <col min="14156" max="14156" width="0.5703125" style="177" customWidth="1"/>
    <col min="14157" max="14157" width="2.140625" style="177" customWidth="1"/>
    <col min="14158" max="14158" width="0.5703125" style="177" customWidth="1"/>
    <col min="14159" max="14159" width="2.140625" style="177" customWidth="1"/>
    <col min="14160" max="14160" width="0.5703125" style="177" customWidth="1"/>
    <col min="14161" max="14161" width="2.140625" style="177" customWidth="1"/>
    <col min="14162" max="14162" width="0.5703125" style="177" customWidth="1"/>
    <col min="14163" max="14163" width="2.140625" style="177" customWidth="1"/>
    <col min="14164" max="14164" width="0.5703125" style="177" customWidth="1"/>
    <col min="14165" max="14165" width="2.140625" style="177" customWidth="1"/>
    <col min="14166" max="14166" width="0.5703125" style="177" customWidth="1"/>
    <col min="14167" max="14168" width="2.57031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400" width="0.5703125" style="177" customWidth="1"/>
    <col min="14401" max="14401" width="2.140625" style="177" customWidth="1"/>
    <col min="14402" max="14402" width="0.5703125" style="177" customWidth="1"/>
    <col min="14403" max="14403" width="2.140625" style="177" customWidth="1"/>
    <col min="14404" max="14404" width="0.5703125" style="177" customWidth="1"/>
    <col min="14405" max="14405" width="2.140625" style="177" customWidth="1"/>
    <col min="14406" max="14406" width="0.5703125" style="177" customWidth="1"/>
    <col min="14407" max="14407" width="2.140625" style="177" customWidth="1"/>
    <col min="14408" max="14408" width="0.5703125" style="177" customWidth="1"/>
    <col min="14409" max="14409" width="2.140625" style="177" customWidth="1"/>
    <col min="14410" max="14410" width="0.5703125" style="177" customWidth="1"/>
    <col min="14411" max="14411" width="2.140625" style="177" customWidth="1"/>
    <col min="14412" max="14412" width="0.5703125" style="177" customWidth="1"/>
    <col min="14413" max="14413" width="2.140625" style="177" customWidth="1"/>
    <col min="14414" max="14414" width="0.5703125" style="177" customWidth="1"/>
    <col min="14415" max="14415" width="2.140625" style="177" customWidth="1"/>
    <col min="14416" max="14416" width="0.5703125" style="177" customWidth="1"/>
    <col min="14417" max="14417" width="2.140625" style="177" customWidth="1"/>
    <col min="14418" max="14418" width="0.5703125" style="177" customWidth="1"/>
    <col min="14419" max="14419" width="2.140625" style="177" customWidth="1"/>
    <col min="14420" max="14420" width="0.5703125" style="177" customWidth="1"/>
    <col min="14421" max="14421" width="2.140625" style="177" customWidth="1"/>
    <col min="14422" max="14422" width="0.5703125" style="177" customWidth="1"/>
    <col min="14423" max="14424" width="2.57031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6" width="0.5703125" style="177" customWidth="1"/>
    <col min="14657" max="14657" width="2.140625" style="177" customWidth="1"/>
    <col min="14658" max="14658" width="0.5703125" style="177" customWidth="1"/>
    <col min="14659" max="14659" width="2.140625" style="177" customWidth="1"/>
    <col min="14660" max="14660" width="0.5703125" style="177" customWidth="1"/>
    <col min="14661" max="14661" width="2.140625" style="177" customWidth="1"/>
    <col min="14662" max="14662" width="0.5703125" style="177" customWidth="1"/>
    <col min="14663" max="14663" width="2.140625" style="177" customWidth="1"/>
    <col min="14664" max="14664" width="0.5703125" style="177" customWidth="1"/>
    <col min="14665" max="14665" width="2.140625" style="177" customWidth="1"/>
    <col min="14666" max="14666" width="0.5703125" style="177" customWidth="1"/>
    <col min="14667" max="14667" width="2.140625" style="177" customWidth="1"/>
    <col min="14668" max="14668" width="0.5703125" style="177" customWidth="1"/>
    <col min="14669" max="14669" width="2.140625" style="177" customWidth="1"/>
    <col min="14670" max="14670" width="0.5703125" style="177" customWidth="1"/>
    <col min="14671" max="14671" width="2.140625" style="177" customWidth="1"/>
    <col min="14672" max="14672" width="0.5703125" style="177" customWidth="1"/>
    <col min="14673" max="14673" width="2.140625" style="177" customWidth="1"/>
    <col min="14674" max="14674" width="0.5703125" style="177" customWidth="1"/>
    <col min="14675" max="14675" width="2.140625" style="177" customWidth="1"/>
    <col min="14676" max="14676" width="0.5703125" style="177" customWidth="1"/>
    <col min="14677" max="14677" width="2.140625" style="177" customWidth="1"/>
    <col min="14678" max="14678" width="0.5703125" style="177" customWidth="1"/>
    <col min="14679" max="14680" width="2.57031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2" width="0.5703125" style="177" customWidth="1"/>
    <col min="14913" max="14913" width="2.140625" style="177" customWidth="1"/>
    <col min="14914" max="14914" width="0.5703125" style="177" customWidth="1"/>
    <col min="14915" max="14915" width="2.140625" style="177" customWidth="1"/>
    <col min="14916" max="14916" width="0.5703125" style="177" customWidth="1"/>
    <col min="14917" max="14917" width="2.140625" style="177" customWidth="1"/>
    <col min="14918" max="14918" width="0.5703125" style="177" customWidth="1"/>
    <col min="14919" max="14919" width="2.140625" style="177" customWidth="1"/>
    <col min="14920" max="14920" width="0.5703125" style="177" customWidth="1"/>
    <col min="14921" max="14921" width="2.140625" style="177" customWidth="1"/>
    <col min="14922" max="14922" width="0.5703125" style="177" customWidth="1"/>
    <col min="14923" max="14923" width="2.140625" style="177" customWidth="1"/>
    <col min="14924" max="14924" width="0.5703125" style="177" customWidth="1"/>
    <col min="14925" max="14925" width="2.140625" style="177" customWidth="1"/>
    <col min="14926" max="14926" width="0.5703125" style="177" customWidth="1"/>
    <col min="14927" max="14927" width="2.140625" style="177" customWidth="1"/>
    <col min="14928" max="14928" width="0.5703125" style="177" customWidth="1"/>
    <col min="14929" max="14929" width="2.140625" style="177" customWidth="1"/>
    <col min="14930" max="14930" width="0.5703125" style="177" customWidth="1"/>
    <col min="14931" max="14931" width="2.140625" style="177" customWidth="1"/>
    <col min="14932" max="14932" width="0.5703125" style="177" customWidth="1"/>
    <col min="14933" max="14933" width="2.140625" style="177" customWidth="1"/>
    <col min="14934" max="14934" width="0.5703125" style="177" customWidth="1"/>
    <col min="14935" max="14936" width="2.57031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8" width="0.5703125" style="177" customWidth="1"/>
    <col min="15169" max="15169" width="2.140625" style="177" customWidth="1"/>
    <col min="15170" max="15170" width="0.5703125" style="177" customWidth="1"/>
    <col min="15171" max="15171" width="2.140625" style="177" customWidth="1"/>
    <col min="15172" max="15172" width="0.5703125" style="177" customWidth="1"/>
    <col min="15173" max="15173" width="2.140625" style="177" customWidth="1"/>
    <col min="15174" max="15174" width="0.5703125" style="177" customWidth="1"/>
    <col min="15175" max="15175" width="2.140625" style="177" customWidth="1"/>
    <col min="15176" max="15176" width="0.5703125" style="177" customWidth="1"/>
    <col min="15177" max="15177" width="2.140625" style="177" customWidth="1"/>
    <col min="15178" max="15178" width="0.5703125" style="177" customWidth="1"/>
    <col min="15179" max="15179" width="2.140625" style="177" customWidth="1"/>
    <col min="15180" max="15180" width="0.5703125" style="177" customWidth="1"/>
    <col min="15181" max="15181" width="2.140625" style="177" customWidth="1"/>
    <col min="15182" max="15182" width="0.5703125" style="177" customWidth="1"/>
    <col min="15183" max="15183" width="2.140625" style="177" customWidth="1"/>
    <col min="15184" max="15184" width="0.5703125" style="177" customWidth="1"/>
    <col min="15185" max="15185" width="2.140625" style="177" customWidth="1"/>
    <col min="15186" max="15186" width="0.5703125" style="177" customWidth="1"/>
    <col min="15187" max="15187" width="2.140625" style="177" customWidth="1"/>
    <col min="15188" max="15188" width="0.5703125" style="177" customWidth="1"/>
    <col min="15189" max="15189" width="2.140625" style="177" customWidth="1"/>
    <col min="15190" max="15190" width="0.5703125" style="177" customWidth="1"/>
    <col min="15191" max="15192" width="2.57031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4" width="0.5703125" style="177" customWidth="1"/>
    <col min="15425" max="15425" width="2.140625" style="177" customWidth="1"/>
    <col min="15426" max="15426" width="0.5703125" style="177" customWidth="1"/>
    <col min="15427" max="15427" width="2.140625" style="177" customWidth="1"/>
    <col min="15428" max="15428" width="0.5703125" style="177" customWidth="1"/>
    <col min="15429" max="15429" width="2.140625" style="177" customWidth="1"/>
    <col min="15430" max="15430" width="0.5703125" style="177" customWidth="1"/>
    <col min="15431" max="15431" width="2.140625" style="177" customWidth="1"/>
    <col min="15432" max="15432" width="0.5703125" style="177" customWidth="1"/>
    <col min="15433" max="15433" width="2.140625" style="177" customWidth="1"/>
    <col min="15434" max="15434" width="0.5703125" style="177" customWidth="1"/>
    <col min="15435" max="15435" width="2.140625" style="177" customWidth="1"/>
    <col min="15436" max="15436" width="0.5703125" style="177" customWidth="1"/>
    <col min="15437" max="15437" width="2.140625" style="177" customWidth="1"/>
    <col min="15438" max="15438" width="0.5703125" style="177" customWidth="1"/>
    <col min="15439" max="15439" width="2.140625" style="177" customWidth="1"/>
    <col min="15440" max="15440" width="0.5703125" style="177" customWidth="1"/>
    <col min="15441" max="15441" width="2.140625" style="177" customWidth="1"/>
    <col min="15442" max="15442" width="0.5703125" style="177" customWidth="1"/>
    <col min="15443" max="15443" width="2.140625" style="177" customWidth="1"/>
    <col min="15444" max="15444" width="0.5703125" style="177" customWidth="1"/>
    <col min="15445" max="15445" width="2.140625" style="177" customWidth="1"/>
    <col min="15446" max="15446" width="0.5703125" style="177" customWidth="1"/>
    <col min="15447" max="15448" width="2.57031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80" width="0.5703125" style="177" customWidth="1"/>
    <col min="15681" max="15681" width="2.140625" style="177" customWidth="1"/>
    <col min="15682" max="15682" width="0.5703125" style="177" customWidth="1"/>
    <col min="15683" max="15683" width="2.140625" style="177" customWidth="1"/>
    <col min="15684" max="15684" width="0.5703125" style="177" customWidth="1"/>
    <col min="15685" max="15685" width="2.140625" style="177" customWidth="1"/>
    <col min="15686" max="15686" width="0.5703125" style="177" customWidth="1"/>
    <col min="15687" max="15687" width="2.140625" style="177" customWidth="1"/>
    <col min="15688" max="15688" width="0.5703125" style="177" customWidth="1"/>
    <col min="15689" max="15689" width="2.140625" style="177" customWidth="1"/>
    <col min="15690" max="15690" width="0.5703125" style="177" customWidth="1"/>
    <col min="15691" max="15691" width="2.140625" style="177" customWidth="1"/>
    <col min="15692" max="15692" width="0.5703125" style="177" customWidth="1"/>
    <col min="15693" max="15693" width="2.140625" style="177" customWidth="1"/>
    <col min="15694" max="15694" width="0.5703125" style="177" customWidth="1"/>
    <col min="15695" max="15695" width="2.140625" style="177" customWidth="1"/>
    <col min="15696" max="15696" width="0.5703125" style="177" customWidth="1"/>
    <col min="15697" max="15697" width="2.140625" style="177" customWidth="1"/>
    <col min="15698" max="15698" width="0.5703125" style="177" customWidth="1"/>
    <col min="15699" max="15699" width="2.140625" style="177" customWidth="1"/>
    <col min="15700" max="15700" width="0.5703125" style="177" customWidth="1"/>
    <col min="15701" max="15701" width="2.140625" style="177" customWidth="1"/>
    <col min="15702" max="15702" width="0.5703125" style="177" customWidth="1"/>
    <col min="15703" max="15704" width="2.57031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6" width="0.5703125" style="177" customWidth="1"/>
    <col min="15937" max="15937" width="2.140625" style="177" customWidth="1"/>
    <col min="15938" max="15938" width="0.5703125" style="177" customWidth="1"/>
    <col min="15939" max="15939" width="2.140625" style="177" customWidth="1"/>
    <col min="15940" max="15940" width="0.5703125" style="177" customWidth="1"/>
    <col min="15941" max="15941" width="2.140625" style="177" customWidth="1"/>
    <col min="15942" max="15942" width="0.5703125" style="177" customWidth="1"/>
    <col min="15943" max="15943" width="2.140625" style="177" customWidth="1"/>
    <col min="15944" max="15944" width="0.5703125" style="177" customWidth="1"/>
    <col min="15945" max="15945" width="2.140625" style="177" customWidth="1"/>
    <col min="15946" max="15946" width="0.5703125" style="177" customWidth="1"/>
    <col min="15947" max="15947" width="2.140625" style="177" customWidth="1"/>
    <col min="15948" max="15948" width="0.5703125" style="177" customWidth="1"/>
    <col min="15949" max="15949" width="2.140625" style="177" customWidth="1"/>
    <col min="15950" max="15950" width="0.5703125" style="177" customWidth="1"/>
    <col min="15951" max="15951" width="2.140625" style="177" customWidth="1"/>
    <col min="15952" max="15952" width="0.5703125" style="177" customWidth="1"/>
    <col min="15953" max="15953" width="2.140625" style="177" customWidth="1"/>
    <col min="15954" max="15954" width="0.5703125" style="177" customWidth="1"/>
    <col min="15955" max="15955" width="2.140625" style="177" customWidth="1"/>
    <col min="15956" max="15956" width="0.5703125" style="177" customWidth="1"/>
    <col min="15957" max="15957" width="2.140625" style="177" customWidth="1"/>
    <col min="15958" max="15958" width="0.5703125" style="177" customWidth="1"/>
    <col min="15959" max="15960" width="2.57031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2" width="0.5703125" style="177" customWidth="1"/>
    <col min="16193" max="16193" width="2.140625" style="177" customWidth="1"/>
    <col min="16194" max="16194" width="0.5703125" style="177" customWidth="1"/>
    <col min="16195" max="16195" width="2.140625" style="177" customWidth="1"/>
    <col min="16196" max="16196" width="0.5703125" style="177" customWidth="1"/>
    <col min="16197" max="16197" width="2.140625" style="177" customWidth="1"/>
    <col min="16198" max="16198" width="0.5703125" style="177" customWidth="1"/>
    <col min="16199" max="16199" width="2.140625" style="177" customWidth="1"/>
    <col min="16200" max="16200" width="0.5703125" style="177" customWidth="1"/>
    <col min="16201" max="16201" width="2.140625" style="177" customWidth="1"/>
    <col min="16202" max="16202" width="0.5703125" style="177" customWidth="1"/>
    <col min="16203" max="16203" width="2.140625" style="177" customWidth="1"/>
    <col min="16204" max="16204" width="0.5703125" style="177" customWidth="1"/>
    <col min="16205" max="16205" width="2.140625" style="177" customWidth="1"/>
    <col min="16206" max="16206" width="0.5703125" style="177" customWidth="1"/>
    <col min="16207" max="16207" width="2.140625" style="177" customWidth="1"/>
    <col min="16208" max="16208" width="0.5703125" style="177" customWidth="1"/>
    <col min="16209" max="16209" width="2.140625" style="177" customWidth="1"/>
    <col min="16210" max="16210" width="0.5703125" style="177" customWidth="1"/>
    <col min="16211" max="16211" width="2.140625" style="177" customWidth="1"/>
    <col min="16212" max="16212" width="0.5703125" style="177" customWidth="1"/>
    <col min="16213" max="16213" width="2.140625" style="177" customWidth="1"/>
    <col min="16214" max="16214" width="0.5703125" style="177" customWidth="1"/>
    <col min="16215" max="16216" width="2.5703125" style="177" customWidth="1"/>
    <col min="16217" max="16384" width="9.140625" style="177"/>
  </cols>
  <sheetData>
    <row r="1" spans="1:89" s="318" customFormat="1" ht="14.25" customHeight="1" thickBot="1">
      <c r="F1" s="51" t="s">
        <v>920</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CK1" s="177"/>
    </row>
    <row r="2" spans="1:89" ht="7.5" customHeight="1" thickTop="1">
      <c r="A2" s="173"/>
      <c r="B2" s="325"/>
      <c r="C2" s="174"/>
      <c r="D2" s="325"/>
      <c r="E2" s="175"/>
      <c r="F2" s="325"/>
      <c r="G2" s="176"/>
      <c r="H2" s="705" t="str">
        <f>Index!C386</f>
        <v>Súvaha (Úč POD 1-01)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19"/>
      <c r="BT2" s="720"/>
      <c r="BU2" s="721"/>
      <c r="BV2" s="721"/>
      <c r="BW2" s="721"/>
      <c r="BX2" s="721"/>
      <c r="BY2" s="721"/>
      <c r="BZ2" s="721"/>
      <c r="CA2" s="721"/>
      <c r="CB2" s="721"/>
      <c r="CC2" s="721"/>
      <c r="CD2" s="721"/>
      <c r="CE2" s="721"/>
      <c r="CF2" s="325"/>
      <c r="CG2" s="325"/>
      <c r="CH2" s="325"/>
      <c r="CI2" s="325"/>
      <c r="CJ2" s="325"/>
    </row>
    <row r="3" spans="1:89"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721"/>
      <c r="BT3" s="181"/>
      <c r="BU3" s="721"/>
      <c r="BV3" s="721"/>
      <c r="BW3" s="721"/>
      <c r="BX3" s="721"/>
      <c r="BY3" s="721"/>
      <c r="BZ3" s="721"/>
      <c r="CA3" s="721"/>
      <c r="CB3" s="721"/>
      <c r="CC3" s="721"/>
      <c r="CD3" s="721"/>
      <c r="CE3" s="721"/>
      <c r="CF3" s="325"/>
      <c r="CG3" s="325"/>
      <c r="CH3" s="325"/>
      <c r="CI3" s="325"/>
      <c r="CJ3" s="325"/>
    </row>
    <row r="4" spans="1:89"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74"/>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185"/>
      <c r="BM4" s="92" t="str">
        <f>'Závierka titulka'!K27</f>
        <v>0</v>
      </c>
      <c r="BN4" s="185"/>
      <c r="BO4" s="92" t="str">
        <f>'Závierka titulka'!M27</f>
        <v>2</v>
      </c>
      <c r="BP4" s="374"/>
      <c r="BQ4" s="92" t="str">
        <f>'Závierka titulka'!O27</f>
        <v>3</v>
      </c>
      <c r="BR4" s="374"/>
      <c r="BS4" s="92" t="str">
        <f>'Závierka titulka'!Q27</f>
        <v>6</v>
      </c>
      <c r="BT4" s="184"/>
      <c r="BU4" s="721"/>
      <c r="BV4" s="721"/>
      <c r="BW4" s="721"/>
      <c r="BX4" s="721"/>
      <c r="BY4" s="721"/>
      <c r="BZ4" s="721"/>
      <c r="CA4" s="721"/>
      <c r="CB4" s="721"/>
      <c r="CC4" s="721"/>
      <c r="CD4" s="721"/>
      <c r="CE4" s="721"/>
      <c r="CF4" s="173"/>
      <c r="CG4" s="186"/>
      <c r="CH4" s="187"/>
      <c r="CI4" s="188"/>
      <c r="CJ4" s="188"/>
    </row>
    <row r="5" spans="1:89"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92"/>
      <c r="BM5" s="189"/>
      <c r="BN5" s="192"/>
      <c r="BO5" s="189"/>
      <c r="BP5" s="189"/>
      <c r="BQ5" s="189"/>
      <c r="BR5" s="189"/>
      <c r="BS5" s="189"/>
      <c r="BT5" s="190"/>
      <c r="BU5" s="721"/>
      <c r="BV5" s="721"/>
      <c r="BW5" s="721"/>
      <c r="BX5" s="721"/>
      <c r="BY5" s="721"/>
      <c r="BZ5" s="721"/>
      <c r="CA5" s="721"/>
      <c r="CB5" s="721"/>
      <c r="CC5" s="721"/>
      <c r="CD5" s="721"/>
      <c r="CE5" s="721"/>
      <c r="CF5" s="173"/>
      <c r="CG5" s="325"/>
      <c r="CH5" s="193"/>
      <c r="CI5" s="188"/>
      <c r="CJ5" s="188"/>
    </row>
    <row r="6" spans="1:89"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7"/>
      <c r="BY6" s="197"/>
      <c r="BZ6" s="197"/>
      <c r="CA6" s="197"/>
      <c r="CB6" s="197"/>
      <c r="CC6" s="197"/>
      <c r="CD6" s="197"/>
      <c r="CE6" s="197"/>
      <c r="CF6" s="197"/>
      <c r="CG6" s="197"/>
      <c r="CH6" s="197"/>
      <c r="CI6" s="325"/>
      <c r="CJ6" s="325"/>
    </row>
    <row r="7" spans="1:89" ht="12.75" customHeight="1" thickBot="1">
      <c r="A7" s="173"/>
      <c r="B7" s="325"/>
      <c r="C7" s="178"/>
      <c r="D7" s="178"/>
      <c r="E7" s="793" t="str">
        <f>Index!C410</f>
        <v>Ozna-čenie</v>
      </c>
      <c r="F7" s="793"/>
      <c r="G7" s="794" t="str">
        <f>Index!C432</f>
        <v>STRANA PASÍV</v>
      </c>
      <c r="H7" s="794"/>
      <c r="I7" s="794"/>
      <c r="J7" s="794"/>
      <c r="K7" s="794"/>
      <c r="L7" s="794"/>
      <c r="M7" s="794"/>
      <c r="N7" s="794"/>
      <c r="O7" s="794"/>
      <c r="P7" s="794"/>
      <c r="Q7" s="794"/>
      <c r="R7" s="794"/>
      <c r="S7" s="794"/>
      <c r="T7" s="794"/>
      <c r="U7" s="794"/>
      <c r="V7" s="794"/>
      <c r="W7" s="794"/>
      <c r="X7" s="794"/>
      <c r="Y7" s="794"/>
      <c r="Z7" s="794"/>
      <c r="AA7" s="794"/>
      <c r="AB7" s="794"/>
      <c r="AC7" s="794"/>
      <c r="AD7" s="794"/>
      <c r="AE7" s="794"/>
      <c r="AF7" s="794"/>
      <c r="AG7" s="794"/>
      <c r="AH7" s="794"/>
      <c r="AI7" s="794"/>
      <c r="AJ7" s="794"/>
      <c r="AK7" s="795" t="str">
        <f>Index!C433</f>
        <v>Číslo riadku</v>
      </c>
      <c r="AL7" s="795"/>
      <c r="AM7" s="795"/>
      <c r="AN7" s="794" t="str">
        <f>Index!C414</f>
        <v>Bežné účtovné obdobie</v>
      </c>
      <c r="AO7" s="794"/>
      <c r="AP7" s="794"/>
      <c r="AQ7" s="794"/>
      <c r="AR7" s="794"/>
      <c r="AS7" s="794"/>
      <c r="AT7" s="794"/>
      <c r="AU7" s="794"/>
      <c r="AV7" s="794"/>
      <c r="AW7" s="794"/>
      <c r="AX7" s="794"/>
      <c r="AY7" s="794"/>
      <c r="AZ7" s="794"/>
      <c r="BA7" s="794"/>
      <c r="BB7" s="794"/>
      <c r="BC7" s="794"/>
      <c r="BD7" s="794"/>
      <c r="BE7" s="794"/>
      <c r="BF7" s="794"/>
      <c r="BG7" s="794"/>
      <c r="BH7" s="794"/>
      <c r="BI7" s="794"/>
      <c r="BJ7" s="796"/>
      <c r="BK7" s="334"/>
      <c r="BL7" s="797" t="str">
        <f>Index!C415</f>
        <v>Bezprostredne predchádzajúce účtovné obdobie</v>
      </c>
      <c r="BM7" s="797"/>
      <c r="BN7" s="797"/>
      <c r="BO7" s="797"/>
      <c r="BP7" s="797"/>
      <c r="BQ7" s="797"/>
      <c r="BR7" s="797"/>
      <c r="BS7" s="797"/>
      <c r="BT7" s="797"/>
      <c r="BU7" s="797"/>
      <c r="BV7" s="797"/>
      <c r="BW7" s="797"/>
      <c r="BX7" s="797"/>
      <c r="BY7" s="797"/>
      <c r="BZ7" s="797"/>
      <c r="CA7" s="797"/>
      <c r="CB7" s="797"/>
      <c r="CC7" s="797"/>
      <c r="CD7" s="797"/>
      <c r="CE7" s="797"/>
      <c r="CF7" s="797"/>
      <c r="CG7" s="797"/>
      <c r="CH7" s="797"/>
      <c r="CI7" s="188"/>
      <c r="CJ7" s="188"/>
    </row>
    <row r="8" spans="1:89" ht="11.25" customHeight="1">
      <c r="A8" s="173"/>
      <c r="B8" s="690"/>
      <c r="C8" s="690"/>
      <c r="D8" s="690"/>
      <c r="E8" s="793"/>
      <c r="F8" s="793"/>
      <c r="G8" s="794"/>
      <c r="H8" s="794"/>
      <c r="I8" s="794"/>
      <c r="J8" s="794"/>
      <c r="K8" s="794"/>
      <c r="L8" s="794"/>
      <c r="M8" s="794"/>
      <c r="N8" s="794"/>
      <c r="O8" s="794"/>
      <c r="P8" s="794"/>
      <c r="Q8" s="794"/>
      <c r="R8" s="794"/>
      <c r="S8" s="794"/>
      <c r="T8" s="794"/>
      <c r="U8" s="794"/>
      <c r="V8" s="794"/>
      <c r="W8" s="794"/>
      <c r="X8" s="794"/>
      <c r="Y8" s="794"/>
      <c r="Z8" s="794"/>
      <c r="AA8" s="794"/>
      <c r="AB8" s="794"/>
      <c r="AC8" s="794"/>
      <c r="AD8" s="794"/>
      <c r="AE8" s="794"/>
      <c r="AF8" s="794"/>
      <c r="AG8" s="794"/>
      <c r="AH8" s="794"/>
      <c r="AI8" s="794"/>
      <c r="AJ8" s="794"/>
      <c r="AK8" s="795"/>
      <c r="AL8" s="795"/>
      <c r="AM8" s="795"/>
      <c r="AN8" s="794"/>
      <c r="AO8" s="794"/>
      <c r="AP8" s="794"/>
      <c r="AQ8" s="794"/>
      <c r="AR8" s="794"/>
      <c r="AS8" s="794"/>
      <c r="AT8" s="794"/>
      <c r="AU8" s="794"/>
      <c r="AV8" s="794"/>
      <c r="AW8" s="794"/>
      <c r="AX8" s="794"/>
      <c r="AY8" s="794"/>
      <c r="AZ8" s="794"/>
      <c r="BA8" s="794"/>
      <c r="BB8" s="794"/>
      <c r="BC8" s="794"/>
      <c r="BD8" s="794"/>
      <c r="BE8" s="794"/>
      <c r="BF8" s="794"/>
      <c r="BG8" s="794"/>
      <c r="BH8" s="794"/>
      <c r="BI8" s="794"/>
      <c r="BJ8" s="796"/>
      <c r="BK8" s="255"/>
      <c r="BL8" s="797"/>
      <c r="BM8" s="797"/>
      <c r="BN8" s="797"/>
      <c r="BO8" s="797"/>
      <c r="BP8" s="797"/>
      <c r="BQ8" s="797"/>
      <c r="BR8" s="797"/>
      <c r="BS8" s="797"/>
      <c r="BT8" s="797"/>
      <c r="BU8" s="797"/>
      <c r="BV8" s="797"/>
      <c r="BW8" s="797"/>
      <c r="BX8" s="797"/>
      <c r="BY8" s="797"/>
      <c r="BZ8" s="797"/>
      <c r="CA8" s="797"/>
      <c r="CB8" s="797"/>
      <c r="CC8" s="797"/>
      <c r="CD8" s="797"/>
      <c r="CE8" s="797"/>
      <c r="CF8" s="797"/>
      <c r="CG8" s="797"/>
      <c r="CH8" s="797"/>
      <c r="CI8" s="188"/>
      <c r="CJ8" s="188"/>
    </row>
    <row r="9" spans="1:89" s="260" customFormat="1" ht="9" customHeight="1">
      <c r="A9" s="256"/>
      <c r="B9" s="789"/>
      <c r="C9" s="789"/>
      <c r="D9" s="257"/>
      <c r="E9" s="790" t="s">
        <v>8</v>
      </c>
      <c r="F9" s="790"/>
      <c r="G9" s="791" t="s">
        <v>9</v>
      </c>
      <c r="H9" s="791"/>
      <c r="I9" s="791"/>
      <c r="J9" s="791"/>
      <c r="K9" s="791"/>
      <c r="L9" s="791"/>
      <c r="M9" s="791"/>
      <c r="N9" s="791"/>
      <c r="O9" s="791"/>
      <c r="P9" s="791"/>
      <c r="Q9" s="791"/>
      <c r="R9" s="791"/>
      <c r="S9" s="791"/>
      <c r="T9" s="791"/>
      <c r="U9" s="791"/>
      <c r="V9" s="791"/>
      <c r="W9" s="791"/>
      <c r="X9" s="791"/>
      <c r="Y9" s="791"/>
      <c r="Z9" s="791"/>
      <c r="AA9" s="791"/>
      <c r="AB9" s="791"/>
      <c r="AC9" s="791"/>
      <c r="AD9" s="791"/>
      <c r="AE9" s="791"/>
      <c r="AF9" s="791"/>
      <c r="AG9" s="791"/>
      <c r="AH9" s="791"/>
      <c r="AI9" s="791"/>
      <c r="AJ9" s="791"/>
      <c r="AK9" s="791" t="s">
        <v>10</v>
      </c>
      <c r="AL9" s="791"/>
      <c r="AM9" s="791"/>
      <c r="AN9" s="791">
        <v>4</v>
      </c>
      <c r="AO9" s="791"/>
      <c r="AP9" s="791"/>
      <c r="AQ9" s="791"/>
      <c r="AR9" s="791"/>
      <c r="AS9" s="791"/>
      <c r="AT9" s="791"/>
      <c r="AU9" s="791"/>
      <c r="AV9" s="791"/>
      <c r="AW9" s="791"/>
      <c r="AX9" s="791"/>
      <c r="AY9" s="791"/>
      <c r="AZ9" s="791"/>
      <c r="BA9" s="791"/>
      <c r="BB9" s="791"/>
      <c r="BC9" s="791"/>
      <c r="BD9" s="791"/>
      <c r="BE9" s="791"/>
      <c r="BF9" s="791"/>
      <c r="BG9" s="791"/>
      <c r="BH9" s="791"/>
      <c r="BI9" s="791"/>
      <c r="BJ9" s="792"/>
      <c r="BK9" s="258"/>
      <c r="BL9" s="787">
        <v>5</v>
      </c>
      <c r="BM9" s="787"/>
      <c r="BN9" s="787"/>
      <c r="BO9" s="787"/>
      <c r="BP9" s="787"/>
      <c r="BQ9" s="787"/>
      <c r="BR9" s="787"/>
      <c r="BS9" s="787"/>
      <c r="BT9" s="787"/>
      <c r="BU9" s="787"/>
      <c r="BV9" s="787"/>
      <c r="BW9" s="787"/>
      <c r="BX9" s="787"/>
      <c r="BY9" s="787"/>
      <c r="BZ9" s="787"/>
      <c r="CA9" s="787"/>
      <c r="CB9" s="787"/>
      <c r="CC9" s="787"/>
      <c r="CD9" s="787"/>
      <c r="CE9" s="787"/>
      <c r="CF9" s="787"/>
      <c r="CG9" s="787"/>
      <c r="CH9" s="787"/>
      <c r="CI9" s="259"/>
      <c r="CJ9" s="259"/>
    </row>
    <row r="10" spans="1:89" s="267" customFormat="1" ht="3" customHeight="1">
      <c r="A10" s="261"/>
      <c r="B10" s="262"/>
      <c r="C10" s="263"/>
      <c r="D10" s="263"/>
      <c r="E10" s="832" t="s">
        <v>66</v>
      </c>
      <c r="F10" s="832"/>
      <c r="G10" s="785" t="str">
        <f>Index!C169</f>
        <v>Dlhodobé rezervy r. 119 + r. 120</v>
      </c>
      <c r="H10" s="785"/>
      <c r="I10" s="785"/>
      <c r="J10" s="785"/>
      <c r="K10" s="785"/>
      <c r="L10" s="785"/>
      <c r="M10" s="785"/>
      <c r="N10" s="785"/>
      <c r="O10" s="785"/>
      <c r="P10" s="785"/>
      <c r="Q10" s="785"/>
      <c r="R10" s="785"/>
      <c r="S10" s="785"/>
      <c r="T10" s="785"/>
      <c r="U10" s="785"/>
      <c r="V10" s="785"/>
      <c r="W10" s="785"/>
      <c r="X10" s="785"/>
      <c r="Y10" s="785"/>
      <c r="Z10" s="785"/>
      <c r="AA10" s="785"/>
      <c r="AB10" s="785"/>
      <c r="AC10" s="785"/>
      <c r="AD10" s="785"/>
      <c r="AE10" s="785"/>
      <c r="AF10" s="785"/>
      <c r="AG10" s="785"/>
      <c r="AH10" s="785"/>
      <c r="AI10" s="785"/>
      <c r="AJ10" s="785"/>
      <c r="AK10" s="786" t="s">
        <v>149</v>
      </c>
      <c r="AL10" s="786"/>
      <c r="AM10" s="786"/>
      <c r="AN10" s="330"/>
      <c r="AO10" s="332"/>
      <c r="AP10" s="332"/>
      <c r="AQ10" s="332"/>
      <c r="AR10" s="332"/>
      <c r="AS10" s="332"/>
      <c r="AT10" s="332"/>
      <c r="AU10" s="332"/>
      <c r="AV10" s="332"/>
      <c r="AW10" s="332"/>
      <c r="AX10" s="332"/>
      <c r="AY10" s="332"/>
      <c r="AZ10" s="332"/>
      <c r="BA10" s="332"/>
      <c r="BB10" s="332"/>
      <c r="BC10" s="332"/>
      <c r="BD10" s="332"/>
      <c r="BE10" s="264"/>
      <c r="BF10" s="264"/>
      <c r="BG10" s="264"/>
      <c r="BH10" s="264"/>
      <c r="BI10" s="264"/>
      <c r="BJ10" s="264"/>
      <c r="BK10" s="264"/>
      <c r="BL10" s="659"/>
      <c r="BM10" s="659"/>
      <c r="BN10" s="659"/>
      <c r="BO10" s="659"/>
      <c r="BP10" s="659"/>
      <c r="BQ10" s="659"/>
      <c r="BR10" s="659"/>
      <c r="BS10" s="659"/>
      <c r="BT10" s="659"/>
      <c r="BU10" s="659"/>
      <c r="BV10" s="659"/>
      <c r="BW10" s="659"/>
      <c r="BX10" s="659"/>
      <c r="BY10" s="659"/>
      <c r="BZ10" s="659"/>
      <c r="CA10" s="659"/>
      <c r="CB10" s="659"/>
      <c r="CC10" s="264"/>
      <c r="CD10" s="264"/>
      <c r="CE10" s="264"/>
      <c r="CF10" s="264"/>
      <c r="CG10" s="264"/>
      <c r="CH10" s="265"/>
      <c r="CI10" s="266"/>
      <c r="CJ10" s="266"/>
    </row>
    <row r="11" spans="1:89" s="267" customFormat="1" ht="3" customHeight="1">
      <c r="A11" s="261"/>
      <c r="B11" s="261"/>
      <c r="C11" s="261"/>
      <c r="D11" s="262"/>
      <c r="E11" s="832"/>
      <c r="F11" s="832"/>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786"/>
      <c r="AM11" s="786"/>
      <c r="AN11" s="333"/>
      <c r="AO11" s="413"/>
      <c r="AP11" s="413"/>
      <c r="AQ11" s="413"/>
      <c r="AR11" s="412"/>
      <c r="AS11" s="410"/>
      <c r="AT11" s="410"/>
      <c r="AU11" s="410"/>
      <c r="AV11" s="410"/>
      <c r="AW11" s="410"/>
      <c r="AX11" s="411"/>
      <c r="AY11" s="800"/>
      <c r="AZ11" s="800"/>
      <c r="BA11" s="800"/>
      <c r="BB11" s="800"/>
      <c r="BC11" s="800"/>
      <c r="BD11" s="800"/>
      <c r="BE11" s="411"/>
      <c r="BF11" s="761"/>
      <c r="BG11" s="761"/>
      <c r="BH11" s="761"/>
      <c r="BI11" s="761"/>
      <c r="BJ11" s="761"/>
      <c r="BK11" s="643"/>
      <c r="BL11" s="618"/>
      <c r="BM11" s="612"/>
      <c r="BN11" s="612"/>
      <c r="BO11" s="612"/>
      <c r="BP11" s="412"/>
      <c r="BQ11" s="800"/>
      <c r="BR11" s="800"/>
      <c r="BS11" s="800"/>
      <c r="BT11" s="800"/>
      <c r="BU11" s="800"/>
      <c r="BV11" s="801"/>
      <c r="BW11" s="761"/>
      <c r="BX11" s="761"/>
      <c r="BY11" s="761"/>
      <c r="BZ11" s="761"/>
      <c r="CA11" s="761"/>
      <c r="CB11" s="802"/>
      <c r="CC11" s="761"/>
      <c r="CD11" s="761"/>
      <c r="CE11" s="761"/>
      <c r="CF11" s="761"/>
      <c r="CG11" s="761"/>
      <c r="CH11" s="268"/>
      <c r="CI11" s="266"/>
      <c r="CJ11" s="266"/>
    </row>
    <row r="12" spans="1:89" s="269" customFormat="1" ht="15" customHeight="1">
      <c r="A12" s="261"/>
      <c r="B12" s="261"/>
      <c r="C12" s="261"/>
      <c r="E12" s="832"/>
      <c r="F12" s="832"/>
      <c r="G12" s="785"/>
      <c r="H12" s="785"/>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786"/>
      <c r="AL12" s="786"/>
      <c r="AM12" s="786"/>
      <c r="AN12" s="333"/>
      <c r="AO12" s="409" t="str">
        <f>IF(LEN(VLOOKUP(AK10,suvaha!$D$92:$H$158,2,FALSE))&lt;11,"",LEFT(RIGHT(VLOOKUP(AK10,suvaha!$D$92:$H$158,2,FALSE),11),1))</f>
        <v/>
      </c>
      <c r="AP12" s="211"/>
      <c r="AQ12" s="409" t="str">
        <f>IF(LEN(VLOOKUP(AK10,suvaha!$D$92:$H$158,2,FALSE))&lt;10,"",LEFT(RIGHT(VLOOKUP(AK10,suvaha!$D$92:$H$158,2,FALSE),10),1))</f>
        <v/>
      </c>
      <c r="AR12" s="411"/>
      <c r="AS12" s="409" t="str">
        <f>IF(LEN(VLOOKUP(AK10,suvaha!$D$92:$H$158,2,FALSE))&lt;9,"",LEFT(RIGHT(VLOOKUP(AK10,suvaha!$D$92:$H$158,2,FALSE),9),1))</f>
        <v/>
      </c>
      <c r="AT12" s="211"/>
      <c r="AU12" s="409" t="str">
        <f>IF(LEN(VLOOKUP(AK10,suvaha!$D$92:$H$158,2,FALSE))&lt;8,"",LEFT(RIGHT(VLOOKUP(AK10,suvaha!$D$92:$H$158,2,FALSE),8),1))</f>
        <v/>
      </c>
      <c r="AV12" s="411"/>
      <c r="AW12" s="409" t="str">
        <f>IF(LEN(VLOOKUP(AK10,suvaha!$D$92:$H$158,2,FALSE))&lt;7,"",LEFT(RIGHT(VLOOKUP(AK10,suvaha!$D$92:$H$158,2,FALSE),7),1))</f>
        <v/>
      </c>
      <c r="AX12" s="411"/>
      <c r="AY12" s="409" t="str">
        <f>IF(LEN(VLOOKUP(AK10,suvaha!$D$92:$H$158,2,FALSE))&lt;6,"",LEFT(RIGHT(VLOOKUP(AK10,suvaha!$D$92:$H$158,2,FALSE),6),1))</f>
        <v/>
      </c>
      <c r="AZ12" s="211"/>
      <c r="BA12" s="754" t="str">
        <f>IF(LEN(VLOOKUP(AK10,suvaha!$D$92:$H$158,2,FALSE))&lt;5,"",LEFT(RIGHT(VLOOKUP(AK10,suvaha!$D$92:$H$158,2,FALSE),5),1))</f>
        <v>4</v>
      </c>
      <c r="BB12" s="754" t="e">
        <f>IF(LEN(#REF!)&lt;5,"",LEFT(RIGHT(#REF!,5),1))</f>
        <v>#REF!</v>
      </c>
      <c r="BC12" s="411"/>
      <c r="BD12" s="409" t="str">
        <f>IF(LEN(VLOOKUP(AK10,suvaha!$D$92:$H$158,2,FALSE))&lt;4,"",LEFT(RIGHT(VLOOKUP(AK10,suvaha!$D$92:$H$158,2,FALSE),4),1))</f>
        <v>5</v>
      </c>
      <c r="BE12" s="411"/>
      <c r="BF12" s="409" t="str">
        <f>IF(LEN(VLOOKUP(AK10,suvaha!$D$92:$H$158,2,FALSE))&lt;3,"",LEFT(RIGHT(VLOOKUP(AK10,suvaha!$D$92:$H$158,2,FALSE),3),1))</f>
        <v>6</v>
      </c>
      <c r="BG12" s="411"/>
      <c r="BH12" s="409" t="str">
        <f>IF(LEN(VLOOKUP(AK10,suvaha!$D$92:$H$158,2,FALSE))&lt;2,"",LEFT(RIGHT(VLOOKUP(AK10,suvaha!$D$92:$H$158,2,FALSE),2),1))</f>
        <v>5</v>
      </c>
      <c r="BI12" s="411"/>
      <c r="BJ12" s="409" t="str">
        <f>IF(VLOOKUP(AK10,suvaha!$D$92:$H$158,2,FALSE)=0,"",IF(LEN(VLOOKUP(AK10,suvaha!$D$92:$H$158,2,FALSE))&lt;1,"",LEFT(RIGHT(VLOOKUP(AK10,suvaha!$D$92:$H$158,2,FALSE),1),1)))</f>
        <v>3</v>
      </c>
      <c r="BK12" s="643"/>
      <c r="BL12" s="618"/>
      <c r="BM12" s="409" t="str">
        <f>IF(LEN(VLOOKUP(AK10,suvaha!$D$92:$H$158,4,FALSE))&lt;11,"",LEFT(RIGHT(VLOOKUP(AK10,suvaha!$D$92:$H$158,4,FALSE),11),1))</f>
        <v/>
      </c>
      <c r="BN12" s="211"/>
      <c r="BO12" s="409" t="str">
        <f>IF(LEN(VLOOKUP(AK10,suvaha!$D$92:$H$158,4,FALSE))&lt;10,"",LEFT(RIGHT(VLOOKUP(AK10,suvaha!$D$92:$H$158,4,FALSE),10),1))</f>
        <v/>
      </c>
      <c r="BP12" s="411"/>
      <c r="BQ12" s="409" t="str">
        <f>IF(LEN(VLOOKUP(AK10,suvaha!$D$92:$H$158,4,FALSE))&lt;9,"",LEFT(RIGHT(VLOOKUP(AK10,suvaha!$D$92:$H$158,4,FALSE),9),1))</f>
        <v/>
      </c>
      <c r="BR12" s="211"/>
      <c r="BS12" s="409" t="str">
        <f>IF(LEN(VLOOKUP(AK10,suvaha!$D$92:$H$158,4,FALSE))&lt;8,"",LEFT(RIGHT(VLOOKUP(AK10,suvaha!$D$92:$H$158,4,FALSE),8),1))</f>
        <v/>
      </c>
      <c r="BT12" s="411"/>
      <c r="BU12" s="409" t="str">
        <f>IF(LEN(VLOOKUP(AK10,suvaha!$D$92:$H$158,4,FALSE))&lt;7,"",LEFT(RIGHT(VLOOKUP(AK10,suvaha!$D$92:$H$158,4,FALSE),7),1))</f>
        <v/>
      </c>
      <c r="BV12" s="801"/>
      <c r="BW12" s="409" t="str">
        <f>IF(LEN(VLOOKUP(AK10,suvaha!$D$92:$H$158,4,FALSE))&lt;6,"",LEFT(RIGHT(VLOOKUP(AK10,suvaha!$D$92:$H$158,4,FALSE),6),1))</f>
        <v/>
      </c>
      <c r="BX12" s="411"/>
      <c r="BY12" s="409" t="str">
        <f>IF(LEN(VLOOKUP(AK10,suvaha!$D$92:$H$158,4,FALSE))&lt;5,"",LEFT(RIGHT(VLOOKUP(AK10,suvaha!$D$92:$H$158,4,FALSE),5),1))</f>
        <v>4</v>
      </c>
      <c r="BZ12" s="411"/>
      <c r="CA12" s="409" t="str">
        <f>IF(LEN(VLOOKUP(AK10,suvaha!$D$92:$H$158,4,FALSE))&lt;4,"",LEFT(RIGHT(VLOOKUP(AK10,suvaha!$D$92:$H$158,4,FALSE),4),1))</f>
        <v>5</v>
      </c>
      <c r="CB12" s="802"/>
      <c r="CC12" s="409" t="str">
        <f>IF(LEN(VLOOKUP(AK10,suvaha!$D$92:$H$158,4,FALSE))&lt;3,"",LEFT(RIGHT(VLOOKUP(AK10,suvaha!$D$92:$H$158,4,FALSE),3),1))</f>
        <v>6</v>
      </c>
      <c r="CD12" s="411"/>
      <c r="CE12" s="409" t="str">
        <f>IF(LEN(VLOOKUP(AK10,suvaha!$D$92:$H$158,4,FALSE))&lt;2,"",LEFT(RIGHT(VLOOKUP(AK10,suvaha!$D$92:$H$158,4,FALSE),2),1))</f>
        <v>5</v>
      </c>
      <c r="CF12" s="411"/>
      <c r="CG12" s="409" t="str">
        <f>IF(VLOOKUP(AK10,suvaha!$D$92:$H$158,4,FALSE)=0,"",IF(LEN(VLOOKUP(AK10,suvaha!$D$92:$H$158,4,FALSE))&lt;1,"",LEFT(RIGHT(VLOOKUP(AK10,suvaha!$D$92:$H$158,4,FALSE),1),1)))</f>
        <v>3</v>
      </c>
      <c r="CH12" s="268"/>
      <c r="CI12" s="261"/>
      <c r="CJ12" s="261"/>
    </row>
    <row r="13" spans="1:89" s="269" customFormat="1" ht="3" customHeight="1">
      <c r="A13" s="261"/>
      <c r="B13" s="261"/>
      <c r="C13" s="261"/>
      <c r="E13" s="832"/>
      <c r="F13" s="832"/>
      <c r="G13" s="785"/>
      <c r="H13" s="785"/>
      <c r="I13" s="785"/>
      <c r="J13" s="785"/>
      <c r="K13" s="785"/>
      <c r="L13" s="785"/>
      <c r="M13" s="785"/>
      <c r="N13" s="785"/>
      <c r="O13" s="785"/>
      <c r="P13" s="785"/>
      <c r="Q13" s="785"/>
      <c r="R13" s="785"/>
      <c r="S13" s="785"/>
      <c r="T13" s="785"/>
      <c r="U13" s="785"/>
      <c r="V13" s="785"/>
      <c r="W13" s="785"/>
      <c r="X13" s="785"/>
      <c r="Y13" s="785"/>
      <c r="Z13" s="785"/>
      <c r="AA13" s="785"/>
      <c r="AB13" s="785"/>
      <c r="AC13" s="785"/>
      <c r="AD13" s="785"/>
      <c r="AE13" s="785"/>
      <c r="AF13" s="785"/>
      <c r="AG13" s="785"/>
      <c r="AH13" s="785"/>
      <c r="AI13" s="785"/>
      <c r="AJ13" s="785"/>
      <c r="AK13" s="786"/>
      <c r="AL13" s="786"/>
      <c r="AM13" s="786"/>
      <c r="AN13" s="329"/>
      <c r="AO13" s="331"/>
      <c r="AP13" s="331"/>
      <c r="AQ13" s="331"/>
      <c r="AR13" s="331"/>
      <c r="AS13" s="331"/>
      <c r="AT13" s="331"/>
      <c r="AU13" s="331"/>
      <c r="AV13" s="331"/>
      <c r="AW13" s="331"/>
      <c r="AX13" s="331"/>
      <c r="AY13" s="331"/>
      <c r="AZ13" s="331"/>
      <c r="BA13" s="331"/>
      <c r="BB13" s="331"/>
      <c r="BC13" s="331"/>
      <c r="BD13" s="331"/>
      <c r="BE13" s="270"/>
      <c r="BF13" s="270"/>
      <c r="BG13" s="270"/>
      <c r="BH13" s="270"/>
      <c r="BI13" s="270"/>
      <c r="BJ13" s="270"/>
      <c r="BK13" s="270"/>
      <c r="BL13" s="638"/>
      <c r="BM13" s="638"/>
      <c r="BN13" s="638"/>
      <c r="BO13" s="638"/>
      <c r="BP13" s="638"/>
      <c r="BQ13" s="638"/>
      <c r="BR13" s="638"/>
      <c r="BS13" s="638"/>
      <c r="BT13" s="638"/>
      <c r="BU13" s="638"/>
      <c r="BV13" s="638"/>
      <c r="BW13" s="638"/>
      <c r="BX13" s="638"/>
      <c r="BY13" s="638"/>
      <c r="BZ13" s="638"/>
      <c r="CA13" s="638"/>
      <c r="CB13" s="638"/>
      <c r="CC13" s="270"/>
      <c r="CD13" s="270"/>
      <c r="CE13" s="270"/>
      <c r="CF13" s="270"/>
      <c r="CG13" s="270"/>
      <c r="CH13" s="271"/>
      <c r="CI13" s="261"/>
      <c r="CJ13" s="261"/>
    </row>
    <row r="14" spans="1:89" s="206" customFormat="1" ht="3" customHeight="1">
      <c r="A14" s="272"/>
      <c r="B14" s="273"/>
      <c r="C14" s="178"/>
      <c r="D14" s="178"/>
      <c r="E14" s="810" t="s">
        <v>67</v>
      </c>
      <c r="F14" s="810"/>
      <c r="G14" s="765" t="str">
        <f>Index!C170</f>
        <v>Zákonné rezervy (451A)</v>
      </c>
      <c r="H14" s="765"/>
      <c r="I14" s="765"/>
      <c r="J14" s="765"/>
      <c r="K14" s="765"/>
      <c r="L14" s="765"/>
      <c r="M14" s="765"/>
      <c r="N14" s="765"/>
      <c r="O14" s="765"/>
      <c r="P14" s="765"/>
      <c r="Q14" s="765"/>
      <c r="R14" s="765"/>
      <c r="S14" s="765"/>
      <c r="T14" s="765"/>
      <c r="U14" s="765"/>
      <c r="V14" s="765"/>
      <c r="W14" s="765"/>
      <c r="X14" s="765"/>
      <c r="Y14" s="765"/>
      <c r="Z14" s="765"/>
      <c r="AA14" s="765"/>
      <c r="AB14" s="765"/>
      <c r="AC14" s="765"/>
      <c r="AD14" s="765"/>
      <c r="AE14" s="765"/>
      <c r="AF14" s="765"/>
      <c r="AG14" s="765"/>
      <c r="AH14" s="765"/>
      <c r="AI14" s="765"/>
      <c r="AJ14" s="765"/>
      <c r="AK14" s="766" t="s">
        <v>151</v>
      </c>
      <c r="AL14" s="766"/>
      <c r="AM14" s="766"/>
      <c r="AN14" s="321"/>
      <c r="AO14" s="332"/>
      <c r="AP14" s="332"/>
      <c r="AQ14" s="332"/>
      <c r="AR14" s="332"/>
      <c r="AS14" s="332"/>
      <c r="AT14" s="332"/>
      <c r="AU14" s="332"/>
      <c r="AV14" s="332"/>
      <c r="AW14" s="332"/>
      <c r="AX14" s="332"/>
      <c r="AY14" s="332"/>
      <c r="AZ14" s="332"/>
      <c r="BA14" s="332"/>
      <c r="BB14" s="332"/>
      <c r="BC14" s="332"/>
      <c r="BD14" s="332"/>
      <c r="BE14" s="264"/>
      <c r="BF14" s="264"/>
      <c r="BG14" s="264"/>
      <c r="BH14" s="264"/>
      <c r="BI14" s="264"/>
      <c r="BJ14" s="264"/>
      <c r="BK14" s="264"/>
      <c r="BL14" s="659"/>
      <c r="BM14" s="659"/>
      <c r="BN14" s="659"/>
      <c r="BO14" s="659"/>
      <c r="BP14" s="659"/>
      <c r="BQ14" s="659"/>
      <c r="BR14" s="659"/>
      <c r="BS14" s="659"/>
      <c r="BT14" s="659"/>
      <c r="BU14" s="659"/>
      <c r="BV14" s="659"/>
      <c r="BW14" s="659"/>
      <c r="BX14" s="659"/>
      <c r="BY14" s="659"/>
      <c r="BZ14" s="659"/>
      <c r="CA14" s="659"/>
      <c r="CB14" s="659"/>
      <c r="CC14" s="264"/>
      <c r="CD14" s="264"/>
      <c r="CE14" s="264"/>
      <c r="CF14" s="264"/>
      <c r="CG14" s="264"/>
      <c r="CH14" s="241"/>
      <c r="CI14" s="245"/>
      <c r="CJ14" s="245"/>
    </row>
    <row r="15" spans="1:89" s="206" customFormat="1" ht="3" customHeight="1">
      <c r="A15" s="272"/>
      <c r="B15" s="272"/>
      <c r="C15" s="272"/>
      <c r="D15" s="273"/>
      <c r="E15" s="810"/>
      <c r="F15" s="810"/>
      <c r="G15" s="765"/>
      <c r="H15" s="765"/>
      <c r="I15" s="765"/>
      <c r="J15" s="765"/>
      <c r="K15" s="765"/>
      <c r="L15" s="765"/>
      <c r="M15" s="765"/>
      <c r="N15" s="765"/>
      <c r="O15" s="765"/>
      <c r="P15" s="765"/>
      <c r="Q15" s="765"/>
      <c r="R15" s="765"/>
      <c r="S15" s="765"/>
      <c r="T15" s="765"/>
      <c r="U15" s="765"/>
      <c r="V15" s="765"/>
      <c r="W15" s="765"/>
      <c r="X15" s="765"/>
      <c r="Y15" s="765"/>
      <c r="Z15" s="765"/>
      <c r="AA15" s="765"/>
      <c r="AB15" s="765"/>
      <c r="AC15" s="765"/>
      <c r="AD15" s="765"/>
      <c r="AE15" s="765"/>
      <c r="AF15" s="765"/>
      <c r="AG15" s="765"/>
      <c r="AH15" s="765"/>
      <c r="AI15" s="765"/>
      <c r="AJ15" s="765"/>
      <c r="AK15" s="766"/>
      <c r="AL15" s="766"/>
      <c r="AM15" s="766"/>
      <c r="AN15" s="319"/>
      <c r="AO15" s="413"/>
      <c r="AP15" s="413"/>
      <c r="AQ15" s="413"/>
      <c r="AR15" s="412"/>
      <c r="AS15" s="410"/>
      <c r="AT15" s="410"/>
      <c r="AU15" s="410"/>
      <c r="AV15" s="410"/>
      <c r="AW15" s="410"/>
      <c r="AX15" s="411"/>
      <c r="AY15" s="800"/>
      <c r="AZ15" s="800"/>
      <c r="BA15" s="800"/>
      <c r="BB15" s="800"/>
      <c r="BC15" s="800"/>
      <c r="BD15" s="800"/>
      <c r="BE15" s="411"/>
      <c r="BF15" s="761"/>
      <c r="BG15" s="761"/>
      <c r="BH15" s="761"/>
      <c r="BI15" s="761"/>
      <c r="BJ15" s="761"/>
      <c r="BK15" s="643"/>
      <c r="BL15" s="618"/>
      <c r="BM15" s="612"/>
      <c r="BN15" s="612"/>
      <c r="BO15" s="612"/>
      <c r="BP15" s="412"/>
      <c r="BQ15" s="800"/>
      <c r="BR15" s="800"/>
      <c r="BS15" s="800"/>
      <c r="BT15" s="800"/>
      <c r="BU15" s="800"/>
      <c r="BV15" s="801"/>
      <c r="BW15" s="761"/>
      <c r="BX15" s="761"/>
      <c r="BY15" s="761"/>
      <c r="BZ15" s="761"/>
      <c r="CA15" s="761"/>
      <c r="CB15" s="802"/>
      <c r="CC15" s="761"/>
      <c r="CD15" s="761"/>
      <c r="CE15" s="761"/>
      <c r="CF15" s="761"/>
      <c r="CG15" s="761"/>
      <c r="CH15" s="242"/>
      <c r="CI15" s="245"/>
      <c r="CJ15" s="245"/>
    </row>
    <row r="16" spans="1:89" s="274" customFormat="1" ht="15" customHeight="1">
      <c r="A16" s="272"/>
      <c r="B16" s="272"/>
      <c r="C16" s="272"/>
      <c r="E16" s="810"/>
      <c r="F16" s="810"/>
      <c r="G16" s="765"/>
      <c r="H16" s="765"/>
      <c r="I16" s="765"/>
      <c r="J16" s="765"/>
      <c r="K16" s="765"/>
      <c r="L16" s="765"/>
      <c r="M16" s="765"/>
      <c r="N16" s="765"/>
      <c r="O16" s="765"/>
      <c r="P16" s="765"/>
      <c r="Q16" s="765"/>
      <c r="R16" s="765"/>
      <c r="S16" s="765"/>
      <c r="T16" s="765"/>
      <c r="U16" s="765"/>
      <c r="V16" s="765"/>
      <c r="W16" s="765"/>
      <c r="X16" s="765"/>
      <c r="Y16" s="765"/>
      <c r="Z16" s="765"/>
      <c r="AA16" s="765"/>
      <c r="AB16" s="765"/>
      <c r="AC16" s="765"/>
      <c r="AD16" s="765"/>
      <c r="AE16" s="765"/>
      <c r="AF16" s="765"/>
      <c r="AG16" s="765"/>
      <c r="AH16" s="765"/>
      <c r="AI16" s="765"/>
      <c r="AJ16" s="765"/>
      <c r="AK16" s="766"/>
      <c r="AL16" s="766"/>
      <c r="AM16" s="766"/>
      <c r="AN16" s="319"/>
      <c r="AO16" s="409" t="str">
        <f>IF(LEN(VLOOKUP(AK14,suvaha!$D$92:$H$158,2,FALSE))&lt;11,"",LEFT(RIGHT(VLOOKUP(AK14,suvaha!$D$92:$H$158,2,FALSE),11),1))</f>
        <v/>
      </c>
      <c r="AP16" s="211"/>
      <c r="AQ16" s="409" t="str">
        <f>IF(LEN(VLOOKUP(AK14,suvaha!$D$92:$H$158,2,FALSE))&lt;10,"",LEFT(RIGHT(VLOOKUP(AK14,suvaha!$D$92:$H$158,2,FALSE),10),1))</f>
        <v/>
      </c>
      <c r="AR16" s="411"/>
      <c r="AS16" s="409" t="str">
        <f>IF(LEN(VLOOKUP(AK14,suvaha!$D$92:$H$158,2,FALSE))&lt;9,"",LEFT(RIGHT(VLOOKUP(AK14,suvaha!$D$92:$H$158,2,FALSE),9),1))</f>
        <v/>
      </c>
      <c r="AT16" s="211"/>
      <c r="AU16" s="409" t="str">
        <f>IF(LEN(VLOOKUP(AK14,suvaha!$D$92:$H$158,2,FALSE))&lt;8,"",LEFT(RIGHT(VLOOKUP(AK14,suvaha!$D$92:$H$158,2,FALSE),8),1))</f>
        <v/>
      </c>
      <c r="AV16" s="411"/>
      <c r="AW16" s="409" t="str">
        <f>IF(LEN(VLOOKUP(AK14,suvaha!$D$92:$H$158,2,FALSE))&lt;7,"",LEFT(RIGHT(VLOOKUP(AK14,suvaha!$D$92:$H$158,2,FALSE),7),1))</f>
        <v/>
      </c>
      <c r="AX16" s="411"/>
      <c r="AY16" s="409" t="str">
        <f>IF(LEN(VLOOKUP(AK14,suvaha!$D$92:$H$158,2,FALSE))&lt;6,"",LEFT(RIGHT(VLOOKUP(AK14,suvaha!$D$92:$H$158,2,FALSE),6),1))</f>
        <v/>
      </c>
      <c r="AZ16" s="211"/>
      <c r="BA16" s="754" t="str">
        <f>IF(LEN(VLOOKUP(AK14,suvaha!$D$92:$H$158,2,FALSE))&lt;5,"",LEFT(RIGHT(VLOOKUP(AK14,suvaha!$D$92:$H$158,2,FALSE),5),1))</f>
        <v/>
      </c>
      <c r="BB16" s="754" t="e">
        <f>IF(LEN(#REF!)&lt;5,"",LEFT(RIGHT(#REF!,5),1))</f>
        <v>#REF!</v>
      </c>
      <c r="BC16" s="411"/>
      <c r="BD16" s="409" t="str">
        <f>IF(LEN(VLOOKUP(AK14,suvaha!$D$92:$H$158,2,FALSE))&lt;4,"",LEFT(RIGHT(VLOOKUP(AK14,suvaha!$D$92:$H$158,2,FALSE),4),1))</f>
        <v/>
      </c>
      <c r="BE16" s="411"/>
      <c r="BF16" s="409" t="str">
        <f>IF(LEN(VLOOKUP(AK14,suvaha!$D$92:$H$158,2,FALSE))&lt;3,"",LEFT(RIGHT(VLOOKUP(AK14,suvaha!$D$92:$H$158,2,FALSE),3),1))</f>
        <v/>
      </c>
      <c r="BG16" s="411"/>
      <c r="BH16" s="409" t="str">
        <f>IF(LEN(VLOOKUP(AK14,suvaha!$D$92:$H$158,2,FALSE))&lt;2,"",LEFT(RIGHT(VLOOKUP(AK14,suvaha!$D$92:$H$158,2,FALSE),2),1))</f>
        <v/>
      </c>
      <c r="BI16" s="411"/>
      <c r="BJ16" s="409" t="str">
        <f>IF(VLOOKUP(AK14,suvaha!$D$92:$H$158,2,FALSE)=0,"",IF(LEN(VLOOKUP(AK14,suvaha!$D$92:$H$158,2,FALSE))&lt;1,"",LEFT(RIGHT(VLOOKUP(AK14,suvaha!$D$92:$H$158,2,FALSE),1),1)))</f>
        <v/>
      </c>
      <c r="BK16" s="643"/>
      <c r="BL16" s="618"/>
      <c r="BM16" s="409" t="str">
        <f>IF(LEN(VLOOKUP(AK14,suvaha!$D$92:$H$158,4,FALSE))&lt;11,"",LEFT(RIGHT(VLOOKUP(AK14,suvaha!$D$92:$H$158,4,FALSE),11),1))</f>
        <v/>
      </c>
      <c r="BN16" s="211"/>
      <c r="BO16" s="409" t="str">
        <f>IF(LEN(VLOOKUP(AK14,suvaha!$D$92:$H$158,4,FALSE))&lt;10,"",LEFT(RIGHT(VLOOKUP(AK14,suvaha!$D$92:$H$158,4,FALSE),10),1))</f>
        <v/>
      </c>
      <c r="BP16" s="411"/>
      <c r="BQ16" s="409" t="str">
        <f>IF(LEN(VLOOKUP(AK14,suvaha!$D$92:$H$158,4,FALSE))&lt;9,"",LEFT(RIGHT(VLOOKUP(AK14,suvaha!$D$92:$H$158,4,FALSE),9),1))</f>
        <v/>
      </c>
      <c r="BR16" s="211"/>
      <c r="BS16" s="409" t="str">
        <f>IF(LEN(VLOOKUP(AK14,suvaha!$D$92:$H$158,4,FALSE))&lt;8,"",LEFT(RIGHT(VLOOKUP(AK14,suvaha!$D$92:$H$158,4,FALSE),8),1))</f>
        <v/>
      </c>
      <c r="BT16" s="411"/>
      <c r="BU16" s="409" t="str">
        <f>IF(LEN(VLOOKUP(AK14,suvaha!$D$92:$H$158,4,FALSE))&lt;7,"",LEFT(RIGHT(VLOOKUP(AK14,suvaha!$D$92:$H$158,4,FALSE),7),1))</f>
        <v/>
      </c>
      <c r="BV16" s="801"/>
      <c r="BW16" s="409" t="str">
        <f>IF(LEN(VLOOKUP(AK14,suvaha!$D$92:$H$158,4,FALSE))&lt;6,"",LEFT(RIGHT(VLOOKUP(AK14,suvaha!$D$92:$H$158,4,FALSE),6),1))</f>
        <v/>
      </c>
      <c r="BX16" s="411"/>
      <c r="BY16" s="409" t="str">
        <f>IF(LEN(VLOOKUP(AK14,suvaha!$D$92:$H$158,4,FALSE))&lt;5,"",LEFT(RIGHT(VLOOKUP(AK14,suvaha!$D$92:$H$158,4,FALSE),5),1))</f>
        <v/>
      </c>
      <c r="BZ16" s="411"/>
      <c r="CA16" s="409" t="str">
        <f>IF(LEN(VLOOKUP(AK14,suvaha!$D$92:$H$158,4,FALSE))&lt;4,"",LEFT(RIGHT(VLOOKUP(AK14,suvaha!$D$92:$H$158,4,FALSE),4),1))</f>
        <v/>
      </c>
      <c r="CB16" s="802"/>
      <c r="CC16" s="409" t="str">
        <f>IF(LEN(VLOOKUP(AK14,suvaha!$D$92:$H$158,4,FALSE))&lt;3,"",LEFT(RIGHT(VLOOKUP(AK14,suvaha!$D$92:$H$158,4,FALSE),3),1))</f>
        <v/>
      </c>
      <c r="CD16" s="411"/>
      <c r="CE16" s="409" t="str">
        <f>IF(LEN(VLOOKUP(AK14,suvaha!$D$92:$H$158,4,FALSE))&lt;2,"",LEFT(RIGHT(VLOOKUP(AK14,suvaha!$D$92:$H$158,4,FALSE),2),1))</f>
        <v/>
      </c>
      <c r="CF16" s="411"/>
      <c r="CG16" s="409" t="str">
        <f>IF(VLOOKUP(AK14,suvaha!$D$92:$H$158,4,FALSE)=0,"",IF(LEN(VLOOKUP(AK14,suvaha!$D$92:$H$158,4,FALSE))&lt;1,"",LEFT(RIGHT(VLOOKUP(AK14,suvaha!$D$92:$H$158,4,FALSE),1),1)))</f>
        <v/>
      </c>
      <c r="CH16" s="242"/>
      <c r="CI16" s="272"/>
      <c r="CJ16" s="272"/>
    </row>
    <row r="17" spans="1:88" s="274" customFormat="1" ht="3" customHeight="1">
      <c r="A17" s="272"/>
      <c r="B17" s="272"/>
      <c r="C17" s="272"/>
      <c r="E17" s="810"/>
      <c r="F17" s="810"/>
      <c r="G17" s="765"/>
      <c r="H17" s="765"/>
      <c r="I17" s="765"/>
      <c r="J17" s="765"/>
      <c r="K17" s="765"/>
      <c r="L17" s="765"/>
      <c r="M17" s="765"/>
      <c r="N17" s="765"/>
      <c r="O17" s="765"/>
      <c r="P17" s="765"/>
      <c r="Q17" s="765"/>
      <c r="R17" s="765"/>
      <c r="S17" s="765"/>
      <c r="T17" s="765"/>
      <c r="U17" s="765"/>
      <c r="V17" s="765"/>
      <c r="W17" s="765"/>
      <c r="X17" s="765"/>
      <c r="Y17" s="765"/>
      <c r="Z17" s="765"/>
      <c r="AA17" s="765"/>
      <c r="AB17" s="765"/>
      <c r="AC17" s="765"/>
      <c r="AD17" s="765"/>
      <c r="AE17" s="765"/>
      <c r="AF17" s="765"/>
      <c r="AG17" s="765"/>
      <c r="AH17" s="765"/>
      <c r="AI17" s="765"/>
      <c r="AJ17" s="765"/>
      <c r="AK17" s="766"/>
      <c r="AL17" s="766"/>
      <c r="AM17" s="766"/>
      <c r="AN17" s="322"/>
      <c r="AO17" s="331"/>
      <c r="AP17" s="331"/>
      <c r="AQ17" s="331"/>
      <c r="AR17" s="331"/>
      <c r="AS17" s="331"/>
      <c r="AT17" s="331"/>
      <c r="AU17" s="331"/>
      <c r="AV17" s="331"/>
      <c r="AW17" s="331"/>
      <c r="AX17" s="331"/>
      <c r="AY17" s="331"/>
      <c r="AZ17" s="331"/>
      <c r="BA17" s="331"/>
      <c r="BB17" s="331"/>
      <c r="BC17" s="331"/>
      <c r="BD17" s="331"/>
      <c r="BE17" s="270"/>
      <c r="BF17" s="270"/>
      <c r="BG17" s="270"/>
      <c r="BH17" s="270"/>
      <c r="BI17" s="270"/>
      <c r="BJ17" s="270"/>
      <c r="BK17" s="270"/>
      <c r="BL17" s="638"/>
      <c r="BM17" s="638"/>
      <c r="BN17" s="638"/>
      <c r="BO17" s="638"/>
      <c r="BP17" s="638"/>
      <c r="BQ17" s="638"/>
      <c r="BR17" s="638"/>
      <c r="BS17" s="638"/>
      <c r="BT17" s="638"/>
      <c r="BU17" s="638"/>
      <c r="BV17" s="638"/>
      <c r="BW17" s="638"/>
      <c r="BX17" s="638"/>
      <c r="BY17" s="638"/>
      <c r="BZ17" s="638"/>
      <c r="CA17" s="638"/>
      <c r="CB17" s="638"/>
      <c r="CC17" s="270"/>
      <c r="CD17" s="270"/>
      <c r="CE17" s="270"/>
      <c r="CF17" s="270"/>
      <c r="CG17" s="270"/>
      <c r="CH17" s="243"/>
      <c r="CI17" s="272"/>
      <c r="CJ17" s="272"/>
    </row>
    <row r="18" spans="1:88" s="206" customFormat="1" ht="3" customHeight="1">
      <c r="A18" s="272"/>
      <c r="B18" s="273"/>
      <c r="C18" s="178"/>
      <c r="D18" s="178"/>
      <c r="E18" s="826" t="s">
        <v>775</v>
      </c>
      <c r="F18" s="827"/>
      <c r="G18" s="765" t="str">
        <f>Index!C171</f>
        <v>Ostatné rezervy (459A, 45XA)</v>
      </c>
      <c r="H18" s="765"/>
      <c r="I18" s="765"/>
      <c r="J18" s="765"/>
      <c r="K18" s="765"/>
      <c r="L18" s="765"/>
      <c r="M18" s="765"/>
      <c r="N18" s="765"/>
      <c r="O18" s="765"/>
      <c r="P18" s="765"/>
      <c r="Q18" s="765"/>
      <c r="R18" s="765"/>
      <c r="S18" s="765"/>
      <c r="T18" s="765"/>
      <c r="U18" s="765"/>
      <c r="V18" s="765"/>
      <c r="W18" s="765"/>
      <c r="X18" s="765"/>
      <c r="Y18" s="765"/>
      <c r="Z18" s="765"/>
      <c r="AA18" s="765"/>
      <c r="AB18" s="765"/>
      <c r="AC18" s="765"/>
      <c r="AD18" s="765"/>
      <c r="AE18" s="765"/>
      <c r="AF18" s="765"/>
      <c r="AG18" s="765"/>
      <c r="AH18" s="765"/>
      <c r="AI18" s="765"/>
      <c r="AJ18" s="765"/>
      <c r="AK18" s="766" t="s">
        <v>154</v>
      </c>
      <c r="AL18" s="766"/>
      <c r="AM18" s="766"/>
      <c r="AN18" s="321"/>
      <c r="AO18" s="332"/>
      <c r="AP18" s="332"/>
      <c r="AQ18" s="332"/>
      <c r="AR18" s="332"/>
      <c r="AS18" s="332"/>
      <c r="AT18" s="332"/>
      <c r="AU18" s="332"/>
      <c r="AV18" s="332"/>
      <c r="AW18" s="332"/>
      <c r="AX18" s="332"/>
      <c r="AY18" s="332"/>
      <c r="AZ18" s="332"/>
      <c r="BA18" s="332"/>
      <c r="BB18" s="332"/>
      <c r="BC18" s="332"/>
      <c r="BD18" s="332"/>
      <c r="BE18" s="264"/>
      <c r="BF18" s="264"/>
      <c r="BG18" s="264"/>
      <c r="BH18" s="264"/>
      <c r="BI18" s="264"/>
      <c r="BJ18" s="264"/>
      <c r="BK18" s="264"/>
      <c r="BL18" s="659"/>
      <c r="BM18" s="659"/>
      <c r="BN18" s="659"/>
      <c r="BO18" s="659"/>
      <c r="BP18" s="659"/>
      <c r="BQ18" s="659"/>
      <c r="BR18" s="659"/>
      <c r="BS18" s="659"/>
      <c r="BT18" s="659"/>
      <c r="BU18" s="659"/>
      <c r="BV18" s="659"/>
      <c r="BW18" s="659"/>
      <c r="BX18" s="659"/>
      <c r="BY18" s="659"/>
      <c r="BZ18" s="659"/>
      <c r="CA18" s="659"/>
      <c r="CB18" s="659"/>
      <c r="CC18" s="264"/>
      <c r="CD18" s="264"/>
      <c r="CE18" s="264"/>
      <c r="CF18" s="264"/>
      <c r="CG18" s="264"/>
      <c r="CH18" s="241"/>
      <c r="CI18" s="245"/>
      <c r="CJ18" s="245"/>
    </row>
    <row r="19" spans="1:88" s="206" customFormat="1" ht="3" customHeight="1">
      <c r="A19" s="272"/>
      <c r="B19" s="272"/>
      <c r="C19" s="272"/>
      <c r="D19" s="273"/>
      <c r="E19" s="828"/>
      <c r="F19" s="829"/>
      <c r="G19" s="765"/>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766"/>
      <c r="AL19" s="766"/>
      <c r="AM19" s="766"/>
      <c r="AN19" s="319"/>
      <c r="AO19" s="413"/>
      <c r="AP19" s="413"/>
      <c r="AQ19" s="413"/>
      <c r="AR19" s="412"/>
      <c r="AS19" s="410"/>
      <c r="AT19" s="410"/>
      <c r="AU19" s="410"/>
      <c r="AV19" s="410"/>
      <c r="AW19" s="410"/>
      <c r="AX19" s="411"/>
      <c r="AY19" s="800"/>
      <c r="AZ19" s="800"/>
      <c r="BA19" s="800"/>
      <c r="BB19" s="800"/>
      <c r="BC19" s="800"/>
      <c r="BD19" s="800"/>
      <c r="BE19" s="411"/>
      <c r="BF19" s="761"/>
      <c r="BG19" s="761"/>
      <c r="BH19" s="761"/>
      <c r="BI19" s="761"/>
      <c r="BJ19" s="761"/>
      <c r="BK19" s="643"/>
      <c r="BL19" s="618"/>
      <c r="BM19" s="612"/>
      <c r="BN19" s="612"/>
      <c r="BO19" s="612"/>
      <c r="BP19" s="412"/>
      <c r="BQ19" s="800"/>
      <c r="BR19" s="800"/>
      <c r="BS19" s="800"/>
      <c r="BT19" s="800"/>
      <c r="BU19" s="800"/>
      <c r="BV19" s="801"/>
      <c r="BW19" s="761"/>
      <c r="BX19" s="761"/>
      <c r="BY19" s="761"/>
      <c r="BZ19" s="761"/>
      <c r="CA19" s="761"/>
      <c r="CB19" s="802"/>
      <c r="CC19" s="761"/>
      <c r="CD19" s="761"/>
      <c r="CE19" s="761"/>
      <c r="CF19" s="761"/>
      <c r="CG19" s="761"/>
      <c r="CH19" s="242"/>
      <c r="CI19" s="245"/>
      <c r="CJ19" s="245"/>
    </row>
    <row r="20" spans="1:88" s="274" customFormat="1" ht="15" customHeight="1">
      <c r="A20" s="272"/>
      <c r="B20" s="272"/>
      <c r="C20" s="272"/>
      <c r="E20" s="828"/>
      <c r="F20" s="829"/>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766"/>
      <c r="AL20" s="766"/>
      <c r="AM20" s="766"/>
      <c r="AN20" s="319"/>
      <c r="AO20" s="409" t="str">
        <f>IF(LEN(VLOOKUP(AK18,suvaha!$D$92:$H$158,2,FALSE))&lt;11,"",LEFT(RIGHT(VLOOKUP(AK18,suvaha!$D$92:$H$158,2,FALSE),11),1))</f>
        <v/>
      </c>
      <c r="AP20" s="211"/>
      <c r="AQ20" s="409" t="str">
        <f>IF(LEN(VLOOKUP(AK18,suvaha!$D$92:$H$158,2,FALSE))&lt;10,"",LEFT(RIGHT(VLOOKUP(AK18,suvaha!$D$92:$H$158,2,FALSE),10),1))</f>
        <v/>
      </c>
      <c r="AR20" s="411"/>
      <c r="AS20" s="409" t="str">
        <f>IF(LEN(VLOOKUP(AK18,suvaha!$D$92:$H$158,2,FALSE))&lt;9,"",LEFT(RIGHT(VLOOKUP(AK18,suvaha!$D$92:$H$158,2,FALSE),9),1))</f>
        <v/>
      </c>
      <c r="AT20" s="211"/>
      <c r="AU20" s="409" t="str">
        <f>IF(LEN(VLOOKUP(AK18,suvaha!$D$92:$H$158,2,FALSE))&lt;8,"",LEFT(RIGHT(VLOOKUP(AK18,suvaha!$D$92:$H$158,2,FALSE),8),1))</f>
        <v/>
      </c>
      <c r="AV20" s="411"/>
      <c r="AW20" s="409" t="str">
        <f>IF(LEN(VLOOKUP(AK18,suvaha!$D$92:$H$158,2,FALSE))&lt;7,"",LEFT(RIGHT(VLOOKUP(AK18,suvaha!$D$92:$H$158,2,FALSE),7),1))</f>
        <v/>
      </c>
      <c r="AX20" s="411"/>
      <c r="AY20" s="409" t="str">
        <f>IF(LEN(VLOOKUP(AK18,suvaha!$D$92:$H$158,2,FALSE))&lt;6,"",LEFT(RIGHT(VLOOKUP(AK18,suvaha!$D$92:$H$158,2,FALSE),6),1))</f>
        <v/>
      </c>
      <c r="AZ20" s="211"/>
      <c r="BA20" s="754" t="str">
        <f>IF(LEN(VLOOKUP(AK18,suvaha!$D$92:$H$158,2,FALSE))&lt;5,"",LEFT(RIGHT(VLOOKUP(AK18,suvaha!$D$92:$H$158,2,FALSE),5),1))</f>
        <v>4</v>
      </c>
      <c r="BB20" s="754" t="e">
        <f>IF(LEN(#REF!)&lt;5,"",LEFT(RIGHT(#REF!,5),1))</f>
        <v>#REF!</v>
      </c>
      <c r="BC20" s="411"/>
      <c r="BD20" s="409" t="str">
        <f>IF(LEN(VLOOKUP(AK18,suvaha!$D$92:$H$158,2,FALSE))&lt;4,"",LEFT(RIGHT(VLOOKUP(AK18,suvaha!$D$92:$H$158,2,FALSE),4),1))</f>
        <v>5</v>
      </c>
      <c r="BE20" s="411"/>
      <c r="BF20" s="409" t="str">
        <f>IF(LEN(VLOOKUP(AK18,suvaha!$D$92:$H$158,2,FALSE))&lt;3,"",LEFT(RIGHT(VLOOKUP(AK18,suvaha!$D$92:$H$158,2,FALSE),3),1))</f>
        <v>6</v>
      </c>
      <c r="BG20" s="411"/>
      <c r="BH20" s="409" t="str">
        <f>IF(LEN(VLOOKUP(AK18,suvaha!$D$92:$H$158,2,FALSE))&lt;2,"",LEFT(RIGHT(VLOOKUP(AK18,suvaha!$D$92:$H$158,2,FALSE),2),1))</f>
        <v>5</v>
      </c>
      <c r="BI20" s="411"/>
      <c r="BJ20" s="409" t="str">
        <f>IF(VLOOKUP(AK18,suvaha!$D$92:$H$158,2,FALSE)=0,"",IF(LEN(VLOOKUP(AK18,suvaha!$D$92:$H$158,2,FALSE))&lt;1,"",LEFT(RIGHT(VLOOKUP(AK18,suvaha!$D$92:$H$158,2,FALSE),1),1)))</f>
        <v>3</v>
      </c>
      <c r="BK20" s="643"/>
      <c r="BL20" s="618"/>
      <c r="BM20" s="409" t="str">
        <f>IF(LEN(VLOOKUP(AK18,suvaha!$D$92:$H$158,4,FALSE))&lt;11,"",LEFT(RIGHT(VLOOKUP(AK18,suvaha!$D$92:$H$158,4,FALSE),11),1))</f>
        <v/>
      </c>
      <c r="BN20" s="211"/>
      <c r="BO20" s="409" t="str">
        <f>IF(LEN(VLOOKUP(AK18,suvaha!$D$92:$H$158,4,FALSE))&lt;10,"",LEFT(RIGHT(VLOOKUP(AK18,suvaha!$D$92:$H$158,4,FALSE),10),1))</f>
        <v/>
      </c>
      <c r="BP20" s="411"/>
      <c r="BQ20" s="409" t="str">
        <f>IF(LEN(VLOOKUP(AK18,suvaha!$D$92:$H$158,4,FALSE))&lt;9,"",LEFT(RIGHT(VLOOKUP(AK18,suvaha!$D$92:$H$158,4,FALSE),9),1))</f>
        <v/>
      </c>
      <c r="BR20" s="211"/>
      <c r="BS20" s="409" t="str">
        <f>IF(LEN(VLOOKUP(AK18,suvaha!$D$92:$H$158,4,FALSE))&lt;8,"",LEFT(RIGHT(VLOOKUP(AK18,suvaha!$D$92:$H$158,4,FALSE),8),1))</f>
        <v/>
      </c>
      <c r="BT20" s="411"/>
      <c r="BU20" s="409" t="str">
        <f>IF(LEN(VLOOKUP(AK18,suvaha!$D$92:$H$158,4,FALSE))&lt;7,"",LEFT(RIGHT(VLOOKUP(AK18,suvaha!$D$92:$H$158,4,FALSE),7),1))</f>
        <v/>
      </c>
      <c r="BV20" s="801"/>
      <c r="BW20" s="409" t="str">
        <f>IF(LEN(VLOOKUP(AK18,suvaha!$D$92:$H$158,4,FALSE))&lt;6,"",LEFT(RIGHT(VLOOKUP(AK18,suvaha!$D$92:$H$158,4,FALSE),6),1))</f>
        <v/>
      </c>
      <c r="BX20" s="411"/>
      <c r="BY20" s="409" t="str">
        <f>IF(LEN(VLOOKUP(AK18,suvaha!$D$92:$H$158,4,FALSE))&lt;5,"",LEFT(RIGHT(VLOOKUP(AK18,suvaha!$D$92:$H$158,4,FALSE),5),1))</f>
        <v>4</v>
      </c>
      <c r="BZ20" s="411"/>
      <c r="CA20" s="409" t="str">
        <f>IF(LEN(VLOOKUP(AK18,suvaha!$D$92:$H$158,4,FALSE))&lt;4,"",LEFT(RIGHT(VLOOKUP(AK18,suvaha!$D$92:$H$158,4,FALSE),4),1))</f>
        <v>5</v>
      </c>
      <c r="CB20" s="802"/>
      <c r="CC20" s="409" t="str">
        <f>IF(LEN(VLOOKUP(AK18,suvaha!$D$92:$H$158,4,FALSE))&lt;3,"",LEFT(RIGHT(VLOOKUP(AK18,suvaha!$D$92:$H$158,4,FALSE),3),1))</f>
        <v>6</v>
      </c>
      <c r="CD20" s="411"/>
      <c r="CE20" s="409" t="str">
        <f>IF(LEN(VLOOKUP(AK18,suvaha!$D$92:$H$158,4,FALSE))&lt;2,"",LEFT(RIGHT(VLOOKUP(AK18,suvaha!$D$92:$H$158,4,FALSE),2),1))</f>
        <v>5</v>
      </c>
      <c r="CF20" s="411"/>
      <c r="CG20" s="409" t="str">
        <f>IF(VLOOKUP(AK18,suvaha!$D$92:$H$158,4,FALSE)=0,"",IF(LEN(VLOOKUP(AK18,suvaha!$D$92:$H$158,4,FALSE))&lt;1,"",LEFT(RIGHT(VLOOKUP(AK18,suvaha!$D$92:$H$158,4,FALSE),1),1)))</f>
        <v>3</v>
      </c>
      <c r="CH20" s="242"/>
      <c r="CI20" s="272"/>
      <c r="CJ20" s="272"/>
    </row>
    <row r="21" spans="1:88" s="274" customFormat="1" ht="3" customHeight="1">
      <c r="A21" s="272"/>
      <c r="B21" s="272"/>
      <c r="C21" s="272"/>
      <c r="E21" s="830"/>
      <c r="F21" s="831"/>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766"/>
      <c r="AL21" s="766"/>
      <c r="AM21" s="766"/>
      <c r="AN21" s="322"/>
      <c r="AO21" s="331"/>
      <c r="AP21" s="331"/>
      <c r="AQ21" s="331"/>
      <c r="AR21" s="331"/>
      <c r="AS21" s="331"/>
      <c r="AT21" s="331"/>
      <c r="AU21" s="331"/>
      <c r="AV21" s="331"/>
      <c r="AW21" s="331"/>
      <c r="AX21" s="331"/>
      <c r="AY21" s="331"/>
      <c r="AZ21" s="331"/>
      <c r="BA21" s="331"/>
      <c r="BB21" s="331"/>
      <c r="BC21" s="331"/>
      <c r="BD21" s="331"/>
      <c r="BE21" s="270"/>
      <c r="BF21" s="270"/>
      <c r="BG21" s="270"/>
      <c r="BH21" s="270"/>
      <c r="BI21" s="270"/>
      <c r="BJ21" s="270"/>
      <c r="BK21" s="270"/>
      <c r="BL21" s="638"/>
      <c r="BM21" s="638"/>
      <c r="BN21" s="638"/>
      <c r="BO21" s="638"/>
      <c r="BP21" s="638"/>
      <c r="BQ21" s="638"/>
      <c r="BR21" s="638"/>
      <c r="BS21" s="638"/>
      <c r="BT21" s="638"/>
      <c r="BU21" s="638"/>
      <c r="BV21" s="638"/>
      <c r="BW21" s="638"/>
      <c r="BX21" s="638"/>
      <c r="BY21" s="638"/>
      <c r="BZ21" s="638"/>
      <c r="CA21" s="638"/>
      <c r="CB21" s="638"/>
      <c r="CC21" s="270"/>
      <c r="CD21" s="270"/>
      <c r="CE21" s="270"/>
      <c r="CF21" s="270"/>
      <c r="CG21" s="270"/>
      <c r="CH21" s="243"/>
      <c r="CI21" s="272"/>
      <c r="CJ21" s="272"/>
    </row>
    <row r="22" spans="1:88" s="267" customFormat="1" ht="3" customHeight="1">
      <c r="A22" s="261"/>
      <c r="B22" s="262"/>
      <c r="C22" s="263"/>
      <c r="D22" s="263"/>
      <c r="E22" s="811" t="s">
        <v>76</v>
      </c>
      <c r="F22" s="812"/>
      <c r="G22" s="817" t="str">
        <f>Index!C172</f>
        <v>Dlhodobé bankové úvery (461A, 46XA)</v>
      </c>
      <c r="H22" s="818"/>
      <c r="I22" s="818"/>
      <c r="J22" s="818"/>
      <c r="K22" s="818"/>
      <c r="L22" s="818"/>
      <c r="M22" s="818"/>
      <c r="N22" s="818"/>
      <c r="O22" s="818"/>
      <c r="P22" s="818"/>
      <c r="Q22" s="818"/>
      <c r="R22" s="818"/>
      <c r="S22" s="818"/>
      <c r="T22" s="818"/>
      <c r="U22" s="818"/>
      <c r="V22" s="818"/>
      <c r="W22" s="818"/>
      <c r="X22" s="818"/>
      <c r="Y22" s="818"/>
      <c r="Z22" s="818"/>
      <c r="AA22" s="818"/>
      <c r="AB22" s="818"/>
      <c r="AC22" s="818"/>
      <c r="AD22" s="818"/>
      <c r="AE22" s="818"/>
      <c r="AF22" s="818"/>
      <c r="AG22" s="818"/>
      <c r="AH22" s="818"/>
      <c r="AI22" s="818"/>
      <c r="AJ22" s="819"/>
      <c r="AK22" s="770" t="s">
        <v>155</v>
      </c>
      <c r="AL22" s="770"/>
      <c r="AM22" s="770"/>
      <c r="AN22" s="330"/>
      <c r="AO22" s="332"/>
      <c r="AP22" s="332"/>
      <c r="AQ22" s="332"/>
      <c r="AR22" s="332"/>
      <c r="AS22" s="332"/>
      <c r="AT22" s="332"/>
      <c r="AU22" s="332"/>
      <c r="AV22" s="332"/>
      <c r="AW22" s="332"/>
      <c r="AX22" s="332"/>
      <c r="AY22" s="332"/>
      <c r="AZ22" s="332"/>
      <c r="BA22" s="332"/>
      <c r="BB22" s="332"/>
      <c r="BC22" s="332"/>
      <c r="BD22" s="332"/>
      <c r="BE22" s="264"/>
      <c r="BF22" s="264"/>
      <c r="BG22" s="264"/>
      <c r="BH22" s="264"/>
      <c r="BI22" s="264"/>
      <c r="BJ22" s="264"/>
      <c r="BK22" s="264"/>
      <c r="BL22" s="659"/>
      <c r="BM22" s="659"/>
      <c r="BN22" s="659"/>
      <c r="BO22" s="659"/>
      <c r="BP22" s="659"/>
      <c r="BQ22" s="659"/>
      <c r="BR22" s="659"/>
      <c r="BS22" s="659"/>
      <c r="BT22" s="659"/>
      <c r="BU22" s="659"/>
      <c r="BV22" s="659"/>
      <c r="BW22" s="659"/>
      <c r="BX22" s="659"/>
      <c r="BY22" s="659"/>
      <c r="BZ22" s="659"/>
      <c r="CA22" s="659"/>
      <c r="CB22" s="659"/>
      <c r="CC22" s="264"/>
      <c r="CD22" s="264"/>
      <c r="CE22" s="264"/>
      <c r="CF22" s="264"/>
      <c r="CG22" s="264"/>
      <c r="CH22" s="265"/>
      <c r="CI22" s="266"/>
      <c r="CJ22" s="266"/>
    </row>
    <row r="23" spans="1:88" s="267" customFormat="1" ht="3" customHeight="1">
      <c r="A23" s="261"/>
      <c r="B23" s="261"/>
      <c r="C23" s="261"/>
      <c r="D23" s="262"/>
      <c r="E23" s="813"/>
      <c r="F23" s="814"/>
      <c r="G23" s="820"/>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2"/>
      <c r="AK23" s="770"/>
      <c r="AL23" s="770"/>
      <c r="AM23" s="770"/>
      <c r="AN23" s="333"/>
      <c r="AO23" s="413"/>
      <c r="AP23" s="413"/>
      <c r="AQ23" s="413"/>
      <c r="AR23" s="412"/>
      <c r="AS23" s="410"/>
      <c r="AT23" s="410"/>
      <c r="AU23" s="410"/>
      <c r="AV23" s="410"/>
      <c r="AW23" s="410"/>
      <c r="AX23" s="411"/>
      <c r="AY23" s="800"/>
      <c r="AZ23" s="800"/>
      <c r="BA23" s="800"/>
      <c r="BB23" s="800"/>
      <c r="BC23" s="800"/>
      <c r="BD23" s="800"/>
      <c r="BE23" s="411"/>
      <c r="BF23" s="761"/>
      <c r="BG23" s="761"/>
      <c r="BH23" s="761"/>
      <c r="BI23" s="761"/>
      <c r="BJ23" s="761"/>
      <c r="BK23" s="643"/>
      <c r="BL23" s="618"/>
      <c r="BM23" s="612"/>
      <c r="BN23" s="612"/>
      <c r="BO23" s="612"/>
      <c r="BP23" s="412"/>
      <c r="BQ23" s="800"/>
      <c r="BR23" s="800"/>
      <c r="BS23" s="800"/>
      <c r="BT23" s="800"/>
      <c r="BU23" s="800"/>
      <c r="BV23" s="801"/>
      <c r="BW23" s="761"/>
      <c r="BX23" s="761"/>
      <c r="BY23" s="761"/>
      <c r="BZ23" s="761"/>
      <c r="CA23" s="761"/>
      <c r="CB23" s="802"/>
      <c r="CC23" s="761"/>
      <c r="CD23" s="761"/>
      <c r="CE23" s="761"/>
      <c r="CF23" s="761"/>
      <c r="CG23" s="761"/>
      <c r="CH23" s="268"/>
      <c r="CI23" s="266"/>
      <c r="CJ23" s="266"/>
    </row>
    <row r="24" spans="1:88" s="269" customFormat="1" ht="15" customHeight="1">
      <c r="A24" s="261"/>
      <c r="B24" s="261"/>
      <c r="C24" s="261"/>
      <c r="E24" s="813"/>
      <c r="F24" s="814"/>
      <c r="G24" s="820"/>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2"/>
      <c r="AK24" s="770"/>
      <c r="AL24" s="770"/>
      <c r="AM24" s="770"/>
      <c r="AN24" s="333"/>
      <c r="AO24" s="409" t="str">
        <f>IF(LEN(VLOOKUP(AK22,suvaha!$D$92:$H$158,2,FALSE))&lt;11,"",LEFT(RIGHT(VLOOKUP(AK22,suvaha!$D$92:$H$158,2,FALSE),11),1))</f>
        <v/>
      </c>
      <c r="AP24" s="211"/>
      <c r="AQ24" s="409" t="str">
        <f>IF(LEN(VLOOKUP(AK22,suvaha!$D$92:$H$158,2,FALSE))&lt;10,"",LEFT(RIGHT(VLOOKUP(AK22,suvaha!$D$92:$H$158,2,FALSE),10),1))</f>
        <v/>
      </c>
      <c r="AR24" s="411"/>
      <c r="AS24" s="409" t="str">
        <f>IF(LEN(VLOOKUP(AK22,suvaha!$D$92:$H$158,2,FALSE))&lt;9,"",LEFT(RIGHT(VLOOKUP(AK22,suvaha!$D$92:$H$158,2,FALSE),9),1))</f>
        <v/>
      </c>
      <c r="AT24" s="211"/>
      <c r="AU24" s="409" t="str">
        <f>IF(LEN(VLOOKUP(AK22,suvaha!$D$92:$H$158,2,FALSE))&lt;8,"",LEFT(RIGHT(VLOOKUP(AK22,suvaha!$D$92:$H$158,2,FALSE),8),1))</f>
        <v/>
      </c>
      <c r="AV24" s="411"/>
      <c r="AW24" s="409" t="str">
        <f>IF(LEN(VLOOKUP(AK22,suvaha!$D$92:$H$158,2,FALSE))&lt;7,"",LEFT(RIGHT(VLOOKUP(AK22,suvaha!$D$92:$H$158,2,FALSE),7),1))</f>
        <v/>
      </c>
      <c r="AX24" s="411"/>
      <c r="AY24" s="409" t="str">
        <f>IF(LEN(VLOOKUP(AK22,suvaha!$D$92:$H$158,2,FALSE))&lt;6,"",LEFT(RIGHT(VLOOKUP(AK22,suvaha!$D$92:$H$158,2,FALSE),6),1))</f>
        <v/>
      </c>
      <c r="AZ24" s="211"/>
      <c r="BA24" s="754" t="str">
        <f>IF(LEN(VLOOKUP(AK22,suvaha!$D$92:$H$158,2,FALSE))&lt;5,"",LEFT(RIGHT(VLOOKUP(AK22,suvaha!$D$92:$H$158,2,FALSE),5),1))</f>
        <v/>
      </c>
      <c r="BB24" s="754" t="e">
        <f>IF(LEN(#REF!)&lt;5,"",LEFT(RIGHT(#REF!,5),1))</f>
        <v>#REF!</v>
      </c>
      <c r="BC24" s="411"/>
      <c r="BD24" s="409" t="str">
        <f>IF(LEN(VLOOKUP(AK22,suvaha!$D$92:$H$158,2,FALSE))&lt;4,"",LEFT(RIGHT(VLOOKUP(AK22,suvaha!$D$92:$H$158,2,FALSE),4),1))</f>
        <v/>
      </c>
      <c r="BE24" s="411"/>
      <c r="BF24" s="409" t="str">
        <f>IF(LEN(VLOOKUP(AK22,suvaha!$D$92:$H$158,2,FALSE))&lt;3,"",LEFT(RIGHT(VLOOKUP(AK22,suvaha!$D$92:$H$158,2,FALSE),3),1))</f>
        <v/>
      </c>
      <c r="BG24" s="411"/>
      <c r="BH24" s="409" t="str">
        <f>IF(LEN(VLOOKUP(AK22,suvaha!$D$92:$H$158,2,FALSE))&lt;2,"",LEFT(RIGHT(VLOOKUP(AK22,suvaha!$D$92:$H$158,2,FALSE),2),1))</f>
        <v/>
      </c>
      <c r="BI24" s="411"/>
      <c r="BJ24" s="409" t="str">
        <f>IF(VLOOKUP(AK22,suvaha!$D$92:$H$158,2,FALSE)=0,"",IF(LEN(VLOOKUP(AK22,suvaha!$D$92:$H$158,2,FALSE))&lt;1,"",LEFT(RIGHT(VLOOKUP(AK22,suvaha!$D$92:$H$158,2,FALSE),1),1)))</f>
        <v/>
      </c>
      <c r="BK24" s="643"/>
      <c r="BL24" s="618"/>
      <c r="BM24" s="409" t="str">
        <f>IF(LEN(VLOOKUP(AK22,suvaha!$D$92:$H$158,4,FALSE))&lt;11,"",LEFT(RIGHT(VLOOKUP(AK22,suvaha!$D$92:$H$158,4,FALSE),11),1))</f>
        <v/>
      </c>
      <c r="BN24" s="211"/>
      <c r="BO24" s="409" t="str">
        <f>IF(LEN(VLOOKUP(AK22,suvaha!$D$92:$H$158,4,FALSE))&lt;10,"",LEFT(RIGHT(VLOOKUP(AK22,suvaha!$D$92:$H$158,4,FALSE),10),1))</f>
        <v/>
      </c>
      <c r="BP24" s="411"/>
      <c r="BQ24" s="409" t="str">
        <f>IF(LEN(VLOOKUP(AK22,suvaha!$D$92:$H$158,4,FALSE))&lt;9,"",LEFT(RIGHT(VLOOKUP(AK22,suvaha!$D$92:$H$158,4,FALSE),9),1))</f>
        <v/>
      </c>
      <c r="BR24" s="211"/>
      <c r="BS24" s="409" t="str">
        <f>IF(LEN(VLOOKUP(AK22,suvaha!$D$92:$H$158,4,FALSE))&lt;8,"",LEFT(RIGHT(VLOOKUP(AK22,suvaha!$D$92:$H$158,4,FALSE),8),1))</f>
        <v/>
      </c>
      <c r="BT24" s="411"/>
      <c r="BU24" s="409" t="str">
        <f>IF(LEN(VLOOKUP(AK22,suvaha!$D$92:$H$158,4,FALSE))&lt;7,"",LEFT(RIGHT(VLOOKUP(AK22,suvaha!$D$92:$H$158,4,FALSE),7),1))</f>
        <v/>
      </c>
      <c r="BV24" s="801"/>
      <c r="BW24" s="409" t="str">
        <f>IF(LEN(VLOOKUP(AK22,suvaha!$D$92:$H$158,4,FALSE))&lt;6,"",LEFT(RIGHT(VLOOKUP(AK22,suvaha!$D$92:$H$158,4,FALSE),6),1))</f>
        <v/>
      </c>
      <c r="BX24" s="411"/>
      <c r="BY24" s="409" t="str">
        <f>IF(LEN(VLOOKUP(AK22,suvaha!$D$92:$H$158,4,FALSE))&lt;5,"",LEFT(RIGHT(VLOOKUP(AK22,suvaha!$D$92:$H$158,4,FALSE),5),1))</f>
        <v/>
      </c>
      <c r="BZ24" s="411"/>
      <c r="CA24" s="409" t="str">
        <f>IF(LEN(VLOOKUP(AK22,suvaha!$D$92:$H$158,4,FALSE))&lt;4,"",LEFT(RIGHT(VLOOKUP(AK22,suvaha!$D$92:$H$158,4,FALSE),4),1))</f>
        <v/>
      </c>
      <c r="CB24" s="802"/>
      <c r="CC24" s="409" t="str">
        <f>IF(LEN(VLOOKUP(AK22,suvaha!$D$92:$H$158,4,FALSE))&lt;3,"",LEFT(RIGHT(VLOOKUP(AK22,suvaha!$D$92:$H$158,4,FALSE),3),1))</f>
        <v/>
      </c>
      <c r="CD24" s="411"/>
      <c r="CE24" s="409" t="str">
        <f>IF(LEN(VLOOKUP(AK22,suvaha!$D$92:$H$158,4,FALSE))&lt;2,"",LEFT(RIGHT(VLOOKUP(AK22,suvaha!$D$92:$H$158,4,FALSE),2),1))</f>
        <v/>
      </c>
      <c r="CF24" s="411"/>
      <c r="CG24" s="409" t="str">
        <f>IF(VLOOKUP(AK22,suvaha!$D$92:$H$158,4,FALSE)=0,"",IF(LEN(VLOOKUP(AK22,suvaha!$D$92:$H$158,4,FALSE))&lt;1,"",LEFT(RIGHT(VLOOKUP(AK22,suvaha!$D$92:$H$158,4,FALSE),1),1)))</f>
        <v/>
      </c>
      <c r="CH24" s="268"/>
      <c r="CI24" s="261"/>
      <c r="CJ24" s="261"/>
    </row>
    <row r="25" spans="1:88" s="269" customFormat="1" ht="3" customHeight="1">
      <c r="A25" s="261"/>
      <c r="B25" s="261"/>
      <c r="C25" s="261"/>
      <c r="E25" s="815"/>
      <c r="F25" s="816"/>
      <c r="G25" s="823"/>
      <c r="H25" s="824"/>
      <c r="I25" s="824"/>
      <c r="J25" s="824"/>
      <c r="K25" s="824"/>
      <c r="L25" s="824"/>
      <c r="M25" s="824"/>
      <c r="N25" s="824"/>
      <c r="O25" s="824"/>
      <c r="P25" s="824"/>
      <c r="Q25" s="824"/>
      <c r="R25" s="824"/>
      <c r="S25" s="824"/>
      <c r="T25" s="824"/>
      <c r="U25" s="824"/>
      <c r="V25" s="824"/>
      <c r="W25" s="824"/>
      <c r="X25" s="824"/>
      <c r="Y25" s="824"/>
      <c r="Z25" s="824"/>
      <c r="AA25" s="824"/>
      <c r="AB25" s="824"/>
      <c r="AC25" s="824"/>
      <c r="AD25" s="824"/>
      <c r="AE25" s="824"/>
      <c r="AF25" s="824"/>
      <c r="AG25" s="824"/>
      <c r="AH25" s="824"/>
      <c r="AI25" s="824"/>
      <c r="AJ25" s="825"/>
      <c r="AK25" s="770"/>
      <c r="AL25" s="770"/>
      <c r="AM25" s="770"/>
      <c r="AN25" s="329"/>
      <c r="AO25" s="331"/>
      <c r="AP25" s="331"/>
      <c r="AQ25" s="331"/>
      <c r="AR25" s="331"/>
      <c r="AS25" s="331"/>
      <c r="AT25" s="331"/>
      <c r="AU25" s="331"/>
      <c r="AV25" s="331"/>
      <c r="AW25" s="331"/>
      <c r="AX25" s="331"/>
      <c r="AY25" s="331"/>
      <c r="AZ25" s="331"/>
      <c r="BA25" s="331"/>
      <c r="BB25" s="331"/>
      <c r="BC25" s="331"/>
      <c r="BD25" s="331"/>
      <c r="BE25" s="270"/>
      <c r="BF25" s="270"/>
      <c r="BG25" s="270"/>
      <c r="BH25" s="270"/>
      <c r="BI25" s="270"/>
      <c r="BJ25" s="270"/>
      <c r="BK25" s="270"/>
      <c r="BL25" s="638"/>
      <c r="BM25" s="638"/>
      <c r="BN25" s="638"/>
      <c r="BO25" s="638"/>
      <c r="BP25" s="638"/>
      <c r="BQ25" s="638"/>
      <c r="BR25" s="638"/>
      <c r="BS25" s="638"/>
      <c r="BT25" s="638"/>
      <c r="BU25" s="638"/>
      <c r="BV25" s="638"/>
      <c r="BW25" s="638"/>
      <c r="BX25" s="638"/>
      <c r="BY25" s="638"/>
      <c r="BZ25" s="638"/>
      <c r="CA25" s="638"/>
      <c r="CB25" s="638"/>
      <c r="CC25" s="270"/>
      <c r="CD25" s="270"/>
      <c r="CE25" s="270"/>
      <c r="CF25" s="270"/>
      <c r="CG25" s="270"/>
      <c r="CH25" s="271"/>
      <c r="CI25" s="261"/>
      <c r="CJ25" s="261"/>
    </row>
    <row r="26" spans="1:88" s="267" customFormat="1" ht="3" customHeight="1">
      <c r="A26" s="261"/>
      <c r="B26" s="262"/>
      <c r="C26" s="263"/>
      <c r="D26" s="263"/>
      <c r="E26" s="784" t="s">
        <v>85</v>
      </c>
      <c r="F26" s="784"/>
      <c r="G26" s="785" t="str">
        <f>Index!C173</f>
        <v>Krátkodobé záväzky súčet (r. 123 + r. 127 až r. 135)</v>
      </c>
      <c r="H26" s="785"/>
      <c r="I26" s="785"/>
      <c r="J26" s="785"/>
      <c r="K26" s="785"/>
      <c r="L26" s="785"/>
      <c r="M26" s="785"/>
      <c r="N26" s="785"/>
      <c r="O26" s="785"/>
      <c r="P26" s="785"/>
      <c r="Q26" s="785"/>
      <c r="R26" s="785"/>
      <c r="S26" s="785"/>
      <c r="T26" s="785"/>
      <c r="U26" s="785"/>
      <c r="V26" s="785"/>
      <c r="W26" s="785"/>
      <c r="X26" s="785"/>
      <c r="Y26" s="785"/>
      <c r="Z26" s="785"/>
      <c r="AA26" s="785"/>
      <c r="AB26" s="785"/>
      <c r="AC26" s="785"/>
      <c r="AD26" s="785"/>
      <c r="AE26" s="785"/>
      <c r="AF26" s="785"/>
      <c r="AG26" s="785"/>
      <c r="AH26" s="785"/>
      <c r="AI26" s="785"/>
      <c r="AJ26" s="785"/>
      <c r="AK26" s="786" t="s">
        <v>157</v>
      </c>
      <c r="AL26" s="786"/>
      <c r="AM26" s="786"/>
      <c r="AN26" s="330"/>
      <c r="AO26" s="332"/>
      <c r="AP26" s="332"/>
      <c r="AQ26" s="332"/>
      <c r="AR26" s="332"/>
      <c r="AS26" s="332"/>
      <c r="AT26" s="332"/>
      <c r="AU26" s="332"/>
      <c r="AV26" s="332"/>
      <c r="AW26" s="332"/>
      <c r="AX26" s="332"/>
      <c r="AY26" s="332"/>
      <c r="AZ26" s="332"/>
      <c r="BA26" s="332"/>
      <c r="BB26" s="332"/>
      <c r="BC26" s="332"/>
      <c r="BD26" s="332"/>
      <c r="BE26" s="264"/>
      <c r="BF26" s="264"/>
      <c r="BG26" s="264"/>
      <c r="BH26" s="264"/>
      <c r="BI26" s="264"/>
      <c r="BJ26" s="264"/>
      <c r="BK26" s="264"/>
      <c r="BL26" s="659"/>
      <c r="BM26" s="659"/>
      <c r="BN26" s="659"/>
      <c r="BO26" s="659"/>
      <c r="BP26" s="659"/>
      <c r="BQ26" s="659"/>
      <c r="BR26" s="659"/>
      <c r="BS26" s="659"/>
      <c r="BT26" s="659"/>
      <c r="BU26" s="659"/>
      <c r="BV26" s="659"/>
      <c r="BW26" s="659"/>
      <c r="BX26" s="659"/>
      <c r="BY26" s="659"/>
      <c r="BZ26" s="659"/>
      <c r="CA26" s="659"/>
      <c r="CB26" s="659"/>
      <c r="CC26" s="264"/>
      <c r="CD26" s="264"/>
      <c r="CE26" s="264"/>
      <c r="CF26" s="264"/>
      <c r="CG26" s="264"/>
      <c r="CH26" s="265"/>
      <c r="CI26" s="266"/>
      <c r="CJ26" s="266"/>
    </row>
    <row r="27" spans="1:88" s="267" customFormat="1" ht="3" customHeight="1">
      <c r="A27" s="261"/>
      <c r="B27" s="261"/>
      <c r="C27" s="261"/>
      <c r="D27" s="262"/>
      <c r="E27" s="784"/>
      <c r="F27" s="784"/>
      <c r="G27" s="785"/>
      <c r="H27" s="785"/>
      <c r="I27" s="785"/>
      <c r="J27" s="785"/>
      <c r="K27" s="785"/>
      <c r="L27" s="785"/>
      <c r="M27" s="785"/>
      <c r="N27" s="785"/>
      <c r="O27" s="785"/>
      <c r="P27" s="785"/>
      <c r="Q27" s="785"/>
      <c r="R27" s="785"/>
      <c r="S27" s="785"/>
      <c r="T27" s="785"/>
      <c r="U27" s="785"/>
      <c r="V27" s="785"/>
      <c r="W27" s="785"/>
      <c r="X27" s="785"/>
      <c r="Y27" s="785"/>
      <c r="Z27" s="785"/>
      <c r="AA27" s="785"/>
      <c r="AB27" s="785"/>
      <c r="AC27" s="785"/>
      <c r="AD27" s="785"/>
      <c r="AE27" s="785"/>
      <c r="AF27" s="785"/>
      <c r="AG27" s="785"/>
      <c r="AH27" s="785"/>
      <c r="AI27" s="785"/>
      <c r="AJ27" s="785"/>
      <c r="AK27" s="786"/>
      <c r="AL27" s="786"/>
      <c r="AM27" s="786"/>
      <c r="AN27" s="333"/>
      <c r="AO27" s="413"/>
      <c r="AP27" s="413"/>
      <c r="AQ27" s="413"/>
      <c r="AR27" s="412"/>
      <c r="AS27" s="410"/>
      <c r="AT27" s="410"/>
      <c r="AU27" s="410"/>
      <c r="AV27" s="410"/>
      <c r="AW27" s="410"/>
      <c r="AX27" s="411"/>
      <c r="AY27" s="800"/>
      <c r="AZ27" s="800"/>
      <c r="BA27" s="800"/>
      <c r="BB27" s="800"/>
      <c r="BC27" s="800"/>
      <c r="BD27" s="800"/>
      <c r="BE27" s="411"/>
      <c r="BF27" s="761"/>
      <c r="BG27" s="761"/>
      <c r="BH27" s="761"/>
      <c r="BI27" s="761"/>
      <c r="BJ27" s="761"/>
      <c r="BK27" s="643"/>
      <c r="BL27" s="618"/>
      <c r="BM27" s="612"/>
      <c r="BN27" s="612"/>
      <c r="BO27" s="612"/>
      <c r="BP27" s="412"/>
      <c r="BQ27" s="800"/>
      <c r="BR27" s="800"/>
      <c r="BS27" s="800"/>
      <c r="BT27" s="800"/>
      <c r="BU27" s="800"/>
      <c r="BV27" s="801"/>
      <c r="BW27" s="761"/>
      <c r="BX27" s="761"/>
      <c r="BY27" s="761"/>
      <c r="BZ27" s="761"/>
      <c r="CA27" s="761"/>
      <c r="CB27" s="802"/>
      <c r="CC27" s="761"/>
      <c r="CD27" s="761"/>
      <c r="CE27" s="761"/>
      <c r="CF27" s="761"/>
      <c r="CG27" s="761"/>
      <c r="CH27" s="268"/>
      <c r="CI27" s="266"/>
      <c r="CJ27" s="266"/>
    </row>
    <row r="28" spans="1:88" s="269" customFormat="1" ht="15" customHeight="1">
      <c r="A28" s="261"/>
      <c r="B28" s="261"/>
      <c r="C28" s="261"/>
      <c r="E28" s="784"/>
      <c r="F28" s="784"/>
      <c r="G28" s="785"/>
      <c r="H28" s="785"/>
      <c r="I28" s="785"/>
      <c r="J28" s="785"/>
      <c r="K28" s="785"/>
      <c r="L28" s="785"/>
      <c r="M28" s="785"/>
      <c r="N28" s="785"/>
      <c r="O28" s="785"/>
      <c r="P28" s="785"/>
      <c r="Q28" s="785"/>
      <c r="R28" s="785"/>
      <c r="S28" s="785"/>
      <c r="T28" s="785"/>
      <c r="U28" s="785"/>
      <c r="V28" s="785"/>
      <c r="W28" s="785"/>
      <c r="X28" s="785"/>
      <c r="Y28" s="785"/>
      <c r="Z28" s="785"/>
      <c r="AA28" s="785"/>
      <c r="AB28" s="785"/>
      <c r="AC28" s="785"/>
      <c r="AD28" s="785"/>
      <c r="AE28" s="785"/>
      <c r="AF28" s="785"/>
      <c r="AG28" s="785"/>
      <c r="AH28" s="785"/>
      <c r="AI28" s="785"/>
      <c r="AJ28" s="785"/>
      <c r="AK28" s="786"/>
      <c r="AL28" s="786"/>
      <c r="AM28" s="786"/>
      <c r="AN28" s="333"/>
      <c r="AO28" s="409" t="str">
        <f>IF(LEN(VLOOKUP(AK26,suvaha!$D$92:$H$158,2,FALSE))&lt;11,"",LEFT(RIGHT(VLOOKUP(AK26,suvaha!$D$92:$H$158,2,FALSE),11),1))</f>
        <v/>
      </c>
      <c r="AP28" s="211"/>
      <c r="AQ28" s="409" t="str">
        <f>IF(LEN(VLOOKUP(AK26,suvaha!$D$92:$H$158,2,FALSE))&lt;10,"",LEFT(RIGHT(VLOOKUP(AK26,suvaha!$D$92:$H$158,2,FALSE),10),1))</f>
        <v/>
      </c>
      <c r="AR28" s="411"/>
      <c r="AS28" s="409" t="str">
        <f>IF(LEN(VLOOKUP(AK26,suvaha!$D$92:$H$158,2,FALSE))&lt;9,"",LEFT(RIGHT(VLOOKUP(AK26,suvaha!$D$92:$H$158,2,FALSE),9),1))</f>
        <v/>
      </c>
      <c r="AT28" s="211"/>
      <c r="AU28" s="409" t="str">
        <f>IF(LEN(VLOOKUP(AK26,suvaha!$D$92:$H$158,2,FALSE))&lt;8,"",LEFT(RIGHT(VLOOKUP(AK26,suvaha!$D$92:$H$158,2,FALSE),8),1))</f>
        <v/>
      </c>
      <c r="AV28" s="411"/>
      <c r="AW28" s="409" t="str">
        <f>IF(LEN(VLOOKUP(AK26,suvaha!$D$92:$H$158,2,FALSE))&lt;7,"",LEFT(RIGHT(VLOOKUP(AK26,suvaha!$D$92:$H$158,2,FALSE),7),1))</f>
        <v>9</v>
      </c>
      <c r="AX28" s="411"/>
      <c r="AY28" s="409" t="str">
        <f>IF(LEN(VLOOKUP(AK26,suvaha!$D$92:$H$158,2,FALSE))&lt;6,"",LEFT(RIGHT(VLOOKUP(AK26,suvaha!$D$92:$H$158,2,FALSE),6),1))</f>
        <v>3</v>
      </c>
      <c r="AZ28" s="211"/>
      <c r="BA28" s="754" t="str">
        <f>IF(LEN(VLOOKUP(AK26,suvaha!$D$92:$H$158,2,FALSE))&lt;5,"",LEFT(RIGHT(VLOOKUP(AK26,suvaha!$D$92:$H$158,2,FALSE),5),1))</f>
        <v>7</v>
      </c>
      <c r="BB28" s="754" t="e">
        <f>IF(LEN(#REF!)&lt;5,"",LEFT(RIGHT(#REF!,5),1))</f>
        <v>#REF!</v>
      </c>
      <c r="BC28" s="411"/>
      <c r="BD28" s="409" t="str">
        <f>IF(LEN(VLOOKUP(AK26,suvaha!$D$92:$H$158,2,FALSE))&lt;4,"",LEFT(RIGHT(VLOOKUP(AK26,suvaha!$D$92:$H$158,2,FALSE),4),1))</f>
        <v>3</v>
      </c>
      <c r="BE28" s="411"/>
      <c r="BF28" s="409" t="str">
        <f>IF(LEN(VLOOKUP(AK26,suvaha!$D$92:$H$158,2,FALSE))&lt;3,"",LEFT(RIGHT(VLOOKUP(AK26,suvaha!$D$92:$H$158,2,FALSE),3),1))</f>
        <v>1</v>
      </c>
      <c r="BG28" s="411"/>
      <c r="BH28" s="409" t="str">
        <f>IF(LEN(VLOOKUP(AK26,suvaha!$D$92:$H$158,2,FALSE))&lt;2,"",LEFT(RIGHT(VLOOKUP(AK26,suvaha!$D$92:$H$158,2,FALSE),2),1))</f>
        <v>2</v>
      </c>
      <c r="BI28" s="411"/>
      <c r="BJ28" s="409" t="str">
        <f>IF(VLOOKUP(AK26,suvaha!$D$92:$H$158,2,FALSE)=0,"",IF(LEN(VLOOKUP(AK26,suvaha!$D$92:$H$158,2,FALSE))&lt;1,"",LEFT(RIGHT(VLOOKUP(AK26,suvaha!$D$92:$H$158,2,FALSE),1),1)))</f>
        <v>0</v>
      </c>
      <c r="BK28" s="643"/>
      <c r="BL28" s="618"/>
      <c r="BM28" s="409" t="str">
        <f>IF(LEN(VLOOKUP(AK26,suvaha!$D$92:$H$158,4,FALSE))&lt;11,"",LEFT(RIGHT(VLOOKUP(AK26,suvaha!$D$92:$H$158,4,FALSE),11),1))</f>
        <v/>
      </c>
      <c r="BN28" s="211"/>
      <c r="BO28" s="409" t="str">
        <f>IF(LEN(VLOOKUP(AK26,suvaha!$D$92:$H$158,4,FALSE))&lt;10,"",LEFT(RIGHT(VLOOKUP(AK26,suvaha!$D$92:$H$158,4,FALSE),10),1))</f>
        <v/>
      </c>
      <c r="BP28" s="411"/>
      <c r="BQ28" s="409" t="str">
        <f>IF(LEN(VLOOKUP(AK26,suvaha!$D$92:$H$158,4,FALSE))&lt;9,"",LEFT(RIGHT(VLOOKUP(AK26,suvaha!$D$92:$H$158,4,FALSE),9),1))</f>
        <v/>
      </c>
      <c r="BR28" s="211"/>
      <c r="BS28" s="409" t="str">
        <f>IF(LEN(VLOOKUP(AK26,suvaha!$D$92:$H$158,4,FALSE))&lt;8,"",LEFT(RIGHT(VLOOKUP(AK26,suvaha!$D$92:$H$158,4,FALSE),8),1))</f>
        <v/>
      </c>
      <c r="BT28" s="411"/>
      <c r="BU28" s="409" t="str">
        <f>IF(LEN(VLOOKUP(AK26,suvaha!$D$92:$H$158,4,FALSE))&lt;7,"",LEFT(RIGHT(VLOOKUP(AK26,suvaha!$D$92:$H$158,4,FALSE),7),1))</f>
        <v>6</v>
      </c>
      <c r="BV28" s="801"/>
      <c r="BW28" s="409" t="str">
        <f>IF(LEN(VLOOKUP(AK26,suvaha!$D$92:$H$158,4,FALSE))&lt;6,"",LEFT(RIGHT(VLOOKUP(AK26,suvaha!$D$92:$H$158,4,FALSE),6),1))</f>
        <v>5</v>
      </c>
      <c r="BX28" s="411"/>
      <c r="BY28" s="409" t="str">
        <f>IF(LEN(VLOOKUP(AK26,suvaha!$D$92:$H$158,4,FALSE))&lt;5,"",LEFT(RIGHT(VLOOKUP(AK26,suvaha!$D$92:$H$158,4,FALSE),5),1))</f>
        <v>3</v>
      </c>
      <c r="BZ28" s="411"/>
      <c r="CA28" s="409" t="str">
        <f>IF(LEN(VLOOKUP(AK26,suvaha!$D$92:$H$158,4,FALSE))&lt;4,"",LEFT(RIGHT(VLOOKUP(AK26,suvaha!$D$92:$H$158,4,FALSE),4),1))</f>
        <v>9</v>
      </c>
      <c r="CB28" s="802"/>
      <c r="CC28" s="409" t="str">
        <f>IF(LEN(VLOOKUP(AK26,suvaha!$D$92:$H$158,4,FALSE))&lt;3,"",LEFT(RIGHT(VLOOKUP(AK26,suvaha!$D$92:$H$158,4,FALSE),3),1))</f>
        <v>2</v>
      </c>
      <c r="CD28" s="411"/>
      <c r="CE28" s="409" t="str">
        <f>IF(LEN(VLOOKUP(AK26,suvaha!$D$92:$H$158,4,FALSE))&lt;2,"",LEFT(RIGHT(VLOOKUP(AK26,suvaha!$D$92:$H$158,4,FALSE),2),1))</f>
        <v>7</v>
      </c>
      <c r="CF28" s="411"/>
      <c r="CG28" s="409" t="str">
        <f>IF(VLOOKUP(AK26,suvaha!$D$92:$H$158,4,FALSE)=0,"",IF(LEN(VLOOKUP(AK26,suvaha!$D$92:$H$158,4,FALSE))&lt;1,"",LEFT(RIGHT(VLOOKUP(AK26,suvaha!$D$92:$H$158,4,FALSE),1),1)))</f>
        <v>5</v>
      </c>
      <c r="CH28" s="268"/>
      <c r="CI28" s="261"/>
      <c r="CJ28" s="261"/>
    </row>
    <row r="29" spans="1:88" s="269" customFormat="1" ht="3" customHeight="1">
      <c r="A29" s="261"/>
      <c r="B29" s="261"/>
      <c r="C29" s="261"/>
      <c r="E29" s="784"/>
      <c r="F29" s="784"/>
      <c r="G29" s="785"/>
      <c r="H29" s="785"/>
      <c r="I29" s="785"/>
      <c r="J29" s="785"/>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5"/>
      <c r="AK29" s="786"/>
      <c r="AL29" s="786"/>
      <c r="AM29" s="786"/>
      <c r="AN29" s="329"/>
      <c r="AO29" s="331"/>
      <c r="AP29" s="331"/>
      <c r="AQ29" s="331"/>
      <c r="AR29" s="331"/>
      <c r="AS29" s="331"/>
      <c r="AT29" s="331"/>
      <c r="AU29" s="331"/>
      <c r="AV29" s="331"/>
      <c r="AW29" s="331"/>
      <c r="AX29" s="331"/>
      <c r="AY29" s="331"/>
      <c r="AZ29" s="331"/>
      <c r="BA29" s="331"/>
      <c r="BB29" s="331"/>
      <c r="BC29" s="331"/>
      <c r="BD29" s="331"/>
      <c r="BE29" s="270"/>
      <c r="BF29" s="270"/>
      <c r="BG29" s="270"/>
      <c r="BH29" s="270"/>
      <c r="BI29" s="270"/>
      <c r="BJ29" s="270"/>
      <c r="BK29" s="270"/>
      <c r="BL29" s="638"/>
      <c r="BM29" s="638"/>
      <c r="BN29" s="638"/>
      <c r="BO29" s="638"/>
      <c r="BP29" s="638"/>
      <c r="BQ29" s="638"/>
      <c r="BR29" s="638"/>
      <c r="BS29" s="638"/>
      <c r="BT29" s="638"/>
      <c r="BU29" s="638"/>
      <c r="BV29" s="638"/>
      <c r="BW29" s="638"/>
      <c r="BX29" s="638"/>
      <c r="BY29" s="638"/>
      <c r="BZ29" s="638"/>
      <c r="CA29" s="638"/>
      <c r="CB29" s="638"/>
      <c r="CC29" s="270"/>
      <c r="CD29" s="270"/>
      <c r="CE29" s="270"/>
      <c r="CF29" s="270"/>
      <c r="CG29" s="270"/>
      <c r="CH29" s="271"/>
      <c r="CI29" s="261"/>
      <c r="CJ29" s="261"/>
    </row>
    <row r="30" spans="1:88" s="267" customFormat="1" ht="3" customHeight="1">
      <c r="A30" s="261"/>
      <c r="B30" s="262"/>
      <c r="C30" s="263"/>
      <c r="D30" s="263"/>
      <c r="E30" s="784" t="s">
        <v>924</v>
      </c>
      <c r="F30" s="784"/>
      <c r="G30" s="785" t="str">
        <f>Index!C174</f>
        <v>Záväzky z obchodného styku súčet (r. 124 až r. 126)</v>
      </c>
      <c r="H30" s="841"/>
      <c r="I30" s="841"/>
      <c r="J30" s="841"/>
      <c r="K30" s="841"/>
      <c r="L30" s="841"/>
      <c r="M30" s="841"/>
      <c r="N30" s="841"/>
      <c r="O30" s="841"/>
      <c r="P30" s="841"/>
      <c r="Q30" s="841"/>
      <c r="R30" s="841"/>
      <c r="S30" s="841"/>
      <c r="T30" s="841"/>
      <c r="U30" s="841"/>
      <c r="V30" s="841"/>
      <c r="W30" s="841"/>
      <c r="X30" s="841"/>
      <c r="Y30" s="841"/>
      <c r="Z30" s="841"/>
      <c r="AA30" s="841"/>
      <c r="AB30" s="841"/>
      <c r="AC30" s="841"/>
      <c r="AD30" s="841"/>
      <c r="AE30" s="841"/>
      <c r="AF30" s="841"/>
      <c r="AG30" s="841"/>
      <c r="AH30" s="841"/>
      <c r="AI30" s="841"/>
      <c r="AJ30" s="841"/>
      <c r="AK30" s="786" t="s">
        <v>159</v>
      </c>
      <c r="AL30" s="786"/>
      <c r="AM30" s="786"/>
      <c r="AN30" s="330"/>
      <c r="AO30" s="332"/>
      <c r="AP30" s="332"/>
      <c r="AQ30" s="332"/>
      <c r="AR30" s="332"/>
      <c r="AS30" s="332"/>
      <c r="AT30" s="332"/>
      <c r="AU30" s="332"/>
      <c r="AV30" s="332"/>
      <c r="AW30" s="332"/>
      <c r="AX30" s="332"/>
      <c r="AY30" s="332"/>
      <c r="AZ30" s="332"/>
      <c r="BA30" s="332"/>
      <c r="BB30" s="332"/>
      <c r="BC30" s="332"/>
      <c r="BD30" s="332"/>
      <c r="BE30" s="264"/>
      <c r="BF30" s="264"/>
      <c r="BG30" s="264"/>
      <c r="BH30" s="264"/>
      <c r="BI30" s="264"/>
      <c r="BJ30" s="264"/>
      <c r="BK30" s="264"/>
      <c r="BL30" s="659"/>
      <c r="BM30" s="659"/>
      <c r="BN30" s="659"/>
      <c r="BO30" s="659"/>
      <c r="BP30" s="659"/>
      <c r="BQ30" s="659"/>
      <c r="BR30" s="659"/>
      <c r="BS30" s="659"/>
      <c r="BT30" s="659"/>
      <c r="BU30" s="659"/>
      <c r="BV30" s="659"/>
      <c r="BW30" s="659"/>
      <c r="BX30" s="659"/>
      <c r="BY30" s="659"/>
      <c r="BZ30" s="659"/>
      <c r="CA30" s="659"/>
      <c r="CB30" s="659"/>
      <c r="CC30" s="264"/>
      <c r="CD30" s="264"/>
      <c r="CE30" s="264"/>
      <c r="CF30" s="264"/>
      <c r="CG30" s="264"/>
      <c r="CH30" s="265"/>
      <c r="CI30" s="266"/>
      <c r="CJ30" s="266"/>
    </row>
    <row r="31" spans="1:88" s="267" customFormat="1" ht="3" customHeight="1">
      <c r="A31" s="261"/>
      <c r="B31" s="261"/>
      <c r="C31" s="261"/>
      <c r="D31" s="262"/>
      <c r="E31" s="784"/>
      <c r="F31" s="784"/>
      <c r="G31" s="841"/>
      <c r="H31" s="841"/>
      <c r="I31" s="841"/>
      <c r="J31" s="841"/>
      <c r="K31" s="841"/>
      <c r="L31" s="841"/>
      <c r="M31" s="841"/>
      <c r="N31" s="841"/>
      <c r="O31" s="841"/>
      <c r="P31" s="841"/>
      <c r="Q31" s="841"/>
      <c r="R31" s="841"/>
      <c r="S31" s="841"/>
      <c r="T31" s="841"/>
      <c r="U31" s="841"/>
      <c r="V31" s="841"/>
      <c r="W31" s="841"/>
      <c r="X31" s="841"/>
      <c r="Y31" s="841"/>
      <c r="Z31" s="841"/>
      <c r="AA31" s="841"/>
      <c r="AB31" s="841"/>
      <c r="AC31" s="841"/>
      <c r="AD31" s="841"/>
      <c r="AE31" s="841"/>
      <c r="AF31" s="841"/>
      <c r="AG31" s="841"/>
      <c r="AH31" s="841"/>
      <c r="AI31" s="841"/>
      <c r="AJ31" s="841"/>
      <c r="AK31" s="786"/>
      <c r="AL31" s="786"/>
      <c r="AM31" s="786"/>
      <c r="AN31" s="333"/>
      <c r="AO31" s="413"/>
      <c r="AP31" s="413"/>
      <c r="AQ31" s="413"/>
      <c r="AR31" s="412"/>
      <c r="AS31" s="410"/>
      <c r="AT31" s="410"/>
      <c r="AU31" s="410"/>
      <c r="AV31" s="410"/>
      <c r="AW31" s="410"/>
      <c r="AX31" s="411"/>
      <c r="AY31" s="800"/>
      <c r="AZ31" s="800"/>
      <c r="BA31" s="800"/>
      <c r="BB31" s="800"/>
      <c r="BC31" s="800"/>
      <c r="BD31" s="800"/>
      <c r="BE31" s="411"/>
      <c r="BF31" s="761"/>
      <c r="BG31" s="761"/>
      <c r="BH31" s="761"/>
      <c r="BI31" s="761"/>
      <c r="BJ31" s="761"/>
      <c r="BK31" s="643"/>
      <c r="BL31" s="618"/>
      <c r="BM31" s="612"/>
      <c r="BN31" s="612"/>
      <c r="BO31" s="612"/>
      <c r="BP31" s="412"/>
      <c r="BQ31" s="800"/>
      <c r="BR31" s="800"/>
      <c r="BS31" s="800"/>
      <c r="BT31" s="800"/>
      <c r="BU31" s="800"/>
      <c r="BV31" s="801"/>
      <c r="BW31" s="761"/>
      <c r="BX31" s="761"/>
      <c r="BY31" s="761"/>
      <c r="BZ31" s="761"/>
      <c r="CA31" s="761"/>
      <c r="CB31" s="802"/>
      <c r="CC31" s="761"/>
      <c r="CD31" s="761"/>
      <c r="CE31" s="761"/>
      <c r="CF31" s="761"/>
      <c r="CG31" s="761"/>
      <c r="CH31" s="268"/>
      <c r="CI31" s="266"/>
      <c r="CJ31" s="266"/>
    </row>
    <row r="32" spans="1:88" s="269" customFormat="1" ht="15" customHeight="1">
      <c r="A32" s="261"/>
      <c r="B32" s="261"/>
      <c r="C32" s="261"/>
      <c r="E32" s="784"/>
      <c r="F32" s="784"/>
      <c r="G32" s="841"/>
      <c r="H32" s="841"/>
      <c r="I32" s="841"/>
      <c r="J32" s="841"/>
      <c r="K32" s="841"/>
      <c r="L32" s="841"/>
      <c r="M32" s="841"/>
      <c r="N32" s="841"/>
      <c r="O32" s="841"/>
      <c r="P32" s="841"/>
      <c r="Q32" s="841"/>
      <c r="R32" s="841"/>
      <c r="S32" s="841"/>
      <c r="T32" s="841"/>
      <c r="U32" s="841"/>
      <c r="V32" s="841"/>
      <c r="W32" s="841"/>
      <c r="X32" s="841"/>
      <c r="Y32" s="841"/>
      <c r="Z32" s="841"/>
      <c r="AA32" s="841"/>
      <c r="AB32" s="841"/>
      <c r="AC32" s="841"/>
      <c r="AD32" s="841"/>
      <c r="AE32" s="841"/>
      <c r="AF32" s="841"/>
      <c r="AG32" s="841"/>
      <c r="AH32" s="841"/>
      <c r="AI32" s="841"/>
      <c r="AJ32" s="841"/>
      <c r="AK32" s="786"/>
      <c r="AL32" s="786"/>
      <c r="AM32" s="786"/>
      <c r="AN32" s="333"/>
      <c r="AO32" s="409" t="str">
        <f>IF(LEN(VLOOKUP(AK30,suvaha!$D$92:$H$158,2,FALSE))&lt;11,"",LEFT(RIGHT(VLOOKUP(AK30,suvaha!$D$92:$H$158,2,FALSE),11),1))</f>
        <v/>
      </c>
      <c r="AP32" s="211"/>
      <c r="AQ32" s="409" t="str">
        <f>IF(LEN(VLOOKUP(AK30,suvaha!$D$92:$H$158,2,FALSE))&lt;10,"",LEFT(RIGHT(VLOOKUP(AK30,suvaha!$D$92:$H$158,2,FALSE),10),1))</f>
        <v/>
      </c>
      <c r="AR32" s="411"/>
      <c r="AS32" s="409" t="str">
        <f>IF(LEN(VLOOKUP(AK30,suvaha!$D$92:$H$158,2,FALSE))&lt;9,"",LEFT(RIGHT(VLOOKUP(AK30,suvaha!$D$92:$H$158,2,FALSE),9),1))</f>
        <v/>
      </c>
      <c r="AT32" s="211"/>
      <c r="AU32" s="409" t="str">
        <f>IF(LEN(VLOOKUP(AK30,suvaha!$D$92:$H$158,2,FALSE))&lt;8,"",LEFT(RIGHT(VLOOKUP(AK30,suvaha!$D$92:$H$158,2,FALSE),8),1))</f>
        <v/>
      </c>
      <c r="AV32" s="411"/>
      <c r="AW32" s="409" t="str">
        <f>IF(LEN(VLOOKUP(AK30,suvaha!$D$92:$H$158,2,FALSE))&lt;7,"",LEFT(RIGHT(VLOOKUP(AK30,suvaha!$D$92:$H$158,2,FALSE),7),1))</f>
        <v>5</v>
      </c>
      <c r="AX32" s="411"/>
      <c r="AY32" s="409" t="str">
        <f>IF(LEN(VLOOKUP(AK30,suvaha!$D$92:$H$158,2,FALSE))&lt;6,"",LEFT(RIGHT(VLOOKUP(AK30,suvaha!$D$92:$H$158,2,FALSE),6),1))</f>
        <v>3</v>
      </c>
      <c r="AZ32" s="211"/>
      <c r="BA32" s="754" t="str">
        <f>IF(LEN(VLOOKUP(AK30,suvaha!$D$92:$H$158,2,FALSE))&lt;5,"",LEFT(RIGHT(VLOOKUP(AK30,suvaha!$D$92:$H$158,2,FALSE),5),1))</f>
        <v>6</v>
      </c>
      <c r="BB32" s="754" t="e">
        <f>IF(LEN(#REF!)&lt;5,"",LEFT(RIGHT(#REF!,5),1))</f>
        <v>#REF!</v>
      </c>
      <c r="BC32" s="411"/>
      <c r="BD32" s="409" t="str">
        <f>IF(LEN(VLOOKUP(AK30,suvaha!$D$92:$H$158,2,FALSE))&lt;4,"",LEFT(RIGHT(VLOOKUP(AK30,suvaha!$D$92:$H$158,2,FALSE),4),1))</f>
        <v>2</v>
      </c>
      <c r="BE32" s="411"/>
      <c r="BF32" s="409" t="str">
        <f>IF(LEN(VLOOKUP(AK30,suvaha!$D$92:$H$158,2,FALSE))&lt;3,"",LEFT(RIGHT(VLOOKUP(AK30,suvaha!$D$92:$H$158,2,FALSE),3),1))</f>
        <v>5</v>
      </c>
      <c r="BG32" s="411"/>
      <c r="BH32" s="409" t="str">
        <f>IF(LEN(VLOOKUP(AK30,suvaha!$D$92:$H$158,2,FALSE))&lt;2,"",LEFT(RIGHT(VLOOKUP(AK30,suvaha!$D$92:$H$158,2,FALSE),2),1))</f>
        <v>0</v>
      </c>
      <c r="BI32" s="411"/>
      <c r="BJ32" s="409" t="str">
        <f>IF(VLOOKUP(AK30,suvaha!$D$92:$H$158,2,FALSE)=0,"",IF(LEN(VLOOKUP(AK30,suvaha!$D$92:$H$158,2,FALSE))&lt;1,"",LEFT(RIGHT(VLOOKUP(AK30,suvaha!$D$92:$H$158,2,FALSE),1),1)))</f>
        <v>5</v>
      </c>
      <c r="BK32" s="643"/>
      <c r="BL32" s="618"/>
      <c r="BM32" s="409" t="str">
        <f>IF(LEN(VLOOKUP(AK30,suvaha!$D$92:$H$158,4,FALSE))&lt;11,"",LEFT(RIGHT(VLOOKUP(AK30,suvaha!$D$92:$H$158,4,FALSE),11),1))</f>
        <v/>
      </c>
      <c r="BN32" s="211"/>
      <c r="BO32" s="409" t="str">
        <f>IF(LEN(VLOOKUP(AK30,suvaha!$D$92:$H$158,4,FALSE))&lt;10,"",LEFT(RIGHT(VLOOKUP(AK30,suvaha!$D$92:$H$158,4,FALSE),10),1))</f>
        <v/>
      </c>
      <c r="BP32" s="411"/>
      <c r="BQ32" s="409" t="str">
        <f>IF(LEN(VLOOKUP(AK30,suvaha!$D$92:$H$158,4,FALSE))&lt;9,"",LEFT(RIGHT(VLOOKUP(AK30,suvaha!$D$92:$H$158,4,FALSE),9),1))</f>
        <v/>
      </c>
      <c r="BR32" s="211"/>
      <c r="BS32" s="409" t="str">
        <f>IF(LEN(VLOOKUP(AK30,suvaha!$D$92:$H$158,4,FALSE))&lt;8,"",LEFT(RIGHT(VLOOKUP(AK30,suvaha!$D$92:$H$158,4,FALSE),8),1))</f>
        <v/>
      </c>
      <c r="BT32" s="411"/>
      <c r="BU32" s="409" t="str">
        <f>IF(LEN(VLOOKUP(AK30,suvaha!$D$92:$H$158,4,FALSE))&lt;7,"",LEFT(RIGHT(VLOOKUP(AK30,suvaha!$D$92:$H$158,4,FALSE),7),1))</f>
        <v>5</v>
      </c>
      <c r="BV32" s="801"/>
      <c r="BW32" s="409" t="str">
        <f>IF(LEN(VLOOKUP(AK30,suvaha!$D$92:$H$158,4,FALSE))&lt;6,"",LEFT(RIGHT(VLOOKUP(AK30,suvaha!$D$92:$H$158,4,FALSE),6),1))</f>
        <v>1</v>
      </c>
      <c r="BX32" s="411"/>
      <c r="BY32" s="409" t="str">
        <f>IF(LEN(VLOOKUP(AK30,suvaha!$D$92:$H$158,4,FALSE))&lt;5,"",LEFT(RIGHT(VLOOKUP(AK30,suvaha!$D$92:$H$158,4,FALSE),5),1))</f>
        <v>1</v>
      </c>
      <c r="BZ32" s="411"/>
      <c r="CA32" s="409" t="str">
        <f>IF(LEN(VLOOKUP(AK30,suvaha!$D$92:$H$158,4,FALSE))&lt;4,"",LEFT(RIGHT(VLOOKUP(AK30,suvaha!$D$92:$H$158,4,FALSE),4),1))</f>
        <v>9</v>
      </c>
      <c r="CB32" s="802"/>
      <c r="CC32" s="409" t="str">
        <f>IF(LEN(VLOOKUP(AK30,suvaha!$D$92:$H$158,4,FALSE))&lt;3,"",LEFT(RIGHT(VLOOKUP(AK30,suvaha!$D$92:$H$158,4,FALSE),3),1))</f>
        <v>6</v>
      </c>
      <c r="CD32" s="411"/>
      <c r="CE32" s="409" t="str">
        <f>IF(LEN(VLOOKUP(AK30,suvaha!$D$92:$H$158,4,FALSE))&lt;2,"",LEFT(RIGHT(VLOOKUP(AK30,suvaha!$D$92:$H$158,4,FALSE),2),1))</f>
        <v>7</v>
      </c>
      <c r="CF32" s="411"/>
      <c r="CG32" s="409" t="str">
        <f>IF(VLOOKUP(AK30,suvaha!$D$92:$H$158,4,FALSE)=0,"",IF(LEN(VLOOKUP(AK30,suvaha!$D$92:$H$158,4,FALSE))&lt;1,"",LEFT(RIGHT(VLOOKUP(AK30,suvaha!$D$92:$H$158,4,FALSE),1),1)))</f>
        <v>3</v>
      </c>
      <c r="CH32" s="268"/>
      <c r="CI32" s="261"/>
      <c r="CJ32" s="261"/>
    </row>
    <row r="33" spans="1:88" s="269" customFormat="1" ht="3" customHeight="1">
      <c r="A33" s="261"/>
      <c r="B33" s="261"/>
      <c r="C33" s="261"/>
      <c r="E33" s="784"/>
      <c r="F33" s="784"/>
      <c r="G33" s="841"/>
      <c r="H33" s="841"/>
      <c r="I33" s="841"/>
      <c r="J33" s="841"/>
      <c r="K33" s="841"/>
      <c r="L33" s="841"/>
      <c r="M33" s="841"/>
      <c r="N33" s="841"/>
      <c r="O33" s="841"/>
      <c r="P33" s="841"/>
      <c r="Q33" s="841"/>
      <c r="R33" s="841"/>
      <c r="S33" s="841"/>
      <c r="T33" s="841"/>
      <c r="U33" s="841"/>
      <c r="V33" s="841"/>
      <c r="W33" s="841"/>
      <c r="X33" s="841"/>
      <c r="Y33" s="841"/>
      <c r="Z33" s="841"/>
      <c r="AA33" s="841"/>
      <c r="AB33" s="841"/>
      <c r="AC33" s="841"/>
      <c r="AD33" s="841"/>
      <c r="AE33" s="841"/>
      <c r="AF33" s="841"/>
      <c r="AG33" s="841"/>
      <c r="AH33" s="841"/>
      <c r="AI33" s="841"/>
      <c r="AJ33" s="841"/>
      <c r="AK33" s="786"/>
      <c r="AL33" s="786"/>
      <c r="AM33" s="786"/>
      <c r="AN33" s="329"/>
      <c r="AO33" s="331"/>
      <c r="AP33" s="331"/>
      <c r="AQ33" s="331"/>
      <c r="AR33" s="331"/>
      <c r="AS33" s="331"/>
      <c r="AT33" s="331"/>
      <c r="AU33" s="331"/>
      <c r="AV33" s="331"/>
      <c r="AW33" s="331"/>
      <c r="AX33" s="331"/>
      <c r="AY33" s="331"/>
      <c r="AZ33" s="331"/>
      <c r="BA33" s="331"/>
      <c r="BB33" s="331"/>
      <c r="BC33" s="331"/>
      <c r="BD33" s="331"/>
      <c r="BE33" s="270"/>
      <c r="BF33" s="270"/>
      <c r="BG33" s="270"/>
      <c r="BH33" s="270"/>
      <c r="BI33" s="270"/>
      <c r="BJ33" s="270"/>
      <c r="BK33" s="270"/>
      <c r="BL33" s="638"/>
      <c r="BM33" s="638"/>
      <c r="BN33" s="638"/>
      <c r="BO33" s="638"/>
      <c r="BP33" s="638"/>
      <c r="BQ33" s="638"/>
      <c r="BR33" s="638"/>
      <c r="BS33" s="638"/>
      <c r="BT33" s="638"/>
      <c r="BU33" s="638"/>
      <c r="BV33" s="638"/>
      <c r="BW33" s="638"/>
      <c r="BX33" s="638"/>
      <c r="BY33" s="638"/>
      <c r="BZ33" s="638"/>
      <c r="CA33" s="638"/>
      <c r="CB33" s="638"/>
      <c r="CC33" s="270"/>
      <c r="CD33" s="270"/>
      <c r="CE33" s="270"/>
      <c r="CF33" s="270"/>
      <c r="CG33" s="270"/>
      <c r="CH33" s="271"/>
      <c r="CI33" s="261"/>
      <c r="CJ33" s="261"/>
    </row>
    <row r="34" spans="1:88" s="206" customFormat="1" ht="3" customHeight="1">
      <c r="A34" s="173"/>
      <c r="B34" s="325"/>
      <c r="C34" s="178"/>
      <c r="D34" s="178"/>
      <c r="E34" s="776" t="s">
        <v>829</v>
      </c>
      <c r="F34" s="776"/>
      <c r="G34" s="799" t="str">
        <f>Index!C175</f>
        <v>Záväzky z obchodného styku voči prepojeným účtovným jednotkám (321A, 322A, 324A, 325A, 326A, 32XA, 475A, 476A, 478A, 47XA)</v>
      </c>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766" t="s">
        <v>161</v>
      </c>
      <c r="AL34" s="766"/>
      <c r="AM34" s="766"/>
      <c r="AN34" s="321"/>
      <c r="AO34" s="332"/>
      <c r="AP34" s="332"/>
      <c r="AQ34" s="332"/>
      <c r="AR34" s="332"/>
      <c r="AS34" s="332"/>
      <c r="AT34" s="332"/>
      <c r="AU34" s="332"/>
      <c r="AV34" s="332"/>
      <c r="AW34" s="332"/>
      <c r="AX34" s="332"/>
      <c r="AY34" s="332"/>
      <c r="AZ34" s="332"/>
      <c r="BA34" s="332"/>
      <c r="BB34" s="332"/>
      <c r="BC34" s="332"/>
      <c r="BD34" s="332"/>
      <c r="BE34" s="264"/>
      <c r="BF34" s="264"/>
      <c r="BG34" s="264"/>
      <c r="BH34" s="264"/>
      <c r="BI34" s="264"/>
      <c r="BJ34" s="264"/>
      <c r="BK34" s="264"/>
      <c r="BL34" s="659"/>
      <c r="BM34" s="659"/>
      <c r="BN34" s="659"/>
      <c r="BO34" s="659"/>
      <c r="BP34" s="659"/>
      <c r="BQ34" s="659"/>
      <c r="BR34" s="659"/>
      <c r="BS34" s="659"/>
      <c r="BT34" s="659"/>
      <c r="BU34" s="659"/>
      <c r="BV34" s="659"/>
      <c r="BW34" s="659"/>
      <c r="BX34" s="659"/>
      <c r="BY34" s="659"/>
      <c r="BZ34" s="659"/>
      <c r="CA34" s="659"/>
      <c r="CB34" s="659"/>
      <c r="CC34" s="264"/>
      <c r="CD34" s="264"/>
      <c r="CE34" s="264"/>
      <c r="CF34" s="264"/>
      <c r="CG34" s="264"/>
      <c r="CH34" s="241"/>
      <c r="CI34" s="245"/>
      <c r="CJ34" s="245"/>
    </row>
    <row r="35" spans="1:88" s="206" customFormat="1" ht="3" customHeight="1">
      <c r="A35" s="173"/>
      <c r="B35" s="173"/>
      <c r="C35" s="173"/>
      <c r="D35" s="325"/>
      <c r="E35" s="776"/>
      <c r="F35" s="776"/>
      <c r="G35" s="840"/>
      <c r="H35" s="840"/>
      <c r="I35" s="840"/>
      <c r="J35" s="840"/>
      <c r="K35" s="840"/>
      <c r="L35" s="840"/>
      <c r="M35" s="840"/>
      <c r="N35" s="840"/>
      <c r="O35" s="840"/>
      <c r="P35" s="840"/>
      <c r="Q35" s="840"/>
      <c r="R35" s="840"/>
      <c r="S35" s="840"/>
      <c r="T35" s="840"/>
      <c r="U35" s="840"/>
      <c r="V35" s="840"/>
      <c r="W35" s="840"/>
      <c r="X35" s="840"/>
      <c r="Y35" s="840"/>
      <c r="Z35" s="840"/>
      <c r="AA35" s="840"/>
      <c r="AB35" s="840"/>
      <c r="AC35" s="840"/>
      <c r="AD35" s="840"/>
      <c r="AE35" s="840"/>
      <c r="AF35" s="840"/>
      <c r="AG35" s="840"/>
      <c r="AH35" s="840"/>
      <c r="AI35" s="840"/>
      <c r="AJ35" s="840"/>
      <c r="AK35" s="766"/>
      <c r="AL35" s="766"/>
      <c r="AM35" s="766"/>
      <c r="AN35" s="319"/>
      <c r="AO35" s="413"/>
      <c r="AP35" s="413"/>
      <c r="AQ35" s="413"/>
      <c r="AR35" s="412"/>
      <c r="AS35" s="414"/>
      <c r="AT35" s="414"/>
      <c r="AU35" s="414"/>
      <c r="AV35" s="414"/>
      <c r="AW35" s="414"/>
      <c r="AX35" s="415"/>
      <c r="AY35" s="613"/>
      <c r="AZ35" s="613"/>
      <c r="BA35" s="613"/>
      <c r="BB35" s="613"/>
      <c r="BC35" s="613"/>
      <c r="BD35" s="613"/>
      <c r="BE35" s="411"/>
      <c r="BF35" s="761"/>
      <c r="BG35" s="761"/>
      <c r="BH35" s="761"/>
      <c r="BI35" s="761"/>
      <c r="BJ35" s="761"/>
      <c r="BK35" s="643"/>
      <c r="BL35" s="618"/>
      <c r="BM35" s="612"/>
      <c r="BN35" s="612"/>
      <c r="BO35" s="612"/>
      <c r="BP35" s="412"/>
      <c r="BQ35" s="613"/>
      <c r="BR35" s="613"/>
      <c r="BS35" s="613"/>
      <c r="BT35" s="613"/>
      <c r="BU35" s="613"/>
      <c r="BV35" s="610"/>
      <c r="BW35" s="614"/>
      <c r="BX35" s="614"/>
      <c r="BY35" s="614"/>
      <c r="BZ35" s="614"/>
      <c r="CA35" s="614"/>
      <c r="CB35" s="611"/>
      <c r="CC35" s="614"/>
      <c r="CD35" s="614"/>
      <c r="CE35" s="614"/>
      <c r="CF35" s="614"/>
      <c r="CG35" s="614"/>
      <c r="CH35" s="242"/>
      <c r="CI35" s="245"/>
      <c r="CJ35" s="245"/>
    </row>
    <row r="36" spans="1:88" s="203" customFormat="1" ht="15" customHeight="1">
      <c r="A36" s="173"/>
      <c r="B36" s="173"/>
      <c r="C36" s="173"/>
      <c r="E36" s="776"/>
      <c r="F36" s="776"/>
      <c r="G36" s="840"/>
      <c r="H36" s="840"/>
      <c r="I36" s="840"/>
      <c r="J36" s="840"/>
      <c r="K36" s="840"/>
      <c r="L36" s="840"/>
      <c r="M36" s="840"/>
      <c r="N36" s="840"/>
      <c r="O36" s="840"/>
      <c r="P36" s="840"/>
      <c r="Q36" s="840"/>
      <c r="R36" s="840"/>
      <c r="S36" s="840"/>
      <c r="T36" s="840"/>
      <c r="U36" s="840"/>
      <c r="V36" s="840"/>
      <c r="W36" s="840"/>
      <c r="X36" s="840"/>
      <c r="Y36" s="840"/>
      <c r="Z36" s="840"/>
      <c r="AA36" s="840"/>
      <c r="AB36" s="840"/>
      <c r="AC36" s="840"/>
      <c r="AD36" s="840"/>
      <c r="AE36" s="840"/>
      <c r="AF36" s="840"/>
      <c r="AG36" s="840"/>
      <c r="AH36" s="840"/>
      <c r="AI36" s="840"/>
      <c r="AJ36" s="840"/>
      <c r="AK36" s="766"/>
      <c r="AL36" s="766"/>
      <c r="AM36" s="766"/>
      <c r="AN36" s="319"/>
      <c r="AO36" s="409" t="str">
        <f>IF(LEN(VLOOKUP(AK34,suvaha!$D$92:$H$158,2,FALSE))&lt;11,"",LEFT(RIGHT(VLOOKUP(AK34,suvaha!$D$92:$H$158,2,FALSE),11),1))</f>
        <v/>
      </c>
      <c r="AP36" s="211"/>
      <c r="AQ36" s="409" t="str">
        <f>IF(LEN(VLOOKUP(AK34,suvaha!$D$92:$H$158,2,FALSE))&lt;10,"",LEFT(RIGHT(VLOOKUP(AK34,suvaha!$D$92:$H$158,2,FALSE),10),1))</f>
        <v/>
      </c>
      <c r="AR36" s="411"/>
      <c r="AS36" s="409" t="str">
        <f>IF(LEN(VLOOKUP(AK34,suvaha!$D$92:$H$158,2,FALSE))&lt;9,"",LEFT(RIGHT(VLOOKUP(AK34,suvaha!$D$92:$H$158,2,FALSE),9),1))</f>
        <v/>
      </c>
      <c r="AT36" s="211"/>
      <c r="AU36" s="409" t="str">
        <f>IF(LEN(VLOOKUP(AK34,suvaha!$D$92:$H$158,2,FALSE))&lt;8,"",LEFT(RIGHT(VLOOKUP(AK34,suvaha!$D$92:$H$158,2,FALSE),8),1))</f>
        <v/>
      </c>
      <c r="AV36" s="411"/>
      <c r="AW36" s="409" t="str">
        <f>IF(LEN(VLOOKUP(AK34,suvaha!$D$92:$H$158,2,FALSE))&lt;7,"",LEFT(RIGHT(VLOOKUP(AK34,suvaha!$D$92:$H$158,2,FALSE),7),1))</f>
        <v/>
      </c>
      <c r="AX36" s="415"/>
      <c r="AY36" s="409" t="str">
        <f>IF(LEN(VLOOKUP(AK34,suvaha!$D$92:$H$158,2,FALSE))&lt;6,"",LEFT(RIGHT(VLOOKUP(AK34,suvaha!$D$92:$H$158,2,FALSE),6),1))</f>
        <v>2</v>
      </c>
      <c r="AZ36" s="211"/>
      <c r="BA36" s="754" t="str">
        <f>IF(LEN(VLOOKUP(AK34,suvaha!$D$92:$H$158,2,FALSE))&lt;5,"",LEFT(RIGHT(VLOOKUP(AK34,suvaha!$D$92:$H$158,2,FALSE),5),1))</f>
        <v>6</v>
      </c>
      <c r="BB36" s="754" t="e">
        <f>IF(LEN(#REF!)&lt;5,"",LEFT(RIGHT(#REF!,5),1))</f>
        <v>#REF!</v>
      </c>
      <c r="BC36" s="411"/>
      <c r="BD36" s="409" t="str">
        <f>IF(LEN(VLOOKUP(AK34,suvaha!$D$92:$H$158,2,FALSE))&lt;4,"",LEFT(RIGHT(VLOOKUP(AK34,suvaha!$D$92:$H$158,2,FALSE),4),1))</f>
        <v>5</v>
      </c>
      <c r="BE36" s="411"/>
      <c r="BF36" s="409" t="str">
        <f>IF(LEN(VLOOKUP(AK34,suvaha!$D$92:$H$158,2,FALSE))&lt;3,"",LEFT(RIGHT(VLOOKUP(AK34,suvaha!$D$92:$H$158,2,FALSE),3),1))</f>
        <v>8</v>
      </c>
      <c r="BG36" s="411"/>
      <c r="BH36" s="409" t="str">
        <f>IF(LEN(VLOOKUP(AK34,suvaha!$D$92:$H$158,2,FALSE))&lt;2,"",LEFT(RIGHT(VLOOKUP(AK34,suvaha!$D$92:$H$158,2,FALSE),2),1))</f>
        <v>5</v>
      </c>
      <c r="BI36" s="411"/>
      <c r="BJ36" s="409" t="str">
        <f>IF(VLOOKUP(AK34,suvaha!$D$92:$H$158,2,FALSE)=0,"",IF(LEN(VLOOKUP(AK34,suvaha!$D$92:$H$158,2,FALSE))&lt;1,"",LEFT(RIGHT(VLOOKUP(AK34,suvaha!$D$92:$H$158,2,FALSE),1),1)))</f>
        <v>6</v>
      </c>
      <c r="BK36" s="643"/>
      <c r="BL36" s="618"/>
      <c r="BM36" s="409" t="str">
        <f>IF(LEN(VLOOKUP(AK34,suvaha!$D$92:$H$158,4,FALSE))&lt;11,"",LEFT(RIGHT(VLOOKUP(AK34,suvaha!$D$92:$H$158,4,FALSE),11),1))</f>
        <v/>
      </c>
      <c r="BN36" s="211"/>
      <c r="BO36" s="409" t="str">
        <f>IF(LEN(VLOOKUP(AK34,suvaha!$D$92:$H$158,4,FALSE))&lt;10,"",LEFT(RIGHT(VLOOKUP(AK34,suvaha!$D$92:$H$158,4,FALSE),10),1))</f>
        <v/>
      </c>
      <c r="BP36" s="411"/>
      <c r="BQ36" s="409" t="str">
        <f>IF(LEN(VLOOKUP(AK34,suvaha!$D$92:$H$158,4,FALSE))&lt;9,"",LEFT(RIGHT(VLOOKUP(AK34,suvaha!$D$92:$H$158,4,FALSE),9),1))</f>
        <v/>
      </c>
      <c r="BR36" s="211"/>
      <c r="BS36" s="409" t="str">
        <f>IF(LEN(VLOOKUP(AK34,suvaha!$D$92:$H$158,4,FALSE))&lt;8,"",LEFT(RIGHT(VLOOKUP(AK34,suvaha!$D$92:$H$158,4,FALSE),8),1))</f>
        <v/>
      </c>
      <c r="BT36" s="411"/>
      <c r="BU36" s="409" t="str">
        <f>IF(LEN(VLOOKUP(AK34,suvaha!$D$92:$H$158,4,FALSE))&lt;7,"",LEFT(RIGHT(VLOOKUP(AK34,suvaha!$D$92:$H$158,4,FALSE),7),1))</f>
        <v/>
      </c>
      <c r="BV36" s="610"/>
      <c r="BW36" s="409" t="str">
        <f>IF(LEN(VLOOKUP(AK34,suvaha!$D$92:$H$158,4,FALSE))&lt;6,"",LEFT(RIGHT(VLOOKUP(AK34,suvaha!$D$92:$H$158,4,FALSE),6),1))</f>
        <v>2</v>
      </c>
      <c r="BX36" s="411"/>
      <c r="BY36" s="409" t="str">
        <f>IF(LEN(VLOOKUP(AK34,suvaha!$D$92:$H$158,4,FALSE))&lt;5,"",LEFT(RIGHT(VLOOKUP(AK34,suvaha!$D$92:$H$158,4,FALSE),5),1))</f>
        <v>8</v>
      </c>
      <c r="BZ36" s="411"/>
      <c r="CA36" s="409" t="str">
        <f>IF(LEN(VLOOKUP(AK34,suvaha!$D$92:$H$158,4,FALSE))&lt;4,"",LEFT(RIGHT(VLOOKUP(AK34,suvaha!$D$92:$H$158,4,FALSE),4),1))</f>
        <v>4</v>
      </c>
      <c r="CB36" s="611"/>
      <c r="CC36" s="409" t="str">
        <f>IF(LEN(VLOOKUP(AK34,suvaha!$D$92:$H$158,4,FALSE))&lt;3,"",LEFT(RIGHT(VLOOKUP(AK34,suvaha!$D$92:$H$158,4,FALSE),3),1))</f>
        <v>0</v>
      </c>
      <c r="CD36" s="411"/>
      <c r="CE36" s="409" t="str">
        <f>IF(LEN(VLOOKUP(AK34,suvaha!$D$92:$H$158,4,FALSE))&lt;2,"",LEFT(RIGHT(VLOOKUP(AK34,suvaha!$D$92:$H$158,4,FALSE),2),1))</f>
        <v>1</v>
      </c>
      <c r="CF36" s="411"/>
      <c r="CG36" s="409" t="str">
        <f>IF(VLOOKUP(AK34,suvaha!$D$92:$H$158,4,FALSE)=0,"",IF(LEN(VLOOKUP(AK34,suvaha!$D$92:$H$158,4,FALSE))&lt;1,"",LEFT(RIGHT(VLOOKUP(AK34,suvaha!$D$92:$H$158,4,FALSE),1),1)))</f>
        <v>3</v>
      </c>
      <c r="CH36" s="242"/>
      <c r="CI36" s="173"/>
      <c r="CJ36" s="173"/>
    </row>
    <row r="37" spans="1:88" s="203" customFormat="1">
      <c r="A37" s="173"/>
      <c r="B37" s="173"/>
      <c r="C37" s="173"/>
      <c r="E37" s="776"/>
      <c r="F37" s="776"/>
      <c r="G37" s="840"/>
      <c r="H37" s="840"/>
      <c r="I37" s="840"/>
      <c r="J37" s="840"/>
      <c r="K37" s="840"/>
      <c r="L37" s="840"/>
      <c r="M37" s="840"/>
      <c r="N37" s="840"/>
      <c r="O37" s="840"/>
      <c r="P37" s="840"/>
      <c r="Q37" s="840"/>
      <c r="R37" s="840"/>
      <c r="S37" s="840"/>
      <c r="T37" s="840"/>
      <c r="U37" s="840"/>
      <c r="V37" s="840"/>
      <c r="W37" s="840"/>
      <c r="X37" s="840"/>
      <c r="Y37" s="840"/>
      <c r="Z37" s="840"/>
      <c r="AA37" s="840"/>
      <c r="AB37" s="840"/>
      <c r="AC37" s="840"/>
      <c r="AD37" s="840"/>
      <c r="AE37" s="840"/>
      <c r="AF37" s="840"/>
      <c r="AG37" s="840"/>
      <c r="AH37" s="840"/>
      <c r="AI37" s="840"/>
      <c r="AJ37" s="840"/>
      <c r="AK37" s="766"/>
      <c r="AL37" s="766"/>
      <c r="AM37" s="766"/>
      <c r="AN37" s="322"/>
      <c r="AO37" s="331"/>
      <c r="AP37" s="331"/>
      <c r="AQ37" s="331"/>
      <c r="AR37" s="331"/>
      <c r="AS37" s="331"/>
      <c r="AT37" s="331"/>
      <c r="AU37" s="331"/>
      <c r="AV37" s="331"/>
      <c r="AW37" s="331"/>
      <c r="AX37" s="331"/>
      <c r="AY37" s="331"/>
      <c r="AZ37" s="331"/>
      <c r="BA37" s="331"/>
      <c r="BB37" s="331"/>
      <c r="BC37" s="331"/>
      <c r="BD37" s="331"/>
      <c r="BE37" s="270"/>
      <c r="BF37" s="270"/>
      <c r="BG37" s="270"/>
      <c r="BH37" s="270"/>
      <c r="BI37" s="270"/>
      <c r="BJ37" s="270"/>
      <c r="BK37" s="270"/>
      <c r="BL37" s="638"/>
      <c r="BM37" s="638"/>
      <c r="BN37" s="638"/>
      <c r="BO37" s="638"/>
      <c r="BP37" s="638"/>
      <c r="BQ37" s="638"/>
      <c r="BR37" s="638"/>
      <c r="BS37" s="638"/>
      <c r="BT37" s="638"/>
      <c r="BU37" s="638"/>
      <c r="BV37" s="638"/>
      <c r="BW37" s="638"/>
      <c r="BX37" s="638"/>
      <c r="BY37" s="638"/>
      <c r="BZ37" s="638"/>
      <c r="CA37" s="638"/>
      <c r="CB37" s="638"/>
      <c r="CC37" s="270"/>
      <c r="CD37" s="270"/>
      <c r="CE37" s="270"/>
      <c r="CF37" s="270"/>
      <c r="CG37" s="270"/>
      <c r="CH37" s="243"/>
      <c r="CI37" s="173"/>
      <c r="CJ37" s="173"/>
    </row>
    <row r="38" spans="1:88" s="206" customFormat="1" ht="3" customHeight="1">
      <c r="A38" s="272"/>
      <c r="B38" s="273"/>
      <c r="C38" s="178"/>
      <c r="D38" s="178"/>
      <c r="E38" s="776" t="s">
        <v>831</v>
      </c>
      <c r="F38" s="776"/>
      <c r="G38" s="838" t="str">
        <f>Index!C176</f>
        <v>Záväzky z obchodného styku v rámci podielovej účasti okrem záväzkov voči prepojeným účtovným jednotkám (321A, 322A, 324A, 325A, 326A, 32XA, 475A, 476A, 478A, 47XA)</v>
      </c>
      <c r="H38" s="839"/>
      <c r="I38" s="839"/>
      <c r="J38" s="839"/>
      <c r="K38" s="839"/>
      <c r="L38" s="839"/>
      <c r="M38" s="839"/>
      <c r="N38" s="839"/>
      <c r="O38" s="839"/>
      <c r="P38" s="839"/>
      <c r="Q38" s="839"/>
      <c r="R38" s="839"/>
      <c r="S38" s="839"/>
      <c r="T38" s="839"/>
      <c r="U38" s="839"/>
      <c r="V38" s="839"/>
      <c r="W38" s="839"/>
      <c r="X38" s="839"/>
      <c r="Y38" s="839"/>
      <c r="Z38" s="839"/>
      <c r="AA38" s="839"/>
      <c r="AB38" s="839"/>
      <c r="AC38" s="839"/>
      <c r="AD38" s="839"/>
      <c r="AE38" s="839"/>
      <c r="AF38" s="839"/>
      <c r="AG38" s="839"/>
      <c r="AH38" s="839"/>
      <c r="AI38" s="839"/>
      <c r="AJ38" s="839"/>
      <c r="AK38" s="807" t="s">
        <v>163</v>
      </c>
      <c r="AL38" s="807"/>
      <c r="AM38" s="807"/>
      <c r="AN38" s="321"/>
      <c r="AO38" s="332"/>
      <c r="AP38" s="332"/>
      <c r="AQ38" s="332"/>
      <c r="AR38" s="332"/>
      <c r="AS38" s="332"/>
      <c r="AT38" s="332"/>
      <c r="AU38" s="332"/>
      <c r="AV38" s="332"/>
      <c r="AW38" s="332"/>
      <c r="AX38" s="332"/>
      <c r="AY38" s="332"/>
      <c r="AZ38" s="332"/>
      <c r="BA38" s="332"/>
      <c r="BB38" s="332"/>
      <c r="BC38" s="332"/>
      <c r="BD38" s="332"/>
      <c r="BE38" s="264"/>
      <c r="BF38" s="264"/>
      <c r="BG38" s="264"/>
      <c r="BH38" s="264"/>
      <c r="BI38" s="264"/>
      <c r="BJ38" s="264"/>
      <c r="BK38" s="264"/>
      <c r="BL38" s="659"/>
      <c r="BM38" s="659"/>
      <c r="BN38" s="659"/>
      <c r="BO38" s="659"/>
      <c r="BP38" s="659"/>
      <c r="BQ38" s="659"/>
      <c r="BR38" s="659"/>
      <c r="BS38" s="659"/>
      <c r="BT38" s="659"/>
      <c r="BU38" s="659"/>
      <c r="BV38" s="659"/>
      <c r="BW38" s="659"/>
      <c r="BX38" s="659"/>
      <c r="BY38" s="659"/>
      <c r="BZ38" s="659"/>
      <c r="CA38" s="659"/>
      <c r="CB38" s="659"/>
      <c r="CC38" s="264"/>
      <c r="CD38" s="264"/>
      <c r="CE38" s="264"/>
      <c r="CF38" s="264"/>
      <c r="CG38" s="264"/>
      <c r="CH38" s="241"/>
      <c r="CI38" s="245"/>
      <c r="CJ38" s="245"/>
    </row>
    <row r="39" spans="1:88" s="206" customFormat="1" ht="3" customHeight="1">
      <c r="A39" s="272"/>
      <c r="B39" s="272"/>
      <c r="C39" s="272"/>
      <c r="D39" s="273"/>
      <c r="E39" s="776"/>
      <c r="F39" s="776"/>
      <c r="G39" s="839"/>
      <c r="H39" s="839"/>
      <c r="I39" s="839"/>
      <c r="J39" s="839"/>
      <c r="K39" s="839"/>
      <c r="L39" s="839"/>
      <c r="M39" s="839"/>
      <c r="N39" s="839"/>
      <c r="O39" s="839"/>
      <c r="P39" s="839"/>
      <c r="Q39" s="839"/>
      <c r="R39" s="839"/>
      <c r="S39" s="839"/>
      <c r="T39" s="839"/>
      <c r="U39" s="839"/>
      <c r="V39" s="839"/>
      <c r="W39" s="839"/>
      <c r="X39" s="839"/>
      <c r="Y39" s="839"/>
      <c r="Z39" s="839"/>
      <c r="AA39" s="839"/>
      <c r="AB39" s="839"/>
      <c r="AC39" s="839"/>
      <c r="AD39" s="839"/>
      <c r="AE39" s="839"/>
      <c r="AF39" s="839"/>
      <c r="AG39" s="839"/>
      <c r="AH39" s="839"/>
      <c r="AI39" s="839"/>
      <c r="AJ39" s="839"/>
      <c r="AK39" s="807"/>
      <c r="AL39" s="807"/>
      <c r="AM39" s="807"/>
      <c r="AN39" s="319"/>
      <c r="AO39" s="413"/>
      <c r="AP39" s="413"/>
      <c r="AQ39" s="413"/>
      <c r="AR39" s="412"/>
      <c r="AS39" s="410"/>
      <c r="AT39" s="410"/>
      <c r="AU39" s="410"/>
      <c r="AV39" s="410"/>
      <c r="AW39" s="410"/>
      <c r="AX39" s="411"/>
      <c r="AY39" s="800"/>
      <c r="AZ39" s="800"/>
      <c r="BA39" s="800"/>
      <c r="BB39" s="800"/>
      <c r="BC39" s="800"/>
      <c r="BD39" s="800"/>
      <c r="BE39" s="411"/>
      <c r="BF39" s="761"/>
      <c r="BG39" s="761"/>
      <c r="BH39" s="761"/>
      <c r="BI39" s="761"/>
      <c r="BJ39" s="761"/>
      <c r="BK39" s="643"/>
      <c r="BL39" s="618"/>
      <c r="BM39" s="612"/>
      <c r="BN39" s="612"/>
      <c r="BO39" s="612"/>
      <c r="BP39" s="412"/>
      <c r="BQ39" s="800"/>
      <c r="BR39" s="800"/>
      <c r="BS39" s="800"/>
      <c r="BT39" s="800"/>
      <c r="BU39" s="800"/>
      <c r="BV39" s="801"/>
      <c r="BW39" s="761"/>
      <c r="BX39" s="761"/>
      <c r="BY39" s="761"/>
      <c r="BZ39" s="761"/>
      <c r="CA39" s="761"/>
      <c r="CB39" s="802"/>
      <c r="CC39" s="761"/>
      <c r="CD39" s="761"/>
      <c r="CE39" s="761"/>
      <c r="CF39" s="761"/>
      <c r="CG39" s="761"/>
      <c r="CH39" s="242"/>
      <c r="CI39" s="245"/>
      <c r="CJ39" s="245"/>
    </row>
    <row r="40" spans="1:88" s="274" customFormat="1" ht="15" customHeight="1">
      <c r="A40" s="272"/>
      <c r="B40" s="272"/>
      <c r="C40" s="272"/>
      <c r="E40" s="776"/>
      <c r="F40" s="776"/>
      <c r="G40" s="839"/>
      <c r="H40" s="839"/>
      <c r="I40" s="839"/>
      <c r="J40" s="839"/>
      <c r="K40" s="839"/>
      <c r="L40" s="839"/>
      <c r="M40" s="839"/>
      <c r="N40" s="839"/>
      <c r="O40" s="839"/>
      <c r="P40" s="839"/>
      <c r="Q40" s="839"/>
      <c r="R40" s="839"/>
      <c r="S40" s="839"/>
      <c r="T40" s="839"/>
      <c r="U40" s="839"/>
      <c r="V40" s="839"/>
      <c r="W40" s="839"/>
      <c r="X40" s="839"/>
      <c r="Y40" s="839"/>
      <c r="Z40" s="839"/>
      <c r="AA40" s="839"/>
      <c r="AB40" s="839"/>
      <c r="AC40" s="839"/>
      <c r="AD40" s="839"/>
      <c r="AE40" s="839"/>
      <c r="AF40" s="839"/>
      <c r="AG40" s="839"/>
      <c r="AH40" s="839"/>
      <c r="AI40" s="839"/>
      <c r="AJ40" s="839"/>
      <c r="AK40" s="807"/>
      <c r="AL40" s="807"/>
      <c r="AM40" s="807"/>
      <c r="AN40" s="319"/>
      <c r="AO40" s="409" t="str">
        <f>IF(LEN(VLOOKUP(AK38,suvaha!$D$92:$H$158,2,FALSE))&lt;11,"",LEFT(RIGHT(VLOOKUP(AK38,suvaha!$D$92:$H$158,2,FALSE),11),1))</f>
        <v/>
      </c>
      <c r="AP40" s="211"/>
      <c r="AQ40" s="409" t="str">
        <f>IF(LEN(VLOOKUP(AK38,suvaha!$D$92:$H$158,2,FALSE))&lt;10,"",LEFT(RIGHT(VLOOKUP(AK38,suvaha!$D$92:$H$158,2,FALSE),10),1))</f>
        <v/>
      </c>
      <c r="AR40" s="411"/>
      <c r="AS40" s="409" t="str">
        <f>IF(LEN(VLOOKUP(AK38,suvaha!$D$92:$H$158,2,FALSE))&lt;9,"",LEFT(RIGHT(VLOOKUP(AK38,suvaha!$D$92:$H$158,2,FALSE),9),1))</f>
        <v/>
      </c>
      <c r="AT40" s="211"/>
      <c r="AU40" s="409" t="str">
        <f>IF(LEN(VLOOKUP(AK38,suvaha!$D$92:$H$158,2,FALSE))&lt;8,"",LEFT(RIGHT(VLOOKUP(AK38,suvaha!$D$92:$H$158,2,FALSE),8),1))</f>
        <v/>
      </c>
      <c r="AV40" s="411"/>
      <c r="AW40" s="409" t="str">
        <f>IF(LEN(VLOOKUP(AK38,suvaha!$D$92:$H$158,2,FALSE))&lt;7,"",LEFT(RIGHT(VLOOKUP(AK38,suvaha!$D$92:$H$158,2,FALSE),7),1))</f>
        <v/>
      </c>
      <c r="AX40" s="411"/>
      <c r="AY40" s="409" t="str">
        <f>IF(LEN(VLOOKUP(AK38,suvaha!$D$92:$H$158,2,FALSE))&lt;6,"",LEFT(RIGHT(VLOOKUP(AK38,suvaha!$D$92:$H$158,2,FALSE),6),1))</f>
        <v/>
      </c>
      <c r="AZ40" s="211"/>
      <c r="BA40" s="754" t="str">
        <f>IF(LEN(VLOOKUP(AK38,suvaha!$D$92:$H$158,2,FALSE))&lt;5,"",LEFT(RIGHT(VLOOKUP(AK38,suvaha!$D$92:$H$158,2,FALSE),5),1))</f>
        <v/>
      </c>
      <c r="BB40" s="754" t="e">
        <f>IF(LEN(#REF!)&lt;5,"",LEFT(RIGHT(#REF!,5),1))</f>
        <v>#REF!</v>
      </c>
      <c r="BC40" s="411"/>
      <c r="BD40" s="409" t="str">
        <f>IF(LEN(VLOOKUP(AK38,suvaha!$D$92:$H$158,2,FALSE))&lt;4,"",LEFT(RIGHT(VLOOKUP(AK38,suvaha!$D$92:$H$158,2,FALSE),4),1))</f>
        <v/>
      </c>
      <c r="BE40" s="411"/>
      <c r="BF40" s="409" t="str">
        <f>IF(LEN(VLOOKUP(AK38,suvaha!$D$92:$H$158,2,FALSE))&lt;3,"",LEFT(RIGHT(VLOOKUP(AK38,suvaha!$D$92:$H$158,2,FALSE),3),1))</f>
        <v/>
      </c>
      <c r="BG40" s="411"/>
      <c r="BH40" s="409" t="str">
        <f>IF(LEN(VLOOKUP(AK38,suvaha!$D$92:$H$158,2,FALSE))&lt;2,"",LEFT(RIGHT(VLOOKUP(AK38,suvaha!$D$92:$H$158,2,FALSE),2),1))</f>
        <v/>
      </c>
      <c r="BI40" s="411"/>
      <c r="BJ40" s="409" t="str">
        <f>IF(VLOOKUP(AK38,suvaha!$D$92:$H$158,2,FALSE)=0,"",IF(LEN(VLOOKUP(AK38,suvaha!$D$92:$H$158,2,FALSE))&lt;1,"",LEFT(RIGHT(VLOOKUP(AK38,suvaha!$D$92:$H$158,2,FALSE),1),1)))</f>
        <v/>
      </c>
      <c r="BK40" s="643"/>
      <c r="BL40" s="618"/>
      <c r="BM40" s="409" t="str">
        <f>IF(LEN(VLOOKUP(AK38,suvaha!$D$92:$H$158,4,FALSE))&lt;11,"",LEFT(RIGHT(VLOOKUP(AK38,suvaha!$D$92:$H$158,4,FALSE),11),1))</f>
        <v/>
      </c>
      <c r="BN40" s="211"/>
      <c r="BO40" s="409" t="str">
        <f>IF(LEN(VLOOKUP(AK38,suvaha!$D$92:$H$158,4,FALSE))&lt;10,"",LEFT(RIGHT(VLOOKUP(AK38,suvaha!$D$92:$H$158,4,FALSE),10),1))</f>
        <v/>
      </c>
      <c r="BP40" s="411"/>
      <c r="BQ40" s="409" t="str">
        <f>IF(LEN(VLOOKUP(AK38,suvaha!$D$92:$H$158,4,FALSE))&lt;9,"",LEFT(RIGHT(VLOOKUP(AK38,suvaha!$D$92:$H$158,4,FALSE),9),1))</f>
        <v/>
      </c>
      <c r="BR40" s="211"/>
      <c r="BS40" s="409" t="str">
        <f>IF(LEN(VLOOKUP(AK38,suvaha!$D$92:$H$158,4,FALSE))&lt;8,"",LEFT(RIGHT(VLOOKUP(AK38,suvaha!$D$92:$H$158,4,FALSE),8),1))</f>
        <v/>
      </c>
      <c r="BT40" s="411"/>
      <c r="BU40" s="409" t="str">
        <f>IF(LEN(VLOOKUP(AK38,suvaha!$D$92:$H$158,4,FALSE))&lt;7,"",LEFT(RIGHT(VLOOKUP(AK38,suvaha!$D$92:$H$158,4,FALSE),7),1))</f>
        <v/>
      </c>
      <c r="BV40" s="801"/>
      <c r="BW40" s="409" t="str">
        <f>IF(LEN(VLOOKUP(AK38,suvaha!$D$92:$H$158,4,FALSE))&lt;6,"",LEFT(RIGHT(VLOOKUP(AK38,suvaha!$D$92:$H$158,4,FALSE),6),1))</f>
        <v/>
      </c>
      <c r="BX40" s="411"/>
      <c r="BY40" s="409" t="str">
        <f>IF(LEN(VLOOKUP(AK38,suvaha!$D$92:$H$158,4,FALSE))&lt;5,"",LEFT(RIGHT(VLOOKUP(AK38,suvaha!$D$92:$H$158,4,FALSE),5),1))</f>
        <v/>
      </c>
      <c r="BZ40" s="411"/>
      <c r="CA40" s="409" t="str">
        <f>IF(LEN(VLOOKUP(AK38,suvaha!$D$92:$H$158,4,FALSE))&lt;4,"",LEFT(RIGHT(VLOOKUP(AK38,suvaha!$D$92:$H$158,4,FALSE),4),1))</f>
        <v/>
      </c>
      <c r="CB40" s="802"/>
      <c r="CC40" s="409" t="str">
        <f>IF(LEN(VLOOKUP(AK38,suvaha!$D$92:$H$158,4,FALSE))&lt;3,"",LEFT(RIGHT(VLOOKUP(AK38,suvaha!$D$92:$H$158,4,FALSE),3),1))</f>
        <v/>
      </c>
      <c r="CD40" s="411"/>
      <c r="CE40" s="409" t="str">
        <f>IF(LEN(VLOOKUP(AK38,suvaha!$D$92:$H$158,4,FALSE))&lt;2,"",LEFT(RIGHT(VLOOKUP(AK38,suvaha!$D$92:$H$158,4,FALSE),2),1))</f>
        <v/>
      </c>
      <c r="CF40" s="411"/>
      <c r="CG40" s="409" t="str">
        <f>IF(VLOOKUP(AK38,suvaha!$D$92:$H$158,4,FALSE)=0,"",IF(LEN(VLOOKUP(AK38,suvaha!$D$92:$H$158,4,FALSE))&lt;1,"",LEFT(RIGHT(VLOOKUP(AK38,suvaha!$D$92:$H$158,4,FALSE),1),1)))</f>
        <v/>
      </c>
      <c r="CH40" s="242"/>
      <c r="CI40" s="272"/>
      <c r="CJ40" s="272"/>
    </row>
    <row r="41" spans="1:88" s="274" customFormat="1">
      <c r="A41" s="272"/>
      <c r="B41" s="272"/>
      <c r="C41" s="272"/>
      <c r="E41" s="776"/>
      <c r="F41" s="776"/>
      <c r="G41" s="839"/>
      <c r="H41" s="839"/>
      <c r="I41" s="839"/>
      <c r="J41" s="839"/>
      <c r="K41" s="839"/>
      <c r="L41" s="839"/>
      <c r="M41" s="839"/>
      <c r="N41" s="839"/>
      <c r="O41" s="839"/>
      <c r="P41" s="839"/>
      <c r="Q41" s="839"/>
      <c r="R41" s="839"/>
      <c r="S41" s="839"/>
      <c r="T41" s="839"/>
      <c r="U41" s="839"/>
      <c r="V41" s="839"/>
      <c r="W41" s="839"/>
      <c r="X41" s="839"/>
      <c r="Y41" s="839"/>
      <c r="Z41" s="839"/>
      <c r="AA41" s="839"/>
      <c r="AB41" s="839"/>
      <c r="AC41" s="839"/>
      <c r="AD41" s="839"/>
      <c r="AE41" s="839"/>
      <c r="AF41" s="839"/>
      <c r="AG41" s="839"/>
      <c r="AH41" s="839"/>
      <c r="AI41" s="839"/>
      <c r="AJ41" s="839"/>
      <c r="AK41" s="807"/>
      <c r="AL41" s="807"/>
      <c r="AM41" s="807"/>
      <c r="AN41" s="322"/>
      <c r="AO41" s="331"/>
      <c r="AP41" s="331"/>
      <c r="AQ41" s="331"/>
      <c r="AR41" s="331"/>
      <c r="AS41" s="331"/>
      <c r="AT41" s="331"/>
      <c r="AU41" s="331"/>
      <c r="AV41" s="331"/>
      <c r="AW41" s="331"/>
      <c r="AX41" s="331"/>
      <c r="AY41" s="331"/>
      <c r="AZ41" s="331"/>
      <c r="BA41" s="331"/>
      <c r="BB41" s="331"/>
      <c r="BC41" s="331"/>
      <c r="BD41" s="331"/>
      <c r="BE41" s="270"/>
      <c r="BF41" s="270"/>
      <c r="BG41" s="270"/>
      <c r="BH41" s="270"/>
      <c r="BI41" s="270"/>
      <c r="BJ41" s="270"/>
      <c r="BK41" s="270"/>
      <c r="BL41" s="638"/>
      <c r="BM41" s="638"/>
      <c r="BN41" s="638"/>
      <c r="BO41" s="638"/>
      <c r="BP41" s="638"/>
      <c r="BQ41" s="638"/>
      <c r="BR41" s="638"/>
      <c r="BS41" s="638"/>
      <c r="BT41" s="638"/>
      <c r="BU41" s="638"/>
      <c r="BV41" s="638"/>
      <c r="BW41" s="638"/>
      <c r="BX41" s="638"/>
      <c r="BY41" s="638"/>
      <c r="BZ41" s="638"/>
      <c r="CA41" s="638"/>
      <c r="CB41" s="638"/>
      <c r="CC41" s="270"/>
      <c r="CD41" s="270"/>
      <c r="CE41" s="270"/>
      <c r="CF41" s="270"/>
      <c r="CG41" s="270"/>
      <c r="CH41" s="243"/>
      <c r="CI41" s="272"/>
      <c r="CJ41" s="272"/>
    </row>
    <row r="42" spans="1:88" s="206" customFormat="1" ht="3" customHeight="1">
      <c r="A42" s="272"/>
      <c r="B42" s="273"/>
      <c r="C42" s="178"/>
      <c r="D42" s="178"/>
      <c r="E42" s="776" t="s">
        <v>833</v>
      </c>
      <c r="F42" s="776"/>
      <c r="G42" s="835" t="str">
        <f>Index!C177</f>
        <v>Ostatné záväzky z obchodného styku (321A, 322A, 324A, 325A, 326A, 32XA, 475A, 476A, 478A, 47XA)</v>
      </c>
      <c r="H42" s="837"/>
      <c r="I42" s="837"/>
      <c r="J42" s="837"/>
      <c r="K42" s="837"/>
      <c r="L42" s="837"/>
      <c r="M42" s="837"/>
      <c r="N42" s="837"/>
      <c r="O42" s="837"/>
      <c r="P42" s="837"/>
      <c r="Q42" s="837"/>
      <c r="R42" s="837"/>
      <c r="S42" s="837"/>
      <c r="T42" s="837"/>
      <c r="U42" s="837"/>
      <c r="V42" s="837"/>
      <c r="W42" s="837"/>
      <c r="X42" s="837"/>
      <c r="Y42" s="837"/>
      <c r="Z42" s="837"/>
      <c r="AA42" s="837"/>
      <c r="AB42" s="837"/>
      <c r="AC42" s="837"/>
      <c r="AD42" s="837"/>
      <c r="AE42" s="837"/>
      <c r="AF42" s="837"/>
      <c r="AG42" s="837"/>
      <c r="AH42" s="837"/>
      <c r="AI42" s="837"/>
      <c r="AJ42" s="837"/>
      <c r="AK42" s="807" t="s">
        <v>928</v>
      </c>
      <c r="AL42" s="807"/>
      <c r="AM42" s="807"/>
      <c r="AN42" s="321"/>
      <c r="AO42" s="332"/>
      <c r="AP42" s="332"/>
      <c r="AQ42" s="332"/>
      <c r="AR42" s="332"/>
      <c r="AS42" s="332"/>
      <c r="AT42" s="332"/>
      <c r="AU42" s="332"/>
      <c r="AV42" s="332"/>
      <c r="AW42" s="332"/>
      <c r="AX42" s="332"/>
      <c r="AY42" s="332"/>
      <c r="AZ42" s="332"/>
      <c r="BA42" s="332"/>
      <c r="BB42" s="332"/>
      <c r="BC42" s="332"/>
      <c r="BD42" s="332"/>
      <c r="BE42" s="264"/>
      <c r="BF42" s="264"/>
      <c r="BG42" s="264"/>
      <c r="BH42" s="264"/>
      <c r="BI42" s="264"/>
      <c r="BJ42" s="264"/>
      <c r="BK42" s="264"/>
      <c r="BL42" s="659"/>
      <c r="BM42" s="659"/>
      <c r="BN42" s="659"/>
      <c r="BO42" s="659"/>
      <c r="BP42" s="659"/>
      <c r="BQ42" s="659"/>
      <c r="BR42" s="659"/>
      <c r="BS42" s="659"/>
      <c r="BT42" s="659"/>
      <c r="BU42" s="659"/>
      <c r="BV42" s="659"/>
      <c r="BW42" s="659"/>
      <c r="BX42" s="659"/>
      <c r="BY42" s="659"/>
      <c r="BZ42" s="659"/>
      <c r="CA42" s="659"/>
      <c r="CB42" s="659"/>
      <c r="CC42" s="264"/>
      <c r="CD42" s="264"/>
      <c r="CE42" s="264"/>
      <c r="CF42" s="264"/>
      <c r="CG42" s="264"/>
      <c r="CH42" s="241"/>
      <c r="CI42" s="245"/>
      <c r="CJ42" s="245"/>
    </row>
    <row r="43" spans="1:88" s="206" customFormat="1" ht="3" customHeight="1">
      <c r="A43" s="272"/>
      <c r="B43" s="272"/>
      <c r="C43" s="272"/>
      <c r="D43" s="273"/>
      <c r="E43" s="776"/>
      <c r="F43" s="776"/>
      <c r="G43" s="837"/>
      <c r="H43" s="837"/>
      <c r="I43" s="837"/>
      <c r="J43" s="837"/>
      <c r="K43" s="837"/>
      <c r="L43" s="837"/>
      <c r="M43" s="837"/>
      <c r="N43" s="837"/>
      <c r="O43" s="837"/>
      <c r="P43" s="837"/>
      <c r="Q43" s="837"/>
      <c r="R43" s="837"/>
      <c r="S43" s="837"/>
      <c r="T43" s="837"/>
      <c r="U43" s="837"/>
      <c r="V43" s="837"/>
      <c r="W43" s="837"/>
      <c r="X43" s="837"/>
      <c r="Y43" s="837"/>
      <c r="Z43" s="837"/>
      <c r="AA43" s="837"/>
      <c r="AB43" s="837"/>
      <c r="AC43" s="837"/>
      <c r="AD43" s="837"/>
      <c r="AE43" s="837"/>
      <c r="AF43" s="837"/>
      <c r="AG43" s="837"/>
      <c r="AH43" s="837"/>
      <c r="AI43" s="837"/>
      <c r="AJ43" s="837"/>
      <c r="AK43" s="807"/>
      <c r="AL43" s="807"/>
      <c r="AM43" s="807"/>
      <c r="AN43" s="319"/>
      <c r="AO43" s="413"/>
      <c r="AP43" s="413"/>
      <c r="AQ43" s="413"/>
      <c r="AR43" s="412"/>
      <c r="AS43" s="410"/>
      <c r="AT43" s="410"/>
      <c r="AU43" s="410"/>
      <c r="AV43" s="410"/>
      <c r="AW43" s="410"/>
      <c r="AX43" s="411"/>
      <c r="AY43" s="800"/>
      <c r="AZ43" s="800"/>
      <c r="BA43" s="800"/>
      <c r="BB43" s="800"/>
      <c r="BC43" s="800"/>
      <c r="BD43" s="800"/>
      <c r="BE43" s="411"/>
      <c r="BF43" s="761"/>
      <c r="BG43" s="761"/>
      <c r="BH43" s="761"/>
      <c r="BI43" s="761"/>
      <c r="BJ43" s="761"/>
      <c r="BK43" s="643"/>
      <c r="BL43" s="618"/>
      <c r="BM43" s="612"/>
      <c r="BN43" s="612"/>
      <c r="BO43" s="612"/>
      <c r="BP43" s="412"/>
      <c r="BQ43" s="800"/>
      <c r="BR43" s="800"/>
      <c r="BS43" s="800"/>
      <c r="BT43" s="800"/>
      <c r="BU43" s="800"/>
      <c r="BV43" s="801"/>
      <c r="BW43" s="761"/>
      <c r="BX43" s="761"/>
      <c r="BY43" s="761"/>
      <c r="BZ43" s="761"/>
      <c r="CA43" s="761"/>
      <c r="CB43" s="802"/>
      <c r="CC43" s="761"/>
      <c r="CD43" s="761"/>
      <c r="CE43" s="761"/>
      <c r="CF43" s="761"/>
      <c r="CG43" s="761"/>
      <c r="CH43" s="242"/>
      <c r="CI43" s="245"/>
      <c r="CJ43" s="245"/>
    </row>
    <row r="44" spans="1:88" s="274" customFormat="1" ht="15" customHeight="1">
      <c r="A44" s="272"/>
      <c r="B44" s="272"/>
      <c r="C44" s="272"/>
      <c r="E44" s="776"/>
      <c r="F44" s="776"/>
      <c r="G44" s="837"/>
      <c r="H44" s="837"/>
      <c r="I44" s="837"/>
      <c r="J44" s="837"/>
      <c r="K44" s="837"/>
      <c r="L44" s="837"/>
      <c r="M44" s="837"/>
      <c r="N44" s="837"/>
      <c r="O44" s="837"/>
      <c r="P44" s="837"/>
      <c r="Q44" s="837"/>
      <c r="R44" s="837"/>
      <c r="S44" s="837"/>
      <c r="T44" s="837"/>
      <c r="U44" s="837"/>
      <c r="V44" s="837"/>
      <c r="W44" s="837"/>
      <c r="X44" s="837"/>
      <c r="Y44" s="837"/>
      <c r="Z44" s="837"/>
      <c r="AA44" s="837"/>
      <c r="AB44" s="837"/>
      <c r="AC44" s="837"/>
      <c r="AD44" s="837"/>
      <c r="AE44" s="837"/>
      <c r="AF44" s="837"/>
      <c r="AG44" s="837"/>
      <c r="AH44" s="837"/>
      <c r="AI44" s="837"/>
      <c r="AJ44" s="837"/>
      <c r="AK44" s="807"/>
      <c r="AL44" s="807"/>
      <c r="AM44" s="807"/>
      <c r="AN44" s="319"/>
      <c r="AO44" s="409" t="str">
        <f>IF(LEN(VLOOKUP(AK42,suvaha!$D$92:$H$158,2,FALSE))&lt;11,"",LEFT(RIGHT(VLOOKUP(AK42,suvaha!$D$92:$H$158,2,FALSE),11),1))</f>
        <v/>
      </c>
      <c r="AP44" s="211"/>
      <c r="AQ44" s="409" t="str">
        <f>IF(LEN(VLOOKUP(AK42,suvaha!$D$92:$H$158,2,FALSE))&lt;10,"",LEFT(RIGHT(VLOOKUP(AK42,suvaha!$D$92:$H$158,2,FALSE),10),1))</f>
        <v/>
      </c>
      <c r="AR44" s="411"/>
      <c r="AS44" s="409" t="str">
        <f>IF(LEN(VLOOKUP(AK42,suvaha!$D$92:$H$158,2,FALSE))&lt;9,"",LEFT(RIGHT(VLOOKUP(AK42,suvaha!$D$92:$H$158,2,FALSE),9),1))</f>
        <v/>
      </c>
      <c r="AT44" s="211"/>
      <c r="AU44" s="409" t="str">
        <f>IF(LEN(VLOOKUP(AK42,suvaha!$D$92:$H$158,2,FALSE))&lt;8,"",LEFT(RIGHT(VLOOKUP(AK42,suvaha!$D$92:$H$158,2,FALSE),8),1))</f>
        <v/>
      </c>
      <c r="AV44" s="411"/>
      <c r="AW44" s="409" t="str">
        <f>IF(LEN(VLOOKUP(AK42,suvaha!$D$92:$H$158,2,FALSE))&lt;7,"",LEFT(RIGHT(VLOOKUP(AK42,suvaha!$D$92:$H$158,2,FALSE),7),1))</f>
        <v>5</v>
      </c>
      <c r="AX44" s="411"/>
      <c r="AY44" s="409" t="str">
        <f>IF(LEN(VLOOKUP(AK42,suvaha!$D$92:$H$158,2,FALSE))&lt;6,"",LEFT(RIGHT(VLOOKUP(AK42,suvaha!$D$92:$H$158,2,FALSE),6),1))</f>
        <v>0</v>
      </c>
      <c r="AZ44" s="211"/>
      <c r="BA44" s="754" t="str">
        <f>IF(LEN(VLOOKUP(AK42,suvaha!$D$92:$H$158,2,FALSE))&lt;5,"",LEFT(RIGHT(VLOOKUP(AK42,suvaha!$D$92:$H$158,2,FALSE),5),1))</f>
        <v>9</v>
      </c>
      <c r="BB44" s="754" t="e">
        <f>IF(LEN(#REF!)&lt;5,"",LEFT(RIGHT(#REF!,5),1))</f>
        <v>#REF!</v>
      </c>
      <c r="BC44" s="411"/>
      <c r="BD44" s="409" t="str">
        <f>IF(LEN(VLOOKUP(AK42,suvaha!$D$92:$H$158,2,FALSE))&lt;4,"",LEFT(RIGHT(VLOOKUP(AK42,suvaha!$D$92:$H$158,2,FALSE),4),1))</f>
        <v>6</v>
      </c>
      <c r="BE44" s="411"/>
      <c r="BF44" s="409" t="str">
        <f>IF(LEN(VLOOKUP(AK42,suvaha!$D$92:$H$158,2,FALSE))&lt;3,"",LEFT(RIGHT(VLOOKUP(AK42,suvaha!$D$92:$H$158,2,FALSE),3),1))</f>
        <v>6</v>
      </c>
      <c r="BG44" s="411"/>
      <c r="BH44" s="409" t="str">
        <f>IF(LEN(VLOOKUP(AK42,suvaha!$D$92:$H$158,2,FALSE))&lt;2,"",LEFT(RIGHT(VLOOKUP(AK42,suvaha!$D$92:$H$158,2,FALSE),2),1))</f>
        <v>4</v>
      </c>
      <c r="BI44" s="411"/>
      <c r="BJ44" s="409" t="str">
        <f>IF(VLOOKUP(AK42,suvaha!$D$92:$H$158,2,FALSE)=0,"",IF(LEN(VLOOKUP(AK42,suvaha!$D$92:$H$158,2,FALSE))&lt;1,"",LEFT(RIGHT(VLOOKUP(AK42,suvaha!$D$92:$H$158,2,FALSE),1),1)))</f>
        <v>9</v>
      </c>
      <c r="BK44" s="643"/>
      <c r="BL44" s="618"/>
      <c r="BM44" s="409" t="str">
        <f>IF(LEN(VLOOKUP(AK42,suvaha!$D$92:$H$158,4,FALSE))&lt;11,"",LEFT(RIGHT(VLOOKUP(AK42,suvaha!$D$92:$H$158,4,FALSE),11),1))</f>
        <v/>
      </c>
      <c r="BN44" s="211"/>
      <c r="BO44" s="409" t="str">
        <f>IF(LEN(VLOOKUP(AK42,suvaha!$D$92:$H$158,4,FALSE))&lt;10,"",LEFT(RIGHT(VLOOKUP(AK42,suvaha!$D$92:$H$158,4,FALSE),10),1))</f>
        <v/>
      </c>
      <c r="BP44" s="411"/>
      <c r="BQ44" s="409" t="str">
        <f>IF(LEN(VLOOKUP(AK42,suvaha!$D$92:$H$158,4,FALSE))&lt;9,"",LEFT(RIGHT(VLOOKUP(AK42,suvaha!$D$92:$H$158,4,FALSE),9),1))</f>
        <v/>
      </c>
      <c r="BR44" s="211"/>
      <c r="BS44" s="409" t="str">
        <f>IF(LEN(VLOOKUP(AK42,suvaha!$D$92:$H$158,4,FALSE))&lt;8,"",LEFT(RIGHT(VLOOKUP(AK42,suvaha!$D$92:$H$158,4,FALSE),8),1))</f>
        <v/>
      </c>
      <c r="BT44" s="411"/>
      <c r="BU44" s="409" t="str">
        <f>IF(LEN(VLOOKUP(AK42,suvaha!$D$92:$H$158,4,FALSE))&lt;7,"",LEFT(RIGHT(VLOOKUP(AK42,suvaha!$D$92:$H$158,4,FALSE),7),1))</f>
        <v>4</v>
      </c>
      <c r="BV44" s="801"/>
      <c r="BW44" s="409" t="str">
        <f>IF(LEN(VLOOKUP(AK42,suvaha!$D$92:$H$158,4,FALSE))&lt;6,"",LEFT(RIGHT(VLOOKUP(AK42,suvaha!$D$92:$H$158,4,FALSE),6),1))</f>
        <v>8</v>
      </c>
      <c r="BX44" s="411"/>
      <c r="BY44" s="409" t="str">
        <f>IF(LEN(VLOOKUP(AK42,suvaha!$D$92:$H$158,4,FALSE))&lt;5,"",LEFT(RIGHT(VLOOKUP(AK42,suvaha!$D$92:$H$158,4,FALSE),5),1))</f>
        <v>3</v>
      </c>
      <c r="BZ44" s="411"/>
      <c r="CA44" s="409" t="str">
        <f>IF(LEN(VLOOKUP(AK42,suvaha!$D$92:$H$158,4,FALSE))&lt;4,"",LEFT(RIGHT(VLOOKUP(AK42,suvaha!$D$92:$H$158,4,FALSE),4),1))</f>
        <v>5</v>
      </c>
      <c r="CB44" s="802"/>
      <c r="CC44" s="409" t="str">
        <f>IF(LEN(VLOOKUP(AK42,suvaha!$D$92:$H$158,4,FALSE))&lt;3,"",LEFT(RIGHT(VLOOKUP(AK42,suvaha!$D$92:$H$158,4,FALSE),3),1))</f>
        <v>6</v>
      </c>
      <c r="CD44" s="411"/>
      <c r="CE44" s="409" t="str">
        <f>IF(LEN(VLOOKUP(AK42,suvaha!$D$92:$H$158,4,FALSE))&lt;2,"",LEFT(RIGHT(VLOOKUP(AK42,suvaha!$D$92:$H$158,4,FALSE),2),1))</f>
        <v>6</v>
      </c>
      <c r="CF44" s="411"/>
      <c r="CG44" s="409" t="str">
        <f>IF(VLOOKUP(AK42,suvaha!$D$92:$H$158,4,FALSE)=0,"",IF(LEN(VLOOKUP(AK42,suvaha!$D$92:$H$158,4,FALSE))&lt;1,"",LEFT(RIGHT(VLOOKUP(AK42,suvaha!$D$92:$H$158,4,FALSE),1),1)))</f>
        <v>0</v>
      </c>
      <c r="CH44" s="242"/>
      <c r="CI44" s="272"/>
      <c r="CJ44" s="272"/>
    </row>
    <row r="45" spans="1:88" s="274" customFormat="1" ht="3" customHeight="1">
      <c r="A45" s="272"/>
      <c r="B45" s="272"/>
      <c r="C45" s="272"/>
      <c r="E45" s="776"/>
      <c r="F45" s="776"/>
      <c r="G45" s="837"/>
      <c r="H45" s="837"/>
      <c r="I45" s="837"/>
      <c r="J45" s="837"/>
      <c r="K45" s="837"/>
      <c r="L45" s="837"/>
      <c r="M45" s="837"/>
      <c r="N45" s="837"/>
      <c r="O45" s="837"/>
      <c r="P45" s="837"/>
      <c r="Q45" s="837"/>
      <c r="R45" s="837"/>
      <c r="S45" s="837"/>
      <c r="T45" s="837"/>
      <c r="U45" s="837"/>
      <c r="V45" s="837"/>
      <c r="W45" s="837"/>
      <c r="X45" s="837"/>
      <c r="Y45" s="837"/>
      <c r="Z45" s="837"/>
      <c r="AA45" s="837"/>
      <c r="AB45" s="837"/>
      <c r="AC45" s="837"/>
      <c r="AD45" s="837"/>
      <c r="AE45" s="837"/>
      <c r="AF45" s="837"/>
      <c r="AG45" s="837"/>
      <c r="AH45" s="837"/>
      <c r="AI45" s="837"/>
      <c r="AJ45" s="837"/>
      <c r="AK45" s="807"/>
      <c r="AL45" s="807"/>
      <c r="AM45" s="807"/>
      <c r="AN45" s="322"/>
      <c r="AO45" s="331"/>
      <c r="AP45" s="331"/>
      <c r="AQ45" s="331"/>
      <c r="AR45" s="331"/>
      <c r="AS45" s="331"/>
      <c r="AT45" s="331"/>
      <c r="AU45" s="331"/>
      <c r="AV45" s="331"/>
      <c r="AW45" s="331"/>
      <c r="AX45" s="331"/>
      <c r="AY45" s="331"/>
      <c r="AZ45" s="331"/>
      <c r="BA45" s="331"/>
      <c r="BB45" s="331"/>
      <c r="BC45" s="331"/>
      <c r="BD45" s="331"/>
      <c r="BE45" s="270"/>
      <c r="BF45" s="270"/>
      <c r="BG45" s="270"/>
      <c r="BH45" s="270"/>
      <c r="BI45" s="270"/>
      <c r="BJ45" s="270"/>
      <c r="BK45" s="270"/>
      <c r="BL45" s="638"/>
      <c r="BM45" s="638"/>
      <c r="BN45" s="638"/>
      <c r="BO45" s="638"/>
      <c r="BP45" s="638"/>
      <c r="BQ45" s="638"/>
      <c r="BR45" s="638"/>
      <c r="BS45" s="638"/>
      <c r="BT45" s="638"/>
      <c r="BU45" s="638"/>
      <c r="BV45" s="638"/>
      <c r="BW45" s="638"/>
      <c r="BX45" s="638"/>
      <c r="BY45" s="638"/>
      <c r="BZ45" s="638"/>
      <c r="CA45" s="638"/>
      <c r="CB45" s="638"/>
      <c r="CC45" s="270"/>
      <c r="CD45" s="270"/>
      <c r="CE45" s="270"/>
      <c r="CF45" s="270"/>
      <c r="CG45" s="270"/>
      <c r="CH45" s="243"/>
      <c r="CI45" s="272"/>
      <c r="CJ45" s="272"/>
    </row>
    <row r="46" spans="1:88" s="206" customFormat="1" ht="3" customHeight="1">
      <c r="A46" s="272"/>
      <c r="B46" s="273"/>
      <c r="C46" s="178"/>
      <c r="D46" s="178"/>
      <c r="E46" s="776" t="s">
        <v>775</v>
      </c>
      <c r="F46" s="776"/>
      <c r="G46" s="806" t="str">
        <f>Index!C178</f>
        <v>Čistá hodnota zákazky (316A)</v>
      </c>
      <c r="H46" s="806"/>
      <c r="I46" s="806"/>
      <c r="J46" s="806"/>
      <c r="K46" s="806"/>
      <c r="L46" s="806"/>
      <c r="M46" s="806"/>
      <c r="N46" s="806"/>
      <c r="O46" s="806"/>
      <c r="P46" s="806"/>
      <c r="Q46" s="806"/>
      <c r="R46" s="806"/>
      <c r="S46" s="806"/>
      <c r="T46" s="806"/>
      <c r="U46" s="806"/>
      <c r="V46" s="806"/>
      <c r="W46" s="806"/>
      <c r="X46" s="806"/>
      <c r="Y46" s="806"/>
      <c r="Z46" s="806"/>
      <c r="AA46" s="806"/>
      <c r="AB46" s="806"/>
      <c r="AC46" s="806"/>
      <c r="AD46" s="806"/>
      <c r="AE46" s="806"/>
      <c r="AF46" s="806"/>
      <c r="AG46" s="806"/>
      <c r="AH46" s="806"/>
      <c r="AI46" s="806"/>
      <c r="AJ46" s="806"/>
      <c r="AK46" s="807" t="s">
        <v>929</v>
      </c>
      <c r="AL46" s="807"/>
      <c r="AM46" s="807"/>
      <c r="AN46" s="321"/>
      <c r="AO46" s="332"/>
      <c r="AP46" s="332"/>
      <c r="AQ46" s="332"/>
      <c r="AR46" s="332"/>
      <c r="AS46" s="332"/>
      <c r="AT46" s="332"/>
      <c r="AU46" s="332"/>
      <c r="AV46" s="332"/>
      <c r="AW46" s="332"/>
      <c r="AX46" s="332"/>
      <c r="AY46" s="332"/>
      <c r="AZ46" s="332"/>
      <c r="BA46" s="332"/>
      <c r="BB46" s="332"/>
      <c r="BC46" s="332"/>
      <c r="BD46" s="332"/>
      <c r="BE46" s="264"/>
      <c r="BF46" s="264"/>
      <c r="BG46" s="264"/>
      <c r="BH46" s="264"/>
      <c r="BI46" s="264"/>
      <c r="BJ46" s="264"/>
      <c r="BK46" s="264"/>
      <c r="BL46" s="659"/>
      <c r="BM46" s="659"/>
      <c r="BN46" s="659"/>
      <c r="BO46" s="659"/>
      <c r="BP46" s="659"/>
      <c r="BQ46" s="659"/>
      <c r="BR46" s="659"/>
      <c r="BS46" s="659"/>
      <c r="BT46" s="659"/>
      <c r="BU46" s="659"/>
      <c r="BV46" s="659"/>
      <c r="BW46" s="659"/>
      <c r="BX46" s="659"/>
      <c r="BY46" s="659"/>
      <c r="BZ46" s="659"/>
      <c r="CA46" s="659"/>
      <c r="CB46" s="659"/>
      <c r="CC46" s="264"/>
      <c r="CD46" s="264"/>
      <c r="CE46" s="264"/>
      <c r="CF46" s="264"/>
      <c r="CG46" s="264"/>
      <c r="CH46" s="241"/>
      <c r="CI46" s="245"/>
      <c r="CJ46" s="245"/>
    </row>
    <row r="47" spans="1:88" s="206" customFormat="1" ht="3" customHeight="1">
      <c r="A47" s="272"/>
      <c r="B47" s="272"/>
      <c r="C47" s="272"/>
      <c r="D47" s="273"/>
      <c r="E47" s="776"/>
      <c r="F47" s="776"/>
      <c r="G47" s="806"/>
      <c r="H47" s="806"/>
      <c r="I47" s="806"/>
      <c r="J47" s="806"/>
      <c r="K47" s="806"/>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7"/>
      <c r="AL47" s="807"/>
      <c r="AM47" s="807"/>
      <c r="AN47" s="319"/>
      <c r="AO47" s="413"/>
      <c r="AP47" s="413"/>
      <c r="AQ47" s="413"/>
      <c r="AR47" s="412"/>
      <c r="AS47" s="410"/>
      <c r="AT47" s="410"/>
      <c r="AU47" s="410"/>
      <c r="AV47" s="410"/>
      <c r="AW47" s="410"/>
      <c r="AX47" s="411"/>
      <c r="AY47" s="800"/>
      <c r="AZ47" s="800"/>
      <c r="BA47" s="800"/>
      <c r="BB47" s="800"/>
      <c r="BC47" s="800"/>
      <c r="BD47" s="800"/>
      <c r="BE47" s="411"/>
      <c r="BF47" s="761"/>
      <c r="BG47" s="761"/>
      <c r="BH47" s="761"/>
      <c r="BI47" s="761"/>
      <c r="BJ47" s="761"/>
      <c r="BK47" s="643"/>
      <c r="BL47" s="618"/>
      <c r="BM47" s="612"/>
      <c r="BN47" s="612"/>
      <c r="BO47" s="612"/>
      <c r="BP47" s="412"/>
      <c r="BQ47" s="800"/>
      <c r="BR47" s="800"/>
      <c r="BS47" s="800"/>
      <c r="BT47" s="800"/>
      <c r="BU47" s="800"/>
      <c r="BV47" s="801"/>
      <c r="BW47" s="761"/>
      <c r="BX47" s="761"/>
      <c r="BY47" s="761"/>
      <c r="BZ47" s="761"/>
      <c r="CA47" s="761"/>
      <c r="CB47" s="802"/>
      <c r="CC47" s="761"/>
      <c r="CD47" s="761"/>
      <c r="CE47" s="761"/>
      <c r="CF47" s="761"/>
      <c r="CG47" s="761"/>
      <c r="CH47" s="242"/>
      <c r="CI47" s="245"/>
      <c r="CJ47" s="245"/>
    </row>
    <row r="48" spans="1:88" s="274" customFormat="1" ht="15" customHeight="1">
      <c r="A48" s="272"/>
      <c r="B48" s="272"/>
      <c r="C48" s="272"/>
      <c r="E48" s="776"/>
      <c r="F48" s="776"/>
      <c r="G48" s="806"/>
      <c r="H48" s="806"/>
      <c r="I48" s="806"/>
      <c r="J48" s="806"/>
      <c r="K48" s="806"/>
      <c r="L48" s="806"/>
      <c r="M48" s="806"/>
      <c r="N48" s="806"/>
      <c r="O48" s="806"/>
      <c r="P48" s="806"/>
      <c r="Q48" s="806"/>
      <c r="R48" s="806"/>
      <c r="S48" s="806"/>
      <c r="T48" s="806"/>
      <c r="U48" s="806"/>
      <c r="V48" s="806"/>
      <c r="W48" s="806"/>
      <c r="X48" s="806"/>
      <c r="Y48" s="806"/>
      <c r="Z48" s="806"/>
      <c r="AA48" s="806"/>
      <c r="AB48" s="806"/>
      <c r="AC48" s="806"/>
      <c r="AD48" s="806"/>
      <c r="AE48" s="806"/>
      <c r="AF48" s="806"/>
      <c r="AG48" s="806"/>
      <c r="AH48" s="806"/>
      <c r="AI48" s="806"/>
      <c r="AJ48" s="806"/>
      <c r="AK48" s="807"/>
      <c r="AL48" s="807"/>
      <c r="AM48" s="807"/>
      <c r="AN48" s="319"/>
      <c r="AO48" s="409" t="str">
        <f>IF(LEN(VLOOKUP(AK46,suvaha!$D$92:$H$158,2,FALSE))&lt;11,"",LEFT(RIGHT(VLOOKUP(AK46,suvaha!$D$92:$H$158,2,FALSE),11),1))</f>
        <v/>
      </c>
      <c r="AP48" s="211"/>
      <c r="AQ48" s="409" t="str">
        <f>IF(LEN(VLOOKUP(AK46,suvaha!$D$92:$H$158,2,FALSE))&lt;10,"",LEFT(RIGHT(VLOOKUP(AK46,suvaha!$D$92:$H$158,2,FALSE),10),1))</f>
        <v/>
      </c>
      <c r="AR48" s="411"/>
      <c r="AS48" s="409" t="str">
        <f>IF(LEN(VLOOKUP(AK46,suvaha!$D$92:$H$158,2,FALSE))&lt;9,"",LEFT(RIGHT(VLOOKUP(AK46,suvaha!$D$92:$H$158,2,FALSE),9),1))</f>
        <v/>
      </c>
      <c r="AT48" s="211"/>
      <c r="AU48" s="409" t="str">
        <f>IF(LEN(VLOOKUP(AK46,suvaha!$D$92:$H$158,2,FALSE))&lt;8,"",LEFT(RIGHT(VLOOKUP(AK46,suvaha!$D$92:$H$158,2,FALSE),8),1))</f>
        <v/>
      </c>
      <c r="AV48" s="411"/>
      <c r="AW48" s="409" t="str">
        <f>IF(LEN(VLOOKUP(AK46,suvaha!$D$92:$H$158,2,FALSE))&lt;7,"",LEFT(RIGHT(VLOOKUP(AK46,suvaha!$D$92:$H$158,2,FALSE),7),1))</f>
        <v/>
      </c>
      <c r="AX48" s="411"/>
      <c r="AY48" s="409" t="str">
        <f>IF(LEN(VLOOKUP(AK46,suvaha!$D$92:$H$158,2,FALSE))&lt;6,"",LEFT(RIGHT(VLOOKUP(AK46,suvaha!$D$92:$H$158,2,FALSE),6),1))</f>
        <v/>
      </c>
      <c r="AZ48" s="211"/>
      <c r="BA48" s="754" t="str">
        <f>IF(LEN(VLOOKUP(AK46,suvaha!$D$92:$H$158,2,FALSE))&lt;5,"",LEFT(RIGHT(VLOOKUP(AK46,suvaha!$D$92:$H$158,2,FALSE),5),1))</f>
        <v/>
      </c>
      <c r="BB48" s="754" t="e">
        <f>IF(LEN(#REF!)&lt;5,"",LEFT(RIGHT(#REF!,5),1))</f>
        <v>#REF!</v>
      </c>
      <c r="BC48" s="411"/>
      <c r="BD48" s="409" t="str">
        <f>IF(LEN(VLOOKUP(AK46,suvaha!$D$92:$H$158,2,FALSE))&lt;4,"",LEFT(RIGHT(VLOOKUP(AK46,suvaha!$D$92:$H$158,2,FALSE),4),1))</f>
        <v/>
      </c>
      <c r="BE48" s="411"/>
      <c r="BF48" s="409" t="str">
        <f>IF(LEN(VLOOKUP(AK46,suvaha!$D$92:$H$158,2,FALSE))&lt;3,"",LEFT(RIGHT(VLOOKUP(AK46,suvaha!$D$92:$H$158,2,FALSE),3),1))</f>
        <v/>
      </c>
      <c r="BG48" s="411"/>
      <c r="BH48" s="409" t="str">
        <f>IF(LEN(VLOOKUP(AK46,suvaha!$D$92:$H$158,2,FALSE))&lt;2,"",LEFT(RIGHT(VLOOKUP(AK46,suvaha!$D$92:$H$158,2,FALSE),2),1))</f>
        <v/>
      </c>
      <c r="BI48" s="411"/>
      <c r="BJ48" s="409" t="str">
        <f>IF(VLOOKUP(AK46,suvaha!$D$92:$H$158,2,FALSE)=0,"",IF(LEN(VLOOKUP(AK46,suvaha!$D$92:$H$158,2,FALSE))&lt;1,"",LEFT(RIGHT(VLOOKUP(AK46,suvaha!$D$92:$H$158,2,FALSE),1),1)))</f>
        <v/>
      </c>
      <c r="BK48" s="643"/>
      <c r="BL48" s="618"/>
      <c r="BM48" s="409" t="str">
        <f>IF(LEN(VLOOKUP(AK46,suvaha!$D$92:$H$158,4,FALSE))&lt;11,"",LEFT(RIGHT(VLOOKUP(AK46,suvaha!$D$92:$H$158,4,FALSE),11),1))</f>
        <v/>
      </c>
      <c r="BN48" s="211"/>
      <c r="BO48" s="409" t="str">
        <f>IF(LEN(VLOOKUP(AK46,suvaha!$D$92:$H$158,4,FALSE))&lt;10,"",LEFT(RIGHT(VLOOKUP(AK46,suvaha!$D$92:$H$158,4,FALSE),10),1))</f>
        <v/>
      </c>
      <c r="BP48" s="411"/>
      <c r="BQ48" s="409" t="str">
        <f>IF(LEN(VLOOKUP(AK46,suvaha!$D$92:$H$158,4,FALSE))&lt;9,"",LEFT(RIGHT(VLOOKUP(AK46,suvaha!$D$92:$H$158,4,FALSE),9),1))</f>
        <v/>
      </c>
      <c r="BR48" s="211"/>
      <c r="BS48" s="409" t="str">
        <f>IF(LEN(VLOOKUP(AK46,suvaha!$D$92:$H$158,4,FALSE))&lt;8,"",LEFT(RIGHT(VLOOKUP(AK46,suvaha!$D$92:$H$158,4,FALSE),8),1))</f>
        <v/>
      </c>
      <c r="BT48" s="411"/>
      <c r="BU48" s="409" t="str">
        <f>IF(LEN(VLOOKUP(AK46,suvaha!$D$92:$H$158,4,FALSE))&lt;7,"",LEFT(RIGHT(VLOOKUP(AK46,suvaha!$D$92:$H$158,4,FALSE),7),1))</f>
        <v/>
      </c>
      <c r="BV48" s="801"/>
      <c r="BW48" s="409" t="str">
        <f>IF(LEN(VLOOKUP(AK46,suvaha!$D$92:$H$158,4,FALSE))&lt;6,"",LEFT(RIGHT(VLOOKUP(AK46,suvaha!$D$92:$H$158,4,FALSE),6),1))</f>
        <v/>
      </c>
      <c r="BX48" s="411"/>
      <c r="BY48" s="409" t="str">
        <f>IF(LEN(VLOOKUP(AK46,suvaha!$D$92:$H$158,4,FALSE))&lt;5,"",LEFT(RIGHT(VLOOKUP(AK46,suvaha!$D$92:$H$158,4,FALSE),5),1))</f>
        <v/>
      </c>
      <c r="BZ48" s="411"/>
      <c r="CA48" s="409" t="str">
        <f>IF(LEN(VLOOKUP(AK46,suvaha!$D$92:$H$158,4,FALSE))&lt;4,"",LEFT(RIGHT(VLOOKUP(AK46,suvaha!$D$92:$H$158,4,FALSE),4),1))</f>
        <v/>
      </c>
      <c r="CB48" s="802"/>
      <c r="CC48" s="409" t="str">
        <f>IF(LEN(VLOOKUP(AK46,suvaha!$D$92:$H$158,4,FALSE))&lt;3,"",LEFT(RIGHT(VLOOKUP(AK46,suvaha!$D$92:$H$158,4,FALSE),3),1))</f>
        <v/>
      </c>
      <c r="CD48" s="411"/>
      <c r="CE48" s="409" t="str">
        <f>IF(LEN(VLOOKUP(AK46,suvaha!$D$92:$H$158,4,FALSE))&lt;2,"",LEFT(RIGHT(VLOOKUP(AK46,suvaha!$D$92:$H$158,4,FALSE),2),1))</f>
        <v/>
      </c>
      <c r="CF48" s="411"/>
      <c r="CG48" s="409" t="str">
        <f>IF(VLOOKUP(AK46,suvaha!$D$92:$H$158,4,FALSE)=0,"",IF(LEN(VLOOKUP(AK46,suvaha!$D$92:$H$158,4,FALSE))&lt;1,"",LEFT(RIGHT(VLOOKUP(AK46,suvaha!$D$92:$H$158,4,FALSE),1),1)))</f>
        <v/>
      </c>
      <c r="CH48" s="242"/>
      <c r="CI48" s="272"/>
      <c r="CJ48" s="272"/>
    </row>
    <row r="49" spans="1:88" s="274" customFormat="1" ht="3" customHeight="1">
      <c r="A49" s="272"/>
      <c r="B49" s="272"/>
      <c r="C49" s="272"/>
      <c r="E49" s="776"/>
      <c r="F49" s="776"/>
      <c r="G49" s="806"/>
      <c r="H49" s="806"/>
      <c r="I49" s="806"/>
      <c r="J49" s="806"/>
      <c r="K49" s="806"/>
      <c r="L49" s="806"/>
      <c r="M49" s="806"/>
      <c r="N49" s="806"/>
      <c r="O49" s="806"/>
      <c r="P49" s="806"/>
      <c r="Q49" s="806"/>
      <c r="R49" s="806"/>
      <c r="S49" s="806"/>
      <c r="T49" s="806"/>
      <c r="U49" s="806"/>
      <c r="V49" s="806"/>
      <c r="W49" s="806"/>
      <c r="X49" s="806"/>
      <c r="Y49" s="806"/>
      <c r="Z49" s="806"/>
      <c r="AA49" s="806"/>
      <c r="AB49" s="806"/>
      <c r="AC49" s="806"/>
      <c r="AD49" s="806"/>
      <c r="AE49" s="806"/>
      <c r="AF49" s="806"/>
      <c r="AG49" s="806"/>
      <c r="AH49" s="806"/>
      <c r="AI49" s="806"/>
      <c r="AJ49" s="806"/>
      <c r="AK49" s="807"/>
      <c r="AL49" s="807"/>
      <c r="AM49" s="807"/>
      <c r="AN49" s="322"/>
      <c r="AO49" s="331"/>
      <c r="AP49" s="331"/>
      <c r="AQ49" s="331"/>
      <c r="AR49" s="331"/>
      <c r="AS49" s="331"/>
      <c r="AT49" s="331"/>
      <c r="AU49" s="331"/>
      <c r="AV49" s="331"/>
      <c r="AW49" s="331"/>
      <c r="AX49" s="331"/>
      <c r="AY49" s="331"/>
      <c r="AZ49" s="331"/>
      <c r="BA49" s="331"/>
      <c r="BB49" s="331"/>
      <c r="BC49" s="331"/>
      <c r="BD49" s="331"/>
      <c r="BE49" s="270"/>
      <c r="BF49" s="270"/>
      <c r="BG49" s="270"/>
      <c r="BH49" s="270"/>
      <c r="BI49" s="270"/>
      <c r="BJ49" s="270"/>
      <c r="BK49" s="270"/>
      <c r="BL49" s="638"/>
      <c r="BM49" s="638"/>
      <c r="BN49" s="638"/>
      <c r="BO49" s="638"/>
      <c r="BP49" s="638"/>
      <c r="BQ49" s="638"/>
      <c r="BR49" s="638"/>
      <c r="BS49" s="638"/>
      <c r="BT49" s="638"/>
      <c r="BU49" s="638"/>
      <c r="BV49" s="638"/>
      <c r="BW49" s="638"/>
      <c r="BX49" s="638"/>
      <c r="BY49" s="638"/>
      <c r="BZ49" s="638"/>
      <c r="CA49" s="638"/>
      <c r="CB49" s="638"/>
      <c r="CC49" s="270"/>
      <c r="CD49" s="270"/>
      <c r="CE49" s="270"/>
      <c r="CF49" s="270"/>
      <c r="CG49" s="270"/>
      <c r="CH49" s="243"/>
      <c r="CI49" s="272"/>
      <c r="CJ49" s="272"/>
    </row>
    <row r="50" spans="1:88" s="206" customFormat="1" ht="3" customHeight="1">
      <c r="A50" s="272"/>
      <c r="B50" s="273"/>
      <c r="C50" s="178"/>
      <c r="D50" s="178"/>
      <c r="E50" s="776" t="s">
        <v>776</v>
      </c>
      <c r="F50" s="776"/>
      <c r="G50" s="806" t="str">
        <f>Index!C179</f>
        <v>Ostatné záväzky voči prepojeným účtovným jednotkám (361A, 36XA, 471A, 47XA)</v>
      </c>
      <c r="H50" s="806"/>
      <c r="I50" s="806"/>
      <c r="J50" s="806"/>
      <c r="K50" s="806"/>
      <c r="L50" s="806"/>
      <c r="M50" s="806"/>
      <c r="N50" s="806"/>
      <c r="O50" s="806"/>
      <c r="P50" s="806"/>
      <c r="Q50" s="806"/>
      <c r="R50" s="806"/>
      <c r="S50" s="806"/>
      <c r="T50" s="806"/>
      <c r="U50" s="806"/>
      <c r="V50" s="806"/>
      <c r="W50" s="806"/>
      <c r="X50" s="806"/>
      <c r="Y50" s="806"/>
      <c r="Z50" s="806"/>
      <c r="AA50" s="806"/>
      <c r="AB50" s="806"/>
      <c r="AC50" s="806"/>
      <c r="AD50" s="806"/>
      <c r="AE50" s="806"/>
      <c r="AF50" s="806"/>
      <c r="AG50" s="806"/>
      <c r="AH50" s="806"/>
      <c r="AI50" s="806"/>
      <c r="AJ50" s="806"/>
      <c r="AK50" s="807" t="s">
        <v>931</v>
      </c>
      <c r="AL50" s="807"/>
      <c r="AM50" s="807"/>
      <c r="AN50" s="321"/>
      <c r="AO50" s="332"/>
      <c r="AP50" s="332"/>
      <c r="AQ50" s="332"/>
      <c r="AR50" s="332"/>
      <c r="AS50" s="332"/>
      <c r="AT50" s="332"/>
      <c r="AU50" s="332"/>
      <c r="AV50" s="332"/>
      <c r="AW50" s="332"/>
      <c r="AX50" s="332"/>
      <c r="AY50" s="332"/>
      <c r="AZ50" s="332"/>
      <c r="BA50" s="332"/>
      <c r="BB50" s="332"/>
      <c r="BC50" s="332"/>
      <c r="BD50" s="332"/>
      <c r="BE50" s="264"/>
      <c r="BF50" s="264"/>
      <c r="BG50" s="264"/>
      <c r="BH50" s="264"/>
      <c r="BI50" s="264"/>
      <c r="BJ50" s="264"/>
      <c r="BK50" s="264"/>
      <c r="BL50" s="659"/>
      <c r="BM50" s="659"/>
      <c r="BN50" s="659"/>
      <c r="BO50" s="659"/>
      <c r="BP50" s="659"/>
      <c r="BQ50" s="659"/>
      <c r="BR50" s="659"/>
      <c r="BS50" s="659"/>
      <c r="BT50" s="659"/>
      <c r="BU50" s="659"/>
      <c r="BV50" s="659"/>
      <c r="BW50" s="659"/>
      <c r="BX50" s="659"/>
      <c r="BY50" s="659"/>
      <c r="BZ50" s="659"/>
      <c r="CA50" s="659"/>
      <c r="CB50" s="659"/>
      <c r="CC50" s="264"/>
      <c r="CD50" s="264"/>
      <c r="CE50" s="264"/>
      <c r="CF50" s="264"/>
      <c r="CG50" s="264"/>
      <c r="CH50" s="241"/>
      <c r="CI50" s="245"/>
      <c r="CJ50" s="245"/>
    </row>
    <row r="51" spans="1:88" s="206" customFormat="1" ht="3" customHeight="1">
      <c r="A51" s="272"/>
      <c r="B51" s="272"/>
      <c r="C51" s="272"/>
      <c r="D51" s="273"/>
      <c r="E51" s="776"/>
      <c r="F51" s="776"/>
      <c r="G51" s="806"/>
      <c r="H51" s="806"/>
      <c r="I51" s="806"/>
      <c r="J51" s="806"/>
      <c r="K51" s="806"/>
      <c r="L51" s="806"/>
      <c r="M51" s="806"/>
      <c r="N51" s="806"/>
      <c r="O51" s="806"/>
      <c r="P51" s="806"/>
      <c r="Q51" s="806"/>
      <c r="R51" s="806"/>
      <c r="S51" s="806"/>
      <c r="T51" s="806"/>
      <c r="U51" s="806"/>
      <c r="V51" s="806"/>
      <c r="W51" s="806"/>
      <c r="X51" s="806"/>
      <c r="Y51" s="806"/>
      <c r="Z51" s="806"/>
      <c r="AA51" s="806"/>
      <c r="AB51" s="806"/>
      <c r="AC51" s="806"/>
      <c r="AD51" s="806"/>
      <c r="AE51" s="806"/>
      <c r="AF51" s="806"/>
      <c r="AG51" s="806"/>
      <c r="AH51" s="806"/>
      <c r="AI51" s="806"/>
      <c r="AJ51" s="806"/>
      <c r="AK51" s="807"/>
      <c r="AL51" s="807"/>
      <c r="AM51" s="807"/>
      <c r="AN51" s="319"/>
      <c r="AO51" s="413"/>
      <c r="AP51" s="413"/>
      <c r="AQ51" s="413"/>
      <c r="AR51" s="412"/>
      <c r="AS51" s="410"/>
      <c r="AT51" s="410"/>
      <c r="AU51" s="410"/>
      <c r="AV51" s="410"/>
      <c r="AW51" s="410"/>
      <c r="AX51" s="411"/>
      <c r="AY51" s="800"/>
      <c r="AZ51" s="800"/>
      <c r="BA51" s="800"/>
      <c r="BB51" s="800"/>
      <c r="BC51" s="800"/>
      <c r="BD51" s="800"/>
      <c r="BE51" s="411"/>
      <c r="BF51" s="761"/>
      <c r="BG51" s="761"/>
      <c r="BH51" s="761"/>
      <c r="BI51" s="761"/>
      <c r="BJ51" s="761"/>
      <c r="BK51" s="643"/>
      <c r="BL51" s="618"/>
      <c r="BM51" s="612"/>
      <c r="BN51" s="612"/>
      <c r="BO51" s="612"/>
      <c r="BP51" s="412"/>
      <c r="BQ51" s="800"/>
      <c r="BR51" s="800"/>
      <c r="BS51" s="800"/>
      <c r="BT51" s="800"/>
      <c r="BU51" s="800"/>
      <c r="BV51" s="801"/>
      <c r="BW51" s="761"/>
      <c r="BX51" s="761"/>
      <c r="BY51" s="761"/>
      <c r="BZ51" s="761"/>
      <c r="CA51" s="761"/>
      <c r="CB51" s="802"/>
      <c r="CC51" s="761"/>
      <c r="CD51" s="761"/>
      <c r="CE51" s="761"/>
      <c r="CF51" s="761"/>
      <c r="CG51" s="761"/>
      <c r="CH51" s="242"/>
      <c r="CI51" s="245"/>
      <c r="CJ51" s="245"/>
    </row>
    <row r="52" spans="1:88" s="274" customFormat="1" ht="15" customHeight="1">
      <c r="A52" s="272"/>
      <c r="B52" s="272"/>
      <c r="C52" s="272"/>
      <c r="E52" s="776"/>
      <c r="F52" s="77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c r="AD52" s="806"/>
      <c r="AE52" s="806"/>
      <c r="AF52" s="806"/>
      <c r="AG52" s="806"/>
      <c r="AH52" s="806"/>
      <c r="AI52" s="806"/>
      <c r="AJ52" s="806"/>
      <c r="AK52" s="807"/>
      <c r="AL52" s="807"/>
      <c r="AM52" s="807"/>
      <c r="AN52" s="319"/>
      <c r="AO52" s="409" t="str">
        <f>IF(LEN(VLOOKUP(AK50,suvaha!$D$92:$H$158,2,FALSE))&lt;11,"",LEFT(RIGHT(VLOOKUP(AK50,suvaha!$D$92:$H$158,2,FALSE),11),1))</f>
        <v/>
      </c>
      <c r="AP52" s="211"/>
      <c r="AQ52" s="409" t="str">
        <f>IF(LEN(VLOOKUP(AK50,suvaha!$D$92:$H$158,2,FALSE))&lt;10,"",LEFT(RIGHT(VLOOKUP(AK50,suvaha!$D$92:$H$158,2,FALSE),10),1))</f>
        <v/>
      </c>
      <c r="AR52" s="411"/>
      <c r="AS52" s="409" t="str">
        <f>IF(LEN(VLOOKUP(AK50,suvaha!$D$92:$H$158,2,FALSE))&lt;9,"",LEFT(RIGHT(VLOOKUP(AK50,suvaha!$D$92:$H$158,2,FALSE),9),1))</f>
        <v/>
      </c>
      <c r="AT52" s="211"/>
      <c r="AU52" s="409" t="str">
        <f>IF(LEN(VLOOKUP(AK50,suvaha!$D$92:$H$158,2,FALSE))&lt;8,"",LEFT(RIGHT(VLOOKUP(AK50,suvaha!$D$92:$H$158,2,FALSE),8),1))</f>
        <v/>
      </c>
      <c r="AV52" s="411"/>
      <c r="AW52" s="409" t="str">
        <f>IF(LEN(VLOOKUP(AK50,suvaha!$D$92:$H$158,2,FALSE))&lt;7,"",LEFT(RIGHT(VLOOKUP(AK50,suvaha!$D$92:$H$158,2,FALSE),7),1))</f>
        <v>3</v>
      </c>
      <c r="AX52" s="411"/>
      <c r="AY52" s="409" t="str">
        <f>IF(LEN(VLOOKUP(AK50,suvaha!$D$92:$H$158,2,FALSE))&lt;6,"",LEFT(RIGHT(VLOOKUP(AK50,suvaha!$D$92:$H$158,2,FALSE),6),1))</f>
        <v>6</v>
      </c>
      <c r="AZ52" s="211"/>
      <c r="BA52" s="754" t="str">
        <f>IF(LEN(VLOOKUP(AK50,suvaha!$D$92:$H$158,2,FALSE))&lt;5,"",LEFT(RIGHT(VLOOKUP(AK50,suvaha!$D$92:$H$158,2,FALSE),5),1))</f>
        <v>0</v>
      </c>
      <c r="BB52" s="754" t="e">
        <f>IF(LEN(#REF!)&lt;5,"",LEFT(RIGHT(#REF!,5),1))</f>
        <v>#REF!</v>
      </c>
      <c r="BC52" s="411"/>
      <c r="BD52" s="409" t="str">
        <f>IF(LEN(VLOOKUP(AK50,suvaha!$D$92:$H$158,2,FALSE))&lt;4,"",LEFT(RIGHT(VLOOKUP(AK50,suvaha!$D$92:$H$158,2,FALSE),4),1))</f>
        <v>0</v>
      </c>
      <c r="BE52" s="411"/>
      <c r="BF52" s="409" t="str">
        <f>IF(LEN(VLOOKUP(AK50,suvaha!$D$92:$H$158,2,FALSE))&lt;3,"",LEFT(RIGHT(VLOOKUP(AK50,suvaha!$D$92:$H$158,2,FALSE),3),1))</f>
        <v>0</v>
      </c>
      <c r="BG52" s="411"/>
      <c r="BH52" s="409" t="str">
        <f>IF(LEN(VLOOKUP(AK50,suvaha!$D$92:$H$158,2,FALSE))&lt;2,"",LEFT(RIGHT(VLOOKUP(AK50,suvaha!$D$92:$H$158,2,FALSE),2),1))</f>
        <v>0</v>
      </c>
      <c r="BI52" s="411"/>
      <c r="BJ52" s="409" t="str">
        <f>IF(VLOOKUP(AK50,suvaha!$D$92:$H$158,2,FALSE)=0,"",IF(LEN(VLOOKUP(AK50,suvaha!$D$92:$H$158,2,FALSE))&lt;1,"",LEFT(RIGHT(VLOOKUP(AK50,suvaha!$D$92:$H$158,2,FALSE),1),1)))</f>
        <v>0</v>
      </c>
      <c r="BK52" s="643"/>
      <c r="BL52" s="618"/>
      <c r="BM52" s="409" t="str">
        <f>IF(LEN(VLOOKUP(AK50,suvaha!$D$92:$H$158,4,FALSE))&lt;11,"",LEFT(RIGHT(VLOOKUP(AK50,suvaha!$D$92:$H$158,4,FALSE),11),1))</f>
        <v/>
      </c>
      <c r="BN52" s="211"/>
      <c r="BO52" s="409" t="str">
        <f>IF(LEN(VLOOKUP(AK50,suvaha!$D$92:$H$158,4,FALSE))&lt;10,"",LEFT(RIGHT(VLOOKUP(AK50,suvaha!$D$92:$H$158,4,FALSE),10),1))</f>
        <v/>
      </c>
      <c r="BP52" s="411"/>
      <c r="BQ52" s="409" t="str">
        <f>IF(LEN(VLOOKUP(AK50,suvaha!$D$92:$H$158,4,FALSE))&lt;9,"",LEFT(RIGHT(VLOOKUP(AK50,suvaha!$D$92:$H$158,4,FALSE),9),1))</f>
        <v/>
      </c>
      <c r="BR52" s="211"/>
      <c r="BS52" s="409" t="str">
        <f>IF(LEN(VLOOKUP(AK50,suvaha!$D$92:$H$158,4,FALSE))&lt;8,"",LEFT(RIGHT(VLOOKUP(AK50,suvaha!$D$92:$H$158,4,FALSE),8),1))</f>
        <v/>
      </c>
      <c r="BT52" s="411"/>
      <c r="BU52" s="409" t="str">
        <f>IF(LEN(VLOOKUP(AK50,suvaha!$D$92:$H$158,4,FALSE))&lt;7,"",LEFT(RIGHT(VLOOKUP(AK50,suvaha!$D$92:$H$158,4,FALSE),7),1))</f>
        <v>1</v>
      </c>
      <c r="BV52" s="801"/>
      <c r="BW52" s="409" t="str">
        <f>IF(LEN(VLOOKUP(AK50,suvaha!$D$92:$H$158,4,FALSE))&lt;6,"",LEFT(RIGHT(VLOOKUP(AK50,suvaha!$D$92:$H$158,4,FALSE),6),1))</f>
        <v>0</v>
      </c>
      <c r="BX52" s="411"/>
      <c r="BY52" s="409" t="str">
        <f>IF(LEN(VLOOKUP(AK50,suvaha!$D$92:$H$158,4,FALSE))&lt;5,"",LEFT(RIGHT(VLOOKUP(AK50,suvaha!$D$92:$H$158,4,FALSE),5),1))</f>
        <v>0</v>
      </c>
      <c r="BZ52" s="411"/>
      <c r="CA52" s="409" t="str">
        <f>IF(LEN(VLOOKUP(AK50,suvaha!$D$92:$H$158,4,FALSE))&lt;4,"",LEFT(RIGHT(VLOOKUP(AK50,suvaha!$D$92:$H$158,4,FALSE),4),1))</f>
        <v>0</v>
      </c>
      <c r="CB52" s="802"/>
      <c r="CC52" s="409" t="str">
        <f>IF(LEN(VLOOKUP(AK50,suvaha!$D$92:$H$158,4,FALSE))&lt;3,"",LEFT(RIGHT(VLOOKUP(AK50,suvaha!$D$92:$H$158,4,FALSE),3),1))</f>
        <v>0</v>
      </c>
      <c r="CD52" s="411"/>
      <c r="CE52" s="409" t="str">
        <f>IF(LEN(VLOOKUP(AK50,suvaha!$D$92:$H$158,4,FALSE))&lt;2,"",LEFT(RIGHT(VLOOKUP(AK50,suvaha!$D$92:$H$158,4,FALSE),2),1))</f>
        <v>0</v>
      </c>
      <c r="CF52" s="411"/>
      <c r="CG52" s="409" t="str">
        <f>IF(VLOOKUP(AK50,suvaha!$D$92:$H$158,4,FALSE)=0,"",IF(LEN(VLOOKUP(AK50,suvaha!$D$92:$H$158,4,FALSE))&lt;1,"",LEFT(RIGHT(VLOOKUP(AK50,suvaha!$D$92:$H$158,4,FALSE),1),1)))</f>
        <v>0</v>
      </c>
      <c r="CH52" s="242"/>
      <c r="CI52" s="272"/>
      <c r="CJ52" s="272"/>
    </row>
    <row r="53" spans="1:88" s="274" customFormat="1" ht="3" customHeight="1">
      <c r="A53" s="272"/>
      <c r="B53" s="272"/>
      <c r="C53" s="272"/>
      <c r="E53" s="776"/>
      <c r="F53" s="776"/>
      <c r="G53" s="806"/>
      <c r="H53" s="806"/>
      <c r="I53" s="806"/>
      <c r="J53" s="806"/>
      <c r="K53" s="806"/>
      <c r="L53" s="806"/>
      <c r="M53" s="806"/>
      <c r="N53" s="806"/>
      <c r="O53" s="806"/>
      <c r="P53" s="806"/>
      <c r="Q53" s="806"/>
      <c r="R53" s="806"/>
      <c r="S53" s="806"/>
      <c r="T53" s="806"/>
      <c r="U53" s="806"/>
      <c r="V53" s="806"/>
      <c r="W53" s="806"/>
      <c r="X53" s="806"/>
      <c r="Y53" s="806"/>
      <c r="Z53" s="806"/>
      <c r="AA53" s="806"/>
      <c r="AB53" s="806"/>
      <c r="AC53" s="806"/>
      <c r="AD53" s="806"/>
      <c r="AE53" s="806"/>
      <c r="AF53" s="806"/>
      <c r="AG53" s="806"/>
      <c r="AH53" s="806"/>
      <c r="AI53" s="806"/>
      <c r="AJ53" s="806"/>
      <c r="AK53" s="807"/>
      <c r="AL53" s="807"/>
      <c r="AM53" s="807"/>
      <c r="AN53" s="322"/>
      <c r="AO53" s="331"/>
      <c r="AP53" s="331"/>
      <c r="AQ53" s="331"/>
      <c r="AR53" s="331"/>
      <c r="AS53" s="331"/>
      <c r="AT53" s="331"/>
      <c r="AU53" s="331"/>
      <c r="AV53" s="331"/>
      <c r="AW53" s="331"/>
      <c r="AX53" s="331"/>
      <c r="AY53" s="331"/>
      <c r="AZ53" s="331"/>
      <c r="BA53" s="331"/>
      <c r="BB53" s="331"/>
      <c r="BC53" s="331"/>
      <c r="BD53" s="331"/>
      <c r="BE53" s="270"/>
      <c r="BF53" s="270"/>
      <c r="BG53" s="270"/>
      <c r="BH53" s="270"/>
      <c r="BI53" s="270"/>
      <c r="BJ53" s="270"/>
      <c r="BK53" s="270"/>
      <c r="BL53" s="638"/>
      <c r="BM53" s="638"/>
      <c r="BN53" s="638"/>
      <c r="BO53" s="638"/>
      <c r="BP53" s="638"/>
      <c r="BQ53" s="638"/>
      <c r="BR53" s="638"/>
      <c r="BS53" s="638"/>
      <c r="BT53" s="638"/>
      <c r="BU53" s="638"/>
      <c r="BV53" s="638"/>
      <c r="BW53" s="638"/>
      <c r="BX53" s="638"/>
      <c r="BY53" s="638"/>
      <c r="BZ53" s="638"/>
      <c r="CA53" s="638"/>
      <c r="CB53" s="638"/>
      <c r="CC53" s="270"/>
      <c r="CD53" s="270"/>
      <c r="CE53" s="270"/>
      <c r="CF53" s="270"/>
      <c r="CG53" s="270"/>
      <c r="CH53" s="243"/>
      <c r="CI53" s="272"/>
      <c r="CJ53" s="272"/>
    </row>
    <row r="54" spans="1:88" s="206" customFormat="1" ht="3" customHeight="1">
      <c r="A54" s="272"/>
      <c r="B54" s="273"/>
      <c r="C54" s="178"/>
      <c r="D54" s="178"/>
      <c r="E54" s="776" t="s">
        <v>777</v>
      </c>
      <c r="F54" s="776"/>
      <c r="G54" s="836" t="str">
        <f>Index!C180</f>
        <v>Ostatné záväzky v rámci podielovej účasti okrem záväzkov voči prepojeným účtovným jednotkám (361A, 36XA, 471A, 47XA)</v>
      </c>
      <c r="H54" s="836"/>
      <c r="I54" s="836"/>
      <c r="J54" s="836"/>
      <c r="K54" s="836"/>
      <c r="L54" s="836"/>
      <c r="M54" s="836"/>
      <c r="N54" s="836"/>
      <c r="O54" s="836"/>
      <c r="P54" s="836"/>
      <c r="Q54" s="836"/>
      <c r="R54" s="836"/>
      <c r="S54" s="836"/>
      <c r="T54" s="836"/>
      <c r="U54" s="836"/>
      <c r="V54" s="836"/>
      <c r="W54" s="836"/>
      <c r="X54" s="836"/>
      <c r="Y54" s="836"/>
      <c r="Z54" s="836"/>
      <c r="AA54" s="836"/>
      <c r="AB54" s="836"/>
      <c r="AC54" s="836"/>
      <c r="AD54" s="836"/>
      <c r="AE54" s="836"/>
      <c r="AF54" s="836"/>
      <c r="AG54" s="836"/>
      <c r="AH54" s="836"/>
      <c r="AI54" s="836"/>
      <c r="AJ54" s="836"/>
      <c r="AK54" s="807" t="s">
        <v>933</v>
      </c>
      <c r="AL54" s="807"/>
      <c r="AM54" s="807"/>
      <c r="AN54" s="321"/>
      <c r="AO54" s="332"/>
      <c r="AP54" s="332"/>
      <c r="AQ54" s="332"/>
      <c r="AR54" s="332"/>
      <c r="AS54" s="332"/>
      <c r="AT54" s="332"/>
      <c r="AU54" s="332"/>
      <c r="AV54" s="332"/>
      <c r="AW54" s="332"/>
      <c r="AX54" s="332"/>
      <c r="AY54" s="332"/>
      <c r="AZ54" s="332"/>
      <c r="BA54" s="332"/>
      <c r="BB54" s="332"/>
      <c r="BC54" s="332"/>
      <c r="BD54" s="332"/>
      <c r="BE54" s="264"/>
      <c r="BF54" s="264"/>
      <c r="BG54" s="264"/>
      <c r="BH54" s="264"/>
      <c r="BI54" s="264"/>
      <c r="BJ54" s="264"/>
      <c r="BK54" s="264"/>
      <c r="BL54" s="659"/>
      <c r="BM54" s="659"/>
      <c r="BN54" s="659"/>
      <c r="BO54" s="659"/>
      <c r="BP54" s="659"/>
      <c r="BQ54" s="659"/>
      <c r="BR54" s="659"/>
      <c r="BS54" s="659"/>
      <c r="BT54" s="659"/>
      <c r="BU54" s="659"/>
      <c r="BV54" s="659"/>
      <c r="BW54" s="659"/>
      <c r="BX54" s="659"/>
      <c r="BY54" s="659"/>
      <c r="BZ54" s="659"/>
      <c r="CA54" s="659"/>
      <c r="CB54" s="659"/>
      <c r="CC54" s="264"/>
      <c r="CD54" s="264"/>
      <c r="CE54" s="264"/>
      <c r="CF54" s="264"/>
      <c r="CG54" s="264"/>
      <c r="CH54" s="241"/>
      <c r="CI54" s="245"/>
      <c r="CJ54" s="245"/>
    </row>
    <row r="55" spans="1:88" s="206" customFormat="1" ht="3" customHeight="1">
      <c r="A55" s="272"/>
      <c r="B55" s="272"/>
      <c r="C55" s="272"/>
      <c r="D55" s="273"/>
      <c r="E55" s="776"/>
      <c r="F55" s="776"/>
      <c r="G55" s="836"/>
      <c r="H55" s="836"/>
      <c r="I55" s="836"/>
      <c r="J55" s="836"/>
      <c r="K55" s="836"/>
      <c r="L55" s="836"/>
      <c r="M55" s="836"/>
      <c r="N55" s="836"/>
      <c r="O55" s="836"/>
      <c r="P55" s="836"/>
      <c r="Q55" s="836"/>
      <c r="R55" s="836"/>
      <c r="S55" s="836"/>
      <c r="T55" s="836"/>
      <c r="U55" s="836"/>
      <c r="V55" s="836"/>
      <c r="W55" s="836"/>
      <c r="X55" s="836"/>
      <c r="Y55" s="836"/>
      <c r="Z55" s="836"/>
      <c r="AA55" s="836"/>
      <c r="AB55" s="836"/>
      <c r="AC55" s="836"/>
      <c r="AD55" s="836"/>
      <c r="AE55" s="836"/>
      <c r="AF55" s="836"/>
      <c r="AG55" s="836"/>
      <c r="AH55" s="836"/>
      <c r="AI55" s="836"/>
      <c r="AJ55" s="836"/>
      <c r="AK55" s="807"/>
      <c r="AL55" s="807"/>
      <c r="AM55" s="807"/>
      <c r="AN55" s="319"/>
      <c r="AO55" s="413"/>
      <c r="AP55" s="413"/>
      <c r="AQ55" s="413"/>
      <c r="AR55" s="412"/>
      <c r="AS55" s="410"/>
      <c r="AT55" s="410"/>
      <c r="AU55" s="410"/>
      <c r="AV55" s="410"/>
      <c r="AW55" s="410"/>
      <c r="AX55" s="411"/>
      <c r="AY55" s="800"/>
      <c r="AZ55" s="800"/>
      <c r="BA55" s="800"/>
      <c r="BB55" s="800"/>
      <c r="BC55" s="800"/>
      <c r="BD55" s="800"/>
      <c r="BE55" s="411"/>
      <c r="BF55" s="761"/>
      <c r="BG55" s="761"/>
      <c r="BH55" s="761"/>
      <c r="BI55" s="761"/>
      <c r="BJ55" s="761"/>
      <c r="BK55" s="643"/>
      <c r="BL55" s="618"/>
      <c r="BM55" s="612"/>
      <c r="BN55" s="612"/>
      <c r="BO55" s="612"/>
      <c r="BP55" s="412"/>
      <c r="BQ55" s="800"/>
      <c r="BR55" s="800"/>
      <c r="BS55" s="800"/>
      <c r="BT55" s="800"/>
      <c r="BU55" s="800"/>
      <c r="BV55" s="801"/>
      <c r="BW55" s="761"/>
      <c r="BX55" s="761"/>
      <c r="BY55" s="761"/>
      <c r="BZ55" s="761"/>
      <c r="CA55" s="761"/>
      <c r="CB55" s="802"/>
      <c r="CC55" s="761"/>
      <c r="CD55" s="761"/>
      <c r="CE55" s="761"/>
      <c r="CF55" s="761"/>
      <c r="CG55" s="761"/>
      <c r="CH55" s="242"/>
      <c r="CI55" s="245"/>
      <c r="CJ55" s="245"/>
    </row>
    <row r="56" spans="1:88" s="274" customFormat="1" ht="15" customHeight="1">
      <c r="A56" s="272"/>
      <c r="B56" s="272"/>
      <c r="C56" s="272"/>
      <c r="E56" s="776"/>
      <c r="F56" s="776"/>
      <c r="G56" s="836"/>
      <c r="H56" s="836"/>
      <c r="I56" s="836"/>
      <c r="J56" s="836"/>
      <c r="K56" s="836"/>
      <c r="L56" s="836"/>
      <c r="M56" s="836"/>
      <c r="N56" s="836"/>
      <c r="O56" s="836"/>
      <c r="P56" s="836"/>
      <c r="Q56" s="836"/>
      <c r="R56" s="836"/>
      <c r="S56" s="836"/>
      <c r="T56" s="836"/>
      <c r="U56" s="836"/>
      <c r="V56" s="836"/>
      <c r="W56" s="836"/>
      <c r="X56" s="836"/>
      <c r="Y56" s="836"/>
      <c r="Z56" s="836"/>
      <c r="AA56" s="836"/>
      <c r="AB56" s="836"/>
      <c r="AC56" s="836"/>
      <c r="AD56" s="836"/>
      <c r="AE56" s="836"/>
      <c r="AF56" s="836"/>
      <c r="AG56" s="836"/>
      <c r="AH56" s="836"/>
      <c r="AI56" s="836"/>
      <c r="AJ56" s="836"/>
      <c r="AK56" s="807"/>
      <c r="AL56" s="807"/>
      <c r="AM56" s="807"/>
      <c r="AN56" s="319"/>
      <c r="AO56" s="409" t="str">
        <f>IF(LEN(VLOOKUP(AK54,suvaha!$D$92:$H$158,2,FALSE))&lt;11,"",LEFT(RIGHT(VLOOKUP(AK54,suvaha!$D$92:$H$158,2,FALSE),11),1))</f>
        <v/>
      </c>
      <c r="AP56" s="211"/>
      <c r="AQ56" s="409" t="str">
        <f>IF(LEN(VLOOKUP(AK54,suvaha!$D$92:$H$158,2,FALSE))&lt;10,"",LEFT(RIGHT(VLOOKUP(AK54,suvaha!$D$92:$H$158,2,FALSE),10),1))</f>
        <v/>
      </c>
      <c r="AR56" s="411"/>
      <c r="AS56" s="409" t="str">
        <f>IF(LEN(VLOOKUP(AK54,suvaha!$D$92:$H$158,2,FALSE))&lt;9,"",LEFT(RIGHT(VLOOKUP(AK54,suvaha!$D$92:$H$158,2,FALSE),9),1))</f>
        <v/>
      </c>
      <c r="AT56" s="211"/>
      <c r="AU56" s="409" t="str">
        <f>IF(LEN(VLOOKUP(AK54,suvaha!$D$92:$H$158,2,FALSE))&lt;8,"",LEFT(RIGHT(VLOOKUP(AK54,suvaha!$D$92:$H$158,2,FALSE),8),1))</f>
        <v/>
      </c>
      <c r="AV56" s="411"/>
      <c r="AW56" s="409" t="str">
        <f>IF(LEN(VLOOKUP(AK54,suvaha!$D$92:$H$158,2,FALSE))&lt;7,"",LEFT(RIGHT(VLOOKUP(AK54,suvaha!$D$92:$H$158,2,FALSE),7),1))</f>
        <v/>
      </c>
      <c r="AX56" s="411"/>
      <c r="AY56" s="409" t="str">
        <f>IF(LEN(VLOOKUP(AK54,suvaha!$D$92:$H$158,2,FALSE))&lt;6,"",LEFT(RIGHT(VLOOKUP(AK54,suvaha!$D$92:$H$158,2,FALSE),6),1))</f>
        <v/>
      </c>
      <c r="AZ56" s="211"/>
      <c r="BA56" s="754" t="str">
        <f>IF(LEN(VLOOKUP(AK54,suvaha!$D$92:$H$158,2,FALSE))&lt;5,"",LEFT(RIGHT(VLOOKUP(AK54,suvaha!$D$92:$H$158,2,FALSE),5),1))</f>
        <v/>
      </c>
      <c r="BB56" s="754" t="e">
        <f>IF(LEN(#REF!)&lt;5,"",LEFT(RIGHT(#REF!,5),1))</f>
        <v>#REF!</v>
      </c>
      <c r="BC56" s="411"/>
      <c r="BD56" s="409" t="str">
        <f>IF(LEN(VLOOKUP(AK54,suvaha!$D$92:$H$158,2,FALSE))&lt;4,"",LEFT(RIGHT(VLOOKUP(AK54,suvaha!$D$92:$H$158,2,FALSE),4),1))</f>
        <v/>
      </c>
      <c r="BE56" s="411"/>
      <c r="BF56" s="409" t="str">
        <f>IF(LEN(VLOOKUP(AK54,suvaha!$D$92:$H$158,2,FALSE))&lt;3,"",LEFT(RIGHT(VLOOKUP(AK54,suvaha!$D$92:$H$158,2,FALSE),3),1))</f>
        <v/>
      </c>
      <c r="BG56" s="411"/>
      <c r="BH56" s="409" t="str">
        <f>IF(LEN(VLOOKUP(AK54,suvaha!$D$92:$H$158,2,FALSE))&lt;2,"",LEFT(RIGHT(VLOOKUP(AK54,suvaha!$D$92:$H$158,2,FALSE),2),1))</f>
        <v/>
      </c>
      <c r="BI56" s="411"/>
      <c r="BJ56" s="409" t="str">
        <f>IF(VLOOKUP(AK54,suvaha!$D$92:$H$158,2,FALSE)=0,"",IF(LEN(VLOOKUP(AK54,suvaha!$D$92:$H$158,2,FALSE))&lt;1,"",LEFT(RIGHT(VLOOKUP(AK54,suvaha!$D$92:$H$158,2,FALSE),1),1)))</f>
        <v/>
      </c>
      <c r="BK56" s="643"/>
      <c r="BL56" s="618"/>
      <c r="BM56" s="409" t="str">
        <f>IF(LEN(VLOOKUP(AK54,suvaha!$D$92:$H$158,4,FALSE))&lt;11,"",LEFT(RIGHT(VLOOKUP(AK54,suvaha!$D$92:$H$158,4,FALSE),11),1))</f>
        <v/>
      </c>
      <c r="BN56" s="211"/>
      <c r="BO56" s="409" t="str">
        <f>IF(LEN(VLOOKUP(AK54,suvaha!$D$92:$H$158,4,FALSE))&lt;10,"",LEFT(RIGHT(VLOOKUP(AK54,suvaha!$D$92:$H$158,4,FALSE),10),1))</f>
        <v/>
      </c>
      <c r="BP56" s="411"/>
      <c r="BQ56" s="409" t="str">
        <f>IF(LEN(VLOOKUP(AK54,suvaha!$D$92:$H$158,4,FALSE))&lt;9,"",LEFT(RIGHT(VLOOKUP(AK54,suvaha!$D$92:$H$158,4,FALSE),9),1))</f>
        <v/>
      </c>
      <c r="BR56" s="211"/>
      <c r="BS56" s="409" t="str">
        <f>IF(LEN(VLOOKUP(AK54,suvaha!$D$92:$H$158,4,FALSE))&lt;8,"",LEFT(RIGHT(VLOOKUP(AK54,suvaha!$D$92:$H$158,4,FALSE),8),1))</f>
        <v/>
      </c>
      <c r="BT56" s="411"/>
      <c r="BU56" s="409" t="str">
        <f>IF(LEN(VLOOKUP(AK54,suvaha!$D$92:$H$158,4,FALSE))&lt;7,"",LEFT(RIGHT(VLOOKUP(AK54,suvaha!$D$92:$H$158,4,FALSE),7),1))</f>
        <v/>
      </c>
      <c r="BV56" s="801"/>
      <c r="BW56" s="409" t="str">
        <f>IF(LEN(VLOOKUP(AK54,suvaha!$D$92:$H$158,4,FALSE))&lt;6,"",LEFT(RIGHT(VLOOKUP(AK54,suvaha!$D$92:$H$158,4,FALSE),6),1))</f>
        <v/>
      </c>
      <c r="BX56" s="411"/>
      <c r="BY56" s="409" t="str">
        <f>IF(LEN(VLOOKUP(AK54,suvaha!$D$92:$H$158,4,FALSE))&lt;5,"",LEFT(RIGHT(VLOOKUP(AK54,suvaha!$D$92:$H$158,4,FALSE),5),1))</f>
        <v/>
      </c>
      <c r="BZ56" s="411"/>
      <c r="CA56" s="409" t="str">
        <f>IF(LEN(VLOOKUP(AK54,suvaha!$D$92:$H$158,4,FALSE))&lt;4,"",LEFT(RIGHT(VLOOKUP(AK54,suvaha!$D$92:$H$158,4,FALSE),4),1))</f>
        <v/>
      </c>
      <c r="CB56" s="802"/>
      <c r="CC56" s="409" t="str">
        <f>IF(LEN(VLOOKUP(AK54,suvaha!$D$92:$H$158,4,FALSE))&lt;3,"",LEFT(RIGHT(VLOOKUP(AK54,suvaha!$D$92:$H$158,4,FALSE),3),1))</f>
        <v/>
      </c>
      <c r="CD56" s="411"/>
      <c r="CE56" s="409" t="str">
        <f>IF(LEN(VLOOKUP(AK54,suvaha!$D$92:$H$158,4,FALSE))&lt;2,"",LEFT(RIGHT(VLOOKUP(AK54,suvaha!$D$92:$H$158,4,FALSE),2),1))</f>
        <v/>
      </c>
      <c r="CF56" s="411"/>
      <c r="CG56" s="409" t="str">
        <f>IF(VLOOKUP(AK54,suvaha!$D$92:$H$158,4,FALSE)=0,"",IF(LEN(VLOOKUP(AK54,suvaha!$D$92:$H$158,4,FALSE))&lt;1,"",LEFT(RIGHT(VLOOKUP(AK54,suvaha!$D$92:$H$158,4,FALSE),1),1)))</f>
        <v/>
      </c>
      <c r="CH56" s="242"/>
      <c r="CI56" s="272"/>
      <c r="CJ56" s="272"/>
    </row>
    <row r="57" spans="1:88" s="274" customFormat="1">
      <c r="A57" s="272"/>
      <c r="B57" s="272"/>
      <c r="C57" s="272"/>
      <c r="E57" s="776"/>
      <c r="F57" s="776"/>
      <c r="G57" s="836"/>
      <c r="H57" s="836"/>
      <c r="I57" s="836"/>
      <c r="J57" s="836"/>
      <c r="K57" s="836"/>
      <c r="L57" s="836"/>
      <c r="M57" s="836"/>
      <c r="N57" s="836"/>
      <c r="O57" s="836"/>
      <c r="P57" s="836"/>
      <c r="Q57" s="836"/>
      <c r="R57" s="836"/>
      <c r="S57" s="836"/>
      <c r="T57" s="836"/>
      <c r="U57" s="836"/>
      <c r="V57" s="836"/>
      <c r="W57" s="836"/>
      <c r="X57" s="836"/>
      <c r="Y57" s="836"/>
      <c r="Z57" s="836"/>
      <c r="AA57" s="836"/>
      <c r="AB57" s="836"/>
      <c r="AC57" s="836"/>
      <c r="AD57" s="836"/>
      <c r="AE57" s="836"/>
      <c r="AF57" s="836"/>
      <c r="AG57" s="836"/>
      <c r="AH57" s="836"/>
      <c r="AI57" s="836"/>
      <c r="AJ57" s="836"/>
      <c r="AK57" s="807"/>
      <c r="AL57" s="807"/>
      <c r="AM57" s="807"/>
      <c r="AN57" s="322"/>
      <c r="AO57" s="331"/>
      <c r="AP57" s="331"/>
      <c r="AQ57" s="331"/>
      <c r="AR57" s="331"/>
      <c r="AS57" s="331"/>
      <c r="AT57" s="331"/>
      <c r="AU57" s="331"/>
      <c r="AV57" s="331"/>
      <c r="AW57" s="331"/>
      <c r="AX57" s="331"/>
      <c r="AY57" s="331"/>
      <c r="AZ57" s="331"/>
      <c r="BA57" s="331"/>
      <c r="BB57" s="331"/>
      <c r="BC57" s="331"/>
      <c r="BD57" s="331"/>
      <c r="BE57" s="270"/>
      <c r="BF57" s="270"/>
      <c r="BG57" s="270"/>
      <c r="BH57" s="270"/>
      <c r="BI57" s="270"/>
      <c r="BJ57" s="270"/>
      <c r="BK57" s="270"/>
      <c r="BL57" s="638"/>
      <c r="BM57" s="638"/>
      <c r="BN57" s="638"/>
      <c r="BO57" s="638"/>
      <c r="BP57" s="638"/>
      <c r="BQ57" s="638"/>
      <c r="BR57" s="638"/>
      <c r="BS57" s="638"/>
      <c r="BT57" s="638"/>
      <c r="BU57" s="638"/>
      <c r="BV57" s="638"/>
      <c r="BW57" s="638"/>
      <c r="BX57" s="638"/>
      <c r="BY57" s="638"/>
      <c r="BZ57" s="638"/>
      <c r="CA57" s="638"/>
      <c r="CB57" s="638"/>
      <c r="CC57" s="270"/>
      <c r="CD57" s="270"/>
      <c r="CE57" s="270"/>
      <c r="CF57" s="270"/>
      <c r="CG57" s="270"/>
      <c r="CH57" s="243"/>
      <c r="CI57" s="272"/>
      <c r="CJ57" s="272"/>
    </row>
    <row r="58" spans="1:88" s="206" customFormat="1" ht="3" customHeight="1">
      <c r="A58" s="272"/>
      <c r="B58" s="273"/>
      <c r="C58" s="178"/>
      <c r="D58" s="178"/>
      <c r="E58" s="776" t="s">
        <v>778</v>
      </c>
      <c r="F58" s="776"/>
      <c r="G58" s="835" t="str">
        <f>Index!C181</f>
        <v>Záväzky voči spoločníkom a združeniu (364, 365, 366, 367, 368, 398A, 478A, 479A)</v>
      </c>
      <c r="H58" s="835"/>
      <c r="I58" s="835"/>
      <c r="J58" s="835"/>
      <c r="K58" s="835"/>
      <c r="L58" s="835"/>
      <c r="M58" s="835"/>
      <c r="N58" s="835"/>
      <c r="O58" s="835"/>
      <c r="P58" s="835"/>
      <c r="Q58" s="835"/>
      <c r="R58" s="835"/>
      <c r="S58" s="835"/>
      <c r="T58" s="835"/>
      <c r="U58" s="835"/>
      <c r="V58" s="835"/>
      <c r="W58" s="835"/>
      <c r="X58" s="835"/>
      <c r="Y58" s="835"/>
      <c r="Z58" s="835"/>
      <c r="AA58" s="835"/>
      <c r="AB58" s="835"/>
      <c r="AC58" s="835"/>
      <c r="AD58" s="835"/>
      <c r="AE58" s="835"/>
      <c r="AF58" s="835"/>
      <c r="AG58" s="835"/>
      <c r="AH58" s="835"/>
      <c r="AI58" s="835"/>
      <c r="AJ58" s="835"/>
      <c r="AK58" s="807" t="s">
        <v>934</v>
      </c>
      <c r="AL58" s="807"/>
      <c r="AM58" s="807"/>
      <c r="AN58" s="321"/>
      <c r="AO58" s="332"/>
      <c r="AP58" s="332"/>
      <c r="AQ58" s="332"/>
      <c r="AR58" s="332"/>
      <c r="AS58" s="332"/>
      <c r="AT58" s="332"/>
      <c r="AU58" s="332"/>
      <c r="AV58" s="332"/>
      <c r="AW58" s="332"/>
      <c r="AX58" s="332"/>
      <c r="AY58" s="332"/>
      <c r="AZ58" s="332"/>
      <c r="BA58" s="332"/>
      <c r="BB58" s="332"/>
      <c r="BC58" s="332"/>
      <c r="BD58" s="332"/>
      <c r="BE58" s="264"/>
      <c r="BF58" s="264"/>
      <c r="BG58" s="264"/>
      <c r="BH58" s="264"/>
      <c r="BI58" s="264"/>
      <c r="BJ58" s="264"/>
      <c r="BK58" s="264"/>
      <c r="BL58" s="659"/>
      <c r="BM58" s="659"/>
      <c r="BN58" s="659"/>
      <c r="BO58" s="659"/>
      <c r="BP58" s="659"/>
      <c r="BQ58" s="659"/>
      <c r="BR58" s="659"/>
      <c r="BS58" s="659"/>
      <c r="BT58" s="659"/>
      <c r="BU58" s="659"/>
      <c r="BV58" s="659"/>
      <c r="BW58" s="659"/>
      <c r="BX58" s="659"/>
      <c r="BY58" s="659"/>
      <c r="BZ58" s="659"/>
      <c r="CA58" s="659"/>
      <c r="CB58" s="659"/>
      <c r="CC58" s="264"/>
      <c r="CD58" s="264"/>
      <c r="CE58" s="264"/>
      <c r="CF58" s="264"/>
      <c r="CG58" s="264"/>
      <c r="CH58" s="241"/>
      <c r="CI58" s="245"/>
      <c r="CJ58" s="245"/>
    </row>
    <row r="59" spans="1:88" s="206" customFormat="1" ht="3" customHeight="1">
      <c r="A59" s="272"/>
      <c r="B59" s="272"/>
      <c r="C59" s="272"/>
      <c r="D59" s="273"/>
      <c r="E59" s="776"/>
      <c r="F59" s="776"/>
      <c r="G59" s="835"/>
      <c r="H59" s="835"/>
      <c r="I59" s="835"/>
      <c r="J59" s="835"/>
      <c r="K59" s="835"/>
      <c r="L59" s="835"/>
      <c r="M59" s="835"/>
      <c r="N59" s="835"/>
      <c r="O59" s="835"/>
      <c r="P59" s="835"/>
      <c r="Q59" s="835"/>
      <c r="R59" s="835"/>
      <c r="S59" s="835"/>
      <c r="T59" s="835"/>
      <c r="U59" s="835"/>
      <c r="V59" s="835"/>
      <c r="W59" s="835"/>
      <c r="X59" s="835"/>
      <c r="Y59" s="835"/>
      <c r="Z59" s="835"/>
      <c r="AA59" s="835"/>
      <c r="AB59" s="835"/>
      <c r="AC59" s="835"/>
      <c r="AD59" s="835"/>
      <c r="AE59" s="835"/>
      <c r="AF59" s="835"/>
      <c r="AG59" s="835"/>
      <c r="AH59" s="835"/>
      <c r="AI59" s="835"/>
      <c r="AJ59" s="835"/>
      <c r="AK59" s="807"/>
      <c r="AL59" s="807"/>
      <c r="AM59" s="807"/>
      <c r="AN59" s="319"/>
      <c r="AO59" s="413"/>
      <c r="AP59" s="413"/>
      <c r="AQ59" s="413"/>
      <c r="AR59" s="412"/>
      <c r="AS59" s="410"/>
      <c r="AT59" s="410"/>
      <c r="AU59" s="410"/>
      <c r="AV59" s="410"/>
      <c r="AW59" s="410"/>
      <c r="AX59" s="411"/>
      <c r="AY59" s="800"/>
      <c r="AZ59" s="800"/>
      <c r="BA59" s="800"/>
      <c r="BB59" s="800"/>
      <c r="BC59" s="800"/>
      <c r="BD59" s="800"/>
      <c r="BE59" s="411"/>
      <c r="BF59" s="761"/>
      <c r="BG59" s="761"/>
      <c r="BH59" s="761"/>
      <c r="BI59" s="761"/>
      <c r="BJ59" s="761"/>
      <c r="BK59" s="643"/>
      <c r="BL59" s="618"/>
      <c r="BM59" s="612"/>
      <c r="BN59" s="612"/>
      <c r="BO59" s="612"/>
      <c r="BP59" s="412"/>
      <c r="BQ59" s="800"/>
      <c r="BR59" s="800"/>
      <c r="BS59" s="800"/>
      <c r="BT59" s="800"/>
      <c r="BU59" s="800"/>
      <c r="BV59" s="801"/>
      <c r="BW59" s="761"/>
      <c r="BX59" s="761"/>
      <c r="BY59" s="761"/>
      <c r="BZ59" s="761"/>
      <c r="CA59" s="761"/>
      <c r="CB59" s="802"/>
      <c r="CC59" s="761"/>
      <c r="CD59" s="761"/>
      <c r="CE59" s="761"/>
      <c r="CF59" s="761"/>
      <c r="CG59" s="761"/>
      <c r="CH59" s="242"/>
      <c r="CI59" s="245"/>
      <c r="CJ59" s="245"/>
    </row>
    <row r="60" spans="1:88" s="274" customFormat="1" ht="15" customHeight="1">
      <c r="A60" s="272"/>
      <c r="B60" s="272"/>
      <c r="C60" s="272"/>
      <c r="E60" s="776"/>
      <c r="F60" s="776"/>
      <c r="G60" s="835"/>
      <c r="H60" s="835"/>
      <c r="I60" s="835"/>
      <c r="J60" s="835"/>
      <c r="K60" s="835"/>
      <c r="L60" s="835"/>
      <c r="M60" s="835"/>
      <c r="N60" s="835"/>
      <c r="O60" s="835"/>
      <c r="P60" s="835"/>
      <c r="Q60" s="835"/>
      <c r="R60" s="835"/>
      <c r="S60" s="835"/>
      <c r="T60" s="835"/>
      <c r="U60" s="835"/>
      <c r="V60" s="835"/>
      <c r="W60" s="835"/>
      <c r="X60" s="835"/>
      <c r="Y60" s="835"/>
      <c r="Z60" s="835"/>
      <c r="AA60" s="835"/>
      <c r="AB60" s="835"/>
      <c r="AC60" s="835"/>
      <c r="AD60" s="835"/>
      <c r="AE60" s="835"/>
      <c r="AF60" s="835"/>
      <c r="AG60" s="835"/>
      <c r="AH60" s="835"/>
      <c r="AI60" s="835"/>
      <c r="AJ60" s="835"/>
      <c r="AK60" s="807"/>
      <c r="AL60" s="807"/>
      <c r="AM60" s="807"/>
      <c r="AN60" s="319"/>
      <c r="AO60" s="409" t="str">
        <f>IF(LEN(VLOOKUP(AK58,suvaha!$D$92:$H$158,2,FALSE))&lt;11,"",LEFT(RIGHT(VLOOKUP(AK58,suvaha!$D$92:$H$158,2,FALSE),11),1))</f>
        <v/>
      </c>
      <c r="AP60" s="211"/>
      <c r="AQ60" s="409" t="str">
        <f>IF(LEN(VLOOKUP(AK58,suvaha!$D$92:$H$158,2,FALSE))&lt;10,"",LEFT(RIGHT(VLOOKUP(AK58,suvaha!$D$92:$H$158,2,FALSE),10),1))</f>
        <v/>
      </c>
      <c r="AR60" s="411"/>
      <c r="AS60" s="409" t="str">
        <f>IF(LEN(VLOOKUP(AK58,suvaha!$D$92:$H$158,2,FALSE))&lt;9,"",LEFT(RIGHT(VLOOKUP(AK58,suvaha!$D$92:$H$158,2,FALSE),9),1))</f>
        <v/>
      </c>
      <c r="AT60" s="211"/>
      <c r="AU60" s="409" t="str">
        <f>IF(LEN(VLOOKUP(AK58,suvaha!$D$92:$H$158,2,FALSE))&lt;8,"",LEFT(RIGHT(VLOOKUP(AK58,suvaha!$D$92:$H$158,2,FALSE),8),1))</f>
        <v/>
      </c>
      <c r="AV60" s="411"/>
      <c r="AW60" s="409" t="str">
        <f>IF(LEN(VLOOKUP(AK58,suvaha!$D$92:$H$158,2,FALSE))&lt;7,"",LEFT(RIGHT(VLOOKUP(AK58,suvaha!$D$92:$H$158,2,FALSE),7),1))</f>
        <v/>
      </c>
      <c r="AX60" s="411"/>
      <c r="AY60" s="409" t="str">
        <f>IF(LEN(VLOOKUP(AK58,suvaha!$D$92:$H$158,2,FALSE))&lt;6,"",LEFT(RIGHT(VLOOKUP(AK58,suvaha!$D$92:$H$158,2,FALSE),6),1))</f>
        <v/>
      </c>
      <c r="AZ60" s="211"/>
      <c r="BA60" s="754" t="str">
        <f>IF(LEN(VLOOKUP(AK58,suvaha!$D$92:$H$158,2,FALSE))&lt;5,"",LEFT(RIGHT(VLOOKUP(AK58,suvaha!$D$92:$H$158,2,FALSE),5),1))</f>
        <v/>
      </c>
      <c r="BB60" s="754" t="e">
        <f>IF(LEN(#REF!)&lt;5,"",LEFT(RIGHT(#REF!,5),1))</f>
        <v>#REF!</v>
      </c>
      <c r="BC60" s="411"/>
      <c r="BD60" s="409" t="str">
        <f>IF(LEN(VLOOKUP(AK58,suvaha!$D$92:$H$158,2,FALSE))&lt;4,"",LEFT(RIGHT(VLOOKUP(AK58,suvaha!$D$92:$H$158,2,FALSE),4),1))</f>
        <v/>
      </c>
      <c r="BE60" s="411"/>
      <c r="BF60" s="409" t="str">
        <f>IF(LEN(VLOOKUP(AK58,suvaha!$D$92:$H$158,2,FALSE))&lt;3,"",LEFT(RIGHT(VLOOKUP(AK58,suvaha!$D$92:$H$158,2,FALSE),3),1))</f>
        <v/>
      </c>
      <c r="BG60" s="411"/>
      <c r="BH60" s="409" t="str">
        <f>IF(LEN(VLOOKUP(AK58,suvaha!$D$92:$H$158,2,FALSE))&lt;2,"",LEFT(RIGHT(VLOOKUP(AK58,suvaha!$D$92:$H$158,2,FALSE),2),1))</f>
        <v/>
      </c>
      <c r="BI60" s="411"/>
      <c r="BJ60" s="409" t="str">
        <f>IF(VLOOKUP(AK58,suvaha!$D$92:$H$158,2,FALSE)=0,"",IF(LEN(VLOOKUP(AK58,suvaha!$D$92:$H$158,2,FALSE))&lt;1,"",LEFT(RIGHT(VLOOKUP(AK58,suvaha!$D$92:$H$158,2,FALSE),1),1)))</f>
        <v/>
      </c>
      <c r="BK60" s="643"/>
      <c r="BL60" s="618"/>
      <c r="BM60" s="409" t="str">
        <f>IF(LEN(VLOOKUP(AK58,suvaha!$D$92:$H$158,4,FALSE))&lt;11,"",LEFT(RIGHT(VLOOKUP(AK58,suvaha!$D$92:$H$158,4,FALSE),11),1))</f>
        <v/>
      </c>
      <c r="BN60" s="211"/>
      <c r="BO60" s="409" t="str">
        <f>IF(LEN(VLOOKUP(AK58,suvaha!$D$92:$H$158,4,FALSE))&lt;10,"",LEFT(RIGHT(VLOOKUP(AK58,suvaha!$D$92:$H$158,4,FALSE),10),1))</f>
        <v/>
      </c>
      <c r="BP60" s="411"/>
      <c r="BQ60" s="409" t="str">
        <f>IF(LEN(VLOOKUP(AK58,suvaha!$D$92:$H$158,4,FALSE))&lt;9,"",LEFT(RIGHT(VLOOKUP(AK58,suvaha!$D$92:$H$158,4,FALSE),9),1))</f>
        <v/>
      </c>
      <c r="BR60" s="211"/>
      <c r="BS60" s="409" t="str">
        <f>IF(LEN(VLOOKUP(AK58,suvaha!$D$92:$H$158,4,FALSE))&lt;8,"",LEFT(RIGHT(VLOOKUP(AK58,suvaha!$D$92:$H$158,4,FALSE),8),1))</f>
        <v/>
      </c>
      <c r="BT60" s="411"/>
      <c r="BU60" s="409" t="str">
        <f>IF(LEN(VLOOKUP(AK58,suvaha!$D$92:$H$158,4,FALSE))&lt;7,"",LEFT(RIGHT(VLOOKUP(AK58,suvaha!$D$92:$H$158,4,FALSE),7),1))</f>
        <v/>
      </c>
      <c r="BV60" s="801"/>
      <c r="BW60" s="409" t="str">
        <f>IF(LEN(VLOOKUP(AK58,suvaha!$D$92:$H$158,4,FALSE))&lt;6,"",LEFT(RIGHT(VLOOKUP(AK58,suvaha!$D$92:$H$158,4,FALSE),6),1))</f>
        <v/>
      </c>
      <c r="BX60" s="411"/>
      <c r="BY60" s="409" t="str">
        <f>IF(LEN(VLOOKUP(AK58,suvaha!$D$92:$H$158,4,FALSE))&lt;5,"",LEFT(RIGHT(VLOOKUP(AK58,suvaha!$D$92:$H$158,4,FALSE),5),1))</f>
        <v/>
      </c>
      <c r="BZ60" s="411"/>
      <c r="CA60" s="409" t="str">
        <f>IF(LEN(VLOOKUP(AK58,suvaha!$D$92:$H$158,4,FALSE))&lt;4,"",LEFT(RIGHT(VLOOKUP(AK58,suvaha!$D$92:$H$158,4,FALSE),4),1))</f>
        <v/>
      </c>
      <c r="CB60" s="802"/>
      <c r="CC60" s="409" t="str">
        <f>IF(LEN(VLOOKUP(AK58,suvaha!$D$92:$H$158,4,FALSE))&lt;3,"",LEFT(RIGHT(VLOOKUP(AK58,suvaha!$D$92:$H$158,4,FALSE),3),1))</f>
        <v/>
      </c>
      <c r="CD60" s="411"/>
      <c r="CE60" s="409" t="str">
        <f>IF(LEN(VLOOKUP(AK58,suvaha!$D$92:$H$158,4,FALSE))&lt;2,"",LEFT(RIGHT(VLOOKUP(AK58,suvaha!$D$92:$H$158,4,FALSE),2),1))</f>
        <v/>
      </c>
      <c r="CF60" s="411"/>
      <c r="CG60" s="409" t="str">
        <f>IF(VLOOKUP(AK58,suvaha!$D$92:$H$158,4,FALSE)=0,"",IF(LEN(VLOOKUP(AK58,suvaha!$D$92:$H$158,4,FALSE))&lt;1,"",LEFT(RIGHT(VLOOKUP(AK58,suvaha!$D$92:$H$158,4,FALSE),1),1)))</f>
        <v/>
      </c>
      <c r="CH60" s="242"/>
      <c r="CI60" s="272"/>
      <c r="CJ60" s="272"/>
    </row>
    <row r="61" spans="1:88" s="274" customFormat="1" ht="3" customHeight="1">
      <c r="A61" s="272"/>
      <c r="B61" s="272"/>
      <c r="C61" s="272"/>
      <c r="E61" s="776"/>
      <c r="F61" s="776"/>
      <c r="G61" s="835"/>
      <c r="H61" s="835"/>
      <c r="I61" s="835"/>
      <c r="J61" s="835"/>
      <c r="K61" s="835"/>
      <c r="L61" s="835"/>
      <c r="M61" s="835"/>
      <c r="N61" s="835"/>
      <c r="O61" s="835"/>
      <c r="P61" s="835"/>
      <c r="Q61" s="835"/>
      <c r="R61" s="835"/>
      <c r="S61" s="835"/>
      <c r="T61" s="835"/>
      <c r="U61" s="835"/>
      <c r="V61" s="835"/>
      <c r="W61" s="835"/>
      <c r="X61" s="835"/>
      <c r="Y61" s="835"/>
      <c r="Z61" s="835"/>
      <c r="AA61" s="835"/>
      <c r="AB61" s="835"/>
      <c r="AC61" s="835"/>
      <c r="AD61" s="835"/>
      <c r="AE61" s="835"/>
      <c r="AF61" s="835"/>
      <c r="AG61" s="835"/>
      <c r="AH61" s="835"/>
      <c r="AI61" s="835"/>
      <c r="AJ61" s="835"/>
      <c r="AK61" s="807"/>
      <c r="AL61" s="807"/>
      <c r="AM61" s="807"/>
      <c r="AN61" s="322"/>
      <c r="AO61" s="331"/>
      <c r="AP61" s="331"/>
      <c r="AQ61" s="331"/>
      <c r="AR61" s="331"/>
      <c r="AS61" s="331"/>
      <c r="AT61" s="331"/>
      <c r="AU61" s="331"/>
      <c r="AV61" s="331"/>
      <c r="AW61" s="331"/>
      <c r="AX61" s="331"/>
      <c r="AY61" s="331"/>
      <c r="AZ61" s="331"/>
      <c r="BA61" s="331"/>
      <c r="BB61" s="331"/>
      <c r="BC61" s="331"/>
      <c r="BD61" s="331"/>
      <c r="BE61" s="270"/>
      <c r="BF61" s="270"/>
      <c r="BG61" s="270"/>
      <c r="BH61" s="270"/>
      <c r="BI61" s="270"/>
      <c r="BJ61" s="270"/>
      <c r="BK61" s="270"/>
      <c r="BL61" s="638"/>
      <c r="BM61" s="638"/>
      <c r="BN61" s="638"/>
      <c r="BO61" s="638"/>
      <c r="BP61" s="638"/>
      <c r="BQ61" s="638"/>
      <c r="BR61" s="638"/>
      <c r="BS61" s="638"/>
      <c r="BT61" s="638"/>
      <c r="BU61" s="638"/>
      <c r="BV61" s="638"/>
      <c r="BW61" s="638"/>
      <c r="BX61" s="638"/>
      <c r="BY61" s="638"/>
      <c r="BZ61" s="638"/>
      <c r="CA61" s="638"/>
      <c r="CB61" s="638"/>
      <c r="CC61" s="270"/>
      <c r="CD61" s="270"/>
      <c r="CE61" s="270"/>
      <c r="CF61" s="270"/>
      <c r="CG61" s="270"/>
      <c r="CH61" s="243"/>
      <c r="CI61" s="272"/>
      <c r="CJ61" s="272"/>
    </row>
    <row r="62" spans="1:88" s="206" customFormat="1">
      <c r="A62" s="272"/>
      <c r="B62" s="273"/>
      <c r="C62" s="178"/>
      <c r="D62" s="178"/>
      <c r="E62" s="776" t="s">
        <v>779</v>
      </c>
      <c r="F62" s="776"/>
      <c r="G62" s="806" t="str">
        <f>Index!C182</f>
        <v>Záväzky voči zamestnancom (331, 333, 33X, 479A)</v>
      </c>
      <c r="H62" s="806"/>
      <c r="I62" s="806"/>
      <c r="J62" s="806"/>
      <c r="K62" s="806"/>
      <c r="L62" s="806"/>
      <c r="M62" s="806"/>
      <c r="N62" s="806"/>
      <c r="O62" s="806"/>
      <c r="P62" s="806"/>
      <c r="Q62" s="806"/>
      <c r="R62" s="806"/>
      <c r="S62" s="806"/>
      <c r="T62" s="806"/>
      <c r="U62" s="806"/>
      <c r="V62" s="806"/>
      <c r="W62" s="806"/>
      <c r="X62" s="806"/>
      <c r="Y62" s="806"/>
      <c r="Z62" s="806"/>
      <c r="AA62" s="806"/>
      <c r="AB62" s="806"/>
      <c r="AC62" s="806"/>
      <c r="AD62" s="806"/>
      <c r="AE62" s="806"/>
      <c r="AF62" s="806"/>
      <c r="AG62" s="806"/>
      <c r="AH62" s="806"/>
      <c r="AI62" s="806"/>
      <c r="AJ62" s="806"/>
      <c r="AK62" s="807" t="s">
        <v>935</v>
      </c>
      <c r="AL62" s="807"/>
      <c r="AM62" s="807"/>
      <c r="AN62" s="321"/>
      <c r="AO62" s="332"/>
      <c r="AP62" s="332"/>
      <c r="AQ62" s="332"/>
      <c r="AR62" s="332"/>
      <c r="AS62" s="332"/>
      <c r="AT62" s="332"/>
      <c r="AU62" s="332"/>
      <c r="AV62" s="332"/>
      <c r="AW62" s="332"/>
      <c r="AX62" s="332"/>
      <c r="AY62" s="332"/>
      <c r="AZ62" s="332"/>
      <c r="BA62" s="332"/>
      <c r="BB62" s="332"/>
      <c r="BC62" s="332"/>
      <c r="BD62" s="332"/>
      <c r="BE62" s="264"/>
      <c r="BF62" s="264"/>
      <c r="BG62" s="264"/>
      <c r="BH62" s="264"/>
      <c r="BI62" s="264"/>
      <c r="BJ62" s="264"/>
      <c r="BK62" s="264"/>
      <c r="BL62" s="659"/>
      <c r="BM62" s="659"/>
      <c r="BN62" s="659"/>
      <c r="BO62" s="659"/>
      <c r="BP62" s="659"/>
      <c r="BQ62" s="659"/>
      <c r="BR62" s="659"/>
      <c r="BS62" s="659"/>
      <c r="BT62" s="659"/>
      <c r="BU62" s="659"/>
      <c r="BV62" s="659"/>
      <c r="BW62" s="659"/>
      <c r="BX62" s="659"/>
      <c r="BY62" s="659"/>
      <c r="BZ62" s="659"/>
      <c r="CA62" s="659"/>
      <c r="CB62" s="659"/>
      <c r="CC62" s="264"/>
      <c r="CD62" s="264"/>
      <c r="CE62" s="264"/>
      <c r="CF62" s="264"/>
      <c r="CG62" s="264"/>
      <c r="CH62" s="241"/>
      <c r="CI62" s="245"/>
      <c r="CJ62" s="245"/>
    </row>
    <row r="63" spans="1:88" s="206" customFormat="1" ht="3" customHeight="1">
      <c r="A63" s="272"/>
      <c r="B63" s="272"/>
      <c r="C63" s="272"/>
      <c r="D63" s="273"/>
      <c r="E63" s="776"/>
      <c r="F63" s="776"/>
      <c r="G63" s="806"/>
      <c r="H63" s="806"/>
      <c r="I63" s="806"/>
      <c r="J63" s="806"/>
      <c r="K63" s="806"/>
      <c r="L63" s="806"/>
      <c r="M63" s="806"/>
      <c r="N63" s="806"/>
      <c r="O63" s="806"/>
      <c r="P63" s="806"/>
      <c r="Q63" s="806"/>
      <c r="R63" s="806"/>
      <c r="S63" s="806"/>
      <c r="T63" s="806"/>
      <c r="U63" s="806"/>
      <c r="V63" s="806"/>
      <c r="W63" s="806"/>
      <c r="X63" s="806"/>
      <c r="Y63" s="806"/>
      <c r="Z63" s="806"/>
      <c r="AA63" s="806"/>
      <c r="AB63" s="806"/>
      <c r="AC63" s="806"/>
      <c r="AD63" s="806"/>
      <c r="AE63" s="806"/>
      <c r="AF63" s="806"/>
      <c r="AG63" s="806"/>
      <c r="AH63" s="806"/>
      <c r="AI63" s="806"/>
      <c r="AJ63" s="806"/>
      <c r="AK63" s="807"/>
      <c r="AL63" s="807"/>
      <c r="AM63" s="807"/>
      <c r="AN63" s="319"/>
      <c r="AO63" s="413"/>
      <c r="AP63" s="413"/>
      <c r="AQ63" s="413"/>
      <c r="AR63" s="412"/>
      <c r="AS63" s="410"/>
      <c r="AT63" s="410"/>
      <c r="AU63" s="410"/>
      <c r="AV63" s="410"/>
      <c r="AW63" s="410"/>
      <c r="AX63" s="411"/>
      <c r="AY63" s="800"/>
      <c r="AZ63" s="800"/>
      <c r="BA63" s="800"/>
      <c r="BB63" s="800"/>
      <c r="BC63" s="800"/>
      <c r="BD63" s="800"/>
      <c r="BE63" s="411"/>
      <c r="BF63" s="761"/>
      <c r="BG63" s="761"/>
      <c r="BH63" s="761"/>
      <c r="BI63" s="761"/>
      <c r="BJ63" s="761"/>
      <c r="BK63" s="643"/>
      <c r="BL63" s="618"/>
      <c r="BM63" s="612"/>
      <c r="BN63" s="612"/>
      <c r="BO63" s="612"/>
      <c r="BP63" s="412"/>
      <c r="BQ63" s="800"/>
      <c r="BR63" s="800"/>
      <c r="BS63" s="800"/>
      <c r="BT63" s="800"/>
      <c r="BU63" s="800"/>
      <c r="BV63" s="801"/>
      <c r="BW63" s="761"/>
      <c r="BX63" s="761"/>
      <c r="BY63" s="761"/>
      <c r="BZ63" s="761"/>
      <c r="CA63" s="761"/>
      <c r="CB63" s="802"/>
      <c r="CC63" s="761"/>
      <c r="CD63" s="761"/>
      <c r="CE63" s="761"/>
      <c r="CF63" s="761"/>
      <c r="CG63" s="761"/>
      <c r="CH63" s="242"/>
      <c r="CI63" s="245"/>
      <c r="CJ63" s="245"/>
    </row>
    <row r="64" spans="1:88" s="274" customFormat="1" ht="15" customHeight="1">
      <c r="A64" s="272"/>
      <c r="B64" s="272"/>
      <c r="C64" s="272"/>
      <c r="E64" s="776"/>
      <c r="F64" s="776"/>
      <c r="G64" s="806"/>
      <c r="H64" s="806"/>
      <c r="I64" s="806"/>
      <c r="J64" s="806"/>
      <c r="K64" s="806"/>
      <c r="L64" s="806"/>
      <c r="M64" s="806"/>
      <c r="N64" s="806"/>
      <c r="O64" s="806"/>
      <c r="P64" s="806"/>
      <c r="Q64" s="806"/>
      <c r="R64" s="806"/>
      <c r="S64" s="806"/>
      <c r="T64" s="806"/>
      <c r="U64" s="806"/>
      <c r="V64" s="806"/>
      <c r="W64" s="806"/>
      <c r="X64" s="806"/>
      <c r="Y64" s="806"/>
      <c r="Z64" s="806"/>
      <c r="AA64" s="806"/>
      <c r="AB64" s="806"/>
      <c r="AC64" s="806"/>
      <c r="AD64" s="806"/>
      <c r="AE64" s="806"/>
      <c r="AF64" s="806"/>
      <c r="AG64" s="806"/>
      <c r="AH64" s="806"/>
      <c r="AI64" s="806"/>
      <c r="AJ64" s="806"/>
      <c r="AK64" s="807"/>
      <c r="AL64" s="807"/>
      <c r="AM64" s="807"/>
      <c r="AN64" s="319"/>
      <c r="AO64" s="409" t="str">
        <f>IF(LEN(VLOOKUP(AK62,suvaha!$D$92:$H$158,2,FALSE))&lt;11,"",LEFT(RIGHT(VLOOKUP(AK62,suvaha!$D$92:$H$158,2,FALSE),11),1))</f>
        <v/>
      </c>
      <c r="AP64" s="211"/>
      <c r="AQ64" s="409" t="str">
        <f>IF(LEN(VLOOKUP(AK62,suvaha!$D$92:$H$158,2,FALSE))&lt;10,"",LEFT(RIGHT(VLOOKUP(AK62,suvaha!$D$92:$H$158,2,FALSE),10),1))</f>
        <v/>
      </c>
      <c r="AR64" s="411"/>
      <c r="AS64" s="409" t="str">
        <f>IF(LEN(VLOOKUP(AK62,suvaha!$D$92:$H$158,2,FALSE))&lt;9,"",LEFT(RIGHT(VLOOKUP(AK62,suvaha!$D$92:$H$158,2,FALSE),9),1))</f>
        <v/>
      </c>
      <c r="AT64" s="211"/>
      <c r="AU64" s="409" t="str">
        <f>IF(LEN(VLOOKUP(AK62,suvaha!$D$92:$H$158,2,FALSE))&lt;8,"",LEFT(RIGHT(VLOOKUP(AK62,suvaha!$D$92:$H$158,2,FALSE),8),1))</f>
        <v/>
      </c>
      <c r="AV64" s="411"/>
      <c r="AW64" s="409" t="str">
        <f>IF(LEN(VLOOKUP(AK62,suvaha!$D$92:$H$158,2,FALSE))&lt;7,"",LEFT(RIGHT(VLOOKUP(AK62,suvaha!$D$92:$H$158,2,FALSE),7),1))</f>
        <v/>
      </c>
      <c r="AX64" s="411"/>
      <c r="AY64" s="409" t="str">
        <f>IF(LEN(VLOOKUP(AK62,suvaha!$D$92:$H$158,2,FALSE))&lt;6,"",LEFT(RIGHT(VLOOKUP(AK62,suvaha!$D$92:$H$158,2,FALSE),6),1))</f>
        <v>2</v>
      </c>
      <c r="AZ64" s="211"/>
      <c r="BA64" s="754" t="str">
        <f>IF(LEN(VLOOKUP(AK62,suvaha!$D$92:$H$158,2,FALSE))&lt;5,"",LEFT(RIGHT(VLOOKUP(AK62,suvaha!$D$92:$H$158,2,FALSE),5),1))</f>
        <v>0</v>
      </c>
      <c r="BB64" s="754" t="e">
        <f>IF(LEN(#REF!)&lt;5,"",LEFT(RIGHT(#REF!,5),1))</f>
        <v>#REF!</v>
      </c>
      <c r="BC64" s="411"/>
      <c r="BD64" s="409" t="str">
        <f>IF(LEN(VLOOKUP(AK62,suvaha!$D$92:$H$158,2,FALSE))&lt;4,"",LEFT(RIGHT(VLOOKUP(AK62,suvaha!$D$92:$H$158,2,FALSE),4),1))</f>
        <v>7</v>
      </c>
      <c r="BE64" s="411"/>
      <c r="BF64" s="409" t="str">
        <f>IF(LEN(VLOOKUP(AK62,suvaha!$D$92:$H$158,2,FALSE))&lt;3,"",LEFT(RIGHT(VLOOKUP(AK62,suvaha!$D$92:$H$158,2,FALSE),3),1))</f>
        <v>7</v>
      </c>
      <c r="BG64" s="411"/>
      <c r="BH64" s="409" t="str">
        <f>IF(LEN(VLOOKUP(AK62,suvaha!$D$92:$H$158,2,FALSE))&lt;2,"",LEFT(RIGHT(VLOOKUP(AK62,suvaha!$D$92:$H$158,2,FALSE),2),1))</f>
        <v>9</v>
      </c>
      <c r="BI64" s="411"/>
      <c r="BJ64" s="409" t="str">
        <f>IF(VLOOKUP(AK62,suvaha!$D$92:$H$158,2,FALSE)=0,"",IF(LEN(VLOOKUP(AK62,suvaha!$D$92:$H$158,2,FALSE))&lt;1,"",LEFT(RIGHT(VLOOKUP(AK62,suvaha!$D$92:$H$158,2,FALSE),1),1)))</f>
        <v>4</v>
      </c>
      <c r="BK64" s="643"/>
      <c r="BL64" s="618"/>
      <c r="BM64" s="409" t="str">
        <f>IF(LEN(VLOOKUP(AK62,suvaha!$D$92:$H$158,4,FALSE))&lt;11,"",LEFT(RIGHT(VLOOKUP(AK62,suvaha!$D$92:$H$158,4,FALSE),11),1))</f>
        <v/>
      </c>
      <c r="BN64" s="211"/>
      <c r="BO64" s="409" t="str">
        <f>IF(LEN(VLOOKUP(AK62,suvaha!$D$92:$H$158,4,FALSE))&lt;10,"",LEFT(RIGHT(VLOOKUP(AK62,suvaha!$D$92:$H$158,4,FALSE),10),1))</f>
        <v/>
      </c>
      <c r="BP64" s="411"/>
      <c r="BQ64" s="409" t="str">
        <f>IF(LEN(VLOOKUP(AK62,suvaha!$D$92:$H$158,4,FALSE))&lt;9,"",LEFT(RIGHT(VLOOKUP(AK62,suvaha!$D$92:$H$158,4,FALSE),9),1))</f>
        <v/>
      </c>
      <c r="BR64" s="211"/>
      <c r="BS64" s="409" t="str">
        <f>IF(LEN(VLOOKUP(AK62,suvaha!$D$92:$H$158,4,FALSE))&lt;8,"",LEFT(RIGHT(VLOOKUP(AK62,suvaha!$D$92:$H$158,4,FALSE),8),1))</f>
        <v/>
      </c>
      <c r="BT64" s="411"/>
      <c r="BU64" s="409" t="str">
        <f>IF(LEN(VLOOKUP(AK62,suvaha!$D$92:$H$158,4,FALSE))&lt;7,"",LEFT(RIGHT(VLOOKUP(AK62,suvaha!$D$92:$H$158,4,FALSE),7),1))</f>
        <v/>
      </c>
      <c r="BV64" s="801"/>
      <c r="BW64" s="409" t="str">
        <f>IF(LEN(VLOOKUP(AK62,suvaha!$D$92:$H$158,4,FALSE))&lt;6,"",LEFT(RIGHT(VLOOKUP(AK62,suvaha!$D$92:$H$158,4,FALSE),6),1))</f>
        <v>1</v>
      </c>
      <c r="BX64" s="411"/>
      <c r="BY64" s="409" t="str">
        <f>IF(LEN(VLOOKUP(AK62,suvaha!$D$92:$H$158,4,FALSE))&lt;5,"",LEFT(RIGHT(VLOOKUP(AK62,suvaha!$D$92:$H$158,4,FALSE),5),1))</f>
        <v>9</v>
      </c>
      <c r="BZ64" s="411"/>
      <c r="CA64" s="409" t="str">
        <f>IF(LEN(VLOOKUP(AK62,suvaha!$D$92:$H$158,4,FALSE))&lt;4,"",LEFT(RIGHT(VLOOKUP(AK62,suvaha!$D$92:$H$158,4,FALSE),4),1))</f>
        <v>9</v>
      </c>
      <c r="CB64" s="802"/>
      <c r="CC64" s="409" t="str">
        <f>IF(LEN(VLOOKUP(AK62,suvaha!$D$92:$H$158,4,FALSE))&lt;3,"",LEFT(RIGHT(VLOOKUP(AK62,suvaha!$D$92:$H$158,4,FALSE),3),1))</f>
        <v>1</v>
      </c>
      <c r="CD64" s="411"/>
      <c r="CE64" s="409" t="str">
        <f>IF(LEN(VLOOKUP(AK62,suvaha!$D$92:$H$158,4,FALSE))&lt;2,"",LEFT(RIGHT(VLOOKUP(AK62,suvaha!$D$92:$H$158,4,FALSE),2),1))</f>
        <v>8</v>
      </c>
      <c r="CF64" s="411"/>
      <c r="CG64" s="409" t="str">
        <f>IF(VLOOKUP(AK62,suvaha!$D$92:$H$158,4,FALSE)=0,"",IF(LEN(VLOOKUP(AK62,suvaha!$D$92:$H$158,4,FALSE))&lt;1,"",LEFT(RIGHT(VLOOKUP(AK62,suvaha!$D$92:$H$158,4,FALSE),1),1)))</f>
        <v>0</v>
      </c>
      <c r="CH64" s="242"/>
      <c r="CI64" s="272"/>
      <c r="CJ64" s="272"/>
    </row>
    <row r="65" spans="1:88" s="274" customFormat="1" ht="3" customHeight="1">
      <c r="A65" s="272"/>
      <c r="B65" s="272"/>
      <c r="C65" s="272"/>
      <c r="E65" s="776"/>
      <c r="F65" s="776"/>
      <c r="G65" s="806"/>
      <c r="H65" s="806"/>
      <c r="I65" s="806"/>
      <c r="J65" s="806"/>
      <c r="K65" s="806"/>
      <c r="L65" s="806"/>
      <c r="M65" s="806"/>
      <c r="N65" s="806"/>
      <c r="O65" s="806"/>
      <c r="P65" s="806"/>
      <c r="Q65" s="806"/>
      <c r="R65" s="806"/>
      <c r="S65" s="806"/>
      <c r="T65" s="806"/>
      <c r="U65" s="806"/>
      <c r="V65" s="806"/>
      <c r="W65" s="806"/>
      <c r="X65" s="806"/>
      <c r="Y65" s="806"/>
      <c r="Z65" s="806"/>
      <c r="AA65" s="806"/>
      <c r="AB65" s="806"/>
      <c r="AC65" s="806"/>
      <c r="AD65" s="806"/>
      <c r="AE65" s="806"/>
      <c r="AF65" s="806"/>
      <c r="AG65" s="806"/>
      <c r="AH65" s="806"/>
      <c r="AI65" s="806"/>
      <c r="AJ65" s="806"/>
      <c r="AK65" s="807"/>
      <c r="AL65" s="807"/>
      <c r="AM65" s="807"/>
      <c r="AN65" s="322"/>
      <c r="AO65" s="331"/>
      <c r="AP65" s="331"/>
      <c r="AQ65" s="331"/>
      <c r="AR65" s="331"/>
      <c r="AS65" s="331"/>
      <c r="AT65" s="331"/>
      <c r="AU65" s="331"/>
      <c r="AV65" s="331"/>
      <c r="AW65" s="331"/>
      <c r="AX65" s="331"/>
      <c r="AY65" s="331"/>
      <c r="AZ65" s="331"/>
      <c r="BA65" s="331"/>
      <c r="BB65" s="331"/>
      <c r="BC65" s="331"/>
      <c r="BD65" s="331"/>
      <c r="BE65" s="270"/>
      <c r="BF65" s="270"/>
      <c r="BG65" s="270"/>
      <c r="BH65" s="270"/>
      <c r="BI65" s="270"/>
      <c r="BJ65" s="270"/>
      <c r="BK65" s="270"/>
      <c r="BL65" s="638"/>
      <c r="BM65" s="638"/>
      <c r="BN65" s="638"/>
      <c r="BO65" s="638"/>
      <c r="BP65" s="638"/>
      <c r="BQ65" s="638"/>
      <c r="BR65" s="638"/>
      <c r="BS65" s="638"/>
      <c r="BT65" s="638"/>
      <c r="BU65" s="638"/>
      <c r="BV65" s="638"/>
      <c r="BW65" s="638"/>
      <c r="BX65" s="638"/>
      <c r="BY65" s="638"/>
      <c r="BZ65" s="638"/>
      <c r="CA65" s="638"/>
      <c r="CB65" s="638"/>
      <c r="CC65" s="270"/>
      <c r="CD65" s="270"/>
      <c r="CE65" s="270"/>
      <c r="CF65" s="270"/>
      <c r="CG65" s="270"/>
      <c r="CH65" s="243"/>
      <c r="CI65" s="272"/>
      <c r="CJ65" s="272"/>
    </row>
    <row r="66" spans="1:88" s="206" customFormat="1" ht="3" customHeight="1">
      <c r="A66" s="173"/>
      <c r="B66" s="325"/>
      <c r="C66" s="178"/>
      <c r="D66" s="178"/>
      <c r="E66" s="776" t="s">
        <v>780</v>
      </c>
      <c r="F66" s="776"/>
      <c r="G66" s="765" t="str">
        <f>Index!C183</f>
        <v>Záväzky zo sociálneho poistenia (336A)</v>
      </c>
      <c r="H66" s="765"/>
      <c r="I66" s="765"/>
      <c r="J66" s="765"/>
      <c r="K66" s="765"/>
      <c r="L66" s="765"/>
      <c r="M66" s="765"/>
      <c r="N66" s="765"/>
      <c r="O66" s="765"/>
      <c r="P66" s="765"/>
      <c r="Q66" s="765"/>
      <c r="R66" s="765"/>
      <c r="S66" s="765"/>
      <c r="T66" s="765"/>
      <c r="U66" s="765"/>
      <c r="V66" s="765"/>
      <c r="W66" s="765"/>
      <c r="X66" s="765"/>
      <c r="Y66" s="765"/>
      <c r="Z66" s="765"/>
      <c r="AA66" s="765"/>
      <c r="AB66" s="765"/>
      <c r="AC66" s="765"/>
      <c r="AD66" s="765"/>
      <c r="AE66" s="765"/>
      <c r="AF66" s="765"/>
      <c r="AG66" s="765"/>
      <c r="AH66" s="765"/>
      <c r="AI66" s="765"/>
      <c r="AJ66" s="765"/>
      <c r="AK66" s="766" t="s">
        <v>937</v>
      </c>
      <c r="AL66" s="766"/>
      <c r="AM66" s="766"/>
      <c r="AN66" s="321"/>
      <c r="AO66" s="332"/>
      <c r="AP66" s="332"/>
      <c r="AQ66" s="332"/>
      <c r="AR66" s="332"/>
      <c r="AS66" s="332"/>
      <c r="AT66" s="332"/>
      <c r="AU66" s="332"/>
      <c r="AV66" s="332"/>
      <c r="AW66" s="332"/>
      <c r="AX66" s="332"/>
      <c r="AY66" s="332"/>
      <c r="AZ66" s="332"/>
      <c r="BA66" s="332"/>
      <c r="BB66" s="332"/>
      <c r="BC66" s="332"/>
      <c r="BD66" s="332"/>
      <c r="BE66" s="264"/>
      <c r="BF66" s="264"/>
      <c r="BG66" s="264"/>
      <c r="BH66" s="264"/>
      <c r="BI66" s="264"/>
      <c r="BJ66" s="264"/>
      <c r="BK66" s="264"/>
      <c r="BL66" s="659"/>
      <c r="BM66" s="659"/>
      <c r="BN66" s="659"/>
      <c r="BO66" s="659"/>
      <c r="BP66" s="659"/>
      <c r="BQ66" s="659"/>
      <c r="BR66" s="659"/>
      <c r="BS66" s="659"/>
      <c r="BT66" s="659"/>
      <c r="BU66" s="659"/>
      <c r="BV66" s="659"/>
      <c r="BW66" s="659"/>
      <c r="BX66" s="659"/>
      <c r="BY66" s="659"/>
      <c r="BZ66" s="659"/>
      <c r="CA66" s="659"/>
      <c r="CB66" s="659"/>
      <c r="CC66" s="264"/>
      <c r="CD66" s="264"/>
      <c r="CE66" s="264"/>
      <c r="CF66" s="264"/>
      <c r="CG66" s="264"/>
      <c r="CH66" s="241"/>
      <c r="CI66" s="245"/>
      <c r="CJ66" s="245"/>
    </row>
    <row r="67" spans="1:88" s="206" customFormat="1" ht="3" customHeight="1">
      <c r="A67" s="173"/>
      <c r="B67" s="173"/>
      <c r="C67" s="173"/>
      <c r="D67" s="325"/>
      <c r="E67" s="776"/>
      <c r="F67" s="776"/>
      <c r="G67" s="765"/>
      <c r="H67" s="765"/>
      <c r="I67" s="765"/>
      <c r="J67" s="765"/>
      <c r="K67" s="765"/>
      <c r="L67" s="765"/>
      <c r="M67" s="765"/>
      <c r="N67" s="765"/>
      <c r="O67" s="765"/>
      <c r="P67" s="765"/>
      <c r="Q67" s="765"/>
      <c r="R67" s="765"/>
      <c r="S67" s="765"/>
      <c r="T67" s="765"/>
      <c r="U67" s="765"/>
      <c r="V67" s="765"/>
      <c r="W67" s="765"/>
      <c r="X67" s="765"/>
      <c r="Y67" s="765"/>
      <c r="Z67" s="765"/>
      <c r="AA67" s="765"/>
      <c r="AB67" s="765"/>
      <c r="AC67" s="765"/>
      <c r="AD67" s="765"/>
      <c r="AE67" s="765"/>
      <c r="AF67" s="765"/>
      <c r="AG67" s="765"/>
      <c r="AH67" s="765"/>
      <c r="AI67" s="765"/>
      <c r="AJ67" s="765"/>
      <c r="AK67" s="766"/>
      <c r="AL67" s="766"/>
      <c r="AM67" s="766"/>
      <c r="AN67" s="319"/>
      <c r="AO67" s="413"/>
      <c r="AP67" s="413"/>
      <c r="AQ67" s="413"/>
      <c r="AR67" s="412"/>
      <c r="AS67" s="414"/>
      <c r="AT67" s="414"/>
      <c r="AU67" s="414"/>
      <c r="AV67" s="414"/>
      <c r="AW67" s="414"/>
      <c r="AX67" s="415"/>
      <c r="AY67" s="613"/>
      <c r="AZ67" s="613"/>
      <c r="BA67" s="613"/>
      <c r="BB67" s="613"/>
      <c r="BC67" s="613"/>
      <c r="BD67" s="613"/>
      <c r="BE67" s="411"/>
      <c r="BF67" s="761"/>
      <c r="BG67" s="761"/>
      <c r="BH67" s="761"/>
      <c r="BI67" s="761"/>
      <c r="BJ67" s="761"/>
      <c r="BK67" s="643"/>
      <c r="BL67" s="618"/>
      <c r="BM67" s="612"/>
      <c r="BN67" s="612"/>
      <c r="BO67" s="612"/>
      <c r="BP67" s="412"/>
      <c r="BQ67" s="613"/>
      <c r="BR67" s="613"/>
      <c r="BS67" s="613"/>
      <c r="BT67" s="613"/>
      <c r="BU67" s="613"/>
      <c r="BV67" s="610"/>
      <c r="BW67" s="614"/>
      <c r="BX67" s="614"/>
      <c r="BY67" s="614"/>
      <c r="BZ67" s="614"/>
      <c r="CA67" s="614"/>
      <c r="CB67" s="611"/>
      <c r="CC67" s="614"/>
      <c r="CD67" s="614"/>
      <c r="CE67" s="614"/>
      <c r="CF67" s="614"/>
      <c r="CG67" s="614"/>
      <c r="CH67" s="242"/>
      <c r="CI67" s="245"/>
      <c r="CJ67" s="245"/>
    </row>
    <row r="68" spans="1:88" s="203" customFormat="1" ht="15" customHeight="1">
      <c r="A68" s="173"/>
      <c r="B68" s="173"/>
      <c r="C68" s="173"/>
      <c r="E68" s="776"/>
      <c r="F68" s="776"/>
      <c r="G68" s="765"/>
      <c r="H68" s="765"/>
      <c r="I68" s="765"/>
      <c r="J68" s="765"/>
      <c r="K68" s="765"/>
      <c r="L68" s="765"/>
      <c r="M68" s="765"/>
      <c r="N68" s="765"/>
      <c r="O68" s="765"/>
      <c r="P68" s="765"/>
      <c r="Q68" s="765"/>
      <c r="R68" s="765"/>
      <c r="S68" s="765"/>
      <c r="T68" s="765"/>
      <c r="U68" s="765"/>
      <c r="V68" s="765"/>
      <c r="W68" s="765"/>
      <c r="X68" s="765"/>
      <c r="Y68" s="765"/>
      <c r="Z68" s="765"/>
      <c r="AA68" s="765"/>
      <c r="AB68" s="765"/>
      <c r="AC68" s="765"/>
      <c r="AD68" s="765"/>
      <c r="AE68" s="765"/>
      <c r="AF68" s="765"/>
      <c r="AG68" s="765"/>
      <c r="AH68" s="765"/>
      <c r="AI68" s="765"/>
      <c r="AJ68" s="765"/>
      <c r="AK68" s="766"/>
      <c r="AL68" s="766"/>
      <c r="AM68" s="766"/>
      <c r="AN68" s="319"/>
      <c r="AO68" s="409" t="str">
        <f>IF(LEN(VLOOKUP(AK66,suvaha!$D$92:$H$158,2,FALSE))&lt;11,"",LEFT(RIGHT(VLOOKUP(AK66,suvaha!$D$92:$H$158,2,FALSE),11),1))</f>
        <v/>
      </c>
      <c r="AP68" s="211"/>
      <c r="AQ68" s="409" t="str">
        <f>IF(LEN(VLOOKUP(AK66,suvaha!$D$92:$H$158,2,FALSE))&lt;10,"",LEFT(RIGHT(VLOOKUP(AK66,suvaha!$D$92:$H$158,2,FALSE),10),1))</f>
        <v/>
      </c>
      <c r="AR68" s="411"/>
      <c r="AS68" s="409" t="str">
        <f>IF(LEN(VLOOKUP(AK66,suvaha!$D$92:$H$158,2,FALSE))&lt;9,"",LEFT(RIGHT(VLOOKUP(AK66,suvaha!$D$92:$H$158,2,FALSE),9),1))</f>
        <v/>
      </c>
      <c r="AT68" s="211"/>
      <c r="AU68" s="409" t="str">
        <f>IF(LEN(VLOOKUP(AK66,suvaha!$D$92:$H$158,2,FALSE))&lt;8,"",LEFT(RIGHT(VLOOKUP(AK66,suvaha!$D$92:$H$158,2,FALSE),8),1))</f>
        <v/>
      </c>
      <c r="AV68" s="411"/>
      <c r="AW68" s="409" t="str">
        <f>IF(LEN(VLOOKUP(AK66,suvaha!$D$92:$H$158,2,FALSE))&lt;7,"",LEFT(RIGHT(VLOOKUP(AK66,suvaha!$D$92:$H$158,2,FALSE),7),1))</f>
        <v/>
      </c>
      <c r="AX68" s="415"/>
      <c r="AY68" s="409" t="str">
        <f>IF(LEN(VLOOKUP(AK66,suvaha!$D$92:$H$158,2,FALSE))&lt;6,"",LEFT(RIGHT(VLOOKUP(AK66,suvaha!$D$92:$H$158,2,FALSE),6),1))</f>
        <v>1</v>
      </c>
      <c r="AZ68" s="211"/>
      <c r="BA68" s="754" t="str">
        <f>IF(LEN(VLOOKUP(AK66,suvaha!$D$92:$H$158,2,FALSE))&lt;5,"",LEFT(RIGHT(VLOOKUP(AK66,suvaha!$D$92:$H$158,2,FALSE),5),1))</f>
        <v>4</v>
      </c>
      <c r="BB68" s="754" t="e">
        <f>IF(LEN(#REF!)&lt;5,"",LEFT(RIGHT(#REF!,5),1))</f>
        <v>#REF!</v>
      </c>
      <c r="BC68" s="411"/>
      <c r="BD68" s="409" t="str">
        <f>IF(LEN(VLOOKUP(AK66,suvaha!$D$92:$H$158,2,FALSE))&lt;4,"",LEFT(RIGHT(VLOOKUP(AK66,suvaha!$D$92:$H$158,2,FALSE),4),1))</f>
        <v>5</v>
      </c>
      <c r="BE68" s="411"/>
      <c r="BF68" s="409" t="str">
        <f>IF(LEN(VLOOKUP(AK66,suvaha!$D$92:$H$158,2,FALSE))&lt;3,"",LEFT(RIGHT(VLOOKUP(AK66,suvaha!$D$92:$H$158,2,FALSE),3),1))</f>
        <v>8</v>
      </c>
      <c r="BG68" s="411"/>
      <c r="BH68" s="409" t="str">
        <f>IF(LEN(VLOOKUP(AK66,suvaha!$D$92:$H$158,2,FALSE))&lt;2,"",LEFT(RIGHT(VLOOKUP(AK66,suvaha!$D$92:$H$158,2,FALSE),2),1))</f>
        <v>3</v>
      </c>
      <c r="BI68" s="411"/>
      <c r="BJ68" s="409" t="str">
        <f>IF(VLOOKUP(AK66,suvaha!$D$92:$H$158,2,FALSE)=0,"",IF(LEN(VLOOKUP(AK66,suvaha!$D$92:$H$158,2,FALSE))&lt;1,"",LEFT(RIGHT(VLOOKUP(AK66,suvaha!$D$92:$H$158,2,FALSE),1),1)))</f>
        <v>6</v>
      </c>
      <c r="BK68" s="643"/>
      <c r="BL68" s="618"/>
      <c r="BM68" s="409" t="str">
        <f>IF(LEN(VLOOKUP(AK66,suvaha!$D$92:$H$158,4,FALSE))&lt;11,"",LEFT(RIGHT(VLOOKUP(AK66,suvaha!$D$92:$H$158,4,FALSE),11),1))</f>
        <v/>
      </c>
      <c r="BN68" s="211"/>
      <c r="BO68" s="409" t="str">
        <f>IF(LEN(VLOOKUP(AK66,suvaha!$D$92:$H$158,4,FALSE))&lt;10,"",LEFT(RIGHT(VLOOKUP(AK66,suvaha!$D$92:$H$158,4,FALSE),10),1))</f>
        <v/>
      </c>
      <c r="BP68" s="411"/>
      <c r="BQ68" s="409" t="str">
        <f>IF(LEN(VLOOKUP(AK66,suvaha!$D$92:$H$158,4,FALSE))&lt;9,"",LEFT(RIGHT(VLOOKUP(AK66,suvaha!$D$92:$H$158,4,FALSE),9),1))</f>
        <v/>
      </c>
      <c r="BR68" s="211"/>
      <c r="BS68" s="409" t="str">
        <f>IF(LEN(VLOOKUP(AK66,suvaha!$D$92:$H$158,4,FALSE))&lt;8,"",LEFT(RIGHT(VLOOKUP(AK66,suvaha!$D$92:$H$158,4,FALSE),8),1))</f>
        <v/>
      </c>
      <c r="BT68" s="411"/>
      <c r="BU68" s="409" t="str">
        <f>IF(LEN(VLOOKUP(AK66,suvaha!$D$92:$H$158,4,FALSE))&lt;7,"",LEFT(RIGHT(VLOOKUP(AK66,suvaha!$D$92:$H$158,4,FALSE),7),1))</f>
        <v/>
      </c>
      <c r="BV68" s="610"/>
      <c r="BW68" s="409" t="str">
        <f>IF(LEN(VLOOKUP(AK66,suvaha!$D$92:$H$158,4,FALSE))&lt;6,"",LEFT(RIGHT(VLOOKUP(AK66,suvaha!$D$92:$H$158,4,FALSE),6),1))</f>
        <v>1</v>
      </c>
      <c r="BX68" s="411"/>
      <c r="BY68" s="409" t="str">
        <f>IF(LEN(VLOOKUP(AK66,suvaha!$D$92:$H$158,4,FALSE))&lt;5,"",LEFT(RIGHT(VLOOKUP(AK66,suvaha!$D$92:$H$158,4,FALSE),5),1))</f>
        <v>3</v>
      </c>
      <c r="BZ68" s="411"/>
      <c r="CA68" s="409" t="str">
        <f>IF(LEN(VLOOKUP(AK66,suvaha!$D$92:$H$158,4,FALSE))&lt;4,"",LEFT(RIGHT(VLOOKUP(AK66,suvaha!$D$92:$H$158,4,FALSE),4),1))</f>
        <v>6</v>
      </c>
      <c r="CB68" s="611"/>
      <c r="CC68" s="409" t="str">
        <f>IF(LEN(VLOOKUP(AK66,suvaha!$D$92:$H$158,4,FALSE))&lt;3,"",LEFT(RIGHT(VLOOKUP(AK66,suvaha!$D$92:$H$158,4,FALSE),3),1))</f>
        <v>9</v>
      </c>
      <c r="CD68" s="411"/>
      <c r="CE68" s="409" t="str">
        <f>IF(LEN(VLOOKUP(AK66,suvaha!$D$92:$H$158,4,FALSE))&lt;2,"",LEFT(RIGHT(VLOOKUP(AK66,suvaha!$D$92:$H$158,4,FALSE),2),1))</f>
        <v>1</v>
      </c>
      <c r="CF68" s="411"/>
      <c r="CG68" s="409" t="str">
        <f>IF(VLOOKUP(AK66,suvaha!$D$92:$H$158,4,FALSE)=0,"",IF(LEN(VLOOKUP(AK66,suvaha!$D$92:$H$158,4,FALSE))&lt;1,"",LEFT(RIGHT(VLOOKUP(AK66,suvaha!$D$92:$H$158,4,FALSE),1),1)))</f>
        <v>5</v>
      </c>
      <c r="CH68" s="242"/>
      <c r="CI68" s="173"/>
      <c r="CJ68" s="173"/>
    </row>
    <row r="69" spans="1:88" s="203" customFormat="1" ht="3" customHeight="1">
      <c r="A69" s="173"/>
      <c r="B69" s="173"/>
      <c r="C69" s="173"/>
      <c r="E69" s="776"/>
      <c r="F69" s="776"/>
      <c r="G69" s="765"/>
      <c r="H69" s="765"/>
      <c r="I69" s="765"/>
      <c r="J69" s="765"/>
      <c r="K69" s="765"/>
      <c r="L69" s="765"/>
      <c r="M69" s="765"/>
      <c r="N69" s="765"/>
      <c r="O69" s="765"/>
      <c r="P69" s="765"/>
      <c r="Q69" s="765"/>
      <c r="R69" s="765"/>
      <c r="S69" s="765"/>
      <c r="T69" s="765"/>
      <c r="U69" s="765"/>
      <c r="V69" s="765"/>
      <c r="W69" s="765"/>
      <c r="X69" s="765"/>
      <c r="Y69" s="765"/>
      <c r="Z69" s="765"/>
      <c r="AA69" s="765"/>
      <c r="AB69" s="765"/>
      <c r="AC69" s="765"/>
      <c r="AD69" s="765"/>
      <c r="AE69" s="765"/>
      <c r="AF69" s="765"/>
      <c r="AG69" s="765"/>
      <c r="AH69" s="765"/>
      <c r="AI69" s="765"/>
      <c r="AJ69" s="765"/>
      <c r="AK69" s="766"/>
      <c r="AL69" s="766"/>
      <c r="AM69" s="766"/>
      <c r="AN69" s="322"/>
      <c r="AO69" s="331"/>
      <c r="AP69" s="331"/>
      <c r="AQ69" s="331"/>
      <c r="AR69" s="331"/>
      <c r="AS69" s="331"/>
      <c r="AT69" s="331"/>
      <c r="AU69" s="331"/>
      <c r="AV69" s="331"/>
      <c r="AW69" s="331"/>
      <c r="AX69" s="331"/>
      <c r="AY69" s="331"/>
      <c r="AZ69" s="331"/>
      <c r="BA69" s="331"/>
      <c r="BB69" s="331"/>
      <c r="BC69" s="331"/>
      <c r="BD69" s="331"/>
      <c r="BE69" s="270"/>
      <c r="BF69" s="270"/>
      <c r="BG69" s="270"/>
      <c r="BH69" s="270"/>
      <c r="BI69" s="270"/>
      <c r="BJ69" s="270"/>
      <c r="BK69" s="270"/>
      <c r="BL69" s="638"/>
      <c r="BM69" s="638"/>
      <c r="BN69" s="638"/>
      <c r="BO69" s="638"/>
      <c r="BP69" s="638"/>
      <c r="BQ69" s="638"/>
      <c r="BR69" s="638"/>
      <c r="BS69" s="638"/>
      <c r="BT69" s="638"/>
      <c r="BU69" s="638"/>
      <c r="BV69" s="638"/>
      <c r="BW69" s="638"/>
      <c r="BX69" s="638"/>
      <c r="BY69" s="638"/>
      <c r="BZ69" s="638"/>
      <c r="CA69" s="638"/>
      <c r="CB69" s="638"/>
      <c r="CC69" s="270"/>
      <c r="CD69" s="270"/>
      <c r="CE69" s="270"/>
      <c r="CF69" s="270"/>
      <c r="CG69" s="270"/>
      <c r="CH69" s="243"/>
      <c r="CI69" s="173"/>
      <c r="CJ69" s="173"/>
    </row>
    <row r="70" spans="1:88" s="206" customFormat="1" ht="3" customHeight="1">
      <c r="A70" s="173"/>
      <c r="B70" s="325"/>
      <c r="C70" s="178"/>
      <c r="D70" s="178"/>
      <c r="E70" s="776" t="s">
        <v>792</v>
      </c>
      <c r="F70" s="776"/>
      <c r="G70" s="765" t="str">
        <f>Index!C184</f>
        <v>Daňové záväzky a dotácie (341, 342, 343, 345, 346, 347, 34X)</v>
      </c>
      <c r="H70" s="765"/>
      <c r="I70" s="765"/>
      <c r="J70" s="765"/>
      <c r="K70" s="765"/>
      <c r="L70" s="765"/>
      <c r="M70" s="765"/>
      <c r="N70" s="765"/>
      <c r="O70" s="765"/>
      <c r="P70" s="765"/>
      <c r="Q70" s="765"/>
      <c r="R70" s="765"/>
      <c r="S70" s="765"/>
      <c r="T70" s="765"/>
      <c r="U70" s="765"/>
      <c r="V70" s="765"/>
      <c r="W70" s="765"/>
      <c r="X70" s="765"/>
      <c r="Y70" s="765"/>
      <c r="Z70" s="765"/>
      <c r="AA70" s="765"/>
      <c r="AB70" s="765"/>
      <c r="AC70" s="765"/>
      <c r="AD70" s="765"/>
      <c r="AE70" s="765"/>
      <c r="AF70" s="765"/>
      <c r="AG70" s="765"/>
      <c r="AH70" s="765"/>
      <c r="AI70" s="765"/>
      <c r="AJ70" s="765"/>
      <c r="AK70" s="766" t="s">
        <v>938</v>
      </c>
      <c r="AL70" s="766"/>
      <c r="AM70" s="766"/>
      <c r="AN70" s="321"/>
      <c r="AO70" s="332"/>
      <c r="AP70" s="332"/>
      <c r="AQ70" s="332"/>
      <c r="AR70" s="332"/>
      <c r="AS70" s="332"/>
      <c r="AT70" s="332"/>
      <c r="AU70" s="332"/>
      <c r="AV70" s="332"/>
      <c r="AW70" s="332"/>
      <c r="AX70" s="332"/>
      <c r="AY70" s="332"/>
      <c r="AZ70" s="332"/>
      <c r="BA70" s="332"/>
      <c r="BB70" s="332"/>
      <c r="BC70" s="332"/>
      <c r="BD70" s="332"/>
      <c r="BE70" s="264"/>
      <c r="BF70" s="264"/>
      <c r="BG70" s="264"/>
      <c r="BH70" s="264"/>
      <c r="BI70" s="264"/>
      <c r="BJ70" s="264"/>
      <c r="BK70" s="264"/>
      <c r="BL70" s="659"/>
      <c r="BM70" s="659"/>
      <c r="BN70" s="659"/>
      <c r="BO70" s="659"/>
      <c r="BP70" s="659"/>
      <c r="BQ70" s="659"/>
      <c r="BR70" s="659"/>
      <c r="BS70" s="659"/>
      <c r="BT70" s="659"/>
      <c r="BU70" s="659"/>
      <c r="BV70" s="659"/>
      <c r="BW70" s="659"/>
      <c r="BX70" s="659"/>
      <c r="BY70" s="659"/>
      <c r="BZ70" s="659"/>
      <c r="CA70" s="659"/>
      <c r="CB70" s="659"/>
      <c r="CC70" s="264"/>
      <c r="CD70" s="264"/>
      <c r="CE70" s="264"/>
      <c r="CF70" s="264"/>
      <c r="CG70" s="264"/>
      <c r="CH70" s="241"/>
      <c r="CI70" s="245"/>
      <c r="CJ70" s="245"/>
    </row>
    <row r="71" spans="1:88" s="206" customFormat="1" ht="3" customHeight="1">
      <c r="A71" s="173"/>
      <c r="B71" s="173"/>
      <c r="C71" s="173"/>
      <c r="D71" s="325"/>
      <c r="E71" s="776"/>
      <c r="F71" s="776"/>
      <c r="G71" s="765"/>
      <c r="H71" s="765"/>
      <c r="I71" s="765"/>
      <c r="J71" s="765"/>
      <c r="K71" s="765"/>
      <c r="L71" s="765"/>
      <c r="M71" s="765"/>
      <c r="N71" s="765"/>
      <c r="O71" s="765"/>
      <c r="P71" s="765"/>
      <c r="Q71" s="765"/>
      <c r="R71" s="765"/>
      <c r="S71" s="765"/>
      <c r="T71" s="765"/>
      <c r="U71" s="765"/>
      <c r="V71" s="765"/>
      <c r="W71" s="765"/>
      <c r="X71" s="765"/>
      <c r="Y71" s="765"/>
      <c r="Z71" s="765"/>
      <c r="AA71" s="765"/>
      <c r="AB71" s="765"/>
      <c r="AC71" s="765"/>
      <c r="AD71" s="765"/>
      <c r="AE71" s="765"/>
      <c r="AF71" s="765"/>
      <c r="AG71" s="765"/>
      <c r="AH71" s="765"/>
      <c r="AI71" s="765"/>
      <c r="AJ71" s="765"/>
      <c r="AK71" s="766"/>
      <c r="AL71" s="766"/>
      <c r="AM71" s="766"/>
      <c r="AN71" s="319"/>
      <c r="AO71" s="413"/>
      <c r="AP71" s="413"/>
      <c r="AQ71" s="413"/>
      <c r="AR71" s="412"/>
      <c r="AS71" s="414"/>
      <c r="AT71" s="414"/>
      <c r="AU71" s="414"/>
      <c r="AV71" s="414"/>
      <c r="AW71" s="414"/>
      <c r="AX71" s="415"/>
      <c r="AY71" s="613"/>
      <c r="AZ71" s="613"/>
      <c r="BA71" s="613"/>
      <c r="BB71" s="613"/>
      <c r="BC71" s="613"/>
      <c r="BD71" s="613"/>
      <c r="BE71" s="411"/>
      <c r="BF71" s="761"/>
      <c r="BG71" s="761"/>
      <c r="BH71" s="761"/>
      <c r="BI71" s="761"/>
      <c r="BJ71" s="761"/>
      <c r="BK71" s="643"/>
      <c r="BL71" s="618"/>
      <c r="BM71" s="612"/>
      <c r="BN71" s="612"/>
      <c r="BO71" s="612"/>
      <c r="BP71" s="412"/>
      <c r="BQ71" s="613"/>
      <c r="BR71" s="613"/>
      <c r="BS71" s="613"/>
      <c r="BT71" s="613"/>
      <c r="BU71" s="613"/>
      <c r="BV71" s="610"/>
      <c r="BW71" s="614"/>
      <c r="BX71" s="614"/>
      <c r="BY71" s="614"/>
      <c r="BZ71" s="614"/>
      <c r="CA71" s="614"/>
      <c r="CB71" s="611"/>
      <c r="CC71" s="614"/>
      <c r="CD71" s="614"/>
      <c r="CE71" s="614"/>
      <c r="CF71" s="614"/>
      <c r="CG71" s="614"/>
      <c r="CH71" s="242"/>
      <c r="CI71" s="245"/>
      <c r="CJ71" s="245"/>
    </row>
    <row r="72" spans="1:88" s="203" customFormat="1" ht="15" customHeight="1">
      <c r="A72" s="173"/>
      <c r="B72" s="173"/>
      <c r="C72" s="173"/>
      <c r="E72" s="776"/>
      <c r="F72" s="776"/>
      <c r="G72" s="765"/>
      <c r="H72" s="765"/>
      <c r="I72" s="765"/>
      <c r="J72" s="765"/>
      <c r="K72" s="765"/>
      <c r="L72" s="765"/>
      <c r="M72" s="765"/>
      <c r="N72" s="765"/>
      <c r="O72" s="765"/>
      <c r="P72" s="765"/>
      <c r="Q72" s="765"/>
      <c r="R72" s="765"/>
      <c r="S72" s="765"/>
      <c r="T72" s="765"/>
      <c r="U72" s="765"/>
      <c r="V72" s="765"/>
      <c r="W72" s="765"/>
      <c r="X72" s="765"/>
      <c r="Y72" s="765"/>
      <c r="Z72" s="765"/>
      <c r="AA72" s="765"/>
      <c r="AB72" s="765"/>
      <c r="AC72" s="765"/>
      <c r="AD72" s="765"/>
      <c r="AE72" s="765"/>
      <c r="AF72" s="765"/>
      <c r="AG72" s="765"/>
      <c r="AH72" s="765"/>
      <c r="AI72" s="765"/>
      <c r="AJ72" s="765"/>
      <c r="AK72" s="766"/>
      <c r="AL72" s="766"/>
      <c r="AM72" s="766"/>
      <c r="AN72" s="319"/>
      <c r="AO72" s="409" t="str">
        <f>IF(LEN(VLOOKUP(AK70,suvaha!$D$92:$H$158,2,FALSE))&lt;11,"",LEFT(RIGHT(VLOOKUP(AK70,suvaha!$D$92:$H$158,2,FALSE),11),1))</f>
        <v/>
      </c>
      <c r="AP72" s="211"/>
      <c r="AQ72" s="409" t="str">
        <f>IF(LEN(VLOOKUP(AK70,suvaha!$D$92:$H$158,2,FALSE))&lt;10,"",LEFT(RIGHT(VLOOKUP(AK70,suvaha!$D$92:$H$158,2,FALSE),10),1))</f>
        <v/>
      </c>
      <c r="AR72" s="411"/>
      <c r="AS72" s="409" t="str">
        <f>IF(LEN(VLOOKUP(AK70,suvaha!$D$92:$H$158,2,FALSE))&lt;9,"",LEFT(RIGHT(VLOOKUP(AK70,suvaha!$D$92:$H$158,2,FALSE),9),1))</f>
        <v/>
      </c>
      <c r="AT72" s="211"/>
      <c r="AU72" s="409" t="str">
        <f>IF(LEN(VLOOKUP(AK70,suvaha!$D$92:$H$158,2,FALSE))&lt;8,"",LEFT(RIGHT(VLOOKUP(AK70,suvaha!$D$92:$H$158,2,FALSE),8),1))</f>
        <v/>
      </c>
      <c r="AV72" s="411"/>
      <c r="AW72" s="409" t="str">
        <f>IF(LEN(VLOOKUP(AK70,suvaha!$D$92:$H$158,2,FALSE))&lt;7,"",LEFT(RIGHT(VLOOKUP(AK70,suvaha!$D$92:$H$158,2,FALSE),7),1))</f>
        <v/>
      </c>
      <c r="AX72" s="415"/>
      <c r="AY72" s="409" t="str">
        <f>IF(LEN(VLOOKUP(AK70,suvaha!$D$92:$H$158,2,FALSE))&lt;6,"",LEFT(RIGHT(VLOOKUP(AK70,suvaha!$D$92:$H$158,2,FALSE),6),1))</f>
        <v/>
      </c>
      <c r="AZ72" s="211"/>
      <c r="BA72" s="754" t="str">
        <f>IF(LEN(VLOOKUP(AK70,suvaha!$D$92:$H$158,2,FALSE))&lt;5,"",LEFT(RIGHT(VLOOKUP(AK70,suvaha!$D$92:$H$158,2,FALSE),5),1))</f>
        <v>3</v>
      </c>
      <c r="BB72" s="754" t="e">
        <f>IF(LEN(#REF!)&lt;5,"",LEFT(RIGHT(#REF!,5),1))</f>
        <v>#REF!</v>
      </c>
      <c r="BC72" s="411"/>
      <c r="BD72" s="409" t="str">
        <f>IF(LEN(VLOOKUP(AK70,suvaha!$D$92:$H$158,2,FALSE))&lt;4,"",LEFT(RIGHT(VLOOKUP(AK70,suvaha!$D$92:$H$158,2,FALSE),4),1))</f>
        <v>9</v>
      </c>
      <c r="BE72" s="411"/>
      <c r="BF72" s="409" t="str">
        <f>IF(LEN(VLOOKUP(AK70,suvaha!$D$92:$H$158,2,FALSE))&lt;3,"",LEFT(RIGHT(VLOOKUP(AK70,suvaha!$D$92:$H$158,2,FALSE),3),1))</f>
        <v>0</v>
      </c>
      <c r="BG72" s="411"/>
      <c r="BH72" s="409" t="str">
        <f>IF(LEN(VLOOKUP(AK70,suvaha!$D$92:$H$158,2,FALSE))&lt;2,"",LEFT(RIGHT(VLOOKUP(AK70,suvaha!$D$92:$H$158,2,FALSE),2),1))</f>
        <v>7</v>
      </c>
      <c r="BI72" s="411"/>
      <c r="BJ72" s="409" t="str">
        <f>IF(VLOOKUP(AK70,suvaha!$D$92:$H$158,2,FALSE)=0,"",IF(LEN(VLOOKUP(AK70,suvaha!$D$92:$H$158,2,FALSE))&lt;1,"",LEFT(RIGHT(VLOOKUP(AK70,suvaha!$D$92:$H$158,2,FALSE),1),1)))</f>
        <v>8</v>
      </c>
      <c r="BK72" s="643"/>
      <c r="BL72" s="618"/>
      <c r="BM72" s="409" t="str">
        <f>IF(LEN(VLOOKUP(AK70,suvaha!$D$92:$H$158,4,FALSE))&lt;11,"",LEFT(RIGHT(VLOOKUP(AK70,suvaha!$D$92:$H$158,4,FALSE),11),1))</f>
        <v/>
      </c>
      <c r="BN72" s="211"/>
      <c r="BO72" s="409" t="str">
        <f>IF(LEN(VLOOKUP(AK70,suvaha!$D$92:$H$158,4,FALSE))&lt;10,"",LEFT(RIGHT(VLOOKUP(AK70,suvaha!$D$92:$H$158,4,FALSE),10),1))</f>
        <v/>
      </c>
      <c r="BP72" s="411"/>
      <c r="BQ72" s="409" t="str">
        <f>IF(LEN(VLOOKUP(AK70,suvaha!$D$92:$H$158,4,FALSE))&lt;9,"",LEFT(RIGHT(VLOOKUP(AK70,suvaha!$D$92:$H$158,4,FALSE),9),1))</f>
        <v/>
      </c>
      <c r="BR72" s="211"/>
      <c r="BS72" s="409" t="str">
        <f>IF(LEN(VLOOKUP(AK70,suvaha!$D$92:$H$158,4,FALSE))&lt;8,"",LEFT(RIGHT(VLOOKUP(AK70,suvaha!$D$92:$H$158,4,FALSE),8),1))</f>
        <v/>
      </c>
      <c r="BT72" s="411"/>
      <c r="BU72" s="409" t="str">
        <f>IF(LEN(VLOOKUP(AK70,suvaha!$D$92:$H$158,4,FALSE))&lt;7,"",LEFT(RIGHT(VLOOKUP(AK70,suvaha!$D$92:$H$158,4,FALSE),7),1))</f>
        <v/>
      </c>
      <c r="BV72" s="610"/>
      <c r="BW72" s="409" t="str">
        <f>IF(LEN(VLOOKUP(AK70,suvaha!$D$92:$H$158,4,FALSE))&lt;6,"",LEFT(RIGHT(VLOOKUP(AK70,suvaha!$D$92:$H$158,4,FALSE),6),1))</f>
        <v/>
      </c>
      <c r="BX72" s="411"/>
      <c r="BY72" s="409" t="str">
        <f>IF(LEN(VLOOKUP(AK70,suvaha!$D$92:$H$158,4,FALSE))&lt;5,"",LEFT(RIGHT(VLOOKUP(AK70,suvaha!$D$92:$H$158,4,FALSE),5),1))</f>
        <v>3</v>
      </c>
      <c r="BZ72" s="411"/>
      <c r="CA72" s="409" t="str">
        <f>IF(LEN(VLOOKUP(AK70,suvaha!$D$92:$H$158,4,FALSE))&lt;4,"",LEFT(RIGHT(VLOOKUP(AK70,suvaha!$D$92:$H$158,4,FALSE),4),1))</f>
        <v>7</v>
      </c>
      <c r="CB72" s="611"/>
      <c r="CC72" s="409" t="str">
        <f>IF(LEN(VLOOKUP(AK70,suvaha!$D$92:$H$158,4,FALSE))&lt;3,"",LEFT(RIGHT(VLOOKUP(AK70,suvaha!$D$92:$H$158,4,FALSE),3),1))</f>
        <v>6</v>
      </c>
      <c r="CD72" s="411"/>
      <c r="CE72" s="409" t="str">
        <f>IF(LEN(VLOOKUP(AK70,suvaha!$D$92:$H$158,4,FALSE))&lt;2,"",LEFT(RIGHT(VLOOKUP(AK70,suvaha!$D$92:$H$158,4,FALSE),2),1))</f>
        <v>3</v>
      </c>
      <c r="CF72" s="411"/>
      <c r="CG72" s="409" t="str">
        <f>IF(VLOOKUP(AK70,suvaha!$D$92:$H$158,4,FALSE)=0,"",IF(LEN(VLOOKUP(AK70,suvaha!$D$92:$H$158,4,FALSE))&lt;1,"",LEFT(RIGHT(VLOOKUP(AK70,suvaha!$D$92:$H$158,4,FALSE),1),1)))</f>
        <v>5</v>
      </c>
      <c r="CH72" s="242"/>
      <c r="CI72" s="173"/>
      <c r="CJ72" s="173"/>
    </row>
    <row r="73" spans="1:88" s="203" customFormat="1" ht="3" customHeight="1">
      <c r="A73" s="173"/>
      <c r="B73" s="173"/>
      <c r="C73" s="173"/>
      <c r="E73" s="776"/>
      <c r="F73" s="776"/>
      <c r="G73" s="765"/>
      <c r="H73" s="765"/>
      <c r="I73" s="765"/>
      <c r="J73" s="765"/>
      <c r="K73" s="765"/>
      <c r="L73" s="765"/>
      <c r="M73" s="765"/>
      <c r="N73" s="765"/>
      <c r="O73" s="765"/>
      <c r="P73" s="765"/>
      <c r="Q73" s="765"/>
      <c r="R73" s="765"/>
      <c r="S73" s="765"/>
      <c r="T73" s="765"/>
      <c r="U73" s="765"/>
      <c r="V73" s="765"/>
      <c r="W73" s="765"/>
      <c r="X73" s="765"/>
      <c r="Y73" s="765"/>
      <c r="Z73" s="765"/>
      <c r="AA73" s="765"/>
      <c r="AB73" s="765"/>
      <c r="AC73" s="765"/>
      <c r="AD73" s="765"/>
      <c r="AE73" s="765"/>
      <c r="AF73" s="765"/>
      <c r="AG73" s="765"/>
      <c r="AH73" s="765"/>
      <c r="AI73" s="765"/>
      <c r="AJ73" s="765"/>
      <c r="AK73" s="766"/>
      <c r="AL73" s="766"/>
      <c r="AM73" s="766"/>
      <c r="AN73" s="322"/>
      <c r="AO73" s="331"/>
      <c r="AP73" s="331"/>
      <c r="AQ73" s="331"/>
      <c r="AR73" s="331"/>
      <c r="AS73" s="331"/>
      <c r="AT73" s="331"/>
      <c r="AU73" s="331"/>
      <c r="AV73" s="331"/>
      <c r="AW73" s="331"/>
      <c r="AX73" s="331"/>
      <c r="AY73" s="331"/>
      <c r="AZ73" s="331"/>
      <c r="BA73" s="331"/>
      <c r="BB73" s="331"/>
      <c r="BC73" s="331"/>
      <c r="BD73" s="331"/>
      <c r="BE73" s="270"/>
      <c r="BF73" s="270"/>
      <c r="BG73" s="270"/>
      <c r="BH73" s="270"/>
      <c r="BI73" s="270"/>
      <c r="BJ73" s="270"/>
      <c r="BK73" s="270"/>
      <c r="BL73" s="638"/>
      <c r="BM73" s="638"/>
      <c r="BN73" s="638"/>
      <c r="BO73" s="638"/>
      <c r="BP73" s="638"/>
      <c r="BQ73" s="638"/>
      <c r="BR73" s="638"/>
      <c r="BS73" s="638"/>
      <c r="BT73" s="638"/>
      <c r="BU73" s="638"/>
      <c r="BV73" s="638"/>
      <c r="BW73" s="638"/>
      <c r="BX73" s="638"/>
      <c r="BY73" s="638"/>
      <c r="BZ73" s="638"/>
      <c r="CA73" s="638"/>
      <c r="CB73" s="638"/>
      <c r="CC73" s="270"/>
      <c r="CD73" s="270"/>
      <c r="CE73" s="270"/>
      <c r="CF73" s="270"/>
      <c r="CG73" s="270"/>
      <c r="CH73" s="243"/>
      <c r="CI73" s="173"/>
      <c r="CJ73" s="173"/>
    </row>
    <row r="74" spans="1:88" s="206" customFormat="1" ht="3" customHeight="1">
      <c r="A74" s="173"/>
      <c r="B74" s="325"/>
      <c r="C74" s="178"/>
      <c r="D74" s="178"/>
      <c r="E74" s="776" t="s">
        <v>794</v>
      </c>
      <c r="F74" s="776"/>
      <c r="G74" s="765" t="str">
        <f>Index!C185</f>
        <v>Záväzky z derivátových operácií (373A, 377A)</v>
      </c>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6" t="s">
        <v>940</v>
      </c>
      <c r="AL74" s="766"/>
      <c r="AM74" s="766"/>
      <c r="AN74" s="321"/>
      <c r="AO74" s="332"/>
      <c r="AP74" s="332"/>
      <c r="AQ74" s="332"/>
      <c r="AR74" s="332"/>
      <c r="AS74" s="332"/>
      <c r="AT74" s="332"/>
      <c r="AU74" s="332"/>
      <c r="AV74" s="332"/>
      <c r="AW74" s="332"/>
      <c r="AX74" s="332"/>
      <c r="AY74" s="332"/>
      <c r="AZ74" s="332"/>
      <c r="BA74" s="332"/>
      <c r="BB74" s="332"/>
      <c r="BC74" s="332"/>
      <c r="BD74" s="332"/>
      <c r="BE74" s="264"/>
      <c r="BF74" s="264"/>
      <c r="BG74" s="264"/>
      <c r="BH74" s="264"/>
      <c r="BI74" s="264"/>
      <c r="BJ74" s="264"/>
      <c r="BK74" s="264"/>
      <c r="BL74" s="659"/>
      <c r="BM74" s="659"/>
      <c r="BN74" s="659"/>
      <c r="BO74" s="659"/>
      <c r="BP74" s="659"/>
      <c r="BQ74" s="659"/>
      <c r="BR74" s="659"/>
      <c r="BS74" s="659"/>
      <c r="BT74" s="659"/>
      <c r="BU74" s="659"/>
      <c r="BV74" s="659"/>
      <c r="BW74" s="659"/>
      <c r="BX74" s="659"/>
      <c r="BY74" s="659"/>
      <c r="BZ74" s="659"/>
      <c r="CA74" s="659"/>
      <c r="CB74" s="659"/>
      <c r="CC74" s="264"/>
      <c r="CD74" s="264"/>
      <c r="CE74" s="264"/>
      <c r="CF74" s="264"/>
      <c r="CG74" s="264"/>
      <c r="CH74" s="241"/>
      <c r="CI74" s="245"/>
      <c r="CJ74" s="245"/>
    </row>
    <row r="75" spans="1:88" s="206" customFormat="1" ht="3" customHeight="1">
      <c r="A75" s="173"/>
      <c r="B75" s="173"/>
      <c r="C75" s="173"/>
      <c r="D75" s="325"/>
      <c r="E75" s="776"/>
      <c r="F75" s="776"/>
      <c r="G75" s="765"/>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766"/>
      <c r="AL75" s="766"/>
      <c r="AM75" s="766"/>
      <c r="AN75" s="319"/>
      <c r="AO75" s="413"/>
      <c r="AP75" s="413"/>
      <c r="AQ75" s="413"/>
      <c r="AR75" s="412"/>
      <c r="AS75" s="414"/>
      <c r="AT75" s="414"/>
      <c r="AU75" s="414"/>
      <c r="AV75" s="414"/>
      <c r="AW75" s="414"/>
      <c r="AX75" s="415"/>
      <c r="AY75" s="613"/>
      <c r="AZ75" s="613"/>
      <c r="BA75" s="613"/>
      <c r="BB75" s="613"/>
      <c r="BC75" s="613"/>
      <c r="BD75" s="613"/>
      <c r="BE75" s="411"/>
      <c r="BF75" s="761"/>
      <c r="BG75" s="761"/>
      <c r="BH75" s="761"/>
      <c r="BI75" s="761"/>
      <c r="BJ75" s="761"/>
      <c r="BK75" s="643"/>
      <c r="BL75" s="618"/>
      <c r="BM75" s="612"/>
      <c r="BN75" s="612"/>
      <c r="BO75" s="612"/>
      <c r="BP75" s="412"/>
      <c r="BQ75" s="613"/>
      <c r="BR75" s="613"/>
      <c r="BS75" s="613"/>
      <c r="BT75" s="613"/>
      <c r="BU75" s="613"/>
      <c r="BV75" s="610"/>
      <c r="BW75" s="614"/>
      <c r="BX75" s="614"/>
      <c r="BY75" s="614"/>
      <c r="BZ75" s="614"/>
      <c r="CA75" s="614"/>
      <c r="CB75" s="611"/>
      <c r="CC75" s="614"/>
      <c r="CD75" s="614"/>
      <c r="CE75" s="614"/>
      <c r="CF75" s="614"/>
      <c r="CG75" s="614"/>
      <c r="CH75" s="242"/>
      <c r="CI75" s="245"/>
      <c r="CJ75" s="245"/>
    </row>
    <row r="76" spans="1:88" s="203" customFormat="1" ht="15" customHeight="1">
      <c r="A76" s="173"/>
      <c r="B76" s="173"/>
      <c r="C76" s="173"/>
      <c r="E76" s="776"/>
      <c r="F76" s="776"/>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6"/>
      <c r="AL76" s="766"/>
      <c r="AM76" s="766"/>
      <c r="AN76" s="319"/>
      <c r="AO76" s="409" t="str">
        <f>IF(LEN(VLOOKUP(AK74,suvaha!$D$92:$H$158,2,FALSE))&lt;11,"",LEFT(RIGHT(VLOOKUP(AK74,suvaha!$D$92:$H$158,2,FALSE),11),1))</f>
        <v/>
      </c>
      <c r="AP76" s="211"/>
      <c r="AQ76" s="409" t="str">
        <f>IF(LEN(VLOOKUP(AK74,suvaha!$D$92:$H$158,2,FALSE))&lt;10,"",LEFT(RIGHT(VLOOKUP(AK74,suvaha!$D$92:$H$158,2,FALSE),10),1))</f>
        <v/>
      </c>
      <c r="AR76" s="411"/>
      <c r="AS76" s="409" t="str">
        <f>IF(LEN(VLOOKUP(AK74,suvaha!$D$92:$H$158,2,FALSE))&lt;9,"",LEFT(RIGHT(VLOOKUP(AK74,suvaha!$D$92:$H$158,2,FALSE),9),1))</f>
        <v/>
      </c>
      <c r="AT76" s="211"/>
      <c r="AU76" s="409" t="str">
        <f>IF(LEN(VLOOKUP(AK74,suvaha!$D$92:$H$158,2,FALSE))&lt;8,"",LEFT(RIGHT(VLOOKUP(AK74,suvaha!$D$92:$H$158,2,FALSE),8),1))</f>
        <v/>
      </c>
      <c r="AV76" s="411"/>
      <c r="AW76" s="409" t="str">
        <f>IF(LEN(VLOOKUP(AK74,suvaha!$D$92:$H$158,2,FALSE))&lt;7,"",LEFT(RIGHT(VLOOKUP(AK74,suvaha!$D$92:$H$158,2,FALSE),7),1))</f>
        <v/>
      </c>
      <c r="AX76" s="415"/>
      <c r="AY76" s="409" t="str">
        <f>IF(LEN(VLOOKUP(AK74,suvaha!$D$92:$H$158,2,FALSE))&lt;6,"",LEFT(RIGHT(VLOOKUP(AK74,suvaha!$D$92:$H$158,2,FALSE),6),1))</f>
        <v/>
      </c>
      <c r="AZ76" s="211"/>
      <c r="BA76" s="754" t="str">
        <f>IF(LEN(VLOOKUP(AK74,suvaha!$D$92:$H$158,2,FALSE))&lt;5,"",LEFT(RIGHT(VLOOKUP(AK74,suvaha!$D$92:$H$158,2,FALSE),5),1))</f>
        <v/>
      </c>
      <c r="BB76" s="754" t="e">
        <f>IF(LEN(#REF!)&lt;5,"",LEFT(RIGHT(#REF!,5),1))</f>
        <v>#REF!</v>
      </c>
      <c r="BC76" s="411"/>
      <c r="BD76" s="409" t="str">
        <f>IF(LEN(VLOOKUP(AK74,suvaha!$D$92:$H$158,2,FALSE))&lt;4,"",LEFT(RIGHT(VLOOKUP(AK74,suvaha!$D$92:$H$158,2,FALSE),4),1))</f>
        <v/>
      </c>
      <c r="BE76" s="411"/>
      <c r="BF76" s="409" t="str">
        <f>IF(LEN(VLOOKUP(AK74,suvaha!$D$92:$H$158,2,FALSE))&lt;3,"",LEFT(RIGHT(VLOOKUP(AK74,suvaha!$D$92:$H$158,2,FALSE),3),1))</f>
        <v/>
      </c>
      <c r="BG76" s="411"/>
      <c r="BH76" s="409" t="str">
        <f>IF(LEN(VLOOKUP(AK74,suvaha!$D$92:$H$158,2,FALSE))&lt;2,"",LEFT(RIGHT(VLOOKUP(AK74,suvaha!$D$92:$H$158,2,FALSE),2),1))</f>
        <v/>
      </c>
      <c r="BI76" s="411"/>
      <c r="BJ76" s="409" t="str">
        <f>IF(VLOOKUP(AK74,suvaha!$D$92:$H$158,2,FALSE)=0,"",IF(LEN(VLOOKUP(AK74,suvaha!$D$92:$H$158,2,FALSE))&lt;1,"",LEFT(RIGHT(VLOOKUP(AK74,suvaha!$D$92:$H$158,2,FALSE),1),1)))</f>
        <v/>
      </c>
      <c r="BK76" s="643"/>
      <c r="BL76" s="618"/>
      <c r="BM76" s="409" t="str">
        <f>IF(LEN(VLOOKUP(AK74,suvaha!$D$92:$H$158,4,FALSE))&lt;11,"",LEFT(RIGHT(VLOOKUP(AK74,suvaha!$D$92:$H$158,4,FALSE),11),1))</f>
        <v/>
      </c>
      <c r="BN76" s="211"/>
      <c r="BO76" s="409" t="str">
        <f>IF(LEN(VLOOKUP(AK74,suvaha!$D$92:$H$158,4,FALSE))&lt;10,"",LEFT(RIGHT(VLOOKUP(AK74,suvaha!$D$92:$H$158,4,FALSE),10),1))</f>
        <v/>
      </c>
      <c r="BP76" s="411"/>
      <c r="BQ76" s="409" t="str">
        <f>IF(LEN(VLOOKUP(AK74,suvaha!$D$92:$H$158,4,FALSE))&lt;9,"",LEFT(RIGHT(VLOOKUP(AK74,suvaha!$D$92:$H$158,4,FALSE),9),1))</f>
        <v/>
      </c>
      <c r="BR76" s="211"/>
      <c r="BS76" s="409" t="str">
        <f>IF(LEN(VLOOKUP(AK74,suvaha!$D$92:$H$158,4,FALSE))&lt;8,"",LEFT(RIGHT(VLOOKUP(AK74,suvaha!$D$92:$H$158,4,FALSE),8),1))</f>
        <v/>
      </c>
      <c r="BT76" s="411"/>
      <c r="BU76" s="409" t="str">
        <f>IF(LEN(VLOOKUP(AK74,suvaha!$D$92:$H$158,4,FALSE))&lt;7,"",LEFT(RIGHT(VLOOKUP(AK74,suvaha!$D$92:$H$158,4,FALSE),7),1))</f>
        <v/>
      </c>
      <c r="BV76" s="610"/>
      <c r="BW76" s="409" t="str">
        <f>IF(LEN(VLOOKUP(AK74,suvaha!$D$92:$H$158,4,FALSE))&lt;6,"",LEFT(RIGHT(VLOOKUP(AK74,suvaha!$D$92:$H$158,4,FALSE),6),1))</f>
        <v/>
      </c>
      <c r="BX76" s="411"/>
      <c r="BY76" s="409" t="str">
        <f>IF(LEN(VLOOKUP(AK74,suvaha!$D$92:$H$158,4,FALSE))&lt;5,"",LEFT(RIGHT(VLOOKUP(AK74,suvaha!$D$92:$H$158,4,FALSE),5),1))</f>
        <v/>
      </c>
      <c r="BZ76" s="411"/>
      <c r="CA76" s="409" t="str">
        <f>IF(LEN(VLOOKUP(AK74,suvaha!$D$92:$H$158,4,FALSE))&lt;4,"",LEFT(RIGHT(VLOOKUP(AK74,suvaha!$D$92:$H$158,4,FALSE),4),1))</f>
        <v/>
      </c>
      <c r="CB76" s="611"/>
      <c r="CC76" s="409" t="str">
        <f>IF(LEN(VLOOKUP(AK74,suvaha!$D$92:$H$158,4,FALSE))&lt;3,"",LEFT(RIGHT(VLOOKUP(AK74,suvaha!$D$92:$H$158,4,FALSE),3),1))</f>
        <v/>
      </c>
      <c r="CD76" s="411"/>
      <c r="CE76" s="409" t="str">
        <f>IF(LEN(VLOOKUP(AK74,suvaha!$D$92:$H$158,4,FALSE))&lt;2,"",LEFT(RIGHT(VLOOKUP(AK74,suvaha!$D$92:$H$158,4,FALSE),2),1))</f>
        <v/>
      </c>
      <c r="CF76" s="411"/>
      <c r="CG76" s="409" t="str">
        <f>IF(VLOOKUP(AK74,suvaha!$D$92:$H$158,4,FALSE)=0,"",IF(LEN(VLOOKUP(AK74,suvaha!$D$92:$H$158,4,FALSE))&lt;1,"",LEFT(RIGHT(VLOOKUP(AK74,suvaha!$D$92:$H$158,4,FALSE),1),1)))</f>
        <v/>
      </c>
      <c r="CH76" s="242"/>
      <c r="CI76" s="173"/>
      <c r="CJ76" s="173"/>
    </row>
    <row r="77" spans="1:88" s="203" customFormat="1" ht="3" customHeight="1">
      <c r="A77" s="173"/>
      <c r="B77" s="173"/>
      <c r="C77" s="173"/>
      <c r="E77" s="776"/>
      <c r="F77" s="776"/>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765"/>
      <c r="AK77" s="766"/>
      <c r="AL77" s="766"/>
      <c r="AM77" s="766"/>
      <c r="AN77" s="322"/>
      <c r="AO77" s="331"/>
      <c r="AP77" s="331"/>
      <c r="AQ77" s="331"/>
      <c r="AR77" s="331"/>
      <c r="AS77" s="331"/>
      <c r="AT77" s="331"/>
      <c r="AU77" s="331"/>
      <c r="AV77" s="331"/>
      <c r="AW77" s="331"/>
      <c r="AX77" s="331"/>
      <c r="AY77" s="331"/>
      <c r="AZ77" s="331"/>
      <c r="BA77" s="331"/>
      <c r="BB77" s="331"/>
      <c r="BC77" s="331"/>
      <c r="BD77" s="331"/>
      <c r="BE77" s="270"/>
      <c r="BF77" s="270"/>
      <c r="BG77" s="270"/>
      <c r="BH77" s="270"/>
      <c r="BI77" s="270"/>
      <c r="BJ77" s="270"/>
      <c r="BK77" s="270"/>
      <c r="BL77" s="638"/>
      <c r="BM77" s="638"/>
      <c r="BN77" s="638"/>
      <c r="BO77" s="638"/>
      <c r="BP77" s="638"/>
      <c r="BQ77" s="638"/>
      <c r="BR77" s="638"/>
      <c r="BS77" s="638"/>
      <c r="BT77" s="638"/>
      <c r="BU77" s="638"/>
      <c r="BV77" s="638"/>
      <c r="BW77" s="638"/>
      <c r="BX77" s="638"/>
      <c r="BY77" s="638"/>
      <c r="BZ77" s="638"/>
      <c r="CA77" s="638"/>
      <c r="CB77" s="638"/>
      <c r="CC77" s="270"/>
      <c r="CD77" s="270"/>
      <c r="CE77" s="270"/>
      <c r="CF77" s="270"/>
      <c r="CG77" s="270"/>
      <c r="CH77" s="243"/>
      <c r="CI77" s="173"/>
      <c r="CJ77" s="173"/>
    </row>
    <row r="78" spans="1:88" s="206" customFormat="1" ht="3" customHeight="1">
      <c r="A78" s="173"/>
      <c r="B78" s="325"/>
      <c r="C78" s="178"/>
      <c r="D78" s="178"/>
      <c r="E78" s="776" t="s">
        <v>811</v>
      </c>
      <c r="F78" s="776"/>
      <c r="G78" s="765" t="str">
        <f>Index!C186</f>
        <v>Iné záväzky (372A, 379A, 474A, 475A, 479A, 47XA)</v>
      </c>
      <c r="H78" s="765"/>
      <c r="I78" s="765"/>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766" t="s">
        <v>941</v>
      </c>
      <c r="AL78" s="766"/>
      <c r="AM78" s="766"/>
      <c r="AN78" s="321"/>
      <c r="AO78" s="332"/>
      <c r="AP78" s="332"/>
      <c r="AQ78" s="332"/>
      <c r="AR78" s="332"/>
      <c r="AS78" s="332"/>
      <c r="AT78" s="332"/>
      <c r="AU78" s="332"/>
      <c r="AV78" s="332"/>
      <c r="AW78" s="332"/>
      <c r="AX78" s="332"/>
      <c r="AY78" s="332"/>
      <c r="AZ78" s="332"/>
      <c r="BA78" s="332"/>
      <c r="BB78" s="332"/>
      <c r="BC78" s="332"/>
      <c r="BD78" s="332"/>
      <c r="BE78" s="264"/>
      <c r="BF78" s="264"/>
      <c r="BG78" s="264"/>
      <c r="BH78" s="264"/>
      <c r="BI78" s="264"/>
      <c r="BJ78" s="264"/>
      <c r="BK78" s="264"/>
      <c r="BL78" s="659"/>
      <c r="BM78" s="659"/>
      <c r="BN78" s="659"/>
      <c r="BO78" s="659"/>
      <c r="BP78" s="659"/>
      <c r="BQ78" s="659"/>
      <c r="BR78" s="659"/>
      <c r="BS78" s="659"/>
      <c r="BT78" s="659"/>
      <c r="BU78" s="659"/>
      <c r="BV78" s="659"/>
      <c r="BW78" s="659"/>
      <c r="BX78" s="659"/>
      <c r="BY78" s="659"/>
      <c r="BZ78" s="659"/>
      <c r="CA78" s="659"/>
      <c r="CB78" s="659"/>
      <c r="CC78" s="264"/>
      <c r="CD78" s="264"/>
      <c r="CE78" s="264"/>
      <c r="CF78" s="264"/>
      <c r="CG78" s="264"/>
      <c r="CH78" s="241"/>
      <c r="CI78" s="245"/>
      <c r="CJ78" s="245"/>
    </row>
    <row r="79" spans="1:88" s="206" customFormat="1" ht="3" customHeight="1">
      <c r="A79" s="173"/>
      <c r="B79" s="173"/>
      <c r="C79" s="173"/>
      <c r="D79" s="325"/>
      <c r="E79" s="776"/>
      <c r="F79" s="776"/>
      <c r="G79" s="765"/>
      <c r="H79" s="765"/>
      <c r="I79" s="765"/>
      <c r="J79" s="765"/>
      <c r="K79" s="765"/>
      <c r="L79" s="765"/>
      <c r="M79" s="765"/>
      <c r="N79" s="765"/>
      <c r="O79" s="765"/>
      <c r="P79" s="765"/>
      <c r="Q79" s="765"/>
      <c r="R79" s="765"/>
      <c r="S79" s="765"/>
      <c r="T79" s="765"/>
      <c r="U79" s="765"/>
      <c r="V79" s="765"/>
      <c r="W79" s="765"/>
      <c r="X79" s="765"/>
      <c r="Y79" s="765"/>
      <c r="Z79" s="765"/>
      <c r="AA79" s="765"/>
      <c r="AB79" s="765"/>
      <c r="AC79" s="765"/>
      <c r="AD79" s="765"/>
      <c r="AE79" s="765"/>
      <c r="AF79" s="765"/>
      <c r="AG79" s="765"/>
      <c r="AH79" s="765"/>
      <c r="AI79" s="765"/>
      <c r="AJ79" s="765"/>
      <c r="AK79" s="766"/>
      <c r="AL79" s="766"/>
      <c r="AM79" s="766"/>
      <c r="AN79" s="319"/>
      <c r="AO79" s="413"/>
      <c r="AP79" s="413"/>
      <c r="AQ79" s="413"/>
      <c r="AR79" s="412"/>
      <c r="AS79" s="414"/>
      <c r="AT79" s="414"/>
      <c r="AU79" s="414"/>
      <c r="AV79" s="414"/>
      <c r="AW79" s="414"/>
      <c r="AX79" s="415"/>
      <c r="AY79" s="613"/>
      <c r="AZ79" s="613"/>
      <c r="BA79" s="613"/>
      <c r="BB79" s="613"/>
      <c r="BC79" s="613"/>
      <c r="BD79" s="613"/>
      <c r="BE79" s="411"/>
      <c r="BF79" s="761"/>
      <c r="BG79" s="761"/>
      <c r="BH79" s="761"/>
      <c r="BI79" s="761"/>
      <c r="BJ79" s="761"/>
      <c r="BK79" s="643"/>
      <c r="BL79" s="618"/>
      <c r="BM79" s="612"/>
      <c r="BN79" s="612"/>
      <c r="BO79" s="612"/>
      <c r="BP79" s="412"/>
      <c r="BQ79" s="613"/>
      <c r="BR79" s="613"/>
      <c r="BS79" s="613"/>
      <c r="BT79" s="613"/>
      <c r="BU79" s="613"/>
      <c r="BV79" s="610"/>
      <c r="BW79" s="614"/>
      <c r="BX79" s="614"/>
      <c r="BY79" s="614"/>
      <c r="BZ79" s="614"/>
      <c r="CA79" s="614"/>
      <c r="CB79" s="611"/>
      <c r="CC79" s="614"/>
      <c r="CD79" s="614"/>
      <c r="CE79" s="614"/>
      <c r="CF79" s="614"/>
      <c r="CG79" s="614"/>
      <c r="CH79" s="242"/>
      <c r="CI79" s="245"/>
      <c r="CJ79" s="245"/>
    </row>
    <row r="80" spans="1:88" s="203" customFormat="1" ht="15" customHeight="1">
      <c r="A80" s="173"/>
      <c r="B80" s="173"/>
      <c r="C80" s="173"/>
      <c r="E80" s="776"/>
      <c r="F80" s="776"/>
      <c r="G80" s="765"/>
      <c r="H80" s="765"/>
      <c r="I80" s="765"/>
      <c r="J80" s="765"/>
      <c r="K80" s="765"/>
      <c r="L80" s="765"/>
      <c r="M80" s="765"/>
      <c r="N80" s="765"/>
      <c r="O80" s="765"/>
      <c r="P80" s="765"/>
      <c r="Q80" s="765"/>
      <c r="R80" s="765"/>
      <c r="S80" s="765"/>
      <c r="T80" s="765"/>
      <c r="U80" s="765"/>
      <c r="V80" s="765"/>
      <c r="W80" s="765"/>
      <c r="X80" s="765"/>
      <c r="Y80" s="765"/>
      <c r="Z80" s="765"/>
      <c r="AA80" s="765"/>
      <c r="AB80" s="765"/>
      <c r="AC80" s="765"/>
      <c r="AD80" s="765"/>
      <c r="AE80" s="765"/>
      <c r="AF80" s="765"/>
      <c r="AG80" s="765"/>
      <c r="AH80" s="765"/>
      <c r="AI80" s="765"/>
      <c r="AJ80" s="765"/>
      <c r="AK80" s="766"/>
      <c r="AL80" s="766"/>
      <c r="AM80" s="766"/>
      <c r="AN80" s="319"/>
      <c r="AO80" s="409" t="str">
        <f>IF(LEN(VLOOKUP(AK78,suvaha!$D$92:$H$158,2,FALSE))&lt;11,"",LEFT(RIGHT(VLOOKUP(AK78,suvaha!$D$92:$H$158,2,FALSE),11),1))</f>
        <v/>
      </c>
      <c r="AP80" s="211"/>
      <c r="AQ80" s="409" t="str">
        <f>IF(LEN(VLOOKUP(AK78,suvaha!$D$92:$H$158,2,FALSE))&lt;10,"",LEFT(RIGHT(VLOOKUP(AK78,suvaha!$D$92:$H$158,2,FALSE),10),1))</f>
        <v/>
      </c>
      <c r="AR80" s="411"/>
      <c r="AS80" s="409" t="str">
        <f>IF(LEN(VLOOKUP(AK78,suvaha!$D$92:$H$158,2,FALSE))&lt;9,"",LEFT(RIGHT(VLOOKUP(AK78,suvaha!$D$92:$H$158,2,FALSE),9),1))</f>
        <v/>
      </c>
      <c r="AT80" s="211"/>
      <c r="AU80" s="409" t="str">
        <f>IF(LEN(VLOOKUP(AK78,suvaha!$D$92:$H$158,2,FALSE))&lt;8,"",LEFT(RIGHT(VLOOKUP(AK78,suvaha!$D$92:$H$158,2,FALSE),8),1))</f>
        <v/>
      </c>
      <c r="AV80" s="411"/>
      <c r="AW80" s="409" t="str">
        <f>IF(LEN(VLOOKUP(AK78,suvaha!$D$92:$H$158,2,FALSE))&lt;7,"",LEFT(RIGHT(VLOOKUP(AK78,suvaha!$D$92:$H$158,2,FALSE),7),1))</f>
        <v/>
      </c>
      <c r="AX80" s="415"/>
      <c r="AY80" s="409" t="str">
        <f>IF(LEN(VLOOKUP(AK78,suvaha!$D$92:$H$158,2,FALSE))&lt;6,"",LEFT(RIGHT(VLOOKUP(AK78,suvaha!$D$92:$H$158,2,FALSE),6),1))</f>
        <v/>
      </c>
      <c r="AZ80" s="211"/>
      <c r="BA80" s="754" t="str">
        <f>IF(LEN(VLOOKUP(AK78,suvaha!$D$92:$H$158,2,FALSE))&lt;5,"",LEFT(RIGHT(VLOOKUP(AK78,suvaha!$D$92:$H$158,2,FALSE),5),1))</f>
        <v>1</v>
      </c>
      <c r="BB80" s="754" t="e">
        <f>IF(LEN(#REF!)&lt;5,"",LEFT(RIGHT(#REF!,5),1))</f>
        <v>#REF!</v>
      </c>
      <c r="BC80" s="411"/>
      <c r="BD80" s="409" t="str">
        <f>IF(LEN(VLOOKUP(AK78,suvaha!$D$92:$H$158,2,FALSE))&lt;4,"",LEFT(RIGHT(VLOOKUP(AK78,suvaha!$D$92:$H$158,2,FALSE),4),1))</f>
        <v>7</v>
      </c>
      <c r="BE80" s="411"/>
      <c r="BF80" s="409" t="str">
        <f>IF(LEN(VLOOKUP(AK78,suvaha!$D$92:$H$158,2,FALSE))&lt;3,"",LEFT(RIGHT(VLOOKUP(AK78,suvaha!$D$92:$H$158,2,FALSE),3),1))</f>
        <v>9</v>
      </c>
      <c r="BG80" s="411"/>
      <c r="BH80" s="409" t="str">
        <f>IF(LEN(VLOOKUP(AK78,suvaha!$D$92:$H$158,2,FALSE))&lt;2,"",LEFT(RIGHT(VLOOKUP(AK78,suvaha!$D$92:$H$158,2,FALSE),2),1))</f>
        <v>0</v>
      </c>
      <c r="BI80" s="411"/>
      <c r="BJ80" s="409" t="str">
        <f>IF(VLOOKUP(AK78,suvaha!$D$92:$H$158,2,FALSE)=0,"",IF(LEN(VLOOKUP(AK78,suvaha!$D$92:$H$158,2,FALSE))&lt;1,"",LEFT(RIGHT(VLOOKUP(AK78,suvaha!$D$92:$H$158,2,FALSE),1),1)))</f>
        <v>7</v>
      </c>
      <c r="BK80" s="643"/>
      <c r="BL80" s="618"/>
      <c r="BM80" s="409" t="str">
        <f>IF(LEN(VLOOKUP(AK78,suvaha!$D$92:$H$158,4,FALSE))&lt;11,"",LEFT(RIGHT(VLOOKUP(AK78,suvaha!$D$92:$H$158,4,FALSE),11),1))</f>
        <v/>
      </c>
      <c r="BN80" s="211"/>
      <c r="BO80" s="409" t="str">
        <f>IF(LEN(VLOOKUP(AK78,suvaha!$D$92:$H$158,4,FALSE))&lt;10,"",LEFT(RIGHT(VLOOKUP(AK78,suvaha!$D$92:$H$158,4,FALSE),10),1))</f>
        <v/>
      </c>
      <c r="BP80" s="411"/>
      <c r="BQ80" s="409" t="str">
        <f>IF(LEN(VLOOKUP(AK78,suvaha!$D$92:$H$158,4,FALSE))&lt;9,"",LEFT(RIGHT(VLOOKUP(AK78,suvaha!$D$92:$H$158,4,FALSE),9),1))</f>
        <v/>
      </c>
      <c r="BR80" s="211"/>
      <c r="BS80" s="409" t="str">
        <f>IF(LEN(VLOOKUP(AK78,suvaha!$D$92:$H$158,4,FALSE))&lt;8,"",LEFT(RIGHT(VLOOKUP(AK78,suvaha!$D$92:$H$158,4,FALSE),8),1))</f>
        <v/>
      </c>
      <c r="BT80" s="411"/>
      <c r="BU80" s="409" t="str">
        <f>IF(LEN(VLOOKUP(AK78,suvaha!$D$92:$H$158,4,FALSE))&lt;7,"",LEFT(RIGHT(VLOOKUP(AK78,suvaha!$D$92:$H$158,4,FALSE),7),1))</f>
        <v/>
      </c>
      <c r="BV80" s="610"/>
      <c r="BW80" s="409" t="str">
        <f>IF(LEN(VLOOKUP(AK78,suvaha!$D$92:$H$158,4,FALSE))&lt;6,"",LEFT(RIGHT(VLOOKUP(AK78,suvaha!$D$92:$H$158,4,FALSE),6),1))</f>
        <v/>
      </c>
      <c r="BX80" s="411"/>
      <c r="BY80" s="409" t="str">
        <f>IF(LEN(VLOOKUP(AK78,suvaha!$D$92:$H$158,4,FALSE))&lt;5,"",LEFT(RIGHT(VLOOKUP(AK78,suvaha!$D$92:$H$158,4,FALSE),5),1))</f>
        <v>4</v>
      </c>
      <c r="BZ80" s="411"/>
      <c r="CA80" s="409" t="str">
        <f>IF(LEN(VLOOKUP(AK78,suvaha!$D$92:$H$158,4,FALSE))&lt;4,"",LEFT(RIGHT(VLOOKUP(AK78,suvaha!$D$92:$H$158,4,FALSE),4),1))</f>
        <v>5</v>
      </c>
      <c r="CB80" s="611"/>
      <c r="CC80" s="409" t="str">
        <f>IF(LEN(VLOOKUP(AK78,suvaha!$D$92:$H$158,4,FALSE))&lt;3,"",LEFT(RIGHT(VLOOKUP(AK78,suvaha!$D$92:$H$158,4,FALSE),3),1))</f>
        <v>8</v>
      </c>
      <c r="CD80" s="411"/>
      <c r="CE80" s="409" t="str">
        <f>IF(LEN(VLOOKUP(AK78,suvaha!$D$92:$H$158,4,FALSE))&lt;2,"",LEFT(RIGHT(VLOOKUP(AK78,suvaha!$D$92:$H$158,4,FALSE),2),1))</f>
        <v>7</v>
      </c>
      <c r="CF80" s="411"/>
      <c r="CG80" s="409" t="str">
        <f>IF(VLOOKUP(AK78,suvaha!$D$92:$H$158,4,FALSE)=0,"",IF(LEN(VLOOKUP(AK78,suvaha!$D$92:$H$158,4,FALSE))&lt;1,"",LEFT(RIGHT(VLOOKUP(AK78,suvaha!$D$92:$H$158,4,FALSE),1),1)))</f>
        <v>2</v>
      </c>
      <c r="CH80" s="242"/>
      <c r="CI80" s="173"/>
      <c r="CJ80" s="173"/>
    </row>
    <row r="81" spans="1:88" s="203" customFormat="1" ht="3" customHeight="1">
      <c r="A81" s="173"/>
      <c r="B81" s="173"/>
      <c r="C81" s="173"/>
      <c r="E81" s="776"/>
      <c r="F81" s="776"/>
      <c r="G81" s="765"/>
      <c r="H81" s="765"/>
      <c r="I81" s="765"/>
      <c r="J81" s="765"/>
      <c r="K81" s="765"/>
      <c r="L81" s="765"/>
      <c r="M81" s="765"/>
      <c r="N81" s="765"/>
      <c r="O81" s="765"/>
      <c r="P81" s="765"/>
      <c r="Q81" s="765"/>
      <c r="R81" s="765"/>
      <c r="S81" s="765"/>
      <c r="T81" s="765"/>
      <c r="U81" s="765"/>
      <c r="V81" s="765"/>
      <c r="W81" s="765"/>
      <c r="X81" s="765"/>
      <c r="Y81" s="765"/>
      <c r="Z81" s="765"/>
      <c r="AA81" s="765"/>
      <c r="AB81" s="765"/>
      <c r="AC81" s="765"/>
      <c r="AD81" s="765"/>
      <c r="AE81" s="765"/>
      <c r="AF81" s="765"/>
      <c r="AG81" s="765"/>
      <c r="AH81" s="765"/>
      <c r="AI81" s="765"/>
      <c r="AJ81" s="765"/>
      <c r="AK81" s="766"/>
      <c r="AL81" s="766"/>
      <c r="AM81" s="766"/>
      <c r="AN81" s="322"/>
      <c r="AO81" s="331"/>
      <c r="AP81" s="331"/>
      <c r="AQ81" s="331"/>
      <c r="AR81" s="331"/>
      <c r="AS81" s="331"/>
      <c r="AT81" s="331"/>
      <c r="AU81" s="331"/>
      <c r="AV81" s="331"/>
      <c r="AW81" s="331"/>
      <c r="AX81" s="331"/>
      <c r="AY81" s="331"/>
      <c r="AZ81" s="331"/>
      <c r="BA81" s="331"/>
      <c r="BB81" s="331"/>
      <c r="BC81" s="331"/>
      <c r="BD81" s="331"/>
      <c r="BE81" s="270"/>
      <c r="BF81" s="270"/>
      <c r="BG81" s="270"/>
      <c r="BH81" s="270"/>
      <c r="BI81" s="270"/>
      <c r="BJ81" s="270"/>
      <c r="BK81" s="270"/>
      <c r="BL81" s="638"/>
      <c r="BM81" s="638"/>
      <c r="BN81" s="638"/>
      <c r="BO81" s="638"/>
      <c r="BP81" s="638"/>
      <c r="BQ81" s="638"/>
      <c r="BR81" s="638"/>
      <c r="BS81" s="638"/>
      <c r="BT81" s="638"/>
      <c r="BU81" s="638"/>
      <c r="BV81" s="638"/>
      <c r="BW81" s="638"/>
      <c r="BX81" s="638"/>
      <c r="BY81" s="638"/>
      <c r="BZ81" s="638"/>
      <c r="CA81" s="638"/>
      <c r="CB81" s="638"/>
      <c r="CC81" s="270"/>
      <c r="CD81" s="270"/>
      <c r="CE81" s="270"/>
      <c r="CF81" s="270"/>
      <c r="CG81" s="270"/>
      <c r="CH81" s="243"/>
      <c r="CI81" s="173"/>
      <c r="CJ81" s="173"/>
    </row>
    <row r="82" spans="1:88" s="267" customFormat="1" ht="3" customHeight="1">
      <c r="A82" s="261"/>
      <c r="B82" s="262"/>
      <c r="C82" s="263"/>
      <c r="D82" s="263"/>
      <c r="E82" s="833" t="s">
        <v>148</v>
      </c>
      <c r="F82" s="834"/>
      <c r="G82" s="785" t="str">
        <f>Index!C187</f>
        <v>Krátkodobé rezervy r. 137 + r. 138</v>
      </c>
      <c r="H82" s="785"/>
      <c r="I82" s="785"/>
      <c r="J82" s="785"/>
      <c r="K82" s="785"/>
      <c r="L82" s="785"/>
      <c r="M82" s="785"/>
      <c r="N82" s="785"/>
      <c r="O82" s="785"/>
      <c r="P82" s="785"/>
      <c r="Q82" s="785"/>
      <c r="R82" s="785"/>
      <c r="S82" s="785"/>
      <c r="T82" s="785"/>
      <c r="U82" s="785"/>
      <c r="V82" s="785"/>
      <c r="W82" s="785"/>
      <c r="X82" s="785"/>
      <c r="Y82" s="785"/>
      <c r="Z82" s="785"/>
      <c r="AA82" s="785"/>
      <c r="AB82" s="785"/>
      <c r="AC82" s="785"/>
      <c r="AD82" s="785"/>
      <c r="AE82" s="785"/>
      <c r="AF82" s="785"/>
      <c r="AG82" s="785"/>
      <c r="AH82" s="785"/>
      <c r="AI82" s="785"/>
      <c r="AJ82" s="785"/>
      <c r="AK82" s="786" t="s">
        <v>942</v>
      </c>
      <c r="AL82" s="786"/>
      <c r="AM82" s="786"/>
      <c r="AN82" s="330"/>
      <c r="AO82" s="332"/>
      <c r="AP82" s="332"/>
      <c r="AQ82" s="332"/>
      <c r="AR82" s="332"/>
      <c r="AS82" s="332"/>
      <c r="AT82" s="332"/>
      <c r="AU82" s="332"/>
      <c r="AV82" s="332"/>
      <c r="AW82" s="332"/>
      <c r="AX82" s="332"/>
      <c r="AY82" s="332"/>
      <c r="AZ82" s="332"/>
      <c r="BA82" s="332"/>
      <c r="BB82" s="332"/>
      <c r="BC82" s="332"/>
      <c r="BD82" s="332"/>
      <c r="BE82" s="264"/>
      <c r="BF82" s="264"/>
      <c r="BG82" s="264"/>
      <c r="BH82" s="264"/>
      <c r="BI82" s="264"/>
      <c r="BJ82" s="264"/>
      <c r="BK82" s="264"/>
      <c r="BL82" s="659"/>
      <c r="BM82" s="659"/>
      <c r="BN82" s="659"/>
      <c r="BO82" s="659"/>
      <c r="BP82" s="659"/>
      <c r="BQ82" s="659"/>
      <c r="BR82" s="659"/>
      <c r="BS82" s="659"/>
      <c r="BT82" s="659"/>
      <c r="BU82" s="659"/>
      <c r="BV82" s="659"/>
      <c r="BW82" s="659"/>
      <c r="BX82" s="659"/>
      <c r="BY82" s="659"/>
      <c r="BZ82" s="659"/>
      <c r="CA82" s="659"/>
      <c r="CB82" s="659"/>
      <c r="CC82" s="264"/>
      <c r="CD82" s="264"/>
      <c r="CE82" s="264"/>
      <c r="CF82" s="264"/>
      <c r="CG82" s="264"/>
      <c r="CH82" s="265"/>
      <c r="CI82" s="266"/>
      <c r="CJ82" s="266"/>
    </row>
    <row r="83" spans="1:88" s="267" customFormat="1" ht="3" customHeight="1">
      <c r="A83" s="261"/>
      <c r="B83" s="261"/>
      <c r="C83" s="261"/>
      <c r="D83" s="262"/>
      <c r="E83" s="833"/>
      <c r="F83" s="834"/>
      <c r="G83" s="785"/>
      <c r="H83" s="785"/>
      <c r="I83" s="785"/>
      <c r="J83" s="785"/>
      <c r="K83" s="785"/>
      <c r="L83" s="785"/>
      <c r="M83" s="785"/>
      <c r="N83" s="785"/>
      <c r="O83" s="785"/>
      <c r="P83" s="785"/>
      <c r="Q83" s="785"/>
      <c r="R83" s="785"/>
      <c r="S83" s="785"/>
      <c r="T83" s="785"/>
      <c r="U83" s="785"/>
      <c r="V83" s="785"/>
      <c r="W83" s="785"/>
      <c r="X83" s="785"/>
      <c r="Y83" s="785"/>
      <c r="Z83" s="785"/>
      <c r="AA83" s="785"/>
      <c r="AB83" s="785"/>
      <c r="AC83" s="785"/>
      <c r="AD83" s="785"/>
      <c r="AE83" s="785"/>
      <c r="AF83" s="785"/>
      <c r="AG83" s="785"/>
      <c r="AH83" s="785"/>
      <c r="AI83" s="785"/>
      <c r="AJ83" s="785"/>
      <c r="AK83" s="786"/>
      <c r="AL83" s="786"/>
      <c r="AM83" s="786"/>
      <c r="AN83" s="333"/>
      <c r="AO83" s="413"/>
      <c r="AP83" s="413"/>
      <c r="AQ83" s="413"/>
      <c r="AR83" s="412"/>
      <c r="AS83" s="410"/>
      <c r="AT83" s="410"/>
      <c r="AU83" s="410"/>
      <c r="AV83" s="410"/>
      <c r="AW83" s="410"/>
      <c r="AX83" s="411"/>
      <c r="AY83" s="800"/>
      <c r="AZ83" s="800"/>
      <c r="BA83" s="800"/>
      <c r="BB83" s="800"/>
      <c r="BC83" s="800"/>
      <c r="BD83" s="800"/>
      <c r="BE83" s="411"/>
      <c r="BF83" s="761"/>
      <c r="BG83" s="761"/>
      <c r="BH83" s="761"/>
      <c r="BI83" s="761"/>
      <c r="BJ83" s="761"/>
      <c r="BK83" s="643"/>
      <c r="BL83" s="618"/>
      <c r="BM83" s="612"/>
      <c r="BN83" s="612"/>
      <c r="BO83" s="612"/>
      <c r="BP83" s="412"/>
      <c r="BQ83" s="800"/>
      <c r="BR83" s="800"/>
      <c r="BS83" s="800"/>
      <c r="BT83" s="800"/>
      <c r="BU83" s="800"/>
      <c r="BV83" s="801"/>
      <c r="BW83" s="761"/>
      <c r="BX83" s="761"/>
      <c r="BY83" s="761"/>
      <c r="BZ83" s="761"/>
      <c r="CA83" s="761"/>
      <c r="CB83" s="802"/>
      <c r="CC83" s="761"/>
      <c r="CD83" s="761"/>
      <c r="CE83" s="761"/>
      <c r="CF83" s="761"/>
      <c r="CG83" s="761"/>
      <c r="CH83" s="268"/>
      <c r="CI83" s="266"/>
      <c r="CJ83" s="266"/>
    </row>
    <row r="84" spans="1:88" s="269" customFormat="1" ht="15" customHeight="1">
      <c r="A84" s="261"/>
      <c r="B84" s="261"/>
      <c r="C84" s="261"/>
      <c r="E84" s="833"/>
      <c r="F84" s="834"/>
      <c r="G84" s="785"/>
      <c r="H84" s="785"/>
      <c r="I84" s="785"/>
      <c r="J84" s="785"/>
      <c r="K84" s="785"/>
      <c r="L84" s="785"/>
      <c r="M84" s="785"/>
      <c r="N84" s="785"/>
      <c r="O84" s="785"/>
      <c r="P84" s="785"/>
      <c r="Q84" s="785"/>
      <c r="R84" s="785"/>
      <c r="S84" s="785"/>
      <c r="T84" s="785"/>
      <c r="U84" s="785"/>
      <c r="V84" s="785"/>
      <c r="W84" s="785"/>
      <c r="X84" s="785"/>
      <c r="Y84" s="785"/>
      <c r="Z84" s="785"/>
      <c r="AA84" s="785"/>
      <c r="AB84" s="785"/>
      <c r="AC84" s="785"/>
      <c r="AD84" s="785"/>
      <c r="AE84" s="785"/>
      <c r="AF84" s="785"/>
      <c r="AG84" s="785"/>
      <c r="AH84" s="785"/>
      <c r="AI84" s="785"/>
      <c r="AJ84" s="785"/>
      <c r="AK84" s="786"/>
      <c r="AL84" s="786"/>
      <c r="AM84" s="786"/>
      <c r="AN84" s="333"/>
      <c r="AO84" s="409" t="str">
        <f>IF(LEN(VLOOKUP(AK82,suvaha!$D$92:$H$158,2,FALSE))&lt;11,"",LEFT(RIGHT(VLOOKUP(AK82,suvaha!$D$92:$H$158,2,FALSE),11),1))</f>
        <v/>
      </c>
      <c r="AP84" s="211"/>
      <c r="AQ84" s="409" t="str">
        <f>IF(LEN(VLOOKUP(AK82,suvaha!$D$92:$H$158,2,FALSE))&lt;10,"",LEFT(RIGHT(VLOOKUP(AK82,suvaha!$D$92:$H$158,2,FALSE),10),1))</f>
        <v/>
      </c>
      <c r="AR84" s="411"/>
      <c r="AS84" s="409" t="str">
        <f>IF(LEN(VLOOKUP(AK82,suvaha!$D$92:$H$158,2,FALSE))&lt;9,"",LEFT(RIGHT(VLOOKUP(AK82,suvaha!$D$92:$H$158,2,FALSE),9),1))</f>
        <v/>
      </c>
      <c r="AT84" s="211"/>
      <c r="AU84" s="409" t="str">
        <f>IF(LEN(VLOOKUP(AK82,suvaha!$D$92:$H$158,2,FALSE))&lt;8,"",LEFT(RIGHT(VLOOKUP(AK82,suvaha!$D$92:$H$158,2,FALSE),8),1))</f>
        <v/>
      </c>
      <c r="AV84" s="411"/>
      <c r="AW84" s="409" t="str">
        <f>IF(LEN(VLOOKUP(AK82,suvaha!$D$92:$H$158,2,FALSE))&lt;7,"",LEFT(RIGHT(VLOOKUP(AK82,suvaha!$D$92:$H$158,2,FALSE),7),1))</f>
        <v/>
      </c>
      <c r="AX84" s="411"/>
      <c r="AY84" s="409" t="str">
        <f>IF(LEN(VLOOKUP(AK82,suvaha!$D$92:$H$158,2,FALSE))&lt;6,"",LEFT(RIGHT(VLOOKUP(AK82,suvaha!$D$92:$H$158,2,FALSE),6),1))</f>
        <v>4</v>
      </c>
      <c r="AZ84" s="211"/>
      <c r="BA84" s="754" t="str">
        <f>IF(LEN(VLOOKUP(AK82,suvaha!$D$92:$H$158,2,FALSE))&lt;5,"",LEFT(RIGHT(VLOOKUP(AK82,suvaha!$D$92:$H$158,2,FALSE),5),1))</f>
        <v>3</v>
      </c>
      <c r="BB84" s="754" t="e">
        <f>IF(LEN(#REF!)&lt;5,"",LEFT(RIGHT(#REF!,5),1))</f>
        <v>#REF!</v>
      </c>
      <c r="BC84" s="411"/>
      <c r="BD84" s="409" t="str">
        <f>IF(LEN(VLOOKUP(AK82,suvaha!$D$92:$H$158,2,FALSE))&lt;4,"",LEFT(RIGHT(VLOOKUP(AK82,suvaha!$D$92:$H$158,2,FALSE),4),1))</f>
        <v>5</v>
      </c>
      <c r="BE84" s="411"/>
      <c r="BF84" s="409" t="str">
        <f>IF(LEN(VLOOKUP(AK82,suvaha!$D$92:$H$158,2,FALSE))&lt;3,"",LEFT(RIGHT(VLOOKUP(AK82,suvaha!$D$92:$H$158,2,FALSE),3),1))</f>
        <v>3</v>
      </c>
      <c r="BG84" s="411"/>
      <c r="BH84" s="409" t="str">
        <f>IF(LEN(VLOOKUP(AK82,suvaha!$D$92:$H$158,2,FALSE))&lt;2,"",LEFT(RIGHT(VLOOKUP(AK82,suvaha!$D$92:$H$158,2,FALSE),2),1))</f>
        <v>2</v>
      </c>
      <c r="BI84" s="411"/>
      <c r="BJ84" s="409" t="str">
        <f>IF(VLOOKUP(AK82,suvaha!$D$92:$H$158,2,FALSE)=0,"",IF(LEN(VLOOKUP(AK82,suvaha!$D$92:$H$158,2,FALSE))&lt;1,"",LEFT(RIGHT(VLOOKUP(AK82,suvaha!$D$92:$H$158,2,FALSE),1),1)))</f>
        <v>3</v>
      </c>
      <c r="BK84" s="643"/>
      <c r="BL84" s="618"/>
      <c r="BM84" s="409" t="str">
        <f>IF(LEN(VLOOKUP(AK82,suvaha!$D$92:$H$158,4,FALSE))&lt;11,"",LEFT(RIGHT(VLOOKUP(AK82,suvaha!$D$92:$H$158,4,FALSE),11),1))</f>
        <v/>
      </c>
      <c r="BN84" s="211"/>
      <c r="BO84" s="409" t="str">
        <f>IF(LEN(VLOOKUP(AK82,suvaha!$D$92:$H$158,4,FALSE))&lt;10,"",LEFT(RIGHT(VLOOKUP(AK82,suvaha!$D$92:$H$158,4,FALSE),10),1))</f>
        <v/>
      </c>
      <c r="BP84" s="411"/>
      <c r="BQ84" s="409" t="str">
        <f>IF(LEN(VLOOKUP(AK82,suvaha!$D$92:$H$158,4,FALSE))&lt;9,"",LEFT(RIGHT(VLOOKUP(AK82,suvaha!$D$92:$H$158,4,FALSE),9),1))</f>
        <v/>
      </c>
      <c r="BR84" s="211"/>
      <c r="BS84" s="409" t="str">
        <f>IF(LEN(VLOOKUP(AK82,suvaha!$D$92:$H$158,4,FALSE))&lt;8,"",LEFT(RIGHT(VLOOKUP(AK82,suvaha!$D$92:$H$158,4,FALSE),8),1))</f>
        <v/>
      </c>
      <c r="BT84" s="411"/>
      <c r="BU84" s="409" t="str">
        <f>IF(LEN(VLOOKUP(AK82,suvaha!$D$92:$H$158,4,FALSE))&lt;7,"",LEFT(RIGHT(VLOOKUP(AK82,suvaha!$D$92:$H$158,4,FALSE),7),1))</f>
        <v/>
      </c>
      <c r="BV84" s="801"/>
      <c r="BW84" s="409" t="str">
        <f>IF(LEN(VLOOKUP(AK82,suvaha!$D$92:$H$158,4,FALSE))&lt;6,"",LEFT(RIGHT(VLOOKUP(AK82,suvaha!$D$92:$H$158,4,FALSE),6),1))</f>
        <v>4</v>
      </c>
      <c r="BX84" s="411"/>
      <c r="BY84" s="409" t="str">
        <f>IF(LEN(VLOOKUP(AK82,suvaha!$D$92:$H$158,4,FALSE))&lt;5,"",LEFT(RIGHT(VLOOKUP(AK82,suvaha!$D$92:$H$158,4,FALSE),5),1))</f>
        <v>4</v>
      </c>
      <c r="BZ84" s="411"/>
      <c r="CA84" s="409" t="str">
        <f>IF(LEN(VLOOKUP(AK82,suvaha!$D$92:$H$158,4,FALSE))&lt;4,"",LEFT(RIGHT(VLOOKUP(AK82,suvaha!$D$92:$H$158,4,FALSE),4),1))</f>
        <v>4</v>
      </c>
      <c r="CB84" s="802"/>
      <c r="CC84" s="409" t="str">
        <f>IF(LEN(VLOOKUP(AK82,suvaha!$D$92:$H$158,4,FALSE))&lt;3,"",LEFT(RIGHT(VLOOKUP(AK82,suvaha!$D$92:$H$158,4,FALSE),3),1))</f>
        <v>8</v>
      </c>
      <c r="CD84" s="411"/>
      <c r="CE84" s="409" t="str">
        <f>IF(LEN(VLOOKUP(AK82,suvaha!$D$92:$H$158,4,FALSE))&lt;2,"",LEFT(RIGHT(VLOOKUP(AK82,suvaha!$D$92:$H$158,4,FALSE),2),1))</f>
        <v>6</v>
      </c>
      <c r="CF84" s="411"/>
      <c r="CG84" s="409" t="str">
        <f>IF(VLOOKUP(AK82,suvaha!$D$92:$H$158,4,FALSE)=0,"",IF(LEN(VLOOKUP(AK82,suvaha!$D$92:$H$158,4,FALSE))&lt;1,"",LEFT(RIGHT(VLOOKUP(AK82,suvaha!$D$92:$H$158,4,FALSE),1),1)))</f>
        <v>7</v>
      </c>
      <c r="CH84" s="268"/>
      <c r="CI84" s="261"/>
      <c r="CJ84" s="261"/>
    </row>
    <row r="85" spans="1:88" s="269" customFormat="1" ht="3" customHeight="1">
      <c r="A85" s="261"/>
      <c r="B85" s="261"/>
      <c r="C85" s="261"/>
      <c r="E85" s="833"/>
      <c r="F85" s="834"/>
      <c r="G85" s="785"/>
      <c r="H85" s="785"/>
      <c r="I85" s="785"/>
      <c r="J85" s="785"/>
      <c r="K85" s="785"/>
      <c r="L85" s="785"/>
      <c r="M85" s="785"/>
      <c r="N85" s="785"/>
      <c r="O85" s="785"/>
      <c r="P85" s="785"/>
      <c r="Q85" s="785"/>
      <c r="R85" s="785"/>
      <c r="S85" s="785"/>
      <c r="T85" s="785"/>
      <c r="U85" s="785"/>
      <c r="V85" s="785"/>
      <c r="W85" s="785"/>
      <c r="X85" s="785"/>
      <c r="Y85" s="785"/>
      <c r="Z85" s="785"/>
      <c r="AA85" s="785"/>
      <c r="AB85" s="785"/>
      <c r="AC85" s="785"/>
      <c r="AD85" s="785"/>
      <c r="AE85" s="785"/>
      <c r="AF85" s="785"/>
      <c r="AG85" s="785"/>
      <c r="AH85" s="785"/>
      <c r="AI85" s="785"/>
      <c r="AJ85" s="785"/>
      <c r="AK85" s="786"/>
      <c r="AL85" s="786"/>
      <c r="AM85" s="786"/>
      <c r="AN85" s="329"/>
      <c r="AO85" s="331"/>
      <c r="AP85" s="331"/>
      <c r="AQ85" s="331"/>
      <c r="AR85" s="331"/>
      <c r="AS85" s="331"/>
      <c r="AT85" s="331"/>
      <c r="AU85" s="331"/>
      <c r="AV85" s="331"/>
      <c r="AW85" s="331"/>
      <c r="AX85" s="331"/>
      <c r="AY85" s="331"/>
      <c r="AZ85" s="331"/>
      <c r="BA85" s="331"/>
      <c r="BB85" s="331"/>
      <c r="BC85" s="331"/>
      <c r="BD85" s="331"/>
      <c r="BE85" s="270"/>
      <c r="BF85" s="270"/>
      <c r="BG85" s="270"/>
      <c r="BH85" s="270"/>
      <c r="BI85" s="270"/>
      <c r="BJ85" s="270"/>
      <c r="BK85" s="270"/>
      <c r="BL85" s="638"/>
      <c r="BM85" s="638"/>
      <c r="BN85" s="638"/>
      <c r="BO85" s="638"/>
      <c r="BP85" s="638"/>
      <c r="BQ85" s="638"/>
      <c r="BR85" s="638"/>
      <c r="BS85" s="638"/>
      <c r="BT85" s="638"/>
      <c r="BU85" s="638"/>
      <c r="BV85" s="638"/>
      <c r="BW85" s="638"/>
      <c r="BX85" s="638"/>
      <c r="BY85" s="638"/>
      <c r="BZ85" s="638"/>
      <c r="CA85" s="638"/>
      <c r="CB85" s="638"/>
      <c r="CC85" s="270"/>
      <c r="CD85" s="270"/>
      <c r="CE85" s="270"/>
      <c r="CF85" s="270"/>
      <c r="CG85" s="270"/>
      <c r="CH85" s="271"/>
      <c r="CI85" s="261"/>
      <c r="CJ85" s="261"/>
    </row>
    <row r="86" spans="1:88" s="206" customFormat="1" ht="3" customHeight="1">
      <c r="A86" s="173"/>
      <c r="B86" s="325"/>
      <c r="C86" s="178"/>
      <c r="D86" s="178"/>
      <c r="E86" s="763" t="s">
        <v>150</v>
      </c>
      <c r="F86" s="764"/>
      <c r="G86" s="765" t="str">
        <f>Index!C188</f>
        <v>Zákonné rezervy (323A, 451A)</v>
      </c>
      <c r="H86" s="765"/>
      <c r="I86" s="765"/>
      <c r="J86" s="765"/>
      <c r="K86" s="765"/>
      <c r="L86" s="765"/>
      <c r="M86" s="765"/>
      <c r="N86" s="765"/>
      <c r="O86" s="765"/>
      <c r="P86" s="765"/>
      <c r="Q86" s="765"/>
      <c r="R86" s="765"/>
      <c r="S86" s="765"/>
      <c r="T86" s="765"/>
      <c r="U86" s="765"/>
      <c r="V86" s="765"/>
      <c r="W86" s="765"/>
      <c r="X86" s="765"/>
      <c r="Y86" s="765"/>
      <c r="Z86" s="765"/>
      <c r="AA86" s="765"/>
      <c r="AB86" s="765"/>
      <c r="AC86" s="765"/>
      <c r="AD86" s="765"/>
      <c r="AE86" s="765"/>
      <c r="AF86" s="765"/>
      <c r="AG86" s="765"/>
      <c r="AH86" s="765"/>
      <c r="AI86" s="765"/>
      <c r="AJ86" s="765"/>
      <c r="AK86" s="766" t="s">
        <v>944</v>
      </c>
      <c r="AL86" s="766"/>
      <c r="AM86" s="766"/>
      <c r="AN86" s="321"/>
      <c r="AO86" s="332"/>
      <c r="AP86" s="332"/>
      <c r="AQ86" s="332"/>
      <c r="AR86" s="332"/>
      <c r="AS86" s="332"/>
      <c r="AT86" s="332"/>
      <c r="AU86" s="332"/>
      <c r="AV86" s="332"/>
      <c r="AW86" s="332"/>
      <c r="AX86" s="332"/>
      <c r="AY86" s="332"/>
      <c r="AZ86" s="332"/>
      <c r="BA86" s="332"/>
      <c r="BB86" s="332"/>
      <c r="BC86" s="332"/>
      <c r="BD86" s="332"/>
      <c r="BE86" s="264"/>
      <c r="BF86" s="264"/>
      <c r="BG86" s="264"/>
      <c r="BH86" s="264"/>
      <c r="BI86" s="264"/>
      <c r="BJ86" s="264"/>
      <c r="BK86" s="264"/>
      <c r="BL86" s="659"/>
      <c r="BM86" s="659"/>
      <c r="BN86" s="659"/>
      <c r="BO86" s="659"/>
      <c r="BP86" s="659"/>
      <c r="BQ86" s="659"/>
      <c r="BR86" s="659"/>
      <c r="BS86" s="659"/>
      <c r="BT86" s="659"/>
      <c r="BU86" s="659"/>
      <c r="BV86" s="659"/>
      <c r="BW86" s="659"/>
      <c r="BX86" s="659"/>
      <c r="BY86" s="659"/>
      <c r="BZ86" s="659"/>
      <c r="CA86" s="659"/>
      <c r="CB86" s="659"/>
      <c r="CC86" s="264"/>
      <c r="CD86" s="264"/>
      <c r="CE86" s="264"/>
      <c r="CF86" s="264"/>
      <c r="CG86" s="264"/>
      <c r="CH86" s="241"/>
      <c r="CI86" s="245"/>
      <c r="CJ86" s="245"/>
    </row>
    <row r="87" spans="1:88" s="206" customFormat="1" ht="3" customHeight="1">
      <c r="A87" s="173"/>
      <c r="B87" s="173"/>
      <c r="C87" s="173"/>
      <c r="D87" s="325"/>
      <c r="E87" s="763"/>
      <c r="F87" s="764"/>
      <c r="G87" s="765"/>
      <c r="H87" s="765"/>
      <c r="I87" s="765"/>
      <c r="J87" s="765"/>
      <c r="K87" s="765"/>
      <c r="L87" s="765"/>
      <c r="M87" s="765"/>
      <c r="N87" s="765"/>
      <c r="O87" s="765"/>
      <c r="P87" s="765"/>
      <c r="Q87" s="765"/>
      <c r="R87" s="765"/>
      <c r="S87" s="765"/>
      <c r="T87" s="765"/>
      <c r="U87" s="765"/>
      <c r="V87" s="765"/>
      <c r="W87" s="765"/>
      <c r="X87" s="765"/>
      <c r="Y87" s="765"/>
      <c r="Z87" s="765"/>
      <c r="AA87" s="765"/>
      <c r="AB87" s="765"/>
      <c r="AC87" s="765"/>
      <c r="AD87" s="765"/>
      <c r="AE87" s="765"/>
      <c r="AF87" s="765"/>
      <c r="AG87" s="765"/>
      <c r="AH87" s="765"/>
      <c r="AI87" s="765"/>
      <c r="AJ87" s="765"/>
      <c r="AK87" s="766"/>
      <c r="AL87" s="766"/>
      <c r="AM87" s="766"/>
      <c r="AN87" s="319"/>
      <c r="AO87" s="413"/>
      <c r="AP87" s="413"/>
      <c r="AQ87" s="413"/>
      <c r="AR87" s="412"/>
      <c r="AS87" s="414"/>
      <c r="AT87" s="414"/>
      <c r="AU87" s="414"/>
      <c r="AV87" s="414"/>
      <c r="AW87" s="414"/>
      <c r="AX87" s="415"/>
      <c r="AY87" s="613"/>
      <c r="AZ87" s="613"/>
      <c r="BA87" s="613"/>
      <c r="BB87" s="613"/>
      <c r="BC87" s="613"/>
      <c r="BD87" s="613"/>
      <c r="BE87" s="411"/>
      <c r="BF87" s="761"/>
      <c r="BG87" s="761"/>
      <c r="BH87" s="761"/>
      <c r="BI87" s="761"/>
      <c r="BJ87" s="761"/>
      <c r="BK87" s="643"/>
      <c r="BL87" s="618"/>
      <c r="BM87" s="612"/>
      <c r="BN87" s="612"/>
      <c r="BO87" s="612"/>
      <c r="BP87" s="412"/>
      <c r="BQ87" s="613"/>
      <c r="BR87" s="613"/>
      <c r="BS87" s="613"/>
      <c r="BT87" s="613"/>
      <c r="BU87" s="613"/>
      <c r="BV87" s="610"/>
      <c r="BW87" s="614"/>
      <c r="BX87" s="614"/>
      <c r="BY87" s="614"/>
      <c r="BZ87" s="614"/>
      <c r="CA87" s="614"/>
      <c r="CB87" s="611"/>
      <c r="CC87" s="614"/>
      <c r="CD87" s="614"/>
      <c r="CE87" s="614"/>
      <c r="CF87" s="614"/>
      <c r="CG87" s="614"/>
      <c r="CH87" s="242"/>
      <c r="CI87" s="245"/>
      <c r="CJ87" s="245"/>
    </row>
    <row r="88" spans="1:88" s="203" customFormat="1" ht="15" customHeight="1">
      <c r="A88" s="173"/>
      <c r="B88" s="173"/>
      <c r="C88" s="173"/>
      <c r="E88" s="763"/>
      <c r="F88" s="764"/>
      <c r="G88" s="765"/>
      <c r="H88" s="765"/>
      <c r="I88" s="765"/>
      <c r="J88" s="765"/>
      <c r="K88" s="765"/>
      <c r="L88" s="765"/>
      <c r="M88" s="765"/>
      <c r="N88" s="765"/>
      <c r="O88" s="765"/>
      <c r="P88" s="765"/>
      <c r="Q88" s="765"/>
      <c r="R88" s="765"/>
      <c r="S88" s="765"/>
      <c r="T88" s="765"/>
      <c r="U88" s="765"/>
      <c r="V88" s="765"/>
      <c r="W88" s="765"/>
      <c r="X88" s="765"/>
      <c r="Y88" s="765"/>
      <c r="Z88" s="765"/>
      <c r="AA88" s="765"/>
      <c r="AB88" s="765"/>
      <c r="AC88" s="765"/>
      <c r="AD88" s="765"/>
      <c r="AE88" s="765"/>
      <c r="AF88" s="765"/>
      <c r="AG88" s="765"/>
      <c r="AH88" s="765"/>
      <c r="AI88" s="765"/>
      <c r="AJ88" s="765"/>
      <c r="AK88" s="766"/>
      <c r="AL88" s="766"/>
      <c r="AM88" s="766"/>
      <c r="AN88" s="319"/>
      <c r="AO88" s="409" t="str">
        <f>IF(LEN(VLOOKUP(AK86,suvaha!$D$92:$H$158,2,FALSE))&lt;11,"",LEFT(RIGHT(VLOOKUP(AK86,suvaha!$D$92:$H$158,2,FALSE),11),1))</f>
        <v/>
      </c>
      <c r="AP88" s="211"/>
      <c r="AQ88" s="409" t="str">
        <f>IF(LEN(VLOOKUP(AK86,suvaha!$D$92:$H$158,2,FALSE))&lt;10,"",LEFT(RIGHT(VLOOKUP(AK86,suvaha!$D$92:$H$158,2,FALSE),10),1))</f>
        <v/>
      </c>
      <c r="AR88" s="411"/>
      <c r="AS88" s="409" t="str">
        <f>IF(LEN(VLOOKUP(AK86,suvaha!$D$92:$H$158,2,FALSE))&lt;9,"",LEFT(RIGHT(VLOOKUP(AK86,suvaha!$D$92:$H$158,2,FALSE),9),1))</f>
        <v/>
      </c>
      <c r="AT88" s="211"/>
      <c r="AU88" s="409" t="str">
        <f>IF(LEN(VLOOKUP(AK86,suvaha!$D$92:$H$158,2,FALSE))&lt;8,"",LEFT(RIGHT(VLOOKUP(AK86,suvaha!$D$92:$H$158,2,FALSE),8),1))</f>
        <v/>
      </c>
      <c r="AV88" s="411"/>
      <c r="AW88" s="409" t="str">
        <f>IF(LEN(VLOOKUP(AK86,suvaha!$D$92:$H$158,2,FALSE))&lt;7,"",LEFT(RIGHT(VLOOKUP(AK86,suvaha!$D$92:$H$158,2,FALSE),7),1))</f>
        <v/>
      </c>
      <c r="AX88" s="415"/>
      <c r="AY88" s="409" t="str">
        <f>IF(LEN(VLOOKUP(AK86,suvaha!$D$92:$H$158,2,FALSE))&lt;6,"",LEFT(RIGHT(VLOOKUP(AK86,suvaha!$D$92:$H$158,2,FALSE),6),1))</f>
        <v>1</v>
      </c>
      <c r="AZ88" s="211"/>
      <c r="BA88" s="754" t="str">
        <f>IF(LEN(VLOOKUP(AK86,suvaha!$D$92:$H$158,2,FALSE))&lt;5,"",LEFT(RIGHT(VLOOKUP(AK86,suvaha!$D$92:$H$158,2,FALSE),5),1))</f>
        <v>8</v>
      </c>
      <c r="BB88" s="754" t="e">
        <f>IF(LEN(#REF!)&lt;5,"",LEFT(RIGHT(#REF!,5),1))</f>
        <v>#REF!</v>
      </c>
      <c r="BC88" s="411"/>
      <c r="BD88" s="409" t="str">
        <f>IF(LEN(VLOOKUP(AK86,suvaha!$D$92:$H$158,2,FALSE))&lt;4,"",LEFT(RIGHT(VLOOKUP(AK86,suvaha!$D$92:$H$158,2,FALSE),4),1))</f>
        <v>4</v>
      </c>
      <c r="BE88" s="411"/>
      <c r="BF88" s="409" t="str">
        <f>IF(LEN(VLOOKUP(AK86,suvaha!$D$92:$H$158,2,FALSE))&lt;3,"",LEFT(RIGHT(VLOOKUP(AK86,suvaha!$D$92:$H$158,2,FALSE),3),1))</f>
        <v>1</v>
      </c>
      <c r="BG88" s="411"/>
      <c r="BH88" s="409" t="str">
        <f>IF(LEN(VLOOKUP(AK86,suvaha!$D$92:$H$158,2,FALSE))&lt;2,"",LEFT(RIGHT(VLOOKUP(AK86,suvaha!$D$92:$H$158,2,FALSE),2),1))</f>
        <v>4</v>
      </c>
      <c r="BI88" s="411"/>
      <c r="BJ88" s="409" t="str">
        <f>IF(VLOOKUP(AK86,suvaha!$D$92:$H$158,2,FALSE)=0,"",IF(LEN(VLOOKUP(AK86,suvaha!$D$92:$H$158,2,FALSE))&lt;1,"",LEFT(RIGHT(VLOOKUP(AK86,suvaha!$D$92:$H$158,2,FALSE),1),1)))</f>
        <v>6</v>
      </c>
      <c r="BK88" s="643"/>
      <c r="BL88" s="618"/>
      <c r="BM88" s="409" t="str">
        <f>IF(LEN(VLOOKUP(AK86,suvaha!$D$92:$H$158,4,FALSE))&lt;11,"",LEFT(RIGHT(VLOOKUP(AK86,suvaha!$D$92:$H$158,4,FALSE),11),1))</f>
        <v/>
      </c>
      <c r="BN88" s="211"/>
      <c r="BO88" s="409" t="str">
        <f>IF(LEN(VLOOKUP(AK86,suvaha!$D$92:$H$158,4,FALSE))&lt;10,"",LEFT(RIGHT(VLOOKUP(AK86,suvaha!$D$92:$H$158,4,FALSE),10),1))</f>
        <v/>
      </c>
      <c r="BP88" s="411"/>
      <c r="BQ88" s="409" t="str">
        <f>IF(LEN(VLOOKUP(AK86,suvaha!$D$92:$H$158,4,FALSE))&lt;9,"",LEFT(RIGHT(VLOOKUP(AK86,suvaha!$D$92:$H$158,4,FALSE),9),1))</f>
        <v/>
      </c>
      <c r="BR88" s="211"/>
      <c r="BS88" s="409" t="str">
        <f>IF(LEN(VLOOKUP(AK86,suvaha!$D$92:$H$158,4,FALSE))&lt;8,"",LEFT(RIGHT(VLOOKUP(AK86,suvaha!$D$92:$H$158,4,FALSE),8),1))</f>
        <v/>
      </c>
      <c r="BT88" s="411"/>
      <c r="BU88" s="409" t="str">
        <f>IF(LEN(VLOOKUP(AK86,suvaha!$D$92:$H$158,4,FALSE))&lt;7,"",LEFT(RIGHT(VLOOKUP(AK86,suvaha!$D$92:$H$158,4,FALSE),7),1))</f>
        <v/>
      </c>
      <c r="BV88" s="610"/>
      <c r="BW88" s="409" t="str">
        <f>IF(LEN(VLOOKUP(AK86,suvaha!$D$92:$H$158,4,FALSE))&lt;6,"",LEFT(RIGHT(VLOOKUP(AK86,suvaha!$D$92:$H$158,4,FALSE),6),1))</f>
        <v>1</v>
      </c>
      <c r="BX88" s="411"/>
      <c r="BY88" s="409" t="str">
        <f>IF(LEN(VLOOKUP(AK86,suvaha!$D$92:$H$158,4,FALSE))&lt;5,"",LEFT(RIGHT(VLOOKUP(AK86,suvaha!$D$92:$H$158,4,FALSE),5),1))</f>
        <v>3</v>
      </c>
      <c r="BZ88" s="411"/>
      <c r="CA88" s="409" t="str">
        <f>IF(LEN(VLOOKUP(AK86,suvaha!$D$92:$H$158,4,FALSE))&lt;4,"",LEFT(RIGHT(VLOOKUP(AK86,suvaha!$D$92:$H$158,4,FALSE),4),1))</f>
        <v>5</v>
      </c>
      <c r="CB88" s="611"/>
      <c r="CC88" s="409" t="str">
        <f>IF(LEN(VLOOKUP(AK86,suvaha!$D$92:$H$158,4,FALSE))&lt;3,"",LEFT(RIGHT(VLOOKUP(AK86,suvaha!$D$92:$H$158,4,FALSE),3),1))</f>
        <v>4</v>
      </c>
      <c r="CD88" s="411"/>
      <c r="CE88" s="409" t="str">
        <f>IF(LEN(VLOOKUP(AK86,suvaha!$D$92:$H$158,4,FALSE))&lt;2,"",LEFT(RIGHT(VLOOKUP(AK86,suvaha!$D$92:$H$158,4,FALSE),2),1))</f>
        <v>7</v>
      </c>
      <c r="CF88" s="411"/>
      <c r="CG88" s="409" t="str">
        <f>IF(VLOOKUP(AK86,suvaha!$D$92:$H$158,4,FALSE)=0,"",IF(LEN(VLOOKUP(AK86,suvaha!$D$92:$H$158,4,FALSE))&lt;1,"",LEFT(RIGHT(VLOOKUP(AK86,suvaha!$D$92:$H$158,4,FALSE),1),1)))</f>
        <v>6</v>
      </c>
      <c r="CH88" s="242"/>
      <c r="CI88" s="173"/>
      <c r="CJ88" s="173"/>
    </row>
    <row r="89" spans="1:88" s="203" customFormat="1" ht="3" customHeight="1">
      <c r="A89" s="173"/>
      <c r="B89" s="173"/>
      <c r="C89" s="173"/>
      <c r="E89" s="763"/>
      <c r="F89" s="764"/>
      <c r="G89" s="765"/>
      <c r="H89" s="765"/>
      <c r="I89" s="765"/>
      <c r="J89" s="765"/>
      <c r="K89" s="765"/>
      <c r="L89" s="765"/>
      <c r="M89" s="765"/>
      <c r="N89" s="765"/>
      <c r="O89" s="765"/>
      <c r="P89" s="765"/>
      <c r="Q89" s="765"/>
      <c r="R89" s="765"/>
      <c r="S89" s="765"/>
      <c r="T89" s="765"/>
      <c r="U89" s="765"/>
      <c r="V89" s="765"/>
      <c r="W89" s="765"/>
      <c r="X89" s="765"/>
      <c r="Y89" s="765"/>
      <c r="Z89" s="765"/>
      <c r="AA89" s="765"/>
      <c r="AB89" s="765"/>
      <c r="AC89" s="765"/>
      <c r="AD89" s="765"/>
      <c r="AE89" s="765"/>
      <c r="AF89" s="765"/>
      <c r="AG89" s="765"/>
      <c r="AH89" s="765"/>
      <c r="AI89" s="765"/>
      <c r="AJ89" s="765"/>
      <c r="AK89" s="766"/>
      <c r="AL89" s="766"/>
      <c r="AM89" s="766"/>
      <c r="AN89" s="322"/>
      <c r="AO89" s="331"/>
      <c r="AP89" s="331"/>
      <c r="AQ89" s="331"/>
      <c r="AR89" s="331"/>
      <c r="AS89" s="331"/>
      <c r="AT89" s="331"/>
      <c r="AU89" s="331"/>
      <c r="AV89" s="331"/>
      <c r="AW89" s="331"/>
      <c r="AX89" s="331"/>
      <c r="AY89" s="331"/>
      <c r="AZ89" s="331"/>
      <c r="BA89" s="331"/>
      <c r="BB89" s="331"/>
      <c r="BC89" s="331"/>
      <c r="BD89" s="331"/>
      <c r="BE89" s="270"/>
      <c r="BF89" s="270"/>
      <c r="BG89" s="270"/>
      <c r="BH89" s="270"/>
      <c r="BI89" s="270"/>
      <c r="BJ89" s="270"/>
      <c r="BK89" s="270"/>
      <c r="BL89" s="638"/>
      <c r="BM89" s="638"/>
      <c r="BN89" s="638"/>
      <c r="BO89" s="638"/>
      <c r="BP89" s="638"/>
      <c r="BQ89" s="638"/>
      <c r="BR89" s="638"/>
      <c r="BS89" s="638"/>
      <c r="BT89" s="638"/>
      <c r="BU89" s="638"/>
      <c r="BV89" s="638"/>
      <c r="BW89" s="638"/>
      <c r="BX89" s="638"/>
      <c r="BY89" s="638"/>
      <c r="BZ89" s="638"/>
      <c r="CA89" s="638"/>
      <c r="CB89" s="638"/>
      <c r="CC89" s="270"/>
      <c r="CD89" s="270"/>
      <c r="CE89" s="270"/>
      <c r="CF89" s="270"/>
      <c r="CG89" s="270"/>
      <c r="CH89" s="243"/>
      <c r="CI89" s="173"/>
      <c r="CJ89" s="173"/>
    </row>
    <row r="90" spans="1:88" s="206" customFormat="1" ht="3" customHeight="1">
      <c r="A90" s="173"/>
      <c r="B90" s="325"/>
      <c r="C90" s="178"/>
      <c r="D90" s="178"/>
      <c r="E90" s="776" t="s">
        <v>775</v>
      </c>
      <c r="F90" s="776"/>
      <c r="G90" s="765" t="str">
        <f>Index!C189</f>
        <v>Ostatné rezervy (323A, 32X, 459A, 45XA)</v>
      </c>
      <c r="H90" s="765"/>
      <c r="I90" s="765"/>
      <c r="J90" s="765"/>
      <c r="K90" s="765"/>
      <c r="L90" s="765"/>
      <c r="M90" s="765"/>
      <c r="N90" s="765"/>
      <c r="O90" s="765"/>
      <c r="P90" s="765"/>
      <c r="Q90" s="765"/>
      <c r="R90" s="765"/>
      <c r="S90" s="765"/>
      <c r="T90" s="765"/>
      <c r="U90" s="765"/>
      <c r="V90" s="765"/>
      <c r="W90" s="765"/>
      <c r="X90" s="765"/>
      <c r="Y90" s="765"/>
      <c r="Z90" s="765"/>
      <c r="AA90" s="765"/>
      <c r="AB90" s="765"/>
      <c r="AC90" s="765"/>
      <c r="AD90" s="765"/>
      <c r="AE90" s="765"/>
      <c r="AF90" s="765"/>
      <c r="AG90" s="765"/>
      <c r="AH90" s="765"/>
      <c r="AI90" s="765"/>
      <c r="AJ90" s="765"/>
      <c r="AK90" s="766" t="s">
        <v>946</v>
      </c>
      <c r="AL90" s="766"/>
      <c r="AM90" s="766"/>
      <c r="AN90" s="321"/>
      <c r="AO90" s="332"/>
      <c r="AP90" s="332"/>
      <c r="AQ90" s="332"/>
      <c r="AR90" s="332"/>
      <c r="AS90" s="332"/>
      <c r="AT90" s="332"/>
      <c r="AU90" s="332"/>
      <c r="AV90" s="332"/>
      <c r="AW90" s="332"/>
      <c r="AX90" s="332"/>
      <c r="AY90" s="332"/>
      <c r="AZ90" s="332"/>
      <c r="BA90" s="332"/>
      <c r="BB90" s="332"/>
      <c r="BC90" s="332"/>
      <c r="BD90" s="332"/>
      <c r="BE90" s="264"/>
      <c r="BF90" s="264"/>
      <c r="BG90" s="264"/>
      <c r="BH90" s="264"/>
      <c r="BI90" s="264"/>
      <c r="BJ90" s="264"/>
      <c r="BK90" s="264"/>
      <c r="BL90" s="659"/>
      <c r="BM90" s="659"/>
      <c r="BN90" s="659"/>
      <c r="BO90" s="659"/>
      <c r="BP90" s="659"/>
      <c r="BQ90" s="659"/>
      <c r="BR90" s="659"/>
      <c r="BS90" s="659"/>
      <c r="BT90" s="659"/>
      <c r="BU90" s="659"/>
      <c r="BV90" s="659"/>
      <c r="BW90" s="659"/>
      <c r="BX90" s="659"/>
      <c r="BY90" s="659"/>
      <c r="BZ90" s="659"/>
      <c r="CA90" s="659"/>
      <c r="CB90" s="659"/>
      <c r="CC90" s="264"/>
      <c r="CD90" s="264"/>
      <c r="CE90" s="264"/>
      <c r="CF90" s="264"/>
      <c r="CG90" s="264"/>
      <c r="CH90" s="241"/>
      <c r="CI90" s="245"/>
      <c r="CJ90" s="245"/>
    </row>
    <row r="91" spans="1:88" s="206" customFormat="1" ht="3" customHeight="1">
      <c r="A91" s="173"/>
      <c r="B91" s="173"/>
      <c r="C91" s="173"/>
      <c r="D91" s="325"/>
      <c r="E91" s="776"/>
      <c r="F91" s="776"/>
      <c r="G91" s="765"/>
      <c r="H91" s="765"/>
      <c r="I91" s="765"/>
      <c r="J91" s="765"/>
      <c r="K91" s="765"/>
      <c r="L91" s="765"/>
      <c r="M91" s="765"/>
      <c r="N91" s="765"/>
      <c r="O91" s="765"/>
      <c r="P91" s="765"/>
      <c r="Q91" s="765"/>
      <c r="R91" s="765"/>
      <c r="S91" s="765"/>
      <c r="T91" s="765"/>
      <c r="U91" s="765"/>
      <c r="V91" s="765"/>
      <c r="W91" s="765"/>
      <c r="X91" s="765"/>
      <c r="Y91" s="765"/>
      <c r="Z91" s="765"/>
      <c r="AA91" s="765"/>
      <c r="AB91" s="765"/>
      <c r="AC91" s="765"/>
      <c r="AD91" s="765"/>
      <c r="AE91" s="765"/>
      <c r="AF91" s="765"/>
      <c r="AG91" s="765"/>
      <c r="AH91" s="765"/>
      <c r="AI91" s="765"/>
      <c r="AJ91" s="765"/>
      <c r="AK91" s="766"/>
      <c r="AL91" s="766"/>
      <c r="AM91" s="766"/>
      <c r="AN91" s="319"/>
      <c r="AO91" s="413"/>
      <c r="AP91" s="413"/>
      <c r="AQ91" s="413"/>
      <c r="AR91" s="412"/>
      <c r="AS91" s="414"/>
      <c r="AT91" s="414"/>
      <c r="AU91" s="414"/>
      <c r="AV91" s="414"/>
      <c r="AW91" s="414"/>
      <c r="AX91" s="415"/>
      <c r="AY91" s="613"/>
      <c r="AZ91" s="613"/>
      <c r="BA91" s="613"/>
      <c r="BB91" s="613"/>
      <c r="BC91" s="613"/>
      <c r="BD91" s="613"/>
      <c r="BE91" s="411"/>
      <c r="BF91" s="761"/>
      <c r="BG91" s="761"/>
      <c r="BH91" s="761"/>
      <c r="BI91" s="761"/>
      <c r="BJ91" s="761"/>
      <c r="BK91" s="643"/>
      <c r="BL91" s="618"/>
      <c r="BM91" s="612"/>
      <c r="BN91" s="612"/>
      <c r="BO91" s="612"/>
      <c r="BP91" s="412"/>
      <c r="BQ91" s="613"/>
      <c r="BR91" s="613"/>
      <c r="BS91" s="613"/>
      <c r="BT91" s="613"/>
      <c r="BU91" s="613"/>
      <c r="BV91" s="610"/>
      <c r="BW91" s="614"/>
      <c r="BX91" s="614"/>
      <c r="BY91" s="614"/>
      <c r="BZ91" s="614"/>
      <c r="CA91" s="614"/>
      <c r="CB91" s="611"/>
      <c r="CC91" s="614"/>
      <c r="CD91" s="614"/>
      <c r="CE91" s="614"/>
      <c r="CF91" s="614"/>
      <c r="CG91" s="614"/>
      <c r="CH91" s="242"/>
      <c r="CI91" s="245"/>
      <c r="CJ91" s="245"/>
    </row>
    <row r="92" spans="1:88" s="203" customFormat="1" ht="15" customHeight="1">
      <c r="A92" s="173"/>
      <c r="B92" s="173"/>
      <c r="C92" s="173"/>
      <c r="E92" s="776"/>
      <c r="F92" s="776"/>
      <c r="G92" s="765"/>
      <c r="H92" s="765"/>
      <c r="I92" s="765"/>
      <c r="J92" s="765"/>
      <c r="K92" s="765"/>
      <c r="L92" s="765"/>
      <c r="M92" s="765"/>
      <c r="N92" s="765"/>
      <c r="O92" s="765"/>
      <c r="P92" s="765"/>
      <c r="Q92" s="765"/>
      <c r="R92" s="765"/>
      <c r="S92" s="765"/>
      <c r="T92" s="765"/>
      <c r="U92" s="765"/>
      <c r="V92" s="765"/>
      <c r="W92" s="765"/>
      <c r="X92" s="765"/>
      <c r="Y92" s="765"/>
      <c r="Z92" s="765"/>
      <c r="AA92" s="765"/>
      <c r="AB92" s="765"/>
      <c r="AC92" s="765"/>
      <c r="AD92" s="765"/>
      <c r="AE92" s="765"/>
      <c r="AF92" s="765"/>
      <c r="AG92" s="765"/>
      <c r="AH92" s="765"/>
      <c r="AI92" s="765"/>
      <c r="AJ92" s="765"/>
      <c r="AK92" s="766"/>
      <c r="AL92" s="766"/>
      <c r="AM92" s="766"/>
      <c r="AN92" s="319"/>
      <c r="AO92" s="409" t="str">
        <f>IF(LEN(VLOOKUP(AK90,suvaha!$D$92:$H$158,2,FALSE))&lt;11,"",LEFT(RIGHT(VLOOKUP(AK90,suvaha!$D$92:$H$158,2,FALSE),11),1))</f>
        <v/>
      </c>
      <c r="AP92" s="211"/>
      <c r="AQ92" s="409" t="str">
        <f>IF(LEN(VLOOKUP(AK90,suvaha!$D$92:$H$158,2,FALSE))&lt;10,"",LEFT(RIGHT(VLOOKUP(AK90,suvaha!$D$92:$H$158,2,FALSE),10),1))</f>
        <v/>
      </c>
      <c r="AR92" s="411"/>
      <c r="AS92" s="409" t="str">
        <f>IF(LEN(VLOOKUP(AK90,suvaha!$D$92:$H$158,2,FALSE))&lt;9,"",LEFT(RIGHT(VLOOKUP(AK90,suvaha!$D$92:$H$158,2,FALSE),9),1))</f>
        <v/>
      </c>
      <c r="AT92" s="211"/>
      <c r="AU92" s="409" t="str">
        <f>IF(LEN(VLOOKUP(AK90,suvaha!$D$92:$H$158,2,FALSE))&lt;8,"",LEFT(RIGHT(VLOOKUP(AK90,suvaha!$D$92:$H$158,2,FALSE),8),1))</f>
        <v/>
      </c>
      <c r="AV92" s="411"/>
      <c r="AW92" s="409" t="str">
        <f>IF(LEN(VLOOKUP(AK90,suvaha!$D$92:$H$158,2,FALSE))&lt;7,"",LEFT(RIGHT(VLOOKUP(AK90,suvaha!$D$92:$H$158,2,FALSE),7),1))</f>
        <v/>
      </c>
      <c r="AX92" s="415"/>
      <c r="AY92" s="409" t="str">
        <f>IF(LEN(VLOOKUP(AK90,suvaha!$D$92:$H$158,2,FALSE))&lt;6,"",LEFT(RIGHT(VLOOKUP(AK90,suvaha!$D$92:$H$158,2,FALSE),6),1))</f>
        <v>2</v>
      </c>
      <c r="AZ92" s="211"/>
      <c r="BA92" s="754" t="str">
        <f>IF(LEN(VLOOKUP(AK90,suvaha!$D$92:$H$158,2,FALSE))&lt;5,"",LEFT(RIGHT(VLOOKUP(AK90,suvaha!$D$92:$H$158,2,FALSE),5),1))</f>
        <v>5</v>
      </c>
      <c r="BB92" s="754" t="e">
        <f>IF(LEN(#REF!)&lt;5,"",LEFT(RIGHT(#REF!,5),1))</f>
        <v>#REF!</v>
      </c>
      <c r="BC92" s="411"/>
      <c r="BD92" s="409" t="str">
        <f>IF(LEN(VLOOKUP(AK90,suvaha!$D$92:$H$158,2,FALSE))&lt;4,"",LEFT(RIGHT(VLOOKUP(AK90,suvaha!$D$92:$H$158,2,FALSE),4),1))</f>
        <v>1</v>
      </c>
      <c r="BE92" s="411"/>
      <c r="BF92" s="409" t="str">
        <f>IF(LEN(VLOOKUP(AK90,suvaha!$D$92:$H$158,2,FALSE))&lt;3,"",LEFT(RIGHT(VLOOKUP(AK90,suvaha!$D$92:$H$158,2,FALSE),3),1))</f>
        <v>1</v>
      </c>
      <c r="BG92" s="411"/>
      <c r="BH92" s="409" t="str">
        <f>IF(LEN(VLOOKUP(AK90,suvaha!$D$92:$H$158,2,FALSE))&lt;2,"",LEFT(RIGHT(VLOOKUP(AK90,suvaha!$D$92:$H$158,2,FALSE),2),1))</f>
        <v>7</v>
      </c>
      <c r="BI92" s="411"/>
      <c r="BJ92" s="409" t="str">
        <f>IF(VLOOKUP(AK90,suvaha!$D$92:$H$158,2,FALSE)=0,"",IF(LEN(VLOOKUP(AK90,suvaha!$D$92:$H$158,2,FALSE))&lt;1,"",LEFT(RIGHT(VLOOKUP(AK90,suvaha!$D$92:$H$158,2,FALSE),1),1)))</f>
        <v>7</v>
      </c>
      <c r="BK92" s="643"/>
      <c r="BL92" s="618"/>
      <c r="BM92" s="409" t="str">
        <f>IF(LEN(VLOOKUP(AK90,suvaha!$D$92:$H$158,4,FALSE))&lt;11,"",LEFT(RIGHT(VLOOKUP(AK90,suvaha!$D$92:$H$158,4,FALSE),11),1))</f>
        <v/>
      </c>
      <c r="BN92" s="211"/>
      <c r="BO92" s="409" t="str">
        <f>IF(LEN(VLOOKUP(AK90,suvaha!$D$92:$H$158,4,FALSE))&lt;10,"",LEFT(RIGHT(VLOOKUP(AK90,suvaha!$D$92:$H$158,4,FALSE),10),1))</f>
        <v/>
      </c>
      <c r="BP92" s="411"/>
      <c r="BQ92" s="409" t="str">
        <f>IF(LEN(VLOOKUP(AK90,suvaha!$D$92:$H$158,4,FALSE))&lt;9,"",LEFT(RIGHT(VLOOKUP(AK90,suvaha!$D$92:$H$158,4,FALSE),9),1))</f>
        <v/>
      </c>
      <c r="BR92" s="211"/>
      <c r="BS92" s="409" t="str">
        <f>IF(LEN(VLOOKUP(AK90,suvaha!$D$92:$H$158,4,FALSE))&lt;8,"",LEFT(RIGHT(VLOOKUP(AK90,suvaha!$D$92:$H$158,4,FALSE),8),1))</f>
        <v/>
      </c>
      <c r="BT92" s="411"/>
      <c r="BU92" s="409" t="str">
        <f>IF(LEN(VLOOKUP(AK90,suvaha!$D$92:$H$158,4,FALSE))&lt;7,"",LEFT(RIGHT(VLOOKUP(AK90,suvaha!$D$92:$H$158,4,FALSE),7),1))</f>
        <v/>
      </c>
      <c r="BV92" s="610"/>
      <c r="BW92" s="409" t="str">
        <f>IF(LEN(VLOOKUP(AK90,suvaha!$D$92:$H$158,4,FALSE))&lt;6,"",LEFT(RIGHT(VLOOKUP(AK90,suvaha!$D$92:$H$158,4,FALSE),6),1))</f>
        <v>3</v>
      </c>
      <c r="BX92" s="411"/>
      <c r="BY92" s="409" t="str">
        <f>IF(LEN(VLOOKUP(AK90,suvaha!$D$92:$H$158,4,FALSE))&lt;5,"",LEFT(RIGHT(VLOOKUP(AK90,suvaha!$D$92:$H$158,4,FALSE),5),1))</f>
        <v>0</v>
      </c>
      <c r="BZ92" s="411"/>
      <c r="CA92" s="409" t="str">
        <f>IF(LEN(VLOOKUP(AK90,suvaha!$D$92:$H$158,4,FALSE))&lt;4,"",LEFT(RIGHT(VLOOKUP(AK90,suvaha!$D$92:$H$158,4,FALSE),4),1))</f>
        <v>9</v>
      </c>
      <c r="CB92" s="611"/>
      <c r="CC92" s="409" t="str">
        <f>IF(LEN(VLOOKUP(AK90,suvaha!$D$92:$H$158,4,FALSE))&lt;3,"",LEFT(RIGHT(VLOOKUP(AK90,suvaha!$D$92:$H$158,4,FALSE),3),1))</f>
        <v>3</v>
      </c>
      <c r="CD92" s="411"/>
      <c r="CE92" s="409" t="str">
        <f>IF(LEN(VLOOKUP(AK90,suvaha!$D$92:$H$158,4,FALSE))&lt;2,"",LEFT(RIGHT(VLOOKUP(AK90,suvaha!$D$92:$H$158,4,FALSE),2),1))</f>
        <v>9</v>
      </c>
      <c r="CF92" s="411"/>
      <c r="CG92" s="409" t="str">
        <f>IF(VLOOKUP(AK90,suvaha!$D$92:$H$158,4,FALSE)=0,"",IF(LEN(VLOOKUP(AK90,suvaha!$D$92:$H$158,4,FALSE))&lt;1,"",LEFT(RIGHT(VLOOKUP(AK90,suvaha!$D$92:$H$158,4,FALSE),1),1)))</f>
        <v>1</v>
      </c>
      <c r="CH92" s="242"/>
      <c r="CI92" s="173"/>
      <c r="CJ92" s="173"/>
    </row>
    <row r="93" spans="1:88" s="203" customFormat="1" ht="3" customHeight="1">
      <c r="A93" s="173"/>
      <c r="B93" s="173"/>
      <c r="C93" s="173"/>
      <c r="E93" s="776"/>
      <c r="F93" s="776"/>
      <c r="G93" s="765"/>
      <c r="H93" s="765"/>
      <c r="I93" s="765"/>
      <c r="J93" s="765"/>
      <c r="K93" s="765"/>
      <c r="L93" s="765"/>
      <c r="M93" s="765"/>
      <c r="N93" s="765"/>
      <c r="O93" s="765"/>
      <c r="P93" s="765"/>
      <c r="Q93" s="765"/>
      <c r="R93" s="765"/>
      <c r="S93" s="765"/>
      <c r="T93" s="765"/>
      <c r="U93" s="765"/>
      <c r="V93" s="765"/>
      <c r="W93" s="765"/>
      <c r="X93" s="765"/>
      <c r="Y93" s="765"/>
      <c r="Z93" s="765"/>
      <c r="AA93" s="765"/>
      <c r="AB93" s="765"/>
      <c r="AC93" s="765"/>
      <c r="AD93" s="765"/>
      <c r="AE93" s="765"/>
      <c r="AF93" s="765"/>
      <c r="AG93" s="765"/>
      <c r="AH93" s="765"/>
      <c r="AI93" s="765"/>
      <c r="AJ93" s="765"/>
      <c r="AK93" s="766"/>
      <c r="AL93" s="766"/>
      <c r="AM93" s="766"/>
      <c r="AN93" s="322"/>
      <c r="AO93" s="331"/>
      <c r="AP93" s="331"/>
      <c r="AQ93" s="331"/>
      <c r="AR93" s="331"/>
      <c r="AS93" s="331"/>
      <c r="AT93" s="331"/>
      <c r="AU93" s="331"/>
      <c r="AV93" s="331"/>
      <c r="AW93" s="331"/>
      <c r="AX93" s="331"/>
      <c r="AY93" s="331"/>
      <c r="AZ93" s="331"/>
      <c r="BA93" s="331"/>
      <c r="BB93" s="331"/>
      <c r="BC93" s="331"/>
      <c r="BD93" s="331"/>
      <c r="BE93" s="270"/>
      <c r="BF93" s="270"/>
      <c r="BG93" s="270"/>
      <c r="BH93" s="270"/>
      <c r="BI93" s="270"/>
      <c r="BJ93" s="270"/>
      <c r="BK93" s="270"/>
      <c r="BL93" s="638"/>
      <c r="BM93" s="638"/>
      <c r="BN93" s="638"/>
      <c r="BO93" s="638"/>
      <c r="BP93" s="638"/>
      <c r="BQ93" s="638"/>
      <c r="BR93" s="638"/>
      <c r="BS93" s="638"/>
      <c r="BT93" s="638"/>
      <c r="BU93" s="638"/>
      <c r="BV93" s="638"/>
      <c r="BW93" s="638"/>
      <c r="BX93" s="638"/>
      <c r="BY93" s="638"/>
      <c r="BZ93" s="638"/>
      <c r="CA93" s="638"/>
      <c r="CB93" s="638"/>
      <c r="CC93" s="270"/>
      <c r="CD93" s="270"/>
      <c r="CE93" s="270"/>
      <c r="CF93" s="270"/>
      <c r="CG93" s="270"/>
      <c r="CH93" s="243"/>
      <c r="CI93" s="173"/>
      <c r="CJ93" s="173"/>
    </row>
    <row r="94" spans="1:88" s="267" customFormat="1" ht="3" customHeight="1">
      <c r="A94" s="261"/>
      <c r="B94" s="262"/>
      <c r="C94" s="263"/>
      <c r="D94" s="263"/>
      <c r="E94" s="833" t="s">
        <v>947</v>
      </c>
      <c r="F94" s="834"/>
      <c r="G94" s="785" t="str">
        <f>Index!C190</f>
        <v>Bežné bankové úvery (221A, 231, 232, 23X, 461A, 46XA)</v>
      </c>
      <c r="H94" s="785"/>
      <c r="I94" s="785"/>
      <c r="J94" s="785"/>
      <c r="K94" s="785"/>
      <c r="L94" s="785"/>
      <c r="M94" s="785"/>
      <c r="N94" s="785"/>
      <c r="O94" s="785"/>
      <c r="P94" s="785"/>
      <c r="Q94" s="785"/>
      <c r="R94" s="785"/>
      <c r="S94" s="785"/>
      <c r="T94" s="785"/>
      <c r="U94" s="785"/>
      <c r="V94" s="785"/>
      <c r="W94" s="785"/>
      <c r="X94" s="785"/>
      <c r="Y94" s="785"/>
      <c r="Z94" s="785"/>
      <c r="AA94" s="785"/>
      <c r="AB94" s="785"/>
      <c r="AC94" s="785"/>
      <c r="AD94" s="785"/>
      <c r="AE94" s="785"/>
      <c r="AF94" s="785"/>
      <c r="AG94" s="785"/>
      <c r="AH94" s="785"/>
      <c r="AI94" s="785"/>
      <c r="AJ94" s="785"/>
      <c r="AK94" s="786" t="s">
        <v>948</v>
      </c>
      <c r="AL94" s="786"/>
      <c r="AM94" s="786"/>
      <c r="AN94" s="330"/>
      <c r="AO94" s="332"/>
      <c r="AP94" s="332"/>
      <c r="AQ94" s="332"/>
      <c r="AR94" s="332"/>
      <c r="AS94" s="332"/>
      <c r="AT94" s="332"/>
      <c r="AU94" s="332"/>
      <c r="AV94" s="332"/>
      <c r="AW94" s="332"/>
      <c r="AX94" s="332"/>
      <c r="AY94" s="332"/>
      <c r="AZ94" s="332"/>
      <c r="BA94" s="332"/>
      <c r="BB94" s="332"/>
      <c r="BC94" s="332"/>
      <c r="BD94" s="332"/>
      <c r="BE94" s="264"/>
      <c r="BF94" s="264"/>
      <c r="BG94" s="264"/>
      <c r="BH94" s="264"/>
      <c r="BI94" s="264"/>
      <c r="BJ94" s="264"/>
      <c r="BK94" s="264"/>
      <c r="BL94" s="659"/>
      <c r="BM94" s="659"/>
      <c r="BN94" s="659"/>
      <c r="BO94" s="659"/>
      <c r="BP94" s="659"/>
      <c r="BQ94" s="659"/>
      <c r="BR94" s="659"/>
      <c r="BS94" s="659"/>
      <c r="BT94" s="659"/>
      <c r="BU94" s="659"/>
      <c r="BV94" s="659"/>
      <c r="BW94" s="659"/>
      <c r="BX94" s="659"/>
      <c r="BY94" s="659"/>
      <c r="BZ94" s="659"/>
      <c r="CA94" s="659"/>
      <c r="CB94" s="659"/>
      <c r="CC94" s="264"/>
      <c r="CD94" s="264"/>
      <c r="CE94" s="264"/>
      <c r="CF94" s="264"/>
      <c r="CG94" s="264"/>
      <c r="CH94" s="265"/>
      <c r="CI94" s="266"/>
      <c r="CJ94" s="266"/>
    </row>
    <row r="95" spans="1:88" s="267" customFormat="1" ht="3" customHeight="1">
      <c r="A95" s="261"/>
      <c r="B95" s="261"/>
      <c r="C95" s="261"/>
      <c r="D95" s="262"/>
      <c r="E95" s="833"/>
      <c r="F95" s="834"/>
      <c r="G95" s="785"/>
      <c r="H95" s="785"/>
      <c r="I95" s="785"/>
      <c r="J95" s="785"/>
      <c r="K95" s="785"/>
      <c r="L95" s="785"/>
      <c r="M95" s="785"/>
      <c r="N95" s="785"/>
      <c r="O95" s="785"/>
      <c r="P95" s="785"/>
      <c r="Q95" s="785"/>
      <c r="R95" s="785"/>
      <c r="S95" s="785"/>
      <c r="T95" s="785"/>
      <c r="U95" s="785"/>
      <c r="V95" s="785"/>
      <c r="W95" s="785"/>
      <c r="X95" s="785"/>
      <c r="Y95" s="785"/>
      <c r="Z95" s="785"/>
      <c r="AA95" s="785"/>
      <c r="AB95" s="785"/>
      <c r="AC95" s="785"/>
      <c r="AD95" s="785"/>
      <c r="AE95" s="785"/>
      <c r="AF95" s="785"/>
      <c r="AG95" s="785"/>
      <c r="AH95" s="785"/>
      <c r="AI95" s="785"/>
      <c r="AJ95" s="785"/>
      <c r="AK95" s="786"/>
      <c r="AL95" s="786"/>
      <c r="AM95" s="786"/>
      <c r="AN95" s="333"/>
      <c r="AO95" s="413"/>
      <c r="AP95" s="413"/>
      <c r="AQ95" s="413"/>
      <c r="AR95" s="412"/>
      <c r="AS95" s="410"/>
      <c r="AT95" s="410"/>
      <c r="AU95" s="410"/>
      <c r="AV95" s="410"/>
      <c r="AW95" s="410"/>
      <c r="AX95" s="411"/>
      <c r="AY95" s="800"/>
      <c r="AZ95" s="800"/>
      <c r="BA95" s="800"/>
      <c r="BB95" s="800"/>
      <c r="BC95" s="800"/>
      <c r="BD95" s="800"/>
      <c r="BE95" s="411"/>
      <c r="BF95" s="761"/>
      <c r="BG95" s="761"/>
      <c r="BH95" s="761"/>
      <c r="BI95" s="761"/>
      <c r="BJ95" s="761"/>
      <c r="BK95" s="643"/>
      <c r="BL95" s="618"/>
      <c r="BM95" s="612"/>
      <c r="BN95" s="612"/>
      <c r="BO95" s="612"/>
      <c r="BP95" s="412"/>
      <c r="BQ95" s="800"/>
      <c r="BR95" s="800"/>
      <c r="BS95" s="800"/>
      <c r="BT95" s="800"/>
      <c r="BU95" s="800"/>
      <c r="BV95" s="801"/>
      <c r="BW95" s="761"/>
      <c r="BX95" s="761"/>
      <c r="BY95" s="761"/>
      <c r="BZ95" s="761"/>
      <c r="CA95" s="761"/>
      <c r="CB95" s="802"/>
      <c r="CC95" s="761"/>
      <c r="CD95" s="761"/>
      <c r="CE95" s="761"/>
      <c r="CF95" s="761"/>
      <c r="CG95" s="761"/>
      <c r="CH95" s="268"/>
      <c r="CI95" s="266"/>
      <c r="CJ95" s="266"/>
    </row>
    <row r="96" spans="1:88" s="269" customFormat="1" ht="15" customHeight="1">
      <c r="A96" s="261"/>
      <c r="B96" s="261"/>
      <c r="C96" s="261"/>
      <c r="E96" s="833"/>
      <c r="F96" s="834"/>
      <c r="G96" s="785"/>
      <c r="H96" s="785"/>
      <c r="I96" s="785"/>
      <c r="J96" s="785"/>
      <c r="K96" s="785"/>
      <c r="L96" s="785"/>
      <c r="M96" s="785"/>
      <c r="N96" s="785"/>
      <c r="O96" s="785"/>
      <c r="P96" s="785"/>
      <c r="Q96" s="785"/>
      <c r="R96" s="785"/>
      <c r="S96" s="785"/>
      <c r="T96" s="785"/>
      <c r="U96" s="785"/>
      <c r="V96" s="785"/>
      <c r="W96" s="785"/>
      <c r="X96" s="785"/>
      <c r="Y96" s="785"/>
      <c r="Z96" s="785"/>
      <c r="AA96" s="785"/>
      <c r="AB96" s="785"/>
      <c r="AC96" s="785"/>
      <c r="AD96" s="785"/>
      <c r="AE96" s="785"/>
      <c r="AF96" s="785"/>
      <c r="AG96" s="785"/>
      <c r="AH96" s="785"/>
      <c r="AI96" s="785"/>
      <c r="AJ96" s="785"/>
      <c r="AK96" s="786"/>
      <c r="AL96" s="786"/>
      <c r="AM96" s="786"/>
      <c r="AN96" s="333"/>
      <c r="AO96" s="409" t="str">
        <f>IF(LEN(VLOOKUP(AK94,suvaha!$D$92:$H$158,2,FALSE))&lt;11,"",LEFT(RIGHT(VLOOKUP(AK94,suvaha!$D$92:$H$158,2,FALSE),11),1))</f>
        <v/>
      </c>
      <c r="AP96" s="211"/>
      <c r="AQ96" s="409" t="str">
        <f>IF(LEN(VLOOKUP(AK94,suvaha!$D$92:$H$158,2,FALSE))&lt;10,"",LEFT(RIGHT(VLOOKUP(AK94,suvaha!$D$92:$H$158,2,FALSE),10),1))</f>
        <v/>
      </c>
      <c r="AR96" s="411"/>
      <c r="AS96" s="409" t="str">
        <f>IF(LEN(VLOOKUP(AK94,suvaha!$D$92:$H$158,2,FALSE))&lt;9,"",LEFT(RIGHT(VLOOKUP(AK94,suvaha!$D$92:$H$158,2,FALSE),9),1))</f>
        <v/>
      </c>
      <c r="AT96" s="211"/>
      <c r="AU96" s="409" t="str">
        <f>IF(LEN(VLOOKUP(AK94,suvaha!$D$92:$H$158,2,FALSE))&lt;8,"",LEFT(RIGHT(VLOOKUP(AK94,suvaha!$D$92:$H$158,2,FALSE),8),1))</f>
        <v/>
      </c>
      <c r="AV96" s="411"/>
      <c r="AW96" s="409" t="str">
        <f>IF(LEN(VLOOKUP(AK94,suvaha!$D$92:$H$158,2,FALSE))&lt;7,"",LEFT(RIGHT(VLOOKUP(AK94,suvaha!$D$92:$H$158,2,FALSE),7),1))</f>
        <v>2</v>
      </c>
      <c r="AX96" s="411"/>
      <c r="AY96" s="409" t="str">
        <f>IF(LEN(VLOOKUP(AK94,suvaha!$D$92:$H$158,2,FALSE))&lt;6,"",LEFT(RIGHT(VLOOKUP(AK94,suvaha!$D$92:$H$158,2,FALSE),6),1))</f>
        <v>5</v>
      </c>
      <c r="AZ96" s="211"/>
      <c r="BA96" s="754" t="str">
        <f>IF(LEN(VLOOKUP(AK94,suvaha!$D$92:$H$158,2,FALSE))&lt;5,"",LEFT(RIGHT(VLOOKUP(AK94,suvaha!$D$92:$H$158,2,FALSE),5),1))</f>
        <v>0</v>
      </c>
      <c r="BB96" s="754" t="e">
        <f>IF(LEN(#REF!)&lt;5,"",LEFT(RIGHT(#REF!,5),1))</f>
        <v>#REF!</v>
      </c>
      <c r="BC96" s="411"/>
      <c r="BD96" s="409" t="str">
        <f>IF(LEN(VLOOKUP(AK94,suvaha!$D$92:$H$158,2,FALSE))&lt;4,"",LEFT(RIGHT(VLOOKUP(AK94,suvaha!$D$92:$H$158,2,FALSE),4),1))</f>
        <v>0</v>
      </c>
      <c r="BE96" s="411"/>
      <c r="BF96" s="409" t="str">
        <f>IF(LEN(VLOOKUP(AK94,suvaha!$D$92:$H$158,2,FALSE))&lt;3,"",LEFT(RIGHT(VLOOKUP(AK94,suvaha!$D$92:$H$158,2,FALSE),3),1))</f>
        <v>0</v>
      </c>
      <c r="BG96" s="411"/>
      <c r="BH96" s="409" t="str">
        <f>IF(LEN(VLOOKUP(AK94,suvaha!$D$92:$H$158,2,FALSE))&lt;2,"",LEFT(RIGHT(VLOOKUP(AK94,suvaha!$D$92:$H$158,2,FALSE),2),1))</f>
        <v>0</v>
      </c>
      <c r="BI96" s="411"/>
      <c r="BJ96" s="409" t="str">
        <f>IF(VLOOKUP(AK94,suvaha!$D$92:$H$158,2,FALSE)=0,"",IF(LEN(VLOOKUP(AK94,suvaha!$D$92:$H$158,2,FALSE))&lt;1,"",LEFT(RIGHT(VLOOKUP(AK94,suvaha!$D$92:$H$158,2,FALSE),1),1)))</f>
        <v>0</v>
      </c>
      <c r="BK96" s="643"/>
      <c r="BL96" s="618"/>
      <c r="BM96" s="409" t="str">
        <f>IF(LEN(VLOOKUP(AK94,suvaha!$D$92:$H$158,4,FALSE))&lt;11,"",LEFT(RIGHT(VLOOKUP(AK94,suvaha!$D$92:$H$158,4,FALSE),11),1))</f>
        <v/>
      </c>
      <c r="BN96" s="211"/>
      <c r="BO96" s="409" t="str">
        <f>IF(LEN(VLOOKUP(AK94,suvaha!$D$92:$H$158,4,FALSE))&lt;10,"",LEFT(RIGHT(VLOOKUP(AK94,suvaha!$D$92:$H$158,4,FALSE),10),1))</f>
        <v/>
      </c>
      <c r="BP96" s="411"/>
      <c r="BQ96" s="409" t="str">
        <f>IF(LEN(VLOOKUP(AK94,suvaha!$D$92:$H$158,4,FALSE))&lt;9,"",LEFT(RIGHT(VLOOKUP(AK94,suvaha!$D$92:$H$158,4,FALSE),9),1))</f>
        <v/>
      </c>
      <c r="BR96" s="211"/>
      <c r="BS96" s="409" t="str">
        <f>IF(LEN(VLOOKUP(AK94,suvaha!$D$92:$H$158,4,FALSE))&lt;8,"",LEFT(RIGHT(VLOOKUP(AK94,suvaha!$D$92:$H$158,4,FALSE),8),1))</f>
        <v/>
      </c>
      <c r="BT96" s="411"/>
      <c r="BU96" s="409" t="str">
        <f>IF(LEN(VLOOKUP(AK94,suvaha!$D$92:$H$158,4,FALSE))&lt;7,"",LEFT(RIGHT(VLOOKUP(AK94,suvaha!$D$92:$H$158,4,FALSE),7),1))</f>
        <v>3</v>
      </c>
      <c r="BV96" s="801"/>
      <c r="BW96" s="409" t="str">
        <f>IF(LEN(VLOOKUP(AK94,suvaha!$D$92:$H$158,4,FALSE))&lt;6,"",LEFT(RIGHT(VLOOKUP(AK94,suvaha!$D$92:$H$158,4,FALSE),6),1))</f>
        <v>5</v>
      </c>
      <c r="BX96" s="411"/>
      <c r="BY96" s="409" t="str">
        <f>IF(LEN(VLOOKUP(AK94,suvaha!$D$92:$H$158,4,FALSE))&lt;5,"",LEFT(RIGHT(VLOOKUP(AK94,suvaha!$D$92:$H$158,4,FALSE),5),1))</f>
        <v>2</v>
      </c>
      <c r="BZ96" s="411"/>
      <c r="CA96" s="409" t="str">
        <f>IF(LEN(VLOOKUP(AK94,suvaha!$D$92:$H$158,4,FALSE))&lt;4,"",LEFT(RIGHT(VLOOKUP(AK94,suvaha!$D$92:$H$158,4,FALSE),4),1))</f>
        <v>0</v>
      </c>
      <c r="CB96" s="802"/>
      <c r="CC96" s="409" t="str">
        <f>IF(LEN(VLOOKUP(AK94,suvaha!$D$92:$H$158,4,FALSE))&lt;3,"",LEFT(RIGHT(VLOOKUP(AK94,suvaha!$D$92:$H$158,4,FALSE),3),1))</f>
        <v>0</v>
      </c>
      <c r="CD96" s="411"/>
      <c r="CE96" s="409" t="str">
        <f>IF(LEN(VLOOKUP(AK94,suvaha!$D$92:$H$158,4,FALSE))&lt;2,"",LEFT(RIGHT(VLOOKUP(AK94,suvaha!$D$92:$H$158,4,FALSE),2),1))</f>
        <v>0</v>
      </c>
      <c r="CF96" s="411"/>
      <c r="CG96" s="409" t="str">
        <f>IF(VLOOKUP(AK94,suvaha!$D$92:$H$158,4,FALSE)=0,"",IF(LEN(VLOOKUP(AK94,suvaha!$D$92:$H$158,4,FALSE))&lt;1,"",LEFT(RIGHT(VLOOKUP(AK94,suvaha!$D$92:$H$158,4,FALSE),1),1)))</f>
        <v>0</v>
      </c>
      <c r="CH96" s="268"/>
      <c r="CI96" s="261"/>
      <c r="CJ96" s="261"/>
    </row>
    <row r="97" spans="1:88" s="269" customFormat="1" ht="3" customHeight="1">
      <c r="A97" s="261"/>
      <c r="B97" s="261"/>
      <c r="C97" s="261"/>
      <c r="E97" s="833"/>
      <c r="F97" s="834"/>
      <c r="G97" s="785"/>
      <c r="H97" s="785"/>
      <c r="I97" s="785"/>
      <c r="J97" s="785"/>
      <c r="K97" s="785"/>
      <c r="L97" s="785"/>
      <c r="M97" s="785"/>
      <c r="N97" s="785"/>
      <c r="O97" s="785"/>
      <c r="P97" s="785"/>
      <c r="Q97" s="785"/>
      <c r="R97" s="785"/>
      <c r="S97" s="785"/>
      <c r="T97" s="785"/>
      <c r="U97" s="785"/>
      <c r="V97" s="785"/>
      <c r="W97" s="785"/>
      <c r="X97" s="785"/>
      <c r="Y97" s="785"/>
      <c r="Z97" s="785"/>
      <c r="AA97" s="785"/>
      <c r="AB97" s="785"/>
      <c r="AC97" s="785"/>
      <c r="AD97" s="785"/>
      <c r="AE97" s="785"/>
      <c r="AF97" s="785"/>
      <c r="AG97" s="785"/>
      <c r="AH97" s="785"/>
      <c r="AI97" s="785"/>
      <c r="AJ97" s="785"/>
      <c r="AK97" s="786"/>
      <c r="AL97" s="786"/>
      <c r="AM97" s="786"/>
      <c r="AN97" s="329"/>
      <c r="AO97" s="331"/>
      <c r="AP97" s="331"/>
      <c r="AQ97" s="331"/>
      <c r="AR97" s="331"/>
      <c r="AS97" s="331"/>
      <c r="AT97" s="331"/>
      <c r="AU97" s="331"/>
      <c r="AV97" s="331"/>
      <c r="AW97" s="331"/>
      <c r="AX97" s="331"/>
      <c r="AY97" s="331"/>
      <c r="AZ97" s="331"/>
      <c r="BA97" s="331"/>
      <c r="BB97" s="331"/>
      <c r="BC97" s="331"/>
      <c r="BD97" s="331"/>
      <c r="BE97" s="270"/>
      <c r="BF97" s="270"/>
      <c r="BG97" s="270"/>
      <c r="BH97" s="270"/>
      <c r="BI97" s="270"/>
      <c r="BJ97" s="270"/>
      <c r="BK97" s="270"/>
      <c r="BL97" s="638"/>
      <c r="BM97" s="638"/>
      <c r="BN97" s="638"/>
      <c r="BO97" s="638"/>
      <c r="BP97" s="638"/>
      <c r="BQ97" s="638"/>
      <c r="BR97" s="638"/>
      <c r="BS97" s="638"/>
      <c r="BT97" s="638"/>
      <c r="BU97" s="638"/>
      <c r="BV97" s="638"/>
      <c r="BW97" s="638"/>
      <c r="BX97" s="638"/>
      <c r="BY97" s="638"/>
      <c r="BZ97" s="638"/>
      <c r="CA97" s="638"/>
      <c r="CB97" s="638"/>
      <c r="CC97" s="270"/>
      <c r="CD97" s="270"/>
      <c r="CE97" s="270"/>
      <c r="CF97" s="270"/>
      <c r="CG97" s="270"/>
      <c r="CH97" s="271"/>
      <c r="CI97" s="261"/>
      <c r="CJ97" s="261"/>
    </row>
    <row r="98" spans="1:88" s="267" customFormat="1" ht="3" customHeight="1">
      <c r="A98" s="261"/>
      <c r="B98" s="262"/>
      <c r="C98" s="263"/>
      <c r="D98" s="263"/>
      <c r="E98" s="833" t="s">
        <v>949</v>
      </c>
      <c r="F98" s="834"/>
      <c r="G98" s="785" t="str">
        <f>Index!C191</f>
        <v>Krátkodobé finančné výpomoci (241, 249, 24X, 473A, /-/255A)</v>
      </c>
      <c r="H98" s="785"/>
      <c r="I98" s="785"/>
      <c r="J98" s="785"/>
      <c r="K98" s="785"/>
      <c r="L98" s="785"/>
      <c r="M98" s="785"/>
      <c r="N98" s="785"/>
      <c r="O98" s="785"/>
      <c r="P98" s="785"/>
      <c r="Q98" s="785"/>
      <c r="R98" s="785"/>
      <c r="S98" s="785"/>
      <c r="T98" s="785"/>
      <c r="U98" s="785"/>
      <c r="V98" s="785"/>
      <c r="W98" s="785"/>
      <c r="X98" s="785"/>
      <c r="Y98" s="785"/>
      <c r="Z98" s="785"/>
      <c r="AA98" s="785"/>
      <c r="AB98" s="785"/>
      <c r="AC98" s="785"/>
      <c r="AD98" s="785"/>
      <c r="AE98" s="785"/>
      <c r="AF98" s="785"/>
      <c r="AG98" s="785"/>
      <c r="AH98" s="785"/>
      <c r="AI98" s="785"/>
      <c r="AJ98" s="785"/>
      <c r="AK98" s="786" t="s">
        <v>950</v>
      </c>
      <c r="AL98" s="786"/>
      <c r="AM98" s="786"/>
      <c r="AN98" s="330"/>
      <c r="AO98" s="332"/>
      <c r="AP98" s="332"/>
      <c r="AQ98" s="332"/>
      <c r="AR98" s="332"/>
      <c r="AS98" s="332"/>
      <c r="AT98" s="332"/>
      <c r="AU98" s="332"/>
      <c r="AV98" s="332"/>
      <c r="AW98" s="332"/>
      <c r="AX98" s="332"/>
      <c r="AY98" s="332"/>
      <c r="AZ98" s="332"/>
      <c r="BA98" s="332"/>
      <c r="BB98" s="332"/>
      <c r="BC98" s="332"/>
      <c r="BD98" s="332"/>
      <c r="BE98" s="264"/>
      <c r="BF98" s="264"/>
      <c r="BG98" s="264"/>
      <c r="BH98" s="264"/>
      <c r="BI98" s="264"/>
      <c r="BJ98" s="264"/>
      <c r="BK98" s="264"/>
      <c r="BL98" s="659"/>
      <c r="BM98" s="659"/>
      <c r="BN98" s="659"/>
      <c r="BO98" s="659"/>
      <c r="BP98" s="659"/>
      <c r="BQ98" s="659"/>
      <c r="BR98" s="659"/>
      <c r="BS98" s="659"/>
      <c r="BT98" s="659"/>
      <c r="BU98" s="659"/>
      <c r="BV98" s="659"/>
      <c r="BW98" s="659"/>
      <c r="BX98" s="659"/>
      <c r="BY98" s="659"/>
      <c r="BZ98" s="659"/>
      <c r="CA98" s="659"/>
      <c r="CB98" s="659"/>
      <c r="CC98" s="264"/>
      <c r="CD98" s="264"/>
      <c r="CE98" s="264"/>
      <c r="CF98" s="264"/>
      <c r="CG98" s="264"/>
      <c r="CH98" s="265"/>
      <c r="CI98" s="266"/>
      <c r="CJ98" s="266"/>
    </row>
    <row r="99" spans="1:88" s="267" customFormat="1" ht="3" customHeight="1">
      <c r="A99" s="261"/>
      <c r="B99" s="261"/>
      <c r="C99" s="261"/>
      <c r="D99" s="262"/>
      <c r="E99" s="833"/>
      <c r="F99" s="834"/>
      <c r="G99" s="785"/>
      <c r="H99" s="785"/>
      <c r="I99" s="785"/>
      <c r="J99" s="785"/>
      <c r="K99" s="785"/>
      <c r="L99" s="785"/>
      <c r="M99" s="785"/>
      <c r="N99" s="785"/>
      <c r="O99" s="785"/>
      <c r="P99" s="785"/>
      <c r="Q99" s="785"/>
      <c r="R99" s="785"/>
      <c r="S99" s="785"/>
      <c r="T99" s="785"/>
      <c r="U99" s="785"/>
      <c r="V99" s="785"/>
      <c r="W99" s="785"/>
      <c r="X99" s="785"/>
      <c r="Y99" s="785"/>
      <c r="Z99" s="785"/>
      <c r="AA99" s="785"/>
      <c r="AB99" s="785"/>
      <c r="AC99" s="785"/>
      <c r="AD99" s="785"/>
      <c r="AE99" s="785"/>
      <c r="AF99" s="785"/>
      <c r="AG99" s="785"/>
      <c r="AH99" s="785"/>
      <c r="AI99" s="785"/>
      <c r="AJ99" s="785"/>
      <c r="AK99" s="786"/>
      <c r="AL99" s="786"/>
      <c r="AM99" s="786"/>
      <c r="AN99" s="333"/>
      <c r="AO99" s="413"/>
      <c r="AP99" s="413"/>
      <c r="AQ99" s="413"/>
      <c r="AR99" s="412"/>
      <c r="AS99" s="410"/>
      <c r="AT99" s="410"/>
      <c r="AU99" s="410"/>
      <c r="AV99" s="410"/>
      <c r="AW99" s="410"/>
      <c r="AX99" s="411"/>
      <c r="AY99" s="800"/>
      <c r="AZ99" s="800"/>
      <c r="BA99" s="800"/>
      <c r="BB99" s="800"/>
      <c r="BC99" s="800"/>
      <c r="BD99" s="800"/>
      <c r="BE99" s="411"/>
      <c r="BF99" s="761"/>
      <c r="BG99" s="761"/>
      <c r="BH99" s="761"/>
      <c r="BI99" s="761"/>
      <c r="BJ99" s="761"/>
      <c r="BK99" s="643"/>
      <c r="BL99" s="618"/>
      <c r="BM99" s="612"/>
      <c r="BN99" s="612"/>
      <c r="BO99" s="612"/>
      <c r="BP99" s="412"/>
      <c r="BQ99" s="800"/>
      <c r="BR99" s="800"/>
      <c r="BS99" s="800"/>
      <c r="BT99" s="800"/>
      <c r="BU99" s="800"/>
      <c r="BV99" s="801"/>
      <c r="BW99" s="761"/>
      <c r="BX99" s="761"/>
      <c r="BY99" s="761"/>
      <c r="BZ99" s="761"/>
      <c r="CA99" s="761"/>
      <c r="CB99" s="802"/>
      <c r="CC99" s="761"/>
      <c r="CD99" s="761"/>
      <c r="CE99" s="761"/>
      <c r="CF99" s="761"/>
      <c r="CG99" s="761"/>
      <c r="CH99" s="268"/>
      <c r="CI99" s="266"/>
      <c r="CJ99" s="266"/>
    </row>
    <row r="100" spans="1:88" s="269" customFormat="1" ht="15" customHeight="1">
      <c r="A100" s="261"/>
      <c r="B100" s="261"/>
      <c r="C100" s="261"/>
      <c r="E100" s="833"/>
      <c r="F100" s="834"/>
      <c r="G100" s="785"/>
      <c r="H100" s="785"/>
      <c r="I100" s="785"/>
      <c r="J100" s="785"/>
      <c r="K100" s="785"/>
      <c r="L100" s="785"/>
      <c r="M100" s="785"/>
      <c r="N100" s="785"/>
      <c r="O100" s="785"/>
      <c r="P100" s="785"/>
      <c r="Q100" s="785"/>
      <c r="R100" s="785"/>
      <c r="S100" s="785"/>
      <c r="T100" s="785"/>
      <c r="U100" s="785"/>
      <c r="V100" s="785"/>
      <c r="W100" s="785"/>
      <c r="X100" s="785"/>
      <c r="Y100" s="785"/>
      <c r="Z100" s="785"/>
      <c r="AA100" s="785"/>
      <c r="AB100" s="785"/>
      <c r="AC100" s="785"/>
      <c r="AD100" s="785"/>
      <c r="AE100" s="785"/>
      <c r="AF100" s="785"/>
      <c r="AG100" s="785"/>
      <c r="AH100" s="785"/>
      <c r="AI100" s="785"/>
      <c r="AJ100" s="785"/>
      <c r="AK100" s="786"/>
      <c r="AL100" s="786"/>
      <c r="AM100" s="786"/>
      <c r="AN100" s="333"/>
      <c r="AO100" s="409" t="str">
        <f>IF(LEN(VLOOKUP(AK98,suvaha!$D$92:$H$158,2,FALSE))&lt;11,"",LEFT(RIGHT(VLOOKUP(AK98,suvaha!$D$92:$H$158,2,FALSE),11),1))</f>
        <v/>
      </c>
      <c r="AP100" s="211"/>
      <c r="AQ100" s="409" t="str">
        <f>IF(LEN(VLOOKUP(AK98,suvaha!$D$92:$H$158,2,FALSE))&lt;10,"",LEFT(RIGHT(VLOOKUP(AK98,suvaha!$D$92:$H$158,2,FALSE),10),1))</f>
        <v/>
      </c>
      <c r="AR100" s="411"/>
      <c r="AS100" s="409" t="str">
        <f>IF(LEN(VLOOKUP(AK98,suvaha!$D$92:$H$158,2,FALSE))&lt;9,"",LEFT(RIGHT(VLOOKUP(AK98,suvaha!$D$92:$H$158,2,FALSE),9),1))</f>
        <v/>
      </c>
      <c r="AT100" s="211"/>
      <c r="AU100" s="409" t="str">
        <f>IF(LEN(VLOOKUP(AK98,suvaha!$D$92:$H$158,2,FALSE))&lt;8,"",LEFT(RIGHT(VLOOKUP(AK98,suvaha!$D$92:$H$158,2,FALSE),8),1))</f>
        <v/>
      </c>
      <c r="AV100" s="411"/>
      <c r="AW100" s="409" t="str">
        <f>IF(LEN(VLOOKUP(AK98,suvaha!$D$92:$H$158,2,FALSE))&lt;7,"",LEFT(RIGHT(VLOOKUP(AK98,suvaha!$D$92:$H$158,2,FALSE),7),1))</f>
        <v/>
      </c>
      <c r="AX100" s="411"/>
      <c r="AY100" s="409" t="str">
        <f>IF(LEN(VLOOKUP(AK98,suvaha!$D$92:$H$158,2,FALSE))&lt;6,"",LEFT(RIGHT(VLOOKUP(AK98,suvaha!$D$92:$H$158,2,FALSE),6),1))</f>
        <v/>
      </c>
      <c r="AZ100" s="211"/>
      <c r="BA100" s="754" t="str">
        <f>IF(LEN(VLOOKUP(AK98,suvaha!$D$92:$H$158,2,FALSE))&lt;5,"",LEFT(RIGHT(VLOOKUP(AK98,suvaha!$D$92:$H$158,2,FALSE),5),1))</f>
        <v/>
      </c>
      <c r="BB100" s="754" t="e">
        <f>IF(LEN(#REF!)&lt;5,"",LEFT(RIGHT(#REF!,5),1))</f>
        <v>#REF!</v>
      </c>
      <c r="BC100" s="411"/>
      <c r="BD100" s="409" t="str">
        <f>IF(LEN(VLOOKUP(AK98,suvaha!$D$92:$H$158,2,FALSE))&lt;4,"",LEFT(RIGHT(VLOOKUP(AK98,suvaha!$D$92:$H$158,2,FALSE),4),1))</f>
        <v/>
      </c>
      <c r="BE100" s="411"/>
      <c r="BF100" s="409" t="str">
        <f>IF(LEN(VLOOKUP(AK98,suvaha!$D$92:$H$158,2,FALSE))&lt;3,"",LEFT(RIGHT(VLOOKUP(AK98,suvaha!$D$92:$H$158,2,FALSE),3),1))</f>
        <v/>
      </c>
      <c r="BG100" s="411"/>
      <c r="BH100" s="409" t="str">
        <f>IF(LEN(VLOOKUP(AK98,suvaha!$D$92:$H$158,2,FALSE))&lt;2,"",LEFT(RIGHT(VLOOKUP(AK98,suvaha!$D$92:$H$158,2,FALSE),2),1))</f>
        <v/>
      </c>
      <c r="BI100" s="411"/>
      <c r="BJ100" s="409" t="str">
        <f>IF(VLOOKUP(AK98,suvaha!$D$92:$H$158,2,FALSE)=0,"",IF(LEN(VLOOKUP(AK98,suvaha!$D$92:$H$158,2,FALSE))&lt;1,"",LEFT(RIGHT(VLOOKUP(AK98,suvaha!$D$92:$H$158,2,FALSE),1),1)))</f>
        <v/>
      </c>
      <c r="BK100" s="643"/>
      <c r="BL100" s="618"/>
      <c r="BM100" s="409" t="str">
        <f>IF(LEN(VLOOKUP(AK98,suvaha!$D$92:$H$158,4,FALSE))&lt;11,"",LEFT(RIGHT(VLOOKUP(AK98,suvaha!$D$92:$H$158,4,FALSE),11),1))</f>
        <v/>
      </c>
      <c r="BN100" s="211"/>
      <c r="BO100" s="409" t="str">
        <f>IF(LEN(VLOOKUP(AK98,suvaha!$D$92:$H$158,4,FALSE))&lt;10,"",LEFT(RIGHT(VLOOKUP(AK98,suvaha!$D$92:$H$158,4,FALSE),10),1))</f>
        <v/>
      </c>
      <c r="BP100" s="411"/>
      <c r="BQ100" s="409" t="str">
        <f>IF(LEN(VLOOKUP(AK98,suvaha!$D$92:$H$158,4,FALSE))&lt;9,"",LEFT(RIGHT(VLOOKUP(AK98,suvaha!$D$92:$H$158,4,FALSE),9),1))</f>
        <v/>
      </c>
      <c r="BR100" s="211"/>
      <c r="BS100" s="409" t="str">
        <f>IF(LEN(VLOOKUP(AK98,suvaha!$D$92:$H$158,4,FALSE))&lt;8,"",LEFT(RIGHT(VLOOKUP(AK98,suvaha!$D$92:$H$158,4,FALSE),8),1))</f>
        <v/>
      </c>
      <c r="BT100" s="411"/>
      <c r="BU100" s="409" t="str">
        <f>IF(LEN(VLOOKUP(AK98,suvaha!$D$92:$H$158,4,FALSE))&lt;7,"",LEFT(RIGHT(VLOOKUP(AK98,suvaha!$D$92:$H$158,4,FALSE),7),1))</f>
        <v/>
      </c>
      <c r="BV100" s="801"/>
      <c r="BW100" s="409" t="str">
        <f>IF(LEN(VLOOKUP(AK98,suvaha!$D$92:$H$158,4,FALSE))&lt;6,"",LEFT(RIGHT(VLOOKUP(AK98,suvaha!$D$92:$H$158,4,FALSE),6),1))</f>
        <v/>
      </c>
      <c r="BX100" s="411"/>
      <c r="BY100" s="409" t="str">
        <f>IF(LEN(VLOOKUP(AK98,suvaha!$D$92:$H$158,4,FALSE))&lt;5,"",LEFT(RIGHT(VLOOKUP(AK98,suvaha!$D$92:$H$158,4,FALSE),5),1))</f>
        <v/>
      </c>
      <c r="BZ100" s="411"/>
      <c r="CA100" s="409" t="str">
        <f>IF(LEN(VLOOKUP(AK98,suvaha!$D$92:$H$158,4,FALSE))&lt;4,"",LEFT(RIGHT(VLOOKUP(AK98,suvaha!$D$92:$H$158,4,FALSE),4),1))</f>
        <v/>
      </c>
      <c r="CB100" s="802"/>
      <c r="CC100" s="409" t="str">
        <f>IF(LEN(VLOOKUP(AK98,suvaha!$D$92:$H$158,4,FALSE))&lt;3,"",LEFT(RIGHT(VLOOKUP(AK98,suvaha!$D$92:$H$158,4,FALSE),3),1))</f>
        <v/>
      </c>
      <c r="CD100" s="411"/>
      <c r="CE100" s="409" t="str">
        <f>IF(LEN(VLOOKUP(AK98,suvaha!$D$92:$H$158,4,FALSE))&lt;2,"",LEFT(RIGHT(VLOOKUP(AK98,suvaha!$D$92:$H$158,4,FALSE),2),1))</f>
        <v/>
      </c>
      <c r="CF100" s="411"/>
      <c r="CG100" s="409" t="str">
        <f>IF(VLOOKUP(AK98,suvaha!$D$92:$H$158,4,FALSE)=0,"",IF(LEN(VLOOKUP(AK98,suvaha!$D$92:$H$158,4,FALSE))&lt;1,"",LEFT(RIGHT(VLOOKUP(AK98,suvaha!$D$92:$H$158,4,FALSE),1),1)))</f>
        <v/>
      </c>
      <c r="CH100" s="268"/>
      <c r="CI100" s="261"/>
      <c r="CJ100" s="261"/>
    </row>
    <row r="101" spans="1:88" s="269" customFormat="1" ht="3" customHeight="1">
      <c r="A101" s="261"/>
      <c r="B101" s="261"/>
      <c r="C101" s="261"/>
      <c r="E101" s="833"/>
      <c r="F101" s="834"/>
      <c r="G101" s="785"/>
      <c r="H101" s="785"/>
      <c r="I101" s="785"/>
      <c r="J101" s="785"/>
      <c r="K101" s="785"/>
      <c r="L101" s="785"/>
      <c r="M101" s="785"/>
      <c r="N101" s="785"/>
      <c r="O101" s="785"/>
      <c r="P101" s="785"/>
      <c r="Q101" s="785"/>
      <c r="R101" s="785"/>
      <c r="S101" s="785"/>
      <c r="T101" s="785"/>
      <c r="U101" s="785"/>
      <c r="V101" s="785"/>
      <c r="W101" s="785"/>
      <c r="X101" s="785"/>
      <c r="Y101" s="785"/>
      <c r="Z101" s="785"/>
      <c r="AA101" s="785"/>
      <c r="AB101" s="785"/>
      <c r="AC101" s="785"/>
      <c r="AD101" s="785"/>
      <c r="AE101" s="785"/>
      <c r="AF101" s="785"/>
      <c r="AG101" s="785"/>
      <c r="AH101" s="785"/>
      <c r="AI101" s="785"/>
      <c r="AJ101" s="785"/>
      <c r="AK101" s="786"/>
      <c r="AL101" s="786"/>
      <c r="AM101" s="786"/>
      <c r="AN101" s="329"/>
      <c r="AO101" s="331"/>
      <c r="AP101" s="331"/>
      <c r="AQ101" s="331"/>
      <c r="AR101" s="331"/>
      <c r="AS101" s="331"/>
      <c r="AT101" s="331"/>
      <c r="AU101" s="331"/>
      <c r="AV101" s="331"/>
      <c r="AW101" s="331"/>
      <c r="AX101" s="331"/>
      <c r="AY101" s="331"/>
      <c r="AZ101" s="331"/>
      <c r="BA101" s="331"/>
      <c r="BB101" s="331"/>
      <c r="BC101" s="331"/>
      <c r="BD101" s="331"/>
      <c r="BE101" s="270"/>
      <c r="BF101" s="270"/>
      <c r="BG101" s="270"/>
      <c r="BH101" s="270"/>
      <c r="BI101" s="270"/>
      <c r="BJ101" s="270"/>
      <c r="BK101" s="270"/>
      <c r="BL101" s="638"/>
      <c r="BM101" s="638"/>
      <c r="BN101" s="638"/>
      <c r="BO101" s="638"/>
      <c r="BP101" s="638"/>
      <c r="BQ101" s="638"/>
      <c r="BR101" s="638"/>
      <c r="BS101" s="638"/>
      <c r="BT101" s="638"/>
      <c r="BU101" s="638"/>
      <c r="BV101" s="638"/>
      <c r="BW101" s="638"/>
      <c r="BX101" s="638"/>
      <c r="BY101" s="638"/>
      <c r="BZ101" s="638"/>
      <c r="CA101" s="638"/>
      <c r="CB101" s="638"/>
      <c r="CC101" s="270"/>
      <c r="CD101" s="270"/>
      <c r="CE101" s="270"/>
      <c r="CF101" s="270"/>
      <c r="CG101" s="270"/>
      <c r="CH101" s="271"/>
      <c r="CI101" s="261"/>
      <c r="CJ101" s="261"/>
    </row>
    <row r="102" spans="1:88" s="267" customFormat="1" ht="3" customHeight="1">
      <c r="A102" s="261"/>
      <c r="B102" s="262"/>
      <c r="C102" s="263"/>
      <c r="D102" s="263"/>
      <c r="E102" s="833" t="s">
        <v>93</v>
      </c>
      <c r="F102" s="834"/>
      <c r="G102" s="785" t="str">
        <f>Index!C192</f>
        <v>Časové rozlíšenie súčet (r. 142 až r. 145)</v>
      </c>
      <c r="H102" s="785"/>
      <c r="I102" s="785"/>
      <c r="J102" s="785"/>
      <c r="K102" s="785"/>
      <c r="L102" s="785"/>
      <c r="M102" s="785"/>
      <c r="N102" s="785"/>
      <c r="O102" s="785"/>
      <c r="P102" s="785"/>
      <c r="Q102" s="785"/>
      <c r="R102" s="785"/>
      <c r="S102" s="785"/>
      <c r="T102" s="785"/>
      <c r="U102" s="785"/>
      <c r="V102" s="785"/>
      <c r="W102" s="785"/>
      <c r="X102" s="785"/>
      <c r="Y102" s="785"/>
      <c r="Z102" s="785"/>
      <c r="AA102" s="785"/>
      <c r="AB102" s="785"/>
      <c r="AC102" s="785"/>
      <c r="AD102" s="785"/>
      <c r="AE102" s="785"/>
      <c r="AF102" s="785"/>
      <c r="AG102" s="785"/>
      <c r="AH102" s="785"/>
      <c r="AI102" s="785"/>
      <c r="AJ102" s="785"/>
      <c r="AK102" s="786" t="s">
        <v>951</v>
      </c>
      <c r="AL102" s="786"/>
      <c r="AM102" s="786"/>
      <c r="AN102" s="330"/>
      <c r="AO102" s="332"/>
      <c r="AP102" s="332"/>
      <c r="AQ102" s="332"/>
      <c r="AR102" s="332"/>
      <c r="AS102" s="332"/>
      <c r="AT102" s="332"/>
      <c r="AU102" s="332"/>
      <c r="AV102" s="332"/>
      <c r="AW102" s="332"/>
      <c r="AX102" s="332"/>
      <c r="AY102" s="332"/>
      <c r="AZ102" s="332"/>
      <c r="BA102" s="332"/>
      <c r="BB102" s="332"/>
      <c r="BC102" s="332"/>
      <c r="BD102" s="332"/>
      <c r="BE102" s="264"/>
      <c r="BF102" s="264"/>
      <c r="BG102" s="264"/>
      <c r="BH102" s="264"/>
      <c r="BI102" s="264"/>
      <c r="BJ102" s="264"/>
      <c r="BK102" s="264"/>
      <c r="BL102" s="659"/>
      <c r="BM102" s="659"/>
      <c r="BN102" s="659"/>
      <c r="BO102" s="659"/>
      <c r="BP102" s="659"/>
      <c r="BQ102" s="659"/>
      <c r="BR102" s="659"/>
      <c r="BS102" s="659"/>
      <c r="BT102" s="659"/>
      <c r="BU102" s="659"/>
      <c r="BV102" s="659"/>
      <c r="BW102" s="659"/>
      <c r="BX102" s="659"/>
      <c r="BY102" s="659"/>
      <c r="BZ102" s="659"/>
      <c r="CA102" s="659"/>
      <c r="CB102" s="659"/>
      <c r="CC102" s="264"/>
      <c r="CD102" s="264"/>
      <c r="CE102" s="264"/>
      <c r="CF102" s="264"/>
      <c r="CG102" s="264"/>
      <c r="CH102" s="265"/>
      <c r="CI102" s="266"/>
      <c r="CJ102" s="266"/>
    </row>
    <row r="103" spans="1:88" s="267" customFormat="1" ht="3" customHeight="1">
      <c r="A103" s="261"/>
      <c r="B103" s="261"/>
      <c r="C103" s="261"/>
      <c r="D103" s="262"/>
      <c r="E103" s="833"/>
      <c r="F103" s="834"/>
      <c r="G103" s="785"/>
      <c r="H103" s="785"/>
      <c r="I103" s="785"/>
      <c r="J103" s="785"/>
      <c r="K103" s="785"/>
      <c r="L103" s="785"/>
      <c r="M103" s="785"/>
      <c r="N103" s="785"/>
      <c r="O103" s="785"/>
      <c r="P103" s="785"/>
      <c r="Q103" s="785"/>
      <c r="R103" s="785"/>
      <c r="S103" s="785"/>
      <c r="T103" s="785"/>
      <c r="U103" s="785"/>
      <c r="V103" s="785"/>
      <c r="W103" s="785"/>
      <c r="X103" s="785"/>
      <c r="Y103" s="785"/>
      <c r="Z103" s="785"/>
      <c r="AA103" s="785"/>
      <c r="AB103" s="785"/>
      <c r="AC103" s="785"/>
      <c r="AD103" s="785"/>
      <c r="AE103" s="785"/>
      <c r="AF103" s="785"/>
      <c r="AG103" s="785"/>
      <c r="AH103" s="785"/>
      <c r="AI103" s="785"/>
      <c r="AJ103" s="785"/>
      <c r="AK103" s="786"/>
      <c r="AL103" s="786"/>
      <c r="AM103" s="786"/>
      <c r="AN103" s="333"/>
      <c r="AO103" s="413"/>
      <c r="AP103" s="413"/>
      <c r="AQ103" s="413"/>
      <c r="AR103" s="412"/>
      <c r="AS103" s="410"/>
      <c r="AT103" s="410"/>
      <c r="AU103" s="410"/>
      <c r="AV103" s="410"/>
      <c r="AW103" s="410"/>
      <c r="AX103" s="411"/>
      <c r="AY103" s="800"/>
      <c r="AZ103" s="800"/>
      <c r="BA103" s="800"/>
      <c r="BB103" s="800"/>
      <c r="BC103" s="800"/>
      <c r="BD103" s="800"/>
      <c r="BE103" s="411"/>
      <c r="BF103" s="761"/>
      <c r="BG103" s="761"/>
      <c r="BH103" s="761"/>
      <c r="BI103" s="761"/>
      <c r="BJ103" s="761"/>
      <c r="BK103" s="643"/>
      <c r="BL103" s="618"/>
      <c r="BM103" s="612"/>
      <c r="BN103" s="612"/>
      <c r="BO103" s="612"/>
      <c r="BP103" s="412"/>
      <c r="BQ103" s="800"/>
      <c r="BR103" s="800"/>
      <c r="BS103" s="800"/>
      <c r="BT103" s="800"/>
      <c r="BU103" s="800"/>
      <c r="BV103" s="801"/>
      <c r="BW103" s="761"/>
      <c r="BX103" s="761"/>
      <c r="BY103" s="761"/>
      <c r="BZ103" s="761"/>
      <c r="CA103" s="761"/>
      <c r="CB103" s="802"/>
      <c r="CC103" s="761"/>
      <c r="CD103" s="761"/>
      <c r="CE103" s="761"/>
      <c r="CF103" s="761"/>
      <c r="CG103" s="761"/>
      <c r="CH103" s="268"/>
      <c r="CI103" s="266"/>
      <c r="CJ103" s="266"/>
    </row>
    <row r="104" spans="1:88" s="269" customFormat="1" ht="15" customHeight="1">
      <c r="A104" s="261"/>
      <c r="B104" s="261"/>
      <c r="C104" s="261"/>
      <c r="E104" s="833"/>
      <c r="F104" s="834"/>
      <c r="G104" s="785"/>
      <c r="H104" s="785"/>
      <c r="I104" s="785"/>
      <c r="J104" s="785"/>
      <c r="K104" s="785"/>
      <c r="L104" s="785"/>
      <c r="M104" s="785"/>
      <c r="N104" s="785"/>
      <c r="O104" s="785"/>
      <c r="P104" s="785"/>
      <c r="Q104" s="785"/>
      <c r="R104" s="785"/>
      <c r="S104" s="785"/>
      <c r="T104" s="785"/>
      <c r="U104" s="785"/>
      <c r="V104" s="785"/>
      <c r="W104" s="785"/>
      <c r="X104" s="785"/>
      <c r="Y104" s="785"/>
      <c r="Z104" s="785"/>
      <c r="AA104" s="785"/>
      <c r="AB104" s="785"/>
      <c r="AC104" s="785"/>
      <c r="AD104" s="785"/>
      <c r="AE104" s="785"/>
      <c r="AF104" s="785"/>
      <c r="AG104" s="785"/>
      <c r="AH104" s="785"/>
      <c r="AI104" s="785"/>
      <c r="AJ104" s="785"/>
      <c r="AK104" s="786"/>
      <c r="AL104" s="786"/>
      <c r="AM104" s="786"/>
      <c r="AN104" s="333"/>
      <c r="AO104" s="409" t="str">
        <f>IF(LEN(VLOOKUP(AK102,suvaha!$D$92:$H$158,2,FALSE))&lt;11,"",LEFT(RIGHT(VLOOKUP(AK102,suvaha!$D$92:$H$158,2,FALSE),11),1))</f>
        <v/>
      </c>
      <c r="AP104" s="211"/>
      <c r="AQ104" s="409" t="str">
        <f>IF(LEN(VLOOKUP(AK102,suvaha!$D$92:$H$158,2,FALSE))&lt;10,"",LEFT(RIGHT(VLOOKUP(AK102,suvaha!$D$92:$H$158,2,FALSE),10),1))</f>
        <v/>
      </c>
      <c r="AR104" s="411"/>
      <c r="AS104" s="409" t="str">
        <f>IF(LEN(VLOOKUP(AK102,suvaha!$D$92:$H$158,2,FALSE))&lt;9,"",LEFT(RIGHT(VLOOKUP(AK102,suvaha!$D$92:$H$158,2,FALSE),9),1))</f>
        <v/>
      </c>
      <c r="AT104" s="211"/>
      <c r="AU104" s="409" t="str">
        <f>IF(LEN(VLOOKUP(AK102,suvaha!$D$92:$H$158,2,FALSE))&lt;8,"",LEFT(RIGHT(VLOOKUP(AK102,suvaha!$D$92:$H$158,2,FALSE),8),1))</f>
        <v/>
      </c>
      <c r="AV104" s="411"/>
      <c r="AW104" s="409" t="str">
        <f>IF(LEN(VLOOKUP(AK102,suvaha!$D$92:$H$158,2,FALSE))&lt;7,"",LEFT(RIGHT(VLOOKUP(AK102,suvaha!$D$92:$H$158,2,FALSE),7),1))</f>
        <v/>
      </c>
      <c r="AX104" s="411"/>
      <c r="AY104" s="409" t="str">
        <f>IF(LEN(VLOOKUP(AK102,suvaha!$D$92:$H$158,2,FALSE))&lt;6,"",LEFT(RIGHT(VLOOKUP(AK102,suvaha!$D$92:$H$158,2,FALSE),6),1))</f>
        <v>-</v>
      </c>
      <c r="AZ104" s="211"/>
      <c r="BA104" s="754" t="str">
        <f>IF(LEN(VLOOKUP(AK102,suvaha!$D$92:$H$158,2,FALSE))&lt;5,"",LEFT(RIGHT(VLOOKUP(AK102,suvaha!$D$92:$H$158,2,FALSE),5),1))</f>
        <v>3</v>
      </c>
      <c r="BB104" s="754" t="e">
        <f>IF(LEN(#REF!)&lt;5,"",LEFT(RIGHT(#REF!,5),1))</f>
        <v>#REF!</v>
      </c>
      <c r="BC104" s="411"/>
      <c r="BD104" s="409" t="str">
        <f>IF(LEN(VLOOKUP(AK102,suvaha!$D$92:$H$158,2,FALSE))&lt;4,"",LEFT(RIGHT(VLOOKUP(AK102,suvaha!$D$92:$H$158,2,FALSE),4),1))</f>
        <v>4</v>
      </c>
      <c r="BE104" s="411"/>
      <c r="BF104" s="409" t="str">
        <f>IF(LEN(VLOOKUP(AK102,suvaha!$D$92:$H$158,2,FALSE))&lt;3,"",LEFT(RIGHT(VLOOKUP(AK102,suvaha!$D$92:$H$158,2,FALSE),3),1))</f>
        <v>7</v>
      </c>
      <c r="BG104" s="411"/>
      <c r="BH104" s="409" t="str">
        <f>IF(LEN(VLOOKUP(AK102,suvaha!$D$92:$H$158,2,FALSE))&lt;2,"",LEFT(RIGHT(VLOOKUP(AK102,suvaha!$D$92:$H$158,2,FALSE),2),1))</f>
        <v>8</v>
      </c>
      <c r="BI104" s="411"/>
      <c r="BJ104" s="409" t="str">
        <f>IF(VLOOKUP(AK102,suvaha!$D$92:$H$158,2,FALSE)=0,"",IF(LEN(VLOOKUP(AK102,suvaha!$D$92:$H$158,2,FALSE))&lt;1,"",LEFT(RIGHT(VLOOKUP(AK102,suvaha!$D$92:$H$158,2,FALSE),1),1)))</f>
        <v>5</v>
      </c>
      <c r="BK104" s="643"/>
      <c r="BL104" s="618"/>
      <c r="BM104" s="409" t="str">
        <f>IF(LEN(VLOOKUP(AK102,suvaha!$D$92:$H$158,4,FALSE))&lt;11,"",LEFT(RIGHT(VLOOKUP(AK102,suvaha!$D$92:$H$158,4,FALSE),11),1))</f>
        <v/>
      </c>
      <c r="BN104" s="211"/>
      <c r="BO104" s="409" t="str">
        <f>IF(LEN(VLOOKUP(AK102,suvaha!$D$92:$H$158,4,FALSE))&lt;10,"",LEFT(RIGHT(VLOOKUP(AK102,suvaha!$D$92:$H$158,4,FALSE),10),1))</f>
        <v/>
      </c>
      <c r="BP104" s="411"/>
      <c r="BQ104" s="409" t="str">
        <f>IF(LEN(VLOOKUP(AK102,suvaha!$D$92:$H$158,4,FALSE))&lt;9,"",LEFT(RIGHT(VLOOKUP(AK102,suvaha!$D$92:$H$158,4,FALSE),9),1))</f>
        <v/>
      </c>
      <c r="BR104" s="211"/>
      <c r="BS104" s="409" t="str">
        <f>IF(LEN(VLOOKUP(AK102,suvaha!$D$92:$H$158,4,FALSE))&lt;8,"",LEFT(RIGHT(VLOOKUP(AK102,suvaha!$D$92:$H$158,4,FALSE),8),1))</f>
        <v/>
      </c>
      <c r="BT104" s="411"/>
      <c r="BU104" s="409" t="str">
        <f>IF(LEN(VLOOKUP(AK102,suvaha!$D$92:$H$158,4,FALSE))&lt;7,"",LEFT(RIGHT(VLOOKUP(AK102,suvaha!$D$92:$H$158,4,FALSE),7),1))</f>
        <v/>
      </c>
      <c r="BV104" s="801"/>
      <c r="BW104" s="409" t="str">
        <f>IF(LEN(VLOOKUP(AK102,suvaha!$D$92:$H$158,4,FALSE))&lt;6,"",LEFT(RIGHT(VLOOKUP(AK102,suvaha!$D$92:$H$158,4,FALSE),6),1))</f>
        <v/>
      </c>
      <c r="BX104" s="411"/>
      <c r="BY104" s="409" t="str">
        <f>IF(LEN(VLOOKUP(AK102,suvaha!$D$92:$H$158,4,FALSE))&lt;5,"",LEFT(RIGHT(VLOOKUP(AK102,suvaha!$D$92:$H$158,4,FALSE),5),1))</f>
        <v/>
      </c>
      <c r="BZ104" s="411"/>
      <c r="CA104" s="409" t="str">
        <f>IF(LEN(VLOOKUP(AK102,suvaha!$D$92:$H$158,4,FALSE))&lt;4,"",LEFT(RIGHT(VLOOKUP(AK102,suvaha!$D$92:$H$158,4,FALSE),4),1))</f>
        <v/>
      </c>
      <c r="CB104" s="802"/>
      <c r="CC104" s="409" t="str">
        <f>IF(LEN(VLOOKUP(AK102,suvaha!$D$92:$H$158,4,FALSE))&lt;3,"",LEFT(RIGHT(VLOOKUP(AK102,suvaha!$D$92:$H$158,4,FALSE),3),1))</f>
        <v/>
      </c>
      <c r="CD104" s="411"/>
      <c r="CE104" s="409" t="str">
        <f>IF(LEN(VLOOKUP(AK102,suvaha!$D$92:$H$158,4,FALSE))&lt;2,"",LEFT(RIGHT(VLOOKUP(AK102,suvaha!$D$92:$H$158,4,FALSE),2),1))</f>
        <v/>
      </c>
      <c r="CF104" s="411"/>
      <c r="CG104" s="409" t="str">
        <f>IF(VLOOKUP(AK102,suvaha!$D$92:$H$158,4,FALSE)=0,"",IF(LEN(VLOOKUP(AK102,suvaha!$D$92:$H$158,4,FALSE))&lt;1,"",LEFT(RIGHT(VLOOKUP(AK102,suvaha!$D$92:$H$158,4,FALSE),1),1)))</f>
        <v/>
      </c>
      <c r="CH104" s="268"/>
      <c r="CI104" s="261"/>
      <c r="CJ104" s="261"/>
    </row>
    <row r="105" spans="1:88" s="269" customFormat="1" ht="3" customHeight="1">
      <c r="A105" s="261"/>
      <c r="B105" s="261"/>
      <c r="C105" s="261"/>
      <c r="E105" s="833"/>
      <c r="F105" s="834"/>
      <c r="G105" s="785"/>
      <c r="H105" s="785"/>
      <c r="I105" s="785"/>
      <c r="J105" s="785"/>
      <c r="K105" s="785"/>
      <c r="L105" s="785"/>
      <c r="M105" s="785"/>
      <c r="N105" s="785"/>
      <c r="O105" s="785"/>
      <c r="P105" s="785"/>
      <c r="Q105" s="785"/>
      <c r="R105" s="785"/>
      <c r="S105" s="785"/>
      <c r="T105" s="785"/>
      <c r="U105" s="785"/>
      <c r="V105" s="785"/>
      <c r="W105" s="785"/>
      <c r="X105" s="785"/>
      <c r="Y105" s="785"/>
      <c r="Z105" s="785"/>
      <c r="AA105" s="785"/>
      <c r="AB105" s="785"/>
      <c r="AC105" s="785"/>
      <c r="AD105" s="785"/>
      <c r="AE105" s="785"/>
      <c r="AF105" s="785"/>
      <c r="AG105" s="785"/>
      <c r="AH105" s="785"/>
      <c r="AI105" s="785"/>
      <c r="AJ105" s="785"/>
      <c r="AK105" s="786"/>
      <c r="AL105" s="786"/>
      <c r="AM105" s="786"/>
      <c r="AN105" s="329"/>
      <c r="AO105" s="331"/>
      <c r="AP105" s="331"/>
      <c r="AQ105" s="331"/>
      <c r="AR105" s="331"/>
      <c r="AS105" s="331"/>
      <c r="AT105" s="331"/>
      <c r="AU105" s="331"/>
      <c r="AV105" s="331"/>
      <c r="AW105" s="331"/>
      <c r="AX105" s="331"/>
      <c r="AY105" s="331"/>
      <c r="AZ105" s="331"/>
      <c r="BA105" s="331"/>
      <c r="BB105" s="331"/>
      <c r="BC105" s="331"/>
      <c r="BD105" s="331"/>
      <c r="BE105" s="270"/>
      <c r="BF105" s="270"/>
      <c r="BG105" s="270"/>
      <c r="BH105" s="270"/>
      <c r="BI105" s="270"/>
      <c r="BJ105" s="270"/>
      <c r="BK105" s="270"/>
      <c r="BL105" s="638"/>
      <c r="BM105" s="638"/>
      <c r="BN105" s="638"/>
      <c r="BO105" s="638"/>
      <c r="BP105" s="638"/>
      <c r="BQ105" s="638"/>
      <c r="BR105" s="638"/>
      <c r="BS105" s="638"/>
      <c r="BT105" s="638"/>
      <c r="BU105" s="638"/>
      <c r="BV105" s="638"/>
      <c r="BW105" s="638"/>
      <c r="BX105" s="638"/>
      <c r="BY105" s="638"/>
      <c r="BZ105" s="638"/>
      <c r="CA105" s="638"/>
      <c r="CB105" s="638"/>
      <c r="CC105" s="270"/>
      <c r="CD105" s="270"/>
      <c r="CE105" s="270"/>
      <c r="CF105" s="270"/>
      <c r="CG105" s="270"/>
      <c r="CH105" s="271"/>
      <c r="CI105" s="261"/>
      <c r="CJ105" s="261"/>
    </row>
    <row r="106" spans="1:88" s="206" customFormat="1" ht="3" customHeight="1">
      <c r="A106" s="173"/>
      <c r="B106" s="325"/>
      <c r="C106" s="178"/>
      <c r="D106" s="178"/>
      <c r="E106" s="763" t="s">
        <v>94</v>
      </c>
      <c r="F106" s="764"/>
      <c r="G106" s="765" t="str">
        <f>Index!C193</f>
        <v>Výdavky budúcich období dlhodobé (383A)</v>
      </c>
      <c r="H106" s="765"/>
      <c r="I106" s="765"/>
      <c r="J106" s="765"/>
      <c r="K106" s="765"/>
      <c r="L106" s="765"/>
      <c r="M106" s="765"/>
      <c r="N106" s="765"/>
      <c r="O106" s="765"/>
      <c r="P106" s="765"/>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766" t="s">
        <v>952</v>
      </c>
      <c r="AL106" s="766"/>
      <c r="AM106" s="766"/>
      <c r="AN106" s="321"/>
      <c r="AO106" s="332"/>
      <c r="AP106" s="332"/>
      <c r="AQ106" s="332"/>
      <c r="AR106" s="332"/>
      <c r="AS106" s="332"/>
      <c r="AT106" s="332"/>
      <c r="AU106" s="332"/>
      <c r="AV106" s="332"/>
      <c r="AW106" s="332"/>
      <c r="AX106" s="332"/>
      <c r="AY106" s="332"/>
      <c r="AZ106" s="332"/>
      <c r="BA106" s="332"/>
      <c r="BB106" s="332"/>
      <c r="BC106" s="332"/>
      <c r="BD106" s="332"/>
      <c r="BE106" s="264"/>
      <c r="BF106" s="264"/>
      <c r="BG106" s="264"/>
      <c r="BH106" s="264"/>
      <c r="BI106" s="264"/>
      <c r="BJ106" s="264"/>
      <c r="BK106" s="264"/>
      <c r="BL106" s="659"/>
      <c r="BM106" s="659"/>
      <c r="BN106" s="659"/>
      <c r="BO106" s="659"/>
      <c r="BP106" s="659"/>
      <c r="BQ106" s="659"/>
      <c r="BR106" s="659"/>
      <c r="BS106" s="659"/>
      <c r="BT106" s="659"/>
      <c r="BU106" s="659"/>
      <c r="BV106" s="659"/>
      <c r="BW106" s="659"/>
      <c r="BX106" s="659"/>
      <c r="BY106" s="659"/>
      <c r="BZ106" s="659"/>
      <c r="CA106" s="659"/>
      <c r="CB106" s="659"/>
      <c r="CC106" s="264"/>
      <c r="CD106" s="264"/>
      <c r="CE106" s="264"/>
      <c r="CF106" s="264"/>
      <c r="CG106" s="264"/>
      <c r="CH106" s="241"/>
      <c r="CI106" s="245"/>
      <c r="CJ106" s="245"/>
    </row>
    <row r="107" spans="1:88" s="206" customFormat="1" ht="3" customHeight="1">
      <c r="A107" s="173"/>
      <c r="B107" s="173"/>
      <c r="C107" s="173"/>
      <c r="D107" s="325"/>
      <c r="E107" s="763"/>
      <c r="F107" s="764"/>
      <c r="G107" s="765"/>
      <c r="H107" s="765"/>
      <c r="I107" s="765"/>
      <c r="J107" s="765"/>
      <c r="K107" s="765"/>
      <c r="L107" s="765"/>
      <c r="M107" s="765"/>
      <c r="N107" s="765"/>
      <c r="O107" s="765"/>
      <c r="P107" s="765"/>
      <c r="Q107" s="765"/>
      <c r="R107" s="765"/>
      <c r="S107" s="765"/>
      <c r="T107" s="765"/>
      <c r="U107" s="765"/>
      <c r="V107" s="765"/>
      <c r="W107" s="765"/>
      <c r="X107" s="765"/>
      <c r="Y107" s="765"/>
      <c r="Z107" s="765"/>
      <c r="AA107" s="765"/>
      <c r="AB107" s="765"/>
      <c r="AC107" s="765"/>
      <c r="AD107" s="765"/>
      <c r="AE107" s="765"/>
      <c r="AF107" s="765"/>
      <c r="AG107" s="765"/>
      <c r="AH107" s="765"/>
      <c r="AI107" s="765"/>
      <c r="AJ107" s="765"/>
      <c r="AK107" s="766"/>
      <c r="AL107" s="766"/>
      <c r="AM107" s="766"/>
      <c r="AN107" s="319"/>
      <c r="AO107" s="413"/>
      <c r="AP107" s="413"/>
      <c r="AQ107" s="413"/>
      <c r="AR107" s="412"/>
      <c r="AS107" s="414"/>
      <c r="AT107" s="414"/>
      <c r="AU107" s="414"/>
      <c r="AV107" s="414"/>
      <c r="AW107" s="414"/>
      <c r="AX107" s="415"/>
      <c r="AY107" s="613"/>
      <c r="AZ107" s="613"/>
      <c r="BA107" s="613"/>
      <c r="BB107" s="613"/>
      <c r="BC107" s="613"/>
      <c r="BD107" s="613"/>
      <c r="BE107" s="411"/>
      <c r="BF107" s="761"/>
      <c r="BG107" s="761"/>
      <c r="BH107" s="761"/>
      <c r="BI107" s="761"/>
      <c r="BJ107" s="761"/>
      <c r="BK107" s="643"/>
      <c r="BL107" s="618"/>
      <c r="BM107" s="612"/>
      <c r="BN107" s="612"/>
      <c r="BO107" s="612"/>
      <c r="BP107" s="412"/>
      <c r="BQ107" s="613"/>
      <c r="BR107" s="613"/>
      <c r="BS107" s="613"/>
      <c r="BT107" s="613"/>
      <c r="BU107" s="613"/>
      <c r="BV107" s="610"/>
      <c r="BW107" s="614"/>
      <c r="BX107" s="614"/>
      <c r="BY107" s="614"/>
      <c r="BZ107" s="614"/>
      <c r="CA107" s="614"/>
      <c r="CB107" s="611"/>
      <c r="CC107" s="614"/>
      <c r="CD107" s="614"/>
      <c r="CE107" s="614"/>
      <c r="CF107" s="614"/>
      <c r="CG107" s="614"/>
      <c r="CH107" s="242"/>
      <c r="CI107" s="245"/>
      <c r="CJ107" s="245"/>
    </row>
    <row r="108" spans="1:88" s="203" customFormat="1" ht="15" customHeight="1">
      <c r="A108" s="173"/>
      <c r="B108" s="173"/>
      <c r="C108" s="173"/>
      <c r="E108" s="763"/>
      <c r="F108" s="764"/>
      <c r="G108" s="765"/>
      <c r="H108" s="765"/>
      <c r="I108" s="765"/>
      <c r="J108" s="765"/>
      <c r="K108" s="765"/>
      <c r="L108" s="765"/>
      <c r="M108" s="765"/>
      <c r="N108" s="765"/>
      <c r="O108" s="765"/>
      <c r="P108" s="765"/>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766"/>
      <c r="AL108" s="766"/>
      <c r="AM108" s="766"/>
      <c r="AN108" s="319"/>
      <c r="AO108" s="409" t="str">
        <f>IF(LEN(VLOOKUP(AK106,suvaha!$D$92:$H$158,2,FALSE))&lt;11,"",LEFT(RIGHT(VLOOKUP(AK106,suvaha!$D$92:$H$158,2,FALSE),11),1))</f>
        <v/>
      </c>
      <c r="AP108" s="211"/>
      <c r="AQ108" s="409" t="str">
        <f>IF(LEN(VLOOKUP(AK106,suvaha!$D$92:$H$158,2,FALSE))&lt;10,"",LEFT(RIGHT(VLOOKUP(AK106,suvaha!$D$92:$H$158,2,FALSE),10),1))</f>
        <v/>
      </c>
      <c r="AR108" s="411"/>
      <c r="AS108" s="409" t="str">
        <f>IF(LEN(VLOOKUP(AK106,suvaha!$D$92:$H$158,2,FALSE))&lt;9,"",LEFT(RIGHT(VLOOKUP(AK106,suvaha!$D$92:$H$158,2,FALSE),9),1))</f>
        <v/>
      </c>
      <c r="AT108" s="211"/>
      <c r="AU108" s="409" t="str">
        <f>IF(LEN(VLOOKUP(AK106,suvaha!$D$92:$H$158,2,FALSE))&lt;8,"",LEFT(RIGHT(VLOOKUP(AK106,suvaha!$D$92:$H$158,2,FALSE),8),1))</f>
        <v/>
      </c>
      <c r="AV108" s="411"/>
      <c r="AW108" s="409" t="str">
        <f>IF(LEN(VLOOKUP(AK106,suvaha!$D$92:$H$158,2,FALSE))&lt;7,"",LEFT(RIGHT(VLOOKUP(AK106,suvaha!$D$92:$H$158,2,FALSE),7),1))</f>
        <v/>
      </c>
      <c r="AX108" s="415"/>
      <c r="AY108" s="409" t="str">
        <f>IF(LEN(VLOOKUP(AK106,suvaha!$D$92:$H$158,2,FALSE))&lt;6,"",LEFT(RIGHT(VLOOKUP(AK106,suvaha!$D$92:$H$158,2,FALSE),6),1))</f>
        <v/>
      </c>
      <c r="AZ108" s="211"/>
      <c r="BA108" s="754" t="str">
        <f>IF(LEN(VLOOKUP(AK106,suvaha!$D$92:$H$158,2,FALSE))&lt;5,"",LEFT(RIGHT(VLOOKUP(AK106,suvaha!$D$92:$H$158,2,FALSE),5),1))</f>
        <v/>
      </c>
      <c r="BB108" s="754" t="e">
        <f>IF(LEN(#REF!)&lt;5,"",LEFT(RIGHT(#REF!,5),1))</f>
        <v>#REF!</v>
      </c>
      <c r="BC108" s="411"/>
      <c r="BD108" s="409" t="str">
        <f>IF(LEN(VLOOKUP(AK106,suvaha!$D$92:$H$158,2,FALSE))&lt;4,"",LEFT(RIGHT(VLOOKUP(AK106,suvaha!$D$92:$H$158,2,FALSE),4),1))</f>
        <v/>
      </c>
      <c r="BE108" s="411"/>
      <c r="BF108" s="409" t="str">
        <f>IF(LEN(VLOOKUP(AK106,suvaha!$D$92:$H$158,2,FALSE))&lt;3,"",LEFT(RIGHT(VLOOKUP(AK106,suvaha!$D$92:$H$158,2,FALSE),3),1))</f>
        <v/>
      </c>
      <c r="BG108" s="411"/>
      <c r="BH108" s="409" t="str">
        <f>IF(LEN(VLOOKUP(AK106,suvaha!$D$92:$H$158,2,FALSE))&lt;2,"",LEFT(RIGHT(VLOOKUP(AK106,suvaha!$D$92:$H$158,2,FALSE),2),1))</f>
        <v/>
      </c>
      <c r="BI108" s="411"/>
      <c r="BJ108" s="409" t="str">
        <f>IF(VLOOKUP(AK106,suvaha!$D$92:$H$158,2,FALSE)=0,"",IF(LEN(VLOOKUP(AK106,suvaha!$D$92:$H$158,2,FALSE))&lt;1,"",LEFT(RIGHT(VLOOKUP(AK106,suvaha!$D$92:$H$158,2,FALSE),1),1)))</f>
        <v/>
      </c>
      <c r="BK108" s="643"/>
      <c r="BL108" s="618"/>
      <c r="BM108" s="409" t="str">
        <f>IF(LEN(VLOOKUP(AK106,suvaha!$D$92:$H$158,4,FALSE))&lt;11,"",LEFT(RIGHT(VLOOKUP(AK106,suvaha!$D$92:$H$158,4,FALSE),11),1))</f>
        <v/>
      </c>
      <c r="BN108" s="211"/>
      <c r="BO108" s="409" t="str">
        <f>IF(LEN(VLOOKUP(AK106,suvaha!$D$92:$H$158,4,FALSE))&lt;10,"",LEFT(RIGHT(VLOOKUP(AK106,suvaha!$D$92:$H$158,4,FALSE),10),1))</f>
        <v/>
      </c>
      <c r="BP108" s="411"/>
      <c r="BQ108" s="409" t="str">
        <f>IF(LEN(VLOOKUP(AK106,suvaha!$D$92:$H$158,4,FALSE))&lt;9,"",LEFT(RIGHT(VLOOKUP(AK106,suvaha!$D$92:$H$158,4,FALSE),9),1))</f>
        <v/>
      </c>
      <c r="BR108" s="211"/>
      <c r="BS108" s="409" t="str">
        <f>IF(LEN(VLOOKUP(AK106,suvaha!$D$92:$H$158,4,FALSE))&lt;8,"",LEFT(RIGHT(VLOOKUP(AK106,suvaha!$D$92:$H$158,4,FALSE),8),1))</f>
        <v/>
      </c>
      <c r="BT108" s="411"/>
      <c r="BU108" s="409" t="str">
        <f>IF(LEN(VLOOKUP(AK106,suvaha!$D$92:$H$158,4,FALSE))&lt;7,"",LEFT(RIGHT(VLOOKUP(AK106,suvaha!$D$92:$H$158,4,FALSE),7),1))</f>
        <v/>
      </c>
      <c r="BV108" s="610"/>
      <c r="BW108" s="409" t="str">
        <f>IF(LEN(VLOOKUP(AK106,suvaha!$D$92:$H$158,4,FALSE))&lt;6,"",LEFT(RIGHT(VLOOKUP(AK106,suvaha!$D$92:$H$158,4,FALSE),6),1))</f>
        <v/>
      </c>
      <c r="BX108" s="411"/>
      <c r="BY108" s="409" t="str">
        <f>IF(LEN(VLOOKUP(AK106,suvaha!$D$92:$H$158,4,FALSE))&lt;5,"",LEFT(RIGHT(VLOOKUP(AK106,suvaha!$D$92:$H$158,4,FALSE),5),1))</f>
        <v/>
      </c>
      <c r="BZ108" s="411"/>
      <c r="CA108" s="409" t="str">
        <f>IF(LEN(VLOOKUP(AK106,suvaha!$D$92:$H$158,4,FALSE))&lt;4,"",LEFT(RIGHT(VLOOKUP(AK106,suvaha!$D$92:$H$158,4,FALSE),4),1))</f>
        <v/>
      </c>
      <c r="CB108" s="611"/>
      <c r="CC108" s="409" t="str">
        <f>IF(LEN(VLOOKUP(AK106,suvaha!$D$92:$H$158,4,FALSE))&lt;3,"",LEFT(RIGHT(VLOOKUP(AK106,suvaha!$D$92:$H$158,4,FALSE),3),1))</f>
        <v/>
      </c>
      <c r="CD108" s="411"/>
      <c r="CE108" s="409" t="str">
        <f>IF(LEN(VLOOKUP(AK106,suvaha!$D$92:$H$158,4,FALSE))&lt;2,"",LEFT(RIGHT(VLOOKUP(AK106,suvaha!$D$92:$H$158,4,FALSE),2),1))</f>
        <v/>
      </c>
      <c r="CF108" s="411"/>
      <c r="CG108" s="409" t="str">
        <f>IF(VLOOKUP(AK106,suvaha!$D$92:$H$158,4,FALSE)=0,"",IF(LEN(VLOOKUP(AK106,suvaha!$D$92:$H$158,4,FALSE))&lt;1,"",LEFT(RIGHT(VLOOKUP(AK106,suvaha!$D$92:$H$158,4,FALSE),1),1)))</f>
        <v/>
      </c>
      <c r="CH108" s="242"/>
      <c r="CI108" s="173"/>
      <c r="CJ108" s="173"/>
    </row>
    <row r="109" spans="1:88" s="203" customFormat="1" ht="3" customHeight="1">
      <c r="A109" s="173"/>
      <c r="B109" s="173"/>
      <c r="C109" s="173"/>
      <c r="E109" s="763"/>
      <c r="F109" s="764"/>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6"/>
      <c r="AL109" s="766"/>
      <c r="AM109" s="766"/>
      <c r="AN109" s="322"/>
      <c r="AO109" s="331"/>
      <c r="AP109" s="331"/>
      <c r="AQ109" s="331"/>
      <c r="AR109" s="331"/>
      <c r="AS109" s="331"/>
      <c r="AT109" s="331"/>
      <c r="AU109" s="331"/>
      <c r="AV109" s="331"/>
      <c r="AW109" s="331"/>
      <c r="AX109" s="331"/>
      <c r="AY109" s="331"/>
      <c r="AZ109" s="331"/>
      <c r="BA109" s="331"/>
      <c r="BB109" s="331"/>
      <c r="BC109" s="331"/>
      <c r="BD109" s="331"/>
      <c r="BE109" s="270"/>
      <c r="BF109" s="270"/>
      <c r="BG109" s="270"/>
      <c r="BH109" s="270"/>
      <c r="BI109" s="270"/>
      <c r="BJ109" s="270"/>
      <c r="BK109" s="270"/>
      <c r="BL109" s="638"/>
      <c r="BM109" s="638"/>
      <c r="BN109" s="638"/>
      <c r="BO109" s="638"/>
      <c r="BP109" s="638"/>
      <c r="BQ109" s="638"/>
      <c r="BR109" s="638"/>
      <c r="BS109" s="638"/>
      <c r="BT109" s="638"/>
      <c r="BU109" s="638"/>
      <c r="BV109" s="638"/>
      <c r="BW109" s="638"/>
      <c r="BX109" s="638"/>
      <c r="BY109" s="638"/>
      <c r="BZ109" s="638"/>
      <c r="CA109" s="638"/>
      <c r="CB109" s="638"/>
      <c r="CC109" s="270"/>
      <c r="CD109" s="270"/>
      <c r="CE109" s="270"/>
      <c r="CF109" s="270"/>
      <c r="CG109" s="270"/>
      <c r="CH109" s="243"/>
      <c r="CI109" s="173"/>
      <c r="CJ109" s="173"/>
    </row>
    <row r="110" spans="1:88" s="206" customFormat="1" ht="3" customHeight="1">
      <c r="A110" s="173"/>
      <c r="B110" s="325"/>
      <c r="C110" s="178"/>
      <c r="D110" s="178"/>
      <c r="E110" s="776" t="s">
        <v>775</v>
      </c>
      <c r="F110" s="776"/>
      <c r="G110" s="765" t="str">
        <f>Index!C194</f>
        <v>Výdavky budúcich období krátkodobé (383A)</v>
      </c>
      <c r="H110" s="765"/>
      <c r="I110" s="765"/>
      <c r="J110" s="765"/>
      <c r="K110" s="765"/>
      <c r="L110" s="765"/>
      <c r="M110" s="765"/>
      <c r="N110" s="765"/>
      <c r="O110" s="765"/>
      <c r="P110" s="765"/>
      <c r="Q110" s="765"/>
      <c r="R110" s="765"/>
      <c r="S110" s="765"/>
      <c r="T110" s="765"/>
      <c r="U110" s="765"/>
      <c r="V110" s="765"/>
      <c r="W110" s="765"/>
      <c r="X110" s="765"/>
      <c r="Y110" s="765"/>
      <c r="Z110" s="765"/>
      <c r="AA110" s="765"/>
      <c r="AB110" s="765"/>
      <c r="AC110" s="765"/>
      <c r="AD110" s="765"/>
      <c r="AE110" s="765"/>
      <c r="AF110" s="765"/>
      <c r="AG110" s="765"/>
      <c r="AH110" s="765"/>
      <c r="AI110" s="765"/>
      <c r="AJ110" s="765"/>
      <c r="AK110" s="766" t="s">
        <v>953</v>
      </c>
      <c r="AL110" s="766"/>
      <c r="AM110" s="766"/>
      <c r="AN110" s="321"/>
      <c r="AO110" s="332"/>
      <c r="AP110" s="332"/>
      <c r="AQ110" s="332"/>
      <c r="AR110" s="332"/>
      <c r="AS110" s="332"/>
      <c r="AT110" s="332"/>
      <c r="AU110" s="332"/>
      <c r="AV110" s="332"/>
      <c r="AW110" s="332"/>
      <c r="AX110" s="332"/>
      <c r="AY110" s="332"/>
      <c r="AZ110" s="332"/>
      <c r="BA110" s="332"/>
      <c r="BB110" s="332"/>
      <c r="BC110" s="332"/>
      <c r="BD110" s="332"/>
      <c r="BE110" s="264"/>
      <c r="BF110" s="264"/>
      <c r="BG110" s="264"/>
      <c r="BH110" s="264"/>
      <c r="BI110" s="264"/>
      <c r="BJ110" s="264"/>
      <c r="BK110" s="264"/>
      <c r="BL110" s="659"/>
      <c r="BM110" s="659"/>
      <c r="BN110" s="659"/>
      <c r="BO110" s="659"/>
      <c r="BP110" s="659"/>
      <c r="BQ110" s="659"/>
      <c r="BR110" s="659"/>
      <c r="BS110" s="659"/>
      <c r="BT110" s="659"/>
      <c r="BU110" s="659"/>
      <c r="BV110" s="659"/>
      <c r="BW110" s="659"/>
      <c r="BX110" s="659"/>
      <c r="BY110" s="659"/>
      <c r="BZ110" s="659"/>
      <c r="CA110" s="659"/>
      <c r="CB110" s="659"/>
      <c r="CC110" s="264"/>
      <c r="CD110" s="264"/>
      <c r="CE110" s="264"/>
      <c r="CF110" s="264"/>
      <c r="CG110" s="264"/>
      <c r="CH110" s="241"/>
      <c r="CI110" s="245"/>
      <c r="CJ110" s="245"/>
    </row>
    <row r="111" spans="1:88" s="206" customFormat="1" ht="3" customHeight="1">
      <c r="A111" s="173"/>
      <c r="B111" s="173"/>
      <c r="C111" s="173"/>
      <c r="D111" s="325"/>
      <c r="E111" s="776"/>
      <c r="F111" s="776"/>
      <c r="G111" s="765"/>
      <c r="H111" s="765"/>
      <c r="I111" s="765"/>
      <c r="J111" s="765"/>
      <c r="K111" s="765"/>
      <c r="L111" s="765"/>
      <c r="M111" s="765"/>
      <c r="N111" s="765"/>
      <c r="O111" s="765"/>
      <c r="P111" s="765"/>
      <c r="Q111" s="765"/>
      <c r="R111" s="765"/>
      <c r="S111" s="765"/>
      <c r="T111" s="765"/>
      <c r="U111" s="765"/>
      <c r="V111" s="765"/>
      <c r="W111" s="765"/>
      <c r="X111" s="765"/>
      <c r="Y111" s="765"/>
      <c r="Z111" s="765"/>
      <c r="AA111" s="765"/>
      <c r="AB111" s="765"/>
      <c r="AC111" s="765"/>
      <c r="AD111" s="765"/>
      <c r="AE111" s="765"/>
      <c r="AF111" s="765"/>
      <c r="AG111" s="765"/>
      <c r="AH111" s="765"/>
      <c r="AI111" s="765"/>
      <c r="AJ111" s="765"/>
      <c r="AK111" s="766"/>
      <c r="AL111" s="766"/>
      <c r="AM111" s="766"/>
      <c r="AN111" s="319"/>
      <c r="AO111" s="413"/>
      <c r="AP111" s="413"/>
      <c r="AQ111" s="413"/>
      <c r="AR111" s="412"/>
      <c r="AS111" s="414"/>
      <c r="AT111" s="414"/>
      <c r="AU111" s="414"/>
      <c r="AV111" s="414"/>
      <c r="AW111" s="414"/>
      <c r="AX111" s="415"/>
      <c r="AY111" s="613"/>
      <c r="AZ111" s="613"/>
      <c r="BA111" s="613"/>
      <c r="BB111" s="613"/>
      <c r="BC111" s="613"/>
      <c r="BD111" s="613"/>
      <c r="BE111" s="411"/>
      <c r="BF111" s="761"/>
      <c r="BG111" s="761"/>
      <c r="BH111" s="761"/>
      <c r="BI111" s="761"/>
      <c r="BJ111" s="761"/>
      <c r="BK111" s="643"/>
      <c r="BL111" s="618"/>
      <c r="BM111" s="612"/>
      <c r="BN111" s="612"/>
      <c r="BO111" s="612"/>
      <c r="BP111" s="412"/>
      <c r="BQ111" s="613"/>
      <c r="BR111" s="613"/>
      <c r="BS111" s="613"/>
      <c r="BT111" s="613"/>
      <c r="BU111" s="613"/>
      <c r="BV111" s="610"/>
      <c r="BW111" s="614"/>
      <c r="BX111" s="614"/>
      <c r="BY111" s="614"/>
      <c r="BZ111" s="614"/>
      <c r="CA111" s="614"/>
      <c r="CB111" s="611"/>
      <c r="CC111" s="614"/>
      <c r="CD111" s="614"/>
      <c r="CE111" s="614"/>
      <c r="CF111" s="614"/>
      <c r="CG111" s="614"/>
      <c r="CH111" s="242"/>
      <c r="CI111" s="245"/>
      <c r="CJ111" s="245"/>
    </row>
    <row r="112" spans="1:88" s="203" customFormat="1" ht="15" customHeight="1">
      <c r="A112" s="173"/>
      <c r="B112" s="173"/>
      <c r="C112" s="173"/>
      <c r="E112" s="776"/>
      <c r="F112" s="776"/>
      <c r="G112" s="765"/>
      <c r="H112" s="765"/>
      <c r="I112" s="765"/>
      <c r="J112" s="765"/>
      <c r="K112" s="765"/>
      <c r="L112" s="765"/>
      <c r="M112" s="765"/>
      <c r="N112" s="765"/>
      <c r="O112" s="765"/>
      <c r="P112" s="765"/>
      <c r="Q112" s="765"/>
      <c r="R112" s="765"/>
      <c r="S112" s="765"/>
      <c r="T112" s="765"/>
      <c r="U112" s="765"/>
      <c r="V112" s="765"/>
      <c r="W112" s="765"/>
      <c r="X112" s="765"/>
      <c r="Y112" s="765"/>
      <c r="Z112" s="765"/>
      <c r="AA112" s="765"/>
      <c r="AB112" s="765"/>
      <c r="AC112" s="765"/>
      <c r="AD112" s="765"/>
      <c r="AE112" s="765"/>
      <c r="AF112" s="765"/>
      <c r="AG112" s="765"/>
      <c r="AH112" s="765"/>
      <c r="AI112" s="765"/>
      <c r="AJ112" s="765"/>
      <c r="AK112" s="766"/>
      <c r="AL112" s="766"/>
      <c r="AM112" s="766"/>
      <c r="AN112" s="319"/>
      <c r="AO112" s="409" t="str">
        <f>IF(LEN(VLOOKUP(AK110,suvaha!$D$92:$H$158,2,FALSE))&lt;11,"",LEFT(RIGHT(VLOOKUP(AK110,suvaha!$D$92:$H$158,2,FALSE),11),1))</f>
        <v/>
      </c>
      <c r="AP112" s="211"/>
      <c r="AQ112" s="409" t="str">
        <f>IF(LEN(VLOOKUP(AK110,suvaha!$D$92:$H$158,2,FALSE))&lt;10,"",LEFT(RIGHT(VLOOKUP(AK110,suvaha!$D$92:$H$158,2,FALSE),10),1))</f>
        <v/>
      </c>
      <c r="AR112" s="411"/>
      <c r="AS112" s="409" t="str">
        <f>IF(LEN(VLOOKUP(AK110,suvaha!$D$92:$H$158,2,FALSE))&lt;9,"",LEFT(RIGHT(VLOOKUP(AK110,suvaha!$D$92:$H$158,2,FALSE),9),1))</f>
        <v/>
      </c>
      <c r="AT112" s="211"/>
      <c r="AU112" s="409" t="str">
        <f>IF(LEN(VLOOKUP(AK110,suvaha!$D$92:$H$158,2,FALSE))&lt;8,"",LEFT(RIGHT(VLOOKUP(AK110,suvaha!$D$92:$H$158,2,FALSE),8),1))</f>
        <v/>
      </c>
      <c r="AV112" s="411"/>
      <c r="AW112" s="409" t="str">
        <f>IF(LEN(VLOOKUP(AK110,suvaha!$D$92:$H$158,2,FALSE))&lt;7,"",LEFT(RIGHT(VLOOKUP(AK110,suvaha!$D$92:$H$158,2,FALSE),7),1))</f>
        <v/>
      </c>
      <c r="AX112" s="415"/>
      <c r="AY112" s="409" t="str">
        <f>IF(LEN(VLOOKUP(AK110,suvaha!$D$92:$H$158,2,FALSE))&lt;6,"",LEFT(RIGHT(VLOOKUP(AK110,suvaha!$D$92:$H$158,2,FALSE),6),1))</f>
        <v/>
      </c>
      <c r="AZ112" s="211"/>
      <c r="BA112" s="754" t="str">
        <f>IF(LEN(VLOOKUP(AK110,suvaha!$D$92:$H$158,2,FALSE))&lt;5,"",LEFT(RIGHT(VLOOKUP(AK110,suvaha!$D$92:$H$158,2,FALSE),5),1))</f>
        <v/>
      </c>
      <c r="BB112" s="754" t="e">
        <f>IF(LEN(#REF!)&lt;5,"",LEFT(RIGHT(#REF!,5),1))</f>
        <v>#REF!</v>
      </c>
      <c r="BC112" s="411"/>
      <c r="BD112" s="409" t="str">
        <f>IF(LEN(VLOOKUP(AK110,suvaha!$D$92:$H$158,2,FALSE))&lt;4,"",LEFT(RIGHT(VLOOKUP(AK110,suvaha!$D$92:$H$158,2,FALSE),4),1))</f>
        <v/>
      </c>
      <c r="BE112" s="411"/>
      <c r="BF112" s="409" t="str">
        <f>IF(LEN(VLOOKUP(AK110,suvaha!$D$92:$H$158,2,FALSE))&lt;3,"",LEFT(RIGHT(VLOOKUP(AK110,suvaha!$D$92:$H$158,2,FALSE),3),1))</f>
        <v/>
      </c>
      <c r="BG112" s="411"/>
      <c r="BH112" s="409" t="str">
        <f>IF(LEN(VLOOKUP(AK110,suvaha!$D$92:$H$158,2,FALSE))&lt;2,"",LEFT(RIGHT(VLOOKUP(AK110,suvaha!$D$92:$H$158,2,FALSE),2),1))</f>
        <v/>
      </c>
      <c r="BI112" s="411"/>
      <c r="BJ112" s="409" t="str">
        <f>IF(VLOOKUP(AK110,suvaha!$D$92:$H$158,2,FALSE)=0,"",IF(LEN(VLOOKUP(AK110,suvaha!$D$92:$H$158,2,FALSE))&lt;1,"",LEFT(RIGHT(VLOOKUP(AK110,suvaha!$D$92:$H$158,2,FALSE),1),1)))</f>
        <v/>
      </c>
      <c r="BK112" s="643"/>
      <c r="BL112" s="618"/>
      <c r="BM112" s="409" t="str">
        <f>IF(LEN(VLOOKUP(AK110,suvaha!$D$92:$H$158,4,FALSE))&lt;11,"",LEFT(RIGHT(VLOOKUP(AK110,suvaha!$D$92:$H$158,4,FALSE),11),1))</f>
        <v/>
      </c>
      <c r="BN112" s="211"/>
      <c r="BO112" s="409" t="str">
        <f>IF(LEN(VLOOKUP(AK110,suvaha!$D$92:$H$158,4,FALSE))&lt;10,"",LEFT(RIGHT(VLOOKUP(AK110,suvaha!$D$92:$H$158,4,FALSE),10),1))</f>
        <v/>
      </c>
      <c r="BP112" s="411"/>
      <c r="BQ112" s="409" t="str">
        <f>IF(LEN(VLOOKUP(AK110,suvaha!$D$92:$H$158,4,FALSE))&lt;9,"",LEFT(RIGHT(VLOOKUP(AK110,suvaha!$D$92:$H$158,4,FALSE),9),1))</f>
        <v/>
      </c>
      <c r="BR112" s="211"/>
      <c r="BS112" s="409" t="str">
        <f>IF(LEN(VLOOKUP(AK110,suvaha!$D$92:$H$158,4,FALSE))&lt;8,"",LEFT(RIGHT(VLOOKUP(AK110,suvaha!$D$92:$H$158,4,FALSE),8),1))</f>
        <v/>
      </c>
      <c r="BT112" s="411"/>
      <c r="BU112" s="409" t="str">
        <f>IF(LEN(VLOOKUP(AK110,suvaha!$D$92:$H$158,4,FALSE))&lt;7,"",LEFT(RIGHT(VLOOKUP(AK110,suvaha!$D$92:$H$158,4,FALSE),7),1))</f>
        <v/>
      </c>
      <c r="BV112" s="610"/>
      <c r="BW112" s="409" t="str">
        <f>IF(LEN(VLOOKUP(AK110,suvaha!$D$92:$H$158,4,FALSE))&lt;6,"",LEFT(RIGHT(VLOOKUP(AK110,suvaha!$D$92:$H$158,4,FALSE),6),1))</f>
        <v/>
      </c>
      <c r="BX112" s="411"/>
      <c r="BY112" s="409" t="str">
        <f>IF(LEN(VLOOKUP(AK110,suvaha!$D$92:$H$158,4,FALSE))&lt;5,"",LEFT(RIGHT(VLOOKUP(AK110,suvaha!$D$92:$H$158,4,FALSE),5),1))</f>
        <v/>
      </c>
      <c r="BZ112" s="411"/>
      <c r="CA112" s="409" t="str">
        <f>IF(LEN(VLOOKUP(AK110,suvaha!$D$92:$H$158,4,FALSE))&lt;4,"",LEFT(RIGHT(VLOOKUP(AK110,suvaha!$D$92:$H$158,4,FALSE),4),1))</f>
        <v/>
      </c>
      <c r="CB112" s="611"/>
      <c r="CC112" s="409" t="str">
        <f>IF(LEN(VLOOKUP(AK110,suvaha!$D$92:$H$158,4,FALSE))&lt;3,"",LEFT(RIGHT(VLOOKUP(AK110,suvaha!$D$92:$H$158,4,FALSE),3),1))</f>
        <v/>
      </c>
      <c r="CD112" s="411"/>
      <c r="CE112" s="409" t="str">
        <f>IF(LEN(VLOOKUP(AK110,suvaha!$D$92:$H$158,4,FALSE))&lt;2,"",LEFT(RIGHT(VLOOKUP(AK110,suvaha!$D$92:$H$158,4,FALSE),2),1))</f>
        <v/>
      </c>
      <c r="CF112" s="411"/>
      <c r="CG112" s="409" t="str">
        <f>IF(VLOOKUP(AK110,suvaha!$D$92:$H$158,4,FALSE)=0,"",IF(LEN(VLOOKUP(AK110,suvaha!$D$92:$H$158,4,FALSE))&lt;1,"",LEFT(RIGHT(VLOOKUP(AK110,suvaha!$D$92:$H$158,4,FALSE),1),1)))</f>
        <v/>
      </c>
      <c r="CH112" s="242"/>
      <c r="CI112" s="173"/>
      <c r="CJ112" s="173"/>
    </row>
    <row r="113" spans="1:88" s="203" customFormat="1" ht="3" customHeight="1">
      <c r="A113" s="173"/>
      <c r="B113" s="173"/>
      <c r="C113" s="173"/>
      <c r="E113" s="776"/>
      <c r="F113" s="776"/>
      <c r="G113" s="765"/>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766"/>
      <c r="AL113" s="766"/>
      <c r="AM113" s="766"/>
      <c r="AN113" s="322"/>
      <c r="AO113" s="331"/>
      <c r="AP113" s="331"/>
      <c r="AQ113" s="331"/>
      <c r="AR113" s="331"/>
      <c r="AS113" s="331"/>
      <c r="AT113" s="331"/>
      <c r="AU113" s="331"/>
      <c r="AV113" s="331"/>
      <c r="AW113" s="331"/>
      <c r="AX113" s="331"/>
      <c r="AY113" s="331"/>
      <c r="AZ113" s="331"/>
      <c r="BA113" s="331"/>
      <c r="BB113" s="331"/>
      <c r="BC113" s="331"/>
      <c r="BD113" s="331"/>
      <c r="BE113" s="270"/>
      <c r="BF113" s="270"/>
      <c r="BG113" s="270"/>
      <c r="BH113" s="270"/>
      <c r="BI113" s="270"/>
      <c r="BJ113" s="270"/>
      <c r="BK113" s="270"/>
      <c r="BL113" s="638"/>
      <c r="BM113" s="638"/>
      <c r="BN113" s="638"/>
      <c r="BO113" s="638"/>
      <c r="BP113" s="638"/>
      <c r="BQ113" s="638"/>
      <c r="BR113" s="638"/>
      <c r="BS113" s="638"/>
      <c r="BT113" s="638"/>
      <c r="BU113" s="638"/>
      <c r="BV113" s="638"/>
      <c r="BW113" s="638"/>
      <c r="BX113" s="638"/>
      <c r="BY113" s="638"/>
      <c r="BZ113" s="638"/>
      <c r="CA113" s="638"/>
      <c r="CB113" s="638"/>
      <c r="CC113" s="270"/>
      <c r="CD113" s="270"/>
      <c r="CE113" s="270"/>
      <c r="CF113" s="270"/>
      <c r="CG113" s="270"/>
      <c r="CH113" s="243"/>
      <c r="CI113" s="173"/>
      <c r="CJ113" s="173"/>
    </row>
    <row r="114" spans="1:88" s="206" customFormat="1" ht="3" customHeight="1">
      <c r="A114" s="173"/>
      <c r="B114" s="325"/>
      <c r="C114" s="178"/>
      <c r="D114" s="178"/>
      <c r="E114" s="776" t="s">
        <v>776</v>
      </c>
      <c r="F114" s="776"/>
      <c r="G114" s="765" t="str">
        <f>Index!C195</f>
        <v>Výnosy budúcich období dlhodobé (384A)</v>
      </c>
      <c r="H114" s="765"/>
      <c r="I114" s="765"/>
      <c r="J114" s="765"/>
      <c r="K114" s="765"/>
      <c r="L114" s="765"/>
      <c r="M114" s="765"/>
      <c r="N114" s="765"/>
      <c r="O114" s="765"/>
      <c r="P114" s="765"/>
      <c r="Q114" s="765"/>
      <c r="R114" s="765"/>
      <c r="S114" s="765"/>
      <c r="T114" s="765"/>
      <c r="U114" s="765"/>
      <c r="V114" s="765"/>
      <c r="W114" s="765"/>
      <c r="X114" s="765"/>
      <c r="Y114" s="765"/>
      <c r="Z114" s="765"/>
      <c r="AA114" s="765"/>
      <c r="AB114" s="765"/>
      <c r="AC114" s="765"/>
      <c r="AD114" s="765"/>
      <c r="AE114" s="765"/>
      <c r="AF114" s="765"/>
      <c r="AG114" s="765"/>
      <c r="AH114" s="765"/>
      <c r="AI114" s="765"/>
      <c r="AJ114" s="765"/>
      <c r="AK114" s="766" t="s">
        <v>954</v>
      </c>
      <c r="AL114" s="766"/>
      <c r="AM114" s="766"/>
      <c r="AN114" s="321"/>
      <c r="AO114" s="332"/>
      <c r="AP114" s="332"/>
      <c r="AQ114" s="332"/>
      <c r="AR114" s="332"/>
      <c r="AS114" s="332"/>
      <c r="AT114" s="332"/>
      <c r="AU114" s="332"/>
      <c r="AV114" s="332"/>
      <c r="AW114" s="332"/>
      <c r="AX114" s="332"/>
      <c r="AY114" s="332"/>
      <c r="AZ114" s="332"/>
      <c r="BA114" s="332"/>
      <c r="BB114" s="332"/>
      <c r="BC114" s="332"/>
      <c r="BD114" s="332"/>
      <c r="BE114" s="264"/>
      <c r="BF114" s="264"/>
      <c r="BG114" s="264"/>
      <c r="BH114" s="264"/>
      <c r="BI114" s="264"/>
      <c r="BJ114" s="264"/>
      <c r="BK114" s="264"/>
      <c r="BL114" s="659"/>
      <c r="BM114" s="659"/>
      <c r="BN114" s="659"/>
      <c r="BO114" s="659"/>
      <c r="BP114" s="659"/>
      <c r="BQ114" s="659"/>
      <c r="BR114" s="659"/>
      <c r="BS114" s="659"/>
      <c r="BT114" s="659"/>
      <c r="BU114" s="659"/>
      <c r="BV114" s="659"/>
      <c r="BW114" s="659"/>
      <c r="BX114" s="659"/>
      <c r="BY114" s="659"/>
      <c r="BZ114" s="659"/>
      <c r="CA114" s="659"/>
      <c r="CB114" s="659"/>
      <c r="CC114" s="264"/>
      <c r="CD114" s="264"/>
      <c r="CE114" s="264"/>
      <c r="CF114" s="264"/>
      <c r="CG114" s="264"/>
      <c r="CH114" s="241"/>
      <c r="CI114" s="245"/>
      <c r="CJ114" s="245"/>
    </row>
    <row r="115" spans="1:88" s="206" customFormat="1" ht="3" customHeight="1">
      <c r="A115" s="173"/>
      <c r="B115" s="173"/>
      <c r="C115" s="173"/>
      <c r="D115" s="325"/>
      <c r="E115" s="776"/>
      <c r="F115" s="776"/>
      <c r="G115" s="765"/>
      <c r="H115" s="765"/>
      <c r="I115" s="765"/>
      <c r="J115" s="765"/>
      <c r="K115" s="765"/>
      <c r="L115" s="765"/>
      <c r="M115" s="765"/>
      <c r="N115" s="765"/>
      <c r="O115" s="765"/>
      <c r="P115" s="765"/>
      <c r="Q115" s="765"/>
      <c r="R115" s="765"/>
      <c r="S115" s="765"/>
      <c r="T115" s="765"/>
      <c r="U115" s="765"/>
      <c r="V115" s="765"/>
      <c r="W115" s="765"/>
      <c r="X115" s="765"/>
      <c r="Y115" s="765"/>
      <c r="Z115" s="765"/>
      <c r="AA115" s="765"/>
      <c r="AB115" s="765"/>
      <c r="AC115" s="765"/>
      <c r="AD115" s="765"/>
      <c r="AE115" s="765"/>
      <c r="AF115" s="765"/>
      <c r="AG115" s="765"/>
      <c r="AH115" s="765"/>
      <c r="AI115" s="765"/>
      <c r="AJ115" s="765"/>
      <c r="AK115" s="766"/>
      <c r="AL115" s="766"/>
      <c r="AM115" s="766"/>
      <c r="AN115" s="319"/>
      <c r="AO115" s="413"/>
      <c r="AP115" s="413"/>
      <c r="AQ115" s="413"/>
      <c r="AR115" s="412"/>
      <c r="AS115" s="414"/>
      <c r="AT115" s="414"/>
      <c r="AU115" s="414"/>
      <c r="AV115" s="414"/>
      <c r="AW115" s="414"/>
      <c r="AX115" s="415"/>
      <c r="AY115" s="613"/>
      <c r="AZ115" s="613"/>
      <c r="BA115" s="613"/>
      <c r="BB115" s="613"/>
      <c r="BC115" s="613"/>
      <c r="BD115" s="613"/>
      <c r="BE115" s="411"/>
      <c r="BF115" s="761"/>
      <c r="BG115" s="761"/>
      <c r="BH115" s="761"/>
      <c r="BI115" s="761"/>
      <c r="BJ115" s="761"/>
      <c r="BK115" s="643"/>
      <c r="BL115" s="618"/>
      <c r="BM115" s="612"/>
      <c r="BN115" s="612"/>
      <c r="BO115" s="612"/>
      <c r="BP115" s="412"/>
      <c r="BQ115" s="613"/>
      <c r="BR115" s="613"/>
      <c r="BS115" s="613"/>
      <c r="BT115" s="613"/>
      <c r="BU115" s="613"/>
      <c r="BV115" s="610"/>
      <c r="BW115" s="614"/>
      <c r="BX115" s="614"/>
      <c r="BY115" s="614"/>
      <c r="BZ115" s="614"/>
      <c r="CA115" s="614"/>
      <c r="CB115" s="611"/>
      <c r="CC115" s="614"/>
      <c r="CD115" s="614"/>
      <c r="CE115" s="614"/>
      <c r="CF115" s="614"/>
      <c r="CG115" s="614"/>
      <c r="CH115" s="242"/>
      <c r="CI115" s="245"/>
      <c r="CJ115" s="245"/>
    </row>
    <row r="116" spans="1:88" s="203" customFormat="1" ht="15" customHeight="1">
      <c r="A116" s="173"/>
      <c r="B116" s="173"/>
      <c r="C116" s="173"/>
      <c r="E116" s="776"/>
      <c r="F116" s="776"/>
      <c r="G116" s="765"/>
      <c r="H116" s="765"/>
      <c r="I116" s="765"/>
      <c r="J116" s="765"/>
      <c r="K116" s="765"/>
      <c r="L116" s="765"/>
      <c r="M116" s="765"/>
      <c r="N116" s="765"/>
      <c r="O116" s="765"/>
      <c r="P116" s="765"/>
      <c r="Q116" s="765"/>
      <c r="R116" s="765"/>
      <c r="S116" s="765"/>
      <c r="T116" s="765"/>
      <c r="U116" s="765"/>
      <c r="V116" s="765"/>
      <c r="W116" s="765"/>
      <c r="X116" s="765"/>
      <c r="Y116" s="765"/>
      <c r="Z116" s="765"/>
      <c r="AA116" s="765"/>
      <c r="AB116" s="765"/>
      <c r="AC116" s="765"/>
      <c r="AD116" s="765"/>
      <c r="AE116" s="765"/>
      <c r="AF116" s="765"/>
      <c r="AG116" s="765"/>
      <c r="AH116" s="765"/>
      <c r="AI116" s="765"/>
      <c r="AJ116" s="765"/>
      <c r="AK116" s="766"/>
      <c r="AL116" s="766"/>
      <c r="AM116" s="766"/>
      <c r="AN116" s="319"/>
      <c r="AO116" s="409" t="str">
        <f>IF(LEN(VLOOKUP(AK114,suvaha!$D$92:$H$158,2,FALSE))&lt;11,"",LEFT(RIGHT(VLOOKUP(AK114,suvaha!$D$92:$H$158,2,FALSE),11),1))</f>
        <v/>
      </c>
      <c r="AP116" s="211"/>
      <c r="AQ116" s="409" t="str">
        <f>IF(LEN(VLOOKUP(AK114,suvaha!$D$92:$H$158,2,FALSE))&lt;10,"",LEFT(RIGHT(VLOOKUP(AK114,suvaha!$D$92:$H$158,2,FALSE),10),1))</f>
        <v/>
      </c>
      <c r="AR116" s="411"/>
      <c r="AS116" s="409" t="str">
        <f>IF(LEN(VLOOKUP(AK114,suvaha!$D$92:$H$158,2,FALSE))&lt;9,"",LEFT(RIGHT(VLOOKUP(AK114,suvaha!$D$92:$H$158,2,FALSE),9),1))</f>
        <v/>
      </c>
      <c r="AT116" s="211"/>
      <c r="AU116" s="409" t="str">
        <f>IF(LEN(VLOOKUP(AK114,suvaha!$D$92:$H$158,2,FALSE))&lt;8,"",LEFT(RIGHT(VLOOKUP(AK114,suvaha!$D$92:$H$158,2,FALSE),8),1))</f>
        <v/>
      </c>
      <c r="AV116" s="411"/>
      <c r="AW116" s="409" t="str">
        <f>IF(LEN(VLOOKUP(AK114,suvaha!$D$92:$H$158,2,FALSE))&lt;7,"",LEFT(RIGHT(VLOOKUP(AK114,suvaha!$D$92:$H$158,2,FALSE),7),1))</f>
        <v/>
      </c>
      <c r="AX116" s="415"/>
      <c r="AY116" s="409" t="str">
        <f>IF(LEN(VLOOKUP(AK114,suvaha!$D$92:$H$158,2,FALSE))&lt;6,"",LEFT(RIGHT(VLOOKUP(AK114,suvaha!$D$92:$H$158,2,FALSE),6),1))</f>
        <v>-</v>
      </c>
      <c r="AZ116" s="211"/>
      <c r="BA116" s="754" t="str">
        <f>IF(LEN(VLOOKUP(AK114,suvaha!$D$92:$H$158,2,FALSE))&lt;5,"",LEFT(RIGHT(VLOOKUP(AK114,suvaha!$D$92:$H$158,2,FALSE),5),1))</f>
        <v>3</v>
      </c>
      <c r="BB116" s="754" t="e">
        <f>IF(LEN(#REF!)&lt;5,"",LEFT(RIGHT(#REF!,5),1))</f>
        <v>#REF!</v>
      </c>
      <c r="BC116" s="411"/>
      <c r="BD116" s="409" t="str">
        <f>IF(LEN(VLOOKUP(AK114,suvaha!$D$92:$H$158,2,FALSE))&lt;4,"",LEFT(RIGHT(VLOOKUP(AK114,suvaha!$D$92:$H$158,2,FALSE),4),1))</f>
        <v>4</v>
      </c>
      <c r="BE116" s="411"/>
      <c r="BF116" s="409" t="str">
        <f>IF(LEN(VLOOKUP(AK114,suvaha!$D$92:$H$158,2,FALSE))&lt;3,"",LEFT(RIGHT(VLOOKUP(AK114,suvaha!$D$92:$H$158,2,FALSE),3),1))</f>
        <v>7</v>
      </c>
      <c r="BG116" s="411"/>
      <c r="BH116" s="409" t="str">
        <f>IF(LEN(VLOOKUP(AK114,suvaha!$D$92:$H$158,2,FALSE))&lt;2,"",LEFT(RIGHT(VLOOKUP(AK114,suvaha!$D$92:$H$158,2,FALSE),2),1))</f>
        <v>8</v>
      </c>
      <c r="BI116" s="411"/>
      <c r="BJ116" s="409" t="str">
        <f>IF(VLOOKUP(AK114,suvaha!$D$92:$H$158,2,FALSE)=0,"",IF(LEN(VLOOKUP(AK114,suvaha!$D$92:$H$158,2,FALSE))&lt;1,"",LEFT(RIGHT(VLOOKUP(AK114,suvaha!$D$92:$H$158,2,FALSE),1),1)))</f>
        <v>5</v>
      </c>
      <c r="BK116" s="643"/>
      <c r="BL116" s="618"/>
      <c r="BM116" s="409" t="str">
        <f>IF(LEN(VLOOKUP(AK114,suvaha!$D$92:$H$158,4,FALSE))&lt;11,"",LEFT(RIGHT(VLOOKUP(AK114,suvaha!$D$92:$H$158,4,FALSE),11),1))</f>
        <v/>
      </c>
      <c r="BN116" s="211"/>
      <c r="BO116" s="409" t="str">
        <f>IF(LEN(VLOOKUP(AK114,suvaha!$D$92:$H$158,4,FALSE))&lt;10,"",LEFT(RIGHT(VLOOKUP(AK114,suvaha!$D$92:$H$158,4,FALSE),10),1))</f>
        <v/>
      </c>
      <c r="BP116" s="411"/>
      <c r="BQ116" s="409" t="str">
        <f>IF(LEN(VLOOKUP(AK114,suvaha!$D$92:$H$158,4,FALSE))&lt;9,"",LEFT(RIGHT(VLOOKUP(AK114,suvaha!$D$92:$H$158,4,FALSE),9),1))</f>
        <v/>
      </c>
      <c r="BR116" s="211"/>
      <c r="BS116" s="409" t="str">
        <f>IF(LEN(VLOOKUP(AK114,suvaha!$D$92:$H$158,4,FALSE))&lt;8,"",LEFT(RIGHT(VLOOKUP(AK114,suvaha!$D$92:$H$158,4,FALSE),8),1))</f>
        <v/>
      </c>
      <c r="BT116" s="411"/>
      <c r="BU116" s="409" t="str">
        <f>IF(LEN(VLOOKUP(AK114,suvaha!$D$92:$H$158,4,FALSE))&lt;7,"",LEFT(RIGHT(VLOOKUP(AK114,suvaha!$D$92:$H$158,4,FALSE),7),1))</f>
        <v/>
      </c>
      <c r="BV116" s="610"/>
      <c r="BW116" s="409" t="str">
        <f>IF(LEN(VLOOKUP(AK114,suvaha!$D$92:$H$158,4,FALSE))&lt;6,"",LEFT(RIGHT(VLOOKUP(AK114,suvaha!$D$92:$H$158,4,FALSE),6),1))</f>
        <v/>
      </c>
      <c r="BX116" s="411"/>
      <c r="BY116" s="409" t="str">
        <f>IF(LEN(VLOOKUP(AK114,suvaha!$D$92:$H$158,4,FALSE))&lt;5,"",LEFT(RIGHT(VLOOKUP(AK114,suvaha!$D$92:$H$158,4,FALSE),5),1))</f>
        <v/>
      </c>
      <c r="BZ116" s="411"/>
      <c r="CA116" s="409" t="str">
        <f>IF(LEN(VLOOKUP(AK114,suvaha!$D$92:$H$158,4,FALSE))&lt;4,"",LEFT(RIGHT(VLOOKUP(AK114,suvaha!$D$92:$H$158,4,FALSE),4),1))</f>
        <v/>
      </c>
      <c r="CB116" s="611"/>
      <c r="CC116" s="409" t="str">
        <f>IF(LEN(VLOOKUP(AK114,suvaha!$D$92:$H$158,4,FALSE))&lt;3,"",LEFT(RIGHT(VLOOKUP(AK114,suvaha!$D$92:$H$158,4,FALSE),3),1))</f>
        <v/>
      </c>
      <c r="CD116" s="411"/>
      <c r="CE116" s="409" t="str">
        <f>IF(LEN(VLOOKUP(AK114,suvaha!$D$92:$H$158,4,FALSE))&lt;2,"",LEFT(RIGHT(VLOOKUP(AK114,suvaha!$D$92:$H$158,4,FALSE),2),1))</f>
        <v/>
      </c>
      <c r="CF116" s="411"/>
      <c r="CG116" s="409" t="str">
        <f>IF(VLOOKUP(AK114,suvaha!$D$92:$H$158,4,FALSE)=0,"",IF(LEN(VLOOKUP(AK114,suvaha!$D$92:$H$158,4,FALSE))&lt;1,"",LEFT(RIGHT(VLOOKUP(AK114,suvaha!$D$92:$H$158,4,FALSE),1),1)))</f>
        <v/>
      </c>
      <c r="CH116" s="242"/>
      <c r="CI116" s="173"/>
      <c r="CJ116" s="173"/>
    </row>
    <row r="117" spans="1:88" s="203" customFormat="1" ht="3" customHeight="1">
      <c r="A117" s="173"/>
      <c r="B117" s="173"/>
      <c r="C117" s="173"/>
      <c r="E117" s="776"/>
      <c r="F117" s="776"/>
      <c r="G117" s="765"/>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766"/>
      <c r="AL117" s="766"/>
      <c r="AM117" s="766"/>
      <c r="AN117" s="322"/>
      <c r="AO117" s="331"/>
      <c r="AP117" s="331"/>
      <c r="AQ117" s="331"/>
      <c r="AR117" s="331"/>
      <c r="AS117" s="331"/>
      <c r="AT117" s="331"/>
      <c r="AU117" s="331"/>
      <c r="AV117" s="331"/>
      <c r="AW117" s="331"/>
      <c r="AX117" s="331"/>
      <c r="AY117" s="331"/>
      <c r="AZ117" s="331"/>
      <c r="BA117" s="331"/>
      <c r="BB117" s="331"/>
      <c r="BC117" s="331"/>
      <c r="BD117" s="331"/>
      <c r="BE117" s="270"/>
      <c r="BF117" s="270"/>
      <c r="BG117" s="270"/>
      <c r="BH117" s="270"/>
      <c r="BI117" s="270"/>
      <c r="BJ117" s="270"/>
      <c r="BK117" s="270"/>
      <c r="BL117" s="638"/>
      <c r="BM117" s="638"/>
      <c r="BN117" s="638"/>
      <c r="BO117" s="638"/>
      <c r="BP117" s="638"/>
      <c r="BQ117" s="638"/>
      <c r="BR117" s="638"/>
      <c r="BS117" s="638"/>
      <c r="BT117" s="638"/>
      <c r="BU117" s="638"/>
      <c r="BV117" s="638"/>
      <c r="BW117" s="638"/>
      <c r="BX117" s="638"/>
      <c r="BY117" s="638"/>
      <c r="BZ117" s="638"/>
      <c r="CA117" s="638"/>
      <c r="CB117" s="638"/>
      <c r="CC117" s="270"/>
      <c r="CD117" s="270"/>
      <c r="CE117" s="270"/>
      <c r="CF117" s="270"/>
      <c r="CG117" s="270"/>
      <c r="CH117" s="243"/>
      <c r="CI117" s="173"/>
      <c r="CJ117" s="173"/>
    </row>
    <row r="118" spans="1:88" s="206" customFormat="1" ht="3" customHeight="1" thickBot="1">
      <c r="A118" s="173"/>
      <c r="B118" s="325"/>
      <c r="C118" s="178"/>
      <c r="D118" s="178"/>
      <c r="E118" s="755" t="s">
        <v>777</v>
      </c>
      <c r="F118" s="755"/>
      <c r="G118" s="757" t="str">
        <f>Index!C196</f>
        <v>Výnosy budúcich období krátkodobé (384A)</v>
      </c>
      <c r="H118" s="757"/>
      <c r="I118" s="757"/>
      <c r="J118" s="757"/>
      <c r="K118" s="757"/>
      <c r="L118" s="757"/>
      <c r="M118" s="757"/>
      <c r="N118" s="757"/>
      <c r="O118" s="757"/>
      <c r="P118" s="757"/>
      <c r="Q118" s="757"/>
      <c r="R118" s="757"/>
      <c r="S118" s="757"/>
      <c r="T118" s="757"/>
      <c r="U118" s="757"/>
      <c r="V118" s="757"/>
      <c r="W118" s="757"/>
      <c r="X118" s="757"/>
      <c r="Y118" s="757"/>
      <c r="Z118" s="757"/>
      <c r="AA118" s="757"/>
      <c r="AB118" s="757"/>
      <c r="AC118" s="757"/>
      <c r="AD118" s="757"/>
      <c r="AE118" s="757"/>
      <c r="AF118" s="757"/>
      <c r="AG118" s="757"/>
      <c r="AH118" s="757"/>
      <c r="AI118" s="757"/>
      <c r="AJ118" s="757"/>
      <c r="AK118" s="759" t="s">
        <v>955</v>
      </c>
      <c r="AL118" s="759"/>
      <c r="AM118" s="759"/>
      <c r="AN118" s="321"/>
      <c r="AO118" s="332"/>
      <c r="AP118" s="332"/>
      <c r="AQ118" s="332"/>
      <c r="AR118" s="332"/>
      <c r="AS118" s="332"/>
      <c r="AT118" s="332"/>
      <c r="AU118" s="332"/>
      <c r="AV118" s="332"/>
      <c r="AW118" s="332"/>
      <c r="AX118" s="332"/>
      <c r="AY118" s="332"/>
      <c r="AZ118" s="332"/>
      <c r="BA118" s="332"/>
      <c r="BB118" s="332"/>
      <c r="BC118" s="332"/>
      <c r="BD118" s="332"/>
      <c r="BE118" s="264"/>
      <c r="BF118" s="264"/>
      <c r="BG118" s="264"/>
      <c r="BH118" s="264"/>
      <c r="BI118" s="264"/>
      <c r="BJ118" s="264"/>
      <c r="BK118" s="264"/>
      <c r="BL118" s="659"/>
      <c r="BM118" s="659"/>
      <c r="BN118" s="659"/>
      <c r="BO118" s="659"/>
      <c r="BP118" s="659"/>
      <c r="BQ118" s="659"/>
      <c r="BR118" s="659"/>
      <c r="BS118" s="659"/>
      <c r="BT118" s="659"/>
      <c r="BU118" s="659"/>
      <c r="BV118" s="659"/>
      <c r="BW118" s="659"/>
      <c r="BX118" s="659"/>
      <c r="BY118" s="659"/>
      <c r="BZ118" s="659"/>
      <c r="CA118" s="659"/>
      <c r="CB118" s="659"/>
      <c r="CC118" s="264"/>
      <c r="CD118" s="264"/>
      <c r="CE118" s="264"/>
      <c r="CF118" s="264"/>
      <c r="CG118" s="264"/>
      <c r="CH118" s="241"/>
      <c r="CI118" s="245"/>
      <c r="CJ118" s="245"/>
    </row>
    <row r="119" spans="1:88" s="206" customFormat="1" ht="3" customHeight="1" thickBot="1">
      <c r="A119" s="173"/>
      <c r="B119" s="173"/>
      <c r="C119" s="173"/>
      <c r="D119" s="325"/>
      <c r="E119" s="756"/>
      <c r="F119" s="756"/>
      <c r="G119" s="758"/>
      <c r="H119" s="758"/>
      <c r="I119" s="758"/>
      <c r="J119" s="758"/>
      <c r="K119" s="758"/>
      <c r="L119" s="758"/>
      <c r="M119" s="758"/>
      <c r="N119" s="758"/>
      <c r="O119" s="758"/>
      <c r="P119" s="758"/>
      <c r="Q119" s="758"/>
      <c r="R119" s="758"/>
      <c r="S119" s="758"/>
      <c r="T119" s="758"/>
      <c r="U119" s="758"/>
      <c r="V119" s="758"/>
      <c r="W119" s="758"/>
      <c r="X119" s="758"/>
      <c r="Y119" s="758"/>
      <c r="Z119" s="758"/>
      <c r="AA119" s="758"/>
      <c r="AB119" s="758"/>
      <c r="AC119" s="758"/>
      <c r="AD119" s="758"/>
      <c r="AE119" s="758"/>
      <c r="AF119" s="758"/>
      <c r="AG119" s="758"/>
      <c r="AH119" s="758"/>
      <c r="AI119" s="758"/>
      <c r="AJ119" s="758"/>
      <c r="AK119" s="760"/>
      <c r="AL119" s="760"/>
      <c r="AM119" s="760"/>
      <c r="AN119" s="319"/>
      <c r="AO119" s="413"/>
      <c r="AP119" s="413"/>
      <c r="AQ119" s="413"/>
      <c r="AR119" s="412"/>
      <c r="AS119" s="414"/>
      <c r="AT119" s="414"/>
      <c r="AU119" s="414"/>
      <c r="AV119" s="414"/>
      <c r="AW119" s="414"/>
      <c r="AX119" s="415"/>
      <c r="AY119" s="613"/>
      <c r="AZ119" s="613"/>
      <c r="BA119" s="613"/>
      <c r="BB119" s="613"/>
      <c r="BC119" s="613"/>
      <c r="BD119" s="613"/>
      <c r="BE119" s="411"/>
      <c r="BF119" s="761"/>
      <c r="BG119" s="761"/>
      <c r="BH119" s="761"/>
      <c r="BI119" s="761"/>
      <c r="BJ119" s="761"/>
      <c r="BK119" s="643"/>
      <c r="BL119" s="618"/>
      <c r="BM119" s="612"/>
      <c r="BN119" s="612"/>
      <c r="BO119" s="612"/>
      <c r="BP119" s="412"/>
      <c r="BQ119" s="613"/>
      <c r="BR119" s="613"/>
      <c r="BS119" s="613"/>
      <c r="BT119" s="613"/>
      <c r="BU119" s="613"/>
      <c r="BV119" s="610"/>
      <c r="BW119" s="614"/>
      <c r="BX119" s="614"/>
      <c r="BY119" s="614"/>
      <c r="BZ119" s="614"/>
      <c r="CA119" s="614"/>
      <c r="CB119" s="611"/>
      <c r="CC119" s="614"/>
      <c r="CD119" s="614"/>
      <c r="CE119" s="614"/>
      <c r="CF119" s="614"/>
      <c r="CG119" s="614"/>
      <c r="CH119" s="242"/>
      <c r="CI119" s="245"/>
      <c r="CJ119" s="245"/>
    </row>
    <row r="120" spans="1:88" s="203" customFormat="1" ht="15" customHeight="1" thickBot="1">
      <c r="A120" s="173"/>
      <c r="B120" s="173"/>
      <c r="C120" s="173"/>
      <c r="E120" s="756"/>
      <c r="F120" s="756"/>
      <c r="G120" s="758"/>
      <c r="H120" s="758"/>
      <c r="I120" s="758"/>
      <c r="J120" s="758"/>
      <c r="K120" s="758"/>
      <c r="L120" s="758"/>
      <c r="M120" s="758"/>
      <c r="N120" s="758"/>
      <c r="O120" s="758"/>
      <c r="P120" s="758"/>
      <c r="Q120" s="758"/>
      <c r="R120" s="758"/>
      <c r="S120" s="758"/>
      <c r="T120" s="758"/>
      <c r="U120" s="758"/>
      <c r="V120" s="758"/>
      <c r="W120" s="758"/>
      <c r="X120" s="758"/>
      <c r="Y120" s="758"/>
      <c r="Z120" s="758"/>
      <c r="AA120" s="758"/>
      <c r="AB120" s="758"/>
      <c r="AC120" s="758"/>
      <c r="AD120" s="758"/>
      <c r="AE120" s="758"/>
      <c r="AF120" s="758"/>
      <c r="AG120" s="758"/>
      <c r="AH120" s="758"/>
      <c r="AI120" s="758"/>
      <c r="AJ120" s="758"/>
      <c r="AK120" s="760"/>
      <c r="AL120" s="760"/>
      <c r="AM120" s="760"/>
      <c r="AN120" s="319"/>
      <c r="AO120" s="409" t="str">
        <f>IF(LEN(VLOOKUP(AK118,suvaha!$D$92:$H$158,2,FALSE))&lt;11,"",LEFT(RIGHT(VLOOKUP(AK118,suvaha!$D$92:$H$158,2,FALSE),11),1))</f>
        <v/>
      </c>
      <c r="AP120" s="211"/>
      <c r="AQ120" s="409" t="str">
        <f>IF(LEN(VLOOKUP(AK118,suvaha!$D$92:$H$158,2,FALSE))&lt;10,"",LEFT(RIGHT(VLOOKUP(AK118,suvaha!$D$92:$H$158,2,FALSE),10),1))</f>
        <v/>
      </c>
      <c r="AR120" s="411"/>
      <c r="AS120" s="409" t="str">
        <f>IF(LEN(VLOOKUP(AK118,suvaha!$D$92:$H$158,2,FALSE))&lt;9,"",LEFT(RIGHT(VLOOKUP(AK118,suvaha!$D$92:$H$158,2,FALSE),9),1))</f>
        <v/>
      </c>
      <c r="AT120" s="211"/>
      <c r="AU120" s="409" t="str">
        <f>IF(LEN(VLOOKUP(AK118,suvaha!$D$92:$H$158,2,FALSE))&lt;8,"",LEFT(RIGHT(VLOOKUP(AK118,suvaha!$D$92:$H$158,2,FALSE),8),1))</f>
        <v/>
      </c>
      <c r="AV120" s="411"/>
      <c r="AW120" s="409" t="str">
        <f>IF(LEN(VLOOKUP(AK118,suvaha!$D$92:$H$158,2,FALSE))&lt;7,"",LEFT(RIGHT(VLOOKUP(AK118,suvaha!$D$92:$H$158,2,FALSE),7),1))</f>
        <v/>
      </c>
      <c r="AX120" s="415"/>
      <c r="AY120" s="409" t="str">
        <f>IF(LEN(VLOOKUP(AK118,suvaha!$D$92:$H$158,2,FALSE))&lt;6,"",LEFT(RIGHT(VLOOKUP(AK118,suvaha!$D$92:$H$158,2,FALSE),6),1))</f>
        <v/>
      </c>
      <c r="AZ120" s="211"/>
      <c r="BA120" s="754" t="str">
        <f>IF(LEN(VLOOKUP(AK118,suvaha!$D$92:$H$158,2,FALSE))&lt;5,"",LEFT(RIGHT(VLOOKUP(AK118,suvaha!$D$92:$H$158,2,FALSE),5),1))</f>
        <v/>
      </c>
      <c r="BB120" s="754" t="e">
        <f>IF(LEN(#REF!)&lt;5,"",LEFT(RIGHT(#REF!,5),1))</f>
        <v>#REF!</v>
      </c>
      <c r="BC120" s="411"/>
      <c r="BD120" s="409" t="str">
        <f>IF(LEN(VLOOKUP(AK118,suvaha!$D$92:$H$158,2,FALSE))&lt;4,"",LEFT(RIGHT(VLOOKUP(AK118,suvaha!$D$92:$H$158,2,FALSE),4),1))</f>
        <v/>
      </c>
      <c r="BE120" s="411"/>
      <c r="BF120" s="409" t="str">
        <f>IF(LEN(VLOOKUP(AK118,suvaha!$D$92:$H$158,2,FALSE))&lt;3,"",LEFT(RIGHT(VLOOKUP(AK118,suvaha!$D$92:$H$158,2,FALSE),3),1))</f>
        <v/>
      </c>
      <c r="BG120" s="411"/>
      <c r="BH120" s="409" t="str">
        <f>IF(LEN(VLOOKUP(AK118,suvaha!$D$92:$H$158,2,FALSE))&lt;2,"",LEFT(RIGHT(VLOOKUP(AK118,suvaha!$D$92:$H$158,2,FALSE),2),1))</f>
        <v/>
      </c>
      <c r="BI120" s="411"/>
      <c r="BJ120" s="409" t="str">
        <f>IF(VLOOKUP(AK118,suvaha!$D$92:$H$158,2,FALSE)=0,"",IF(LEN(VLOOKUP(AK118,suvaha!$D$92:$H$158,2,FALSE))&lt;1,"",LEFT(RIGHT(VLOOKUP(AK118,suvaha!$D$92:$H$158,2,FALSE),1),1)))</f>
        <v/>
      </c>
      <c r="BK120" s="643"/>
      <c r="BL120" s="618"/>
      <c r="BM120" s="409" t="str">
        <f>IF(LEN(VLOOKUP(AK118,suvaha!$D$92:$H$158,4,FALSE))&lt;11,"",LEFT(RIGHT(VLOOKUP(AK118,suvaha!$D$92:$H$158,4,FALSE),11),1))</f>
        <v/>
      </c>
      <c r="BN120" s="211"/>
      <c r="BO120" s="409" t="str">
        <f>IF(LEN(VLOOKUP(AK118,suvaha!$D$92:$H$158,4,FALSE))&lt;10,"",LEFT(RIGHT(VLOOKUP(AK118,suvaha!$D$92:$H$158,4,FALSE),10),1))</f>
        <v/>
      </c>
      <c r="BP120" s="411"/>
      <c r="BQ120" s="409" t="str">
        <f>IF(LEN(VLOOKUP(AK118,suvaha!$D$92:$H$158,4,FALSE))&lt;9,"",LEFT(RIGHT(VLOOKUP(AK118,suvaha!$D$92:$H$158,4,FALSE),9),1))</f>
        <v/>
      </c>
      <c r="BR120" s="211"/>
      <c r="BS120" s="409" t="str">
        <f>IF(LEN(VLOOKUP(AK118,suvaha!$D$92:$H$158,4,FALSE))&lt;8,"",LEFT(RIGHT(VLOOKUP(AK118,suvaha!$D$92:$H$158,4,FALSE),8),1))</f>
        <v/>
      </c>
      <c r="BT120" s="411"/>
      <c r="BU120" s="409" t="str">
        <f>IF(LEN(VLOOKUP(AK118,suvaha!$D$92:$H$158,4,FALSE))&lt;7,"",LEFT(RIGHT(VLOOKUP(AK118,suvaha!$D$92:$H$158,4,FALSE),7),1))</f>
        <v/>
      </c>
      <c r="BV120" s="610"/>
      <c r="BW120" s="409" t="str">
        <f>IF(LEN(VLOOKUP(AK118,suvaha!$D$92:$H$158,4,FALSE))&lt;6,"",LEFT(RIGHT(VLOOKUP(AK118,suvaha!$D$92:$H$158,4,FALSE),6),1))</f>
        <v/>
      </c>
      <c r="BX120" s="411"/>
      <c r="BY120" s="409" t="str">
        <f>IF(LEN(VLOOKUP(AK118,suvaha!$D$92:$H$158,4,FALSE))&lt;5,"",LEFT(RIGHT(VLOOKUP(AK118,suvaha!$D$92:$H$158,4,FALSE),5),1))</f>
        <v/>
      </c>
      <c r="BZ120" s="411"/>
      <c r="CA120" s="409" t="str">
        <f>IF(LEN(VLOOKUP(AK118,suvaha!$D$92:$H$158,4,FALSE))&lt;4,"",LEFT(RIGHT(VLOOKUP(AK118,suvaha!$D$92:$H$158,4,FALSE),4),1))</f>
        <v/>
      </c>
      <c r="CB120" s="611"/>
      <c r="CC120" s="409" t="str">
        <f>IF(LEN(VLOOKUP(AK118,suvaha!$D$92:$H$158,4,FALSE))&lt;3,"",LEFT(RIGHT(VLOOKUP(AK118,suvaha!$D$92:$H$158,4,FALSE),3),1))</f>
        <v/>
      </c>
      <c r="CD120" s="411"/>
      <c r="CE120" s="409" t="str">
        <f>IF(LEN(VLOOKUP(AK118,suvaha!$D$92:$H$158,4,FALSE))&lt;2,"",LEFT(RIGHT(VLOOKUP(AK118,suvaha!$D$92:$H$158,4,FALSE),2),1))</f>
        <v/>
      </c>
      <c r="CF120" s="411"/>
      <c r="CG120" s="409" t="str">
        <f>IF(VLOOKUP(AK118,suvaha!$D$92:$H$158,4,FALSE)=0,"",IF(LEN(VLOOKUP(AK118,suvaha!$D$92:$H$158,4,FALSE))&lt;1,"",LEFT(RIGHT(VLOOKUP(AK118,suvaha!$D$92:$H$158,4,FALSE),1),1)))</f>
        <v/>
      </c>
      <c r="CH120" s="242"/>
      <c r="CI120" s="173"/>
      <c r="CJ120" s="173"/>
    </row>
    <row r="121" spans="1:88" s="203" customFormat="1" ht="3" customHeight="1" thickBot="1">
      <c r="A121" s="173"/>
      <c r="B121" s="173"/>
      <c r="C121" s="173"/>
      <c r="E121" s="756"/>
      <c r="F121" s="756"/>
      <c r="G121" s="758"/>
      <c r="H121" s="758"/>
      <c r="I121" s="758"/>
      <c r="J121" s="758"/>
      <c r="K121" s="758"/>
      <c r="L121" s="758"/>
      <c r="M121" s="758"/>
      <c r="N121" s="758"/>
      <c r="O121" s="758"/>
      <c r="P121" s="758"/>
      <c r="Q121" s="758"/>
      <c r="R121" s="758"/>
      <c r="S121" s="758"/>
      <c r="T121" s="758"/>
      <c r="U121" s="758"/>
      <c r="V121" s="758"/>
      <c r="W121" s="758"/>
      <c r="X121" s="758"/>
      <c r="Y121" s="758"/>
      <c r="Z121" s="758"/>
      <c r="AA121" s="758"/>
      <c r="AB121" s="758"/>
      <c r="AC121" s="758"/>
      <c r="AD121" s="758"/>
      <c r="AE121" s="758"/>
      <c r="AF121" s="758"/>
      <c r="AG121" s="758"/>
      <c r="AH121" s="758"/>
      <c r="AI121" s="758"/>
      <c r="AJ121" s="758"/>
      <c r="AK121" s="760"/>
      <c r="AL121" s="760"/>
      <c r="AM121" s="760"/>
      <c r="AN121" s="322"/>
      <c r="AO121" s="326"/>
      <c r="AP121" s="326"/>
      <c r="AQ121" s="326"/>
      <c r="AR121" s="326"/>
      <c r="AS121" s="326"/>
      <c r="AT121" s="326"/>
      <c r="AU121" s="326"/>
      <c r="AV121" s="326"/>
      <c r="AW121" s="326"/>
      <c r="AX121" s="326"/>
      <c r="AY121" s="326"/>
      <c r="AZ121" s="326"/>
      <c r="BA121" s="326"/>
      <c r="BB121" s="326"/>
      <c r="BC121" s="326"/>
      <c r="BD121" s="326"/>
      <c r="BE121" s="212"/>
      <c r="BF121" s="212"/>
      <c r="BG121" s="212"/>
      <c r="BH121" s="212"/>
      <c r="BI121" s="212"/>
      <c r="BJ121" s="212"/>
      <c r="BK121" s="212"/>
      <c r="BL121" s="762"/>
      <c r="BM121" s="762"/>
      <c r="BN121" s="762"/>
      <c r="BO121" s="762"/>
      <c r="BP121" s="762"/>
      <c r="BQ121" s="762"/>
      <c r="BR121" s="762"/>
      <c r="BS121" s="762"/>
      <c r="BT121" s="762"/>
      <c r="BU121" s="762"/>
      <c r="BV121" s="762"/>
      <c r="BW121" s="762"/>
      <c r="BX121" s="762"/>
      <c r="BY121" s="762"/>
      <c r="BZ121" s="762"/>
      <c r="CA121" s="762"/>
      <c r="CB121" s="762"/>
      <c r="CC121" s="212"/>
      <c r="CD121" s="212"/>
      <c r="CE121" s="212"/>
      <c r="CF121" s="212"/>
      <c r="CG121" s="212"/>
      <c r="CH121" s="243"/>
      <c r="CI121" s="173"/>
      <c r="CJ121" s="173"/>
    </row>
    <row r="122" spans="1:88" ht="6" customHeight="1">
      <c r="D122" s="188"/>
      <c r="E122" s="224"/>
      <c r="F122" s="224"/>
      <c r="G122" s="224"/>
      <c r="H122" s="195"/>
      <c r="I122" s="195"/>
      <c r="J122" s="195"/>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c r="AI122" s="320"/>
      <c r="AJ122" s="320"/>
      <c r="AK122" s="320"/>
      <c r="AL122" s="320"/>
      <c r="AM122" s="320"/>
      <c r="AN122" s="320"/>
      <c r="AO122" s="320"/>
      <c r="AP122" s="320"/>
      <c r="AQ122" s="320"/>
      <c r="AR122" s="320"/>
      <c r="AS122" s="320"/>
      <c r="AT122" s="320"/>
      <c r="AU122" s="320"/>
      <c r="AV122" s="320"/>
      <c r="AW122" s="320"/>
      <c r="AX122" s="320"/>
      <c r="AY122" s="320"/>
      <c r="AZ122" s="320"/>
      <c r="BA122" s="320"/>
      <c r="BB122" s="320"/>
      <c r="BC122" s="320"/>
      <c r="BD122" s="320"/>
      <c r="BE122" s="320"/>
      <c r="BF122" s="320"/>
      <c r="BG122" s="320"/>
      <c r="BH122" s="320"/>
      <c r="BI122" s="320"/>
      <c r="BJ122" s="320"/>
      <c r="BK122" s="320"/>
      <c r="BL122" s="320"/>
      <c r="BM122" s="320"/>
      <c r="BN122" s="320"/>
      <c r="BO122" s="320"/>
      <c r="BP122" s="320"/>
      <c r="BQ122" s="320"/>
      <c r="BR122" s="320"/>
      <c r="BS122" s="320"/>
      <c r="BT122" s="320"/>
      <c r="BU122" s="320"/>
      <c r="BV122" s="320"/>
      <c r="BW122" s="320"/>
      <c r="BX122" s="320"/>
      <c r="BY122" s="320"/>
      <c r="BZ122" s="320"/>
      <c r="CA122" s="320"/>
      <c r="CB122" s="320"/>
      <c r="CC122" s="320"/>
      <c r="CD122" s="320"/>
      <c r="CE122" s="320"/>
      <c r="CF122" s="320"/>
      <c r="CG122" s="320"/>
      <c r="CH122" s="320"/>
      <c r="CI122" s="188"/>
      <c r="CJ122" s="188"/>
    </row>
    <row r="123" spans="1:88" ht="13.5" thickBot="1">
      <c r="D123" s="188"/>
      <c r="E123" s="246"/>
      <c r="F123" s="224"/>
      <c r="G123" s="224"/>
      <c r="H123" s="51"/>
      <c r="I123" s="195"/>
      <c r="J123" s="195"/>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20"/>
      <c r="AR123" s="320"/>
      <c r="AS123" s="320"/>
      <c r="AT123" s="320"/>
      <c r="AU123" s="320"/>
      <c r="AV123" s="320"/>
      <c r="AW123" s="320"/>
      <c r="AX123" s="320"/>
      <c r="AY123" s="320"/>
      <c r="AZ123" s="320"/>
      <c r="BA123" s="320"/>
      <c r="BB123" s="320"/>
      <c r="BC123" s="320"/>
      <c r="BD123" s="320"/>
      <c r="BE123" s="320"/>
      <c r="BF123" s="320"/>
      <c r="BG123" s="320"/>
      <c r="BH123" s="320"/>
      <c r="BI123" s="320"/>
      <c r="BJ123" s="320"/>
      <c r="BK123" s="320"/>
      <c r="BL123" s="320"/>
      <c r="BM123" s="320"/>
      <c r="BN123" s="320"/>
      <c r="BO123" s="320"/>
      <c r="BP123" s="320"/>
      <c r="BQ123" s="320"/>
      <c r="BR123" s="320"/>
      <c r="BS123" s="320"/>
      <c r="BT123" s="320"/>
      <c r="BU123" s="320"/>
      <c r="BV123" s="320"/>
      <c r="BW123" s="320"/>
      <c r="BX123" s="320"/>
      <c r="BY123" s="320"/>
      <c r="BZ123" s="320"/>
      <c r="CA123" s="320"/>
      <c r="CB123" s="320"/>
      <c r="CC123" s="320"/>
      <c r="CD123" s="320"/>
      <c r="CE123" s="320"/>
      <c r="CF123" s="320"/>
      <c r="CG123" s="752"/>
      <c r="CH123" s="752"/>
      <c r="CI123" s="188"/>
      <c r="CJ123" s="188"/>
    </row>
    <row r="124" spans="1:88" ht="8.25" customHeight="1" thickTop="1">
      <c r="D124" s="188"/>
      <c r="E124" s="224"/>
      <c r="F124" s="224"/>
      <c r="G124" s="224"/>
      <c r="H124" s="51" t="s">
        <v>765</v>
      </c>
      <c r="I124" s="195"/>
      <c r="J124" s="195"/>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320"/>
      <c r="BF124" s="320"/>
      <c r="BG124" s="320"/>
      <c r="BH124" s="320"/>
      <c r="BI124" s="320"/>
      <c r="BJ124" s="320"/>
      <c r="BK124" s="320"/>
      <c r="BL124" s="320"/>
      <c r="BM124" s="320"/>
      <c r="BN124" s="320"/>
      <c r="BO124" s="320"/>
      <c r="BP124" s="320"/>
      <c r="BQ124" s="320"/>
      <c r="BR124" s="320"/>
      <c r="BS124" s="320"/>
      <c r="BT124" s="320"/>
      <c r="BU124" s="320"/>
      <c r="BV124" s="320"/>
      <c r="BW124" s="320"/>
      <c r="BX124" s="320"/>
      <c r="BY124" s="247"/>
      <c r="BZ124" s="320"/>
      <c r="CA124" s="388" t="str">
        <f>Index!C427</f>
        <v>Strana 9</v>
      </c>
      <c r="CB124" s="320"/>
      <c r="CC124" s="320"/>
      <c r="CD124" s="320"/>
      <c r="CE124" s="320"/>
      <c r="CF124" s="320"/>
      <c r="CG124" s="320"/>
      <c r="CH124" s="320"/>
    </row>
    <row r="125" spans="1:88" s="234" customFormat="1">
      <c r="A125" s="229"/>
      <c r="B125" s="228"/>
      <c r="C125" s="229"/>
      <c r="D125" s="229"/>
      <c r="E125" s="230"/>
      <c r="F125" s="230"/>
      <c r="G125" s="230"/>
      <c r="H125" s="231"/>
      <c r="I125" s="231"/>
      <c r="J125" s="231"/>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row>
    <row r="126" spans="1:88" s="234" customFormat="1">
      <c r="A126" s="229"/>
      <c r="B126" s="228"/>
      <c r="C126" s="229"/>
      <c r="D126" s="229"/>
      <c r="E126" s="230"/>
      <c r="F126" s="230"/>
      <c r="G126" s="230"/>
      <c r="H126" s="231"/>
      <c r="I126" s="231"/>
      <c r="J126" s="231"/>
      <c r="K126" s="232"/>
      <c r="L126" s="232"/>
      <c r="M126" s="232"/>
      <c r="N126" s="232"/>
      <c r="O126" s="232"/>
      <c r="P126" s="232"/>
      <c r="Q126" s="232"/>
      <c r="R126" s="232"/>
      <c r="S126" s="232"/>
      <c r="T126" s="232"/>
      <c r="U126" s="232"/>
      <c r="V126" s="232"/>
      <c r="W126" s="232"/>
      <c r="X126" s="232"/>
      <c r="Y126" s="232"/>
      <c r="Z126" s="232"/>
      <c r="AA126" s="232"/>
      <c r="AB126" s="232"/>
      <c r="AC126" s="232"/>
      <c r="AD126" s="232"/>
      <c r="AE126" s="233">
        <v>10</v>
      </c>
      <c r="AF126" s="232"/>
      <c r="AG126" s="233">
        <v>9</v>
      </c>
      <c r="AH126" s="232"/>
      <c r="AI126" s="233">
        <v>8</v>
      </c>
      <c r="AJ126" s="232"/>
      <c r="AK126" s="233">
        <v>7</v>
      </c>
      <c r="AL126" s="232"/>
      <c r="AM126" s="233">
        <v>6</v>
      </c>
      <c r="AN126" s="232"/>
      <c r="AO126" s="233">
        <v>5</v>
      </c>
      <c r="AP126" s="232"/>
      <c r="AQ126" s="233">
        <v>4</v>
      </c>
      <c r="AR126" s="232"/>
      <c r="AS126" s="233">
        <v>3</v>
      </c>
      <c r="AT126" s="232"/>
      <c r="AU126" s="233">
        <v>2</v>
      </c>
      <c r="AV126" s="232"/>
      <c r="AW126" s="233">
        <v>1</v>
      </c>
      <c r="AX126" s="232"/>
      <c r="AY126" s="233">
        <v>0</v>
      </c>
      <c r="AZ126" s="232"/>
      <c r="BA126" s="232"/>
      <c r="BB126" s="233">
        <v>10</v>
      </c>
      <c r="BC126" s="232"/>
      <c r="BD126" s="233">
        <v>9</v>
      </c>
      <c r="BE126" s="232"/>
      <c r="BF126" s="233">
        <v>8</v>
      </c>
      <c r="BG126" s="232"/>
      <c r="BH126" s="233">
        <v>7</v>
      </c>
      <c r="BI126" s="232"/>
      <c r="BJ126" s="233">
        <v>6</v>
      </c>
      <c r="BK126" s="233">
        <v>5</v>
      </c>
      <c r="BL126" s="233">
        <v>5</v>
      </c>
      <c r="BM126" s="233">
        <v>5</v>
      </c>
      <c r="BN126" s="233"/>
      <c r="BO126" s="233">
        <v>4</v>
      </c>
      <c r="BP126" s="233"/>
      <c r="BQ126" s="233">
        <v>3</v>
      </c>
      <c r="BR126" s="233">
        <v>2</v>
      </c>
      <c r="BS126" s="233">
        <v>2</v>
      </c>
      <c r="BT126" s="233">
        <v>1</v>
      </c>
      <c r="BU126" s="233">
        <v>1</v>
      </c>
      <c r="BV126" s="233"/>
      <c r="BW126" s="233">
        <v>0</v>
      </c>
      <c r="BX126" s="232"/>
      <c r="BY126" s="232"/>
      <c r="BZ126" s="232"/>
      <c r="CA126" s="232"/>
      <c r="CB126" s="232"/>
      <c r="CC126" s="232"/>
      <c r="CD126" s="232"/>
      <c r="CE126" s="232"/>
      <c r="CF126" s="232"/>
      <c r="CG126" s="232"/>
      <c r="CH126" s="229"/>
      <c r="CI126" s="229"/>
      <c r="CJ126" s="229"/>
    </row>
    <row r="127" spans="1:88" s="234" customFormat="1">
      <c r="B127" s="228"/>
      <c r="C127" s="229"/>
      <c r="D127" s="229"/>
      <c r="E127" s="230"/>
      <c r="F127" s="230"/>
      <c r="G127" s="230"/>
      <c r="H127" s="231"/>
      <c r="I127" s="231"/>
      <c r="J127" s="231"/>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3">
        <v>10</v>
      </c>
      <c r="AP127" s="233"/>
      <c r="AQ127" s="233">
        <v>9</v>
      </c>
      <c r="AR127" s="233"/>
      <c r="AS127" s="233">
        <v>8</v>
      </c>
      <c r="AT127" s="233"/>
      <c r="AU127" s="233">
        <v>7</v>
      </c>
      <c r="AV127" s="233"/>
      <c r="AW127" s="233">
        <v>6</v>
      </c>
      <c r="AX127" s="233"/>
      <c r="AY127" s="233">
        <v>5</v>
      </c>
      <c r="AZ127" s="233"/>
      <c r="BA127" s="233"/>
      <c r="BB127" s="233">
        <v>4</v>
      </c>
      <c r="BC127" s="233"/>
      <c r="BD127" s="233">
        <v>3</v>
      </c>
      <c r="BE127" s="233"/>
      <c r="BF127" s="233">
        <v>2</v>
      </c>
      <c r="BG127" s="233"/>
      <c r="BH127" s="233">
        <v>1</v>
      </c>
      <c r="BI127" s="233"/>
      <c r="BJ127" s="233">
        <v>0</v>
      </c>
      <c r="BK127" s="233">
        <v>10</v>
      </c>
      <c r="BL127" s="233">
        <v>10</v>
      </c>
      <c r="BM127" s="233">
        <v>10</v>
      </c>
      <c r="BN127" s="233"/>
      <c r="BO127" s="233">
        <v>9</v>
      </c>
      <c r="BP127" s="233"/>
      <c r="BQ127" s="233">
        <v>8</v>
      </c>
      <c r="BR127" s="233"/>
      <c r="BS127" s="233">
        <v>7</v>
      </c>
      <c r="BT127" s="233"/>
      <c r="BU127" s="233">
        <v>6</v>
      </c>
      <c r="BV127" s="233"/>
      <c r="BW127" s="233">
        <v>5</v>
      </c>
      <c r="BX127" s="233"/>
      <c r="BY127" s="233">
        <v>4</v>
      </c>
      <c r="BZ127" s="233"/>
      <c r="CA127" s="233">
        <v>3</v>
      </c>
      <c r="CB127" s="233"/>
      <c r="CC127" s="233">
        <v>2</v>
      </c>
      <c r="CD127" s="233"/>
      <c r="CE127" s="233">
        <v>1</v>
      </c>
      <c r="CF127" s="233"/>
      <c r="CG127" s="233">
        <v>0</v>
      </c>
      <c r="CH127" s="229"/>
      <c r="CJ127" s="229"/>
    </row>
    <row r="128" spans="1:88" s="251" customFormat="1">
      <c r="A128" s="249"/>
      <c r="B128" s="250"/>
      <c r="C128" s="249"/>
      <c r="E128" s="252"/>
      <c r="F128" s="252"/>
      <c r="G128" s="252"/>
      <c r="H128" s="253"/>
      <c r="I128" s="253"/>
      <c r="J128" s="253"/>
      <c r="K128" s="254"/>
      <c r="L128" s="254"/>
      <c r="M128" s="254"/>
      <c r="N128" s="254"/>
      <c r="O128" s="254"/>
      <c r="P128" s="254"/>
      <c r="Q128" s="254"/>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c r="CF128" s="254"/>
      <c r="CG128" s="254"/>
      <c r="CH128" s="254"/>
    </row>
    <row r="129" spans="5:86">
      <c r="E129" s="224"/>
      <c r="F129" s="224"/>
      <c r="G129" s="224"/>
      <c r="H129" s="195"/>
      <c r="I129" s="195"/>
      <c r="J129" s="195"/>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c r="AI129" s="320"/>
      <c r="AJ129" s="320"/>
      <c r="AK129" s="320"/>
      <c r="AL129" s="320"/>
      <c r="AM129" s="320"/>
      <c r="AN129" s="320"/>
      <c r="AO129" s="320"/>
      <c r="AP129" s="320"/>
      <c r="AQ129" s="320"/>
      <c r="AR129" s="320"/>
      <c r="AS129" s="320"/>
      <c r="AT129" s="320"/>
      <c r="AU129" s="320"/>
      <c r="AV129" s="320"/>
      <c r="AW129" s="320"/>
      <c r="AX129" s="320"/>
      <c r="AY129" s="320"/>
      <c r="AZ129" s="320"/>
      <c r="BA129" s="320"/>
      <c r="BB129" s="320"/>
      <c r="BC129" s="320"/>
      <c r="BD129" s="320"/>
      <c r="BE129" s="320"/>
      <c r="BF129" s="320"/>
      <c r="BG129" s="320"/>
      <c r="BH129" s="320"/>
      <c r="BI129" s="320"/>
      <c r="BJ129" s="320"/>
      <c r="BK129" s="320"/>
      <c r="BL129" s="320"/>
      <c r="BM129" s="320"/>
      <c r="BN129" s="320"/>
      <c r="BO129" s="320"/>
      <c r="BP129" s="320"/>
      <c r="BQ129" s="320"/>
      <c r="BR129" s="320"/>
      <c r="BS129" s="320"/>
      <c r="BT129" s="320"/>
      <c r="BU129" s="320"/>
      <c r="BV129" s="320"/>
      <c r="BW129" s="320"/>
      <c r="BX129" s="320"/>
      <c r="BY129" s="320"/>
      <c r="BZ129" s="320"/>
      <c r="CA129" s="320"/>
      <c r="CB129" s="320"/>
      <c r="CC129" s="320"/>
      <c r="CD129" s="320"/>
      <c r="CE129" s="320"/>
      <c r="CF129" s="320"/>
      <c r="CG129" s="320"/>
      <c r="CH129" s="320"/>
    </row>
    <row r="130" spans="5:86">
      <c r="E130" s="224"/>
      <c r="F130" s="224"/>
      <c r="G130" s="224"/>
      <c r="H130" s="195"/>
      <c r="I130" s="195"/>
      <c r="J130" s="195"/>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c r="AI130" s="320"/>
      <c r="AJ130" s="320"/>
      <c r="AK130" s="320"/>
      <c r="AL130" s="320"/>
      <c r="AM130" s="320"/>
      <c r="AN130" s="320"/>
      <c r="AO130" s="320"/>
      <c r="AP130" s="320"/>
      <c r="AQ130" s="320"/>
      <c r="AR130" s="320"/>
      <c r="AS130" s="320"/>
      <c r="AT130" s="320"/>
      <c r="AU130" s="320"/>
      <c r="AV130" s="320"/>
      <c r="AW130" s="320"/>
      <c r="AX130" s="320"/>
      <c r="AY130" s="320"/>
      <c r="AZ130" s="320"/>
      <c r="BA130" s="320"/>
      <c r="BB130" s="320"/>
      <c r="BC130" s="320"/>
      <c r="BD130" s="320"/>
      <c r="BE130" s="320"/>
      <c r="BF130" s="320"/>
      <c r="BG130" s="320"/>
      <c r="BH130" s="320"/>
      <c r="BI130" s="320"/>
      <c r="BJ130" s="320"/>
      <c r="BK130" s="320"/>
      <c r="BL130" s="320"/>
      <c r="BM130" s="320"/>
      <c r="BN130" s="320"/>
      <c r="BO130" s="320"/>
      <c r="BP130" s="320"/>
      <c r="BQ130" s="320"/>
      <c r="BR130" s="320"/>
      <c r="BS130" s="320"/>
      <c r="BT130" s="320"/>
      <c r="BU130" s="320"/>
      <c r="BV130" s="320"/>
      <c r="BW130" s="320"/>
      <c r="BX130" s="320"/>
      <c r="BY130" s="320"/>
      <c r="BZ130" s="320"/>
      <c r="CA130" s="320"/>
      <c r="CB130" s="320"/>
      <c r="CC130" s="320"/>
      <c r="CD130" s="320"/>
      <c r="CE130" s="320"/>
      <c r="CF130" s="320"/>
      <c r="CG130" s="320"/>
      <c r="CH130" s="320"/>
    </row>
  </sheetData>
  <mergeCells count="47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 ref="B8:D8"/>
    <mergeCell ref="B9:C9"/>
    <mergeCell ref="E9:F9"/>
    <mergeCell ref="G9:AJ9"/>
    <mergeCell ref="AK9:AM9"/>
    <mergeCell ref="AN9:BJ9"/>
    <mergeCell ref="AR4:AR5"/>
    <mergeCell ref="E7:F8"/>
    <mergeCell ref="G7:AJ8"/>
    <mergeCell ref="AK7:AM8"/>
    <mergeCell ref="AN7:BJ8"/>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000-000000000000}">
          <x14:formula1>
            <xm:f>0</xm:f>
          </x14:formula1>
          <x14:formula2>
            <xm:f>9</xm:f>
          </x14:formula2>
          <xm:sqref>BD4:BD5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BF4:BF5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BH4:BH5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BJ4:BJ5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BO4:BO5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AO4:AO5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UPU983044:UPU983045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UZQ983044:UZQ983045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VJM983044:VJM983045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VTI983044:VTI983045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WDE983044:WDE983045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WNA983044:WNA983045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WWW983044:WWW983045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AQ4:AQ5 AE4:AE5 AG4:AG5 AI4:AI5 AK4:AK5 AM4:AM5 BM4:BM5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0">
    <pageSetUpPr fitToPage="1"/>
  </sheetPr>
  <dimension ref="A1:CK127"/>
  <sheetViews>
    <sheetView zoomScaleNormal="10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4" width="0.5703125" style="237" customWidth="1"/>
    <col min="65" max="65" width="2.140625" style="237" customWidth="1"/>
    <col min="66" max="66" width="0.5703125" style="237" customWidth="1"/>
    <col min="67" max="67" width="2.140625" style="237" customWidth="1"/>
    <col min="68" max="68" width="0.5703125" style="237" customWidth="1"/>
    <col min="69" max="69" width="2.140625" style="237" customWidth="1"/>
    <col min="70" max="70" width="0.5703125" style="237" customWidth="1"/>
    <col min="71" max="71" width="2.140625" style="237" customWidth="1"/>
    <col min="72" max="72" width="0.5703125" style="237" customWidth="1"/>
    <col min="73" max="73" width="2.140625" style="237" customWidth="1"/>
    <col min="74" max="74" width="0.5703125" style="237" customWidth="1"/>
    <col min="75" max="75" width="2.140625" style="237" customWidth="1"/>
    <col min="76" max="76" width="0.5703125" style="237" customWidth="1"/>
    <col min="77" max="77" width="2.140625" style="237" customWidth="1"/>
    <col min="78" max="78" width="0.5703125" style="237" customWidth="1"/>
    <col min="79" max="79" width="2.140625" style="237" customWidth="1"/>
    <col min="80" max="80" width="0.5703125" style="237" customWidth="1"/>
    <col min="81" max="81" width="2.140625" style="237" customWidth="1"/>
    <col min="82" max="82" width="0.5703125" style="237" customWidth="1"/>
    <col min="83" max="83" width="2.140625" style="237" customWidth="1"/>
    <col min="84" max="84" width="0.5703125" style="237" customWidth="1"/>
    <col min="85" max="85" width="2.140625" style="237" customWidth="1"/>
    <col min="86" max="86" width="0.5703125" style="237" customWidth="1"/>
    <col min="87" max="88" width="2.5703125" style="177"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20" width="0.5703125" style="177" customWidth="1"/>
    <col min="321" max="321" width="2.140625" style="177" customWidth="1"/>
    <col min="322" max="322" width="0.5703125" style="177" customWidth="1"/>
    <col min="323" max="323" width="2.140625" style="177" customWidth="1"/>
    <col min="324" max="324" width="0.5703125" style="177" customWidth="1"/>
    <col min="325" max="325" width="2.140625" style="177" customWidth="1"/>
    <col min="326" max="326" width="0.5703125" style="177" customWidth="1"/>
    <col min="327" max="327" width="2.140625" style="177" customWidth="1"/>
    <col min="328" max="328" width="0.5703125" style="177" customWidth="1"/>
    <col min="329" max="329" width="2.140625" style="177" customWidth="1"/>
    <col min="330" max="330" width="0.5703125" style="177" customWidth="1"/>
    <col min="331" max="331" width="2.140625" style="177" customWidth="1"/>
    <col min="332" max="332" width="0.5703125" style="177" customWidth="1"/>
    <col min="333" max="333" width="2.140625" style="177" customWidth="1"/>
    <col min="334" max="334" width="0.5703125" style="177" customWidth="1"/>
    <col min="335" max="335" width="2.140625" style="177" customWidth="1"/>
    <col min="336" max="336" width="0.5703125" style="177" customWidth="1"/>
    <col min="337" max="337" width="2.140625" style="177" customWidth="1"/>
    <col min="338" max="338" width="0.5703125" style="177" customWidth="1"/>
    <col min="339" max="339" width="2.140625" style="177" customWidth="1"/>
    <col min="340" max="340" width="0.5703125" style="177" customWidth="1"/>
    <col min="341" max="341" width="2.140625" style="177" customWidth="1"/>
    <col min="342" max="342" width="0.5703125" style="177" customWidth="1"/>
    <col min="343" max="344" width="2.57031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6" width="0.5703125" style="177" customWidth="1"/>
    <col min="577" max="577" width="2.140625" style="177" customWidth="1"/>
    <col min="578" max="578" width="0.5703125" style="177" customWidth="1"/>
    <col min="579" max="579" width="2.140625" style="177" customWidth="1"/>
    <col min="580" max="580" width="0.5703125" style="177" customWidth="1"/>
    <col min="581" max="581" width="2.140625" style="177" customWidth="1"/>
    <col min="582" max="582" width="0.5703125" style="177" customWidth="1"/>
    <col min="583" max="583" width="2.140625" style="177" customWidth="1"/>
    <col min="584" max="584" width="0.5703125" style="177" customWidth="1"/>
    <col min="585" max="585" width="2.140625" style="177" customWidth="1"/>
    <col min="586" max="586" width="0.5703125" style="177" customWidth="1"/>
    <col min="587" max="587" width="2.140625" style="177" customWidth="1"/>
    <col min="588" max="588" width="0.5703125" style="177" customWidth="1"/>
    <col min="589" max="589" width="2.140625" style="177" customWidth="1"/>
    <col min="590" max="590" width="0.5703125" style="177" customWidth="1"/>
    <col min="591" max="591" width="2.140625" style="177" customWidth="1"/>
    <col min="592" max="592" width="0.5703125" style="177" customWidth="1"/>
    <col min="593" max="593" width="2.140625" style="177" customWidth="1"/>
    <col min="594" max="594" width="0.5703125" style="177" customWidth="1"/>
    <col min="595" max="595" width="2.140625" style="177" customWidth="1"/>
    <col min="596" max="596" width="0.5703125" style="177" customWidth="1"/>
    <col min="597" max="597" width="2.140625" style="177" customWidth="1"/>
    <col min="598" max="598" width="0.5703125" style="177" customWidth="1"/>
    <col min="599" max="600" width="2.57031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2" width="0.5703125" style="177" customWidth="1"/>
    <col min="833" max="833" width="2.140625" style="177" customWidth="1"/>
    <col min="834" max="834" width="0.5703125" style="177" customWidth="1"/>
    <col min="835" max="835" width="2.140625" style="177" customWidth="1"/>
    <col min="836" max="836" width="0.5703125" style="177" customWidth="1"/>
    <col min="837" max="837" width="2.140625" style="177" customWidth="1"/>
    <col min="838" max="838" width="0.5703125" style="177" customWidth="1"/>
    <col min="839" max="839" width="2.140625" style="177" customWidth="1"/>
    <col min="840" max="840" width="0.5703125" style="177" customWidth="1"/>
    <col min="841" max="841" width="2.140625" style="177" customWidth="1"/>
    <col min="842" max="842" width="0.5703125" style="177" customWidth="1"/>
    <col min="843" max="843" width="2.140625" style="177" customWidth="1"/>
    <col min="844" max="844" width="0.5703125" style="177" customWidth="1"/>
    <col min="845" max="845" width="2.140625" style="177" customWidth="1"/>
    <col min="846" max="846" width="0.5703125" style="177" customWidth="1"/>
    <col min="847" max="847" width="2.140625" style="177" customWidth="1"/>
    <col min="848" max="848" width="0.5703125" style="177" customWidth="1"/>
    <col min="849" max="849" width="2.140625" style="177" customWidth="1"/>
    <col min="850" max="850" width="0.5703125" style="177" customWidth="1"/>
    <col min="851" max="851" width="2.140625" style="177" customWidth="1"/>
    <col min="852" max="852" width="0.5703125" style="177" customWidth="1"/>
    <col min="853" max="853" width="2.140625" style="177" customWidth="1"/>
    <col min="854" max="854" width="0.5703125" style="177" customWidth="1"/>
    <col min="855" max="856" width="2.57031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8" width="0.5703125" style="177" customWidth="1"/>
    <col min="1089" max="1089" width="2.140625" style="177" customWidth="1"/>
    <col min="1090" max="1090" width="0.5703125" style="177" customWidth="1"/>
    <col min="1091" max="1091" width="2.140625" style="177" customWidth="1"/>
    <col min="1092" max="1092" width="0.5703125" style="177" customWidth="1"/>
    <col min="1093" max="1093" width="2.140625" style="177" customWidth="1"/>
    <col min="1094" max="1094" width="0.5703125" style="177" customWidth="1"/>
    <col min="1095" max="1095" width="2.140625" style="177" customWidth="1"/>
    <col min="1096" max="1096" width="0.5703125" style="177" customWidth="1"/>
    <col min="1097" max="1097" width="2.140625" style="177" customWidth="1"/>
    <col min="1098" max="1098" width="0.5703125" style="177" customWidth="1"/>
    <col min="1099" max="1099" width="2.140625" style="177" customWidth="1"/>
    <col min="1100" max="1100" width="0.5703125" style="177" customWidth="1"/>
    <col min="1101" max="1101" width="2.140625" style="177" customWidth="1"/>
    <col min="1102" max="1102" width="0.5703125" style="177" customWidth="1"/>
    <col min="1103" max="1103" width="2.140625" style="177" customWidth="1"/>
    <col min="1104" max="1104" width="0.5703125" style="177" customWidth="1"/>
    <col min="1105" max="1105" width="2.140625" style="177" customWidth="1"/>
    <col min="1106" max="1106" width="0.5703125" style="177" customWidth="1"/>
    <col min="1107" max="1107" width="2.140625" style="177" customWidth="1"/>
    <col min="1108" max="1108" width="0.5703125" style="177" customWidth="1"/>
    <col min="1109" max="1109" width="2.140625" style="177" customWidth="1"/>
    <col min="1110" max="1110" width="0.5703125" style="177" customWidth="1"/>
    <col min="1111" max="1112" width="2.57031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4" width="0.5703125" style="177" customWidth="1"/>
    <col min="1345" max="1345" width="2.140625" style="177" customWidth="1"/>
    <col min="1346" max="1346" width="0.5703125" style="177" customWidth="1"/>
    <col min="1347" max="1347" width="2.140625" style="177" customWidth="1"/>
    <col min="1348" max="1348" width="0.5703125" style="177" customWidth="1"/>
    <col min="1349" max="1349" width="2.140625" style="177" customWidth="1"/>
    <col min="1350" max="1350" width="0.5703125" style="177" customWidth="1"/>
    <col min="1351" max="1351" width="2.140625" style="177" customWidth="1"/>
    <col min="1352" max="1352" width="0.5703125" style="177" customWidth="1"/>
    <col min="1353" max="1353" width="2.140625" style="177" customWidth="1"/>
    <col min="1354" max="1354" width="0.5703125" style="177" customWidth="1"/>
    <col min="1355" max="1355" width="2.140625" style="177" customWidth="1"/>
    <col min="1356" max="1356" width="0.5703125" style="177" customWidth="1"/>
    <col min="1357" max="1357" width="2.140625" style="177" customWidth="1"/>
    <col min="1358" max="1358" width="0.5703125" style="177" customWidth="1"/>
    <col min="1359" max="1359" width="2.140625" style="177" customWidth="1"/>
    <col min="1360" max="1360" width="0.5703125" style="177" customWidth="1"/>
    <col min="1361" max="1361" width="2.140625" style="177" customWidth="1"/>
    <col min="1362" max="1362" width="0.5703125" style="177" customWidth="1"/>
    <col min="1363" max="1363" width="2.140625" style="177" customWidth="1"/>
    <col min="1364" max="1364" width="0.5703125" style="177" customWidth="1"/>
    <col min="1365" max="1365" width="2.140625" style="177" customWidth="1"/>
    <col min="1366" max="1366" width="0.5703125" style="177" customWidth="1"/>
    <col min="1367" max="1368" width="2.57031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600" width="0.5703125" style="177" customWidth="1"/>
    <col min="1601" max="1601" width="2.140625" style="177" customWidth="1"/>
    <col min="1602" max="1602" width="0.5703125" style="177" customWidth="1"/>
    <col min="1603" max="1603" width="2.140625" style="177" customWidth="1"/>
    <col min="1604" max="1604" width="0.5703125" style="177" customWidth="1"/>
    <col min="1605" max="1605" width="2.140625" style="177" customWidth="1"/>
    <col min="1606" max="1606" width="0.5703125" style="177" customWidth="1"/>
    <col min="1607" max="1607" width="2.140625" style="177" customWidth="1"/>
    <col min="1608" max="1608" width="0.5703125" style="177" customWidth="1"/>
    <col min="1609" max="1609" width="2.140625" style="177" customWidth="1"/>
    <col min="1610" max="1610" width="0.5703125" style="177" customWidth="1"/>
    <col min="1611" max="1611" width="2.140625" style="177" customWidth="1"/>
    <col min="1612" max="1612" width="0.5703125" style="177" customWidth="1"/>
    <col min="1613" max="1613" width="2.140625" style="177" customWidth="1"/>
    <col min="1614" max="1614" width="0.5703125" style="177" customWidth="1"/>
    <col min="1615" max="1615" width="2.140625" style="177" customWidth="1"/>
    <col min="1616" max="1616" width="0.5703125" style="177" customWidth="1"/>
    <col min="1617" max="1617" width="2.140625" style="177" customWidth="1"/>
    <col min="1618" max="1618" width="0.5703125" style="177" customWidth="1"/>
    <col min="1619" max="1619" width="2.140625" style="177" customWidth="1"/>
    <col min="1620" max="1620" width="0.5703125" style="177" customWidth="1"/>
    <col min="1621" max="1621" width="2.140625" style="177" customWidth="1"/>
    <col min="1622" max="1622" width="0.5703125" style="177" customWidth="1"/>
    <col min="1623" max="1624" width="2.57031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6" width="0.5703125" style="177" customWidth="1"/>
    <col min="1857" max="1857" width="2.140625" style="177" customWidth="1"/>
    <col min="1858" max="1858" width="0.5703125" style="177" customWidth="1"/>
    <col min="1859" max="1859" width="2.140625" style="177" customWidth="1"/>
    <col min="1860" max="1860" width="0.5703125" style="177" customWidth="1"/>
    <col min="1861" max="1861" width="2.140625" style="177" customWidth="1"/>
    <col min="1862" max="1862" width="0.5703125" style="177" customWidth="1"/>
    <col min="1863" max="1863" width="2.140625" style="177" customWidth="1"/>
    <col min="1864" max="1864" width="0.5703125" style="177" customWidth="1"/>
    <col min="1865" max="1865" width="2.140625" style="177" customWidth="1"/>
    <col min="1866" max="1866" width="0.5703125" style="177" customWidth="1"/>
    <col min="1867" max="1867" width="2.140625" style="177" customWidth="1"/>
    <col min="1868" max="1868" width="0.5703125" style="177" customWidth="1"/>
    <col min="1869" max="1869" width="2.140625" style="177" customWidth="1"/>
    <col min="1870" max="1870" width="0.5703125" style="177" customWidth="1"/>
    <col min="1871" max="1871" width="2.140625" style="177" customWidth="1"/>
    <col min="1872" max="1872" width="0.5703125" style="177" customWidth="1"/>
    <col min="1873" max="1873" width="2.140625" style="177" customWidth="1"/>
    <col min="1874" max="1874" width="0.5703125" style="177" customWidth="1"/>
    <col min="1875" max="1875" width="2.140625" style="177" customWidth="1"/>
    <col min="1876" max="1876" width="0.5703125" style="177" customWidth="1"/>
    <col min="1877" max="1877" width="2.140625" style="177" customWidth="1"/>
    <col min="1878" max="1878" width="0.5703125" style="177" customWidth="1"/>
    <col min="1879" max="1880" width="2.57031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2" width="0.5703125" style="177" customWidth="1"/>
    <col min="2113" max="2113" width="2.140625" style="177" customWidth="1"/>
    <col min="2114" max="2114" width="0.5703125" style="177" customWidth="1"/>
    <col min="2115" max="2115" width="2.140625" style="177" customWidth="1"/>
    <col min="2116" max="2116" width="0.5703125" style="177" customWidth="1"/>
    <col min="2117" max="2117" width="2.140625" style="177" customWidth="1"/>
    <col min="2118" max="2118" width="0.5703125" style="177" customWidth="1"/>
    <col min="2119" max="2119" width="2.140625" style="177" customWidth="1"/>
    <col min="2120" max="2120" width="0.5703125" style="177" customWidth="1"/>
    <col min="2121" max="2121" width="2.140625" style="177" customWidth="1"/>
    <col min="2122" max="2122" width="0.5703125" style="177" customWidth="1"/>
    <col min="2123" max="2123" width="2.140625" style="177" customWidth="1"/>
    <col min="2124" max="2124" width="0.5703125" style="177" customWidth="1"/>
    <col min="2125" max="2125" width="2.140625" style="177" customWidth="1"/>
    <col min="2126" max="2126" width="0.5703125" style="177" customWidth="1"/>
    <col min="2127" max="2127" width="2.140625" style="177" customWidth="1"/>
    <col min="2128" max="2128" width="0.5703125" style="177" customWidth="1"/>
    <col min="2129" max="2129" width="2.140625" style="177" customWidth="1"/>
    <col min="2130" max="2130" width="0.5703125" style="177" customWidth="1"/>
    <col min="2131" max="2131" width="2.140625" style="177" customWidth="1"/>
    <col min="2132" max="2132" width="0.5703125" style="177" customWidth="1"/>
    <col min="2133" max="2133" width="2.140625" style="177" customWidth="1"/>
    <col min="2134" max="2134" width="0.5703125" style="177" customWidth="1"/>
    <col min="2135" max="2136" width="2.57031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8" width="0.5703125" style="177" customWidth="1"/>
    <col min="2369" max="2369" width="2.140625" style="177" customWidth="1"/>
    <col min="2370" max="2370" width="0.5703125" style="177" customWidth="1"/>
    <col min="2371" max="2371" width="2.140625" style="177" customWidth="1"/>
    <col min="2372" max="2372" width="0.5703125" style="177" customWidth="1"/>
    <col min="2373" max="2373" width="2.140625" style="177" customWidth="1"/>
    <col min="2374" max="2374" width="0.5703125" style="177" customWidth="1"/>
    <col min="2375" max="2375" width="2.140625" style="177" customWidth="1"/>
    <col min="2376" max="2376" width="0.5703125" style="177" customWidth="1"/>
    <col min="2377" max="2377" width="2.140625" style="177" customWidth="1"/>
    <col min="2378" max="2378" width="0.5703125" style="177" customWidth="1"/>
    <col min="2379" max="2379" width="2.140625" style="177" customWidth="1"/>
    <col min="2380" max="2380" width="0.5703125" style="177" customWidth="1"/>
    <col min="2381" max="2381" width="2.140625" style="177" customWidth="1"/>
    <col min="2382" max="2382" width="0.5703125" style="177" customWidth="1"/>
    <col min="2383" max="2383" width="2.140625" style="177" customWidth="1"/>
    <col min="2384" max="2384" width="0.5703125" style="177" customWidth="1"/>
    <col min="2385" max="2385" width="2.140625" style="177" customWidth="1"/>
    <col min="2386" max="2386" width="0.5703125" style="177" customWidth="1"/>
    <col min="2387" max="2387" width="2.140625" style="177" customWidth="1"/>
    <col min="2388" max="2388" width="0.5703125" style="177" customWidth="1"/>
    <col min="2389" max="2389" width="2.140625" style="177" customWidth="1"/>
    <col min="2390" max="2390" width="0.5703125" style="177" customWidth="1"/>
    <col min="2391" max="2392" width="2.57031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4" width="0.5703125" style="177" customWidth="1"/>
    <col min="2625" max="2625" width="2.140625" style="177" customWidth="1"/>
    <col min="2626" max="2626" width="0.5703125" style="177" customWidth="1"/>
    <col min="2627" max="2627" width="2.140625" style="177" customWidth="1"/>
    <col min="2628" max="2628" width="0.5703125" style="177" customWidth="1"/>
    <col min="2629" max="2629" width="2.140625" style="177" customWidth="1"/>
    <col min="2630" max="2630" width="0.5703125" style="177" customWidth="1"/>
    <col min="2631" max="2631" width="2.140625" style="177" customWidth="1"/>
    <col min="2632" max="2632" width="0.5703125" style="177" customWidth="1"/>
    <col min="2633" max="2633" width="2.140625" style="177" customWidth="1"/>
    <col min="2634" max="2634" width="0.5703125" style="177" customWidth="1"/>
    <col min="2635" max="2635" width="2.140625" style="177" customWidth="1"/>
    <col min="2636" max="2636" width="0.5703125" style="177" customWidth="1"/>
    <col min="2637" max="2637" width="2.140625" style="177" customWidth="1"/>
    <col min="2638" max="2638" width="0.5703125" style="177" customWidth="1"/>
    <col min="2639" max="2639" width="2.140625" style="177" customWidth="1"/>
    <col min="2640" max="2640" width="0.5703125" style="177" customWidth="1"/>
    <col min="2641" max="2641" width="2.140625" style="177" customWidth="1"/>
    <col min="2642" max="2642" width="0.5703125" style="177" customWidth="1"/>
    <col min="2643" max="2643" width="2.140625" style="177" customWidth="1"/>
    <col min="2644" max="2644" width="0.5703125" style="177" customWidth="1"/>
    <col min="2645" max="2645" width="2.140625" style="177" customWidth="1"/>
    <col min="2646" max="2646" width="0.5703125" style="177" customWidth="1"/>
    <col min="2647" max="2648" width="2.57031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80" width="0.5703125" style="177" customWidth="1"/>
    <col min="2881" max="2881" width="2.140625" style="177" customWidth="1"/>
    <col min="2882" max="2882" width="0.5703125" style="177" customWidth="1"/>
    <col min="2883" max="2883" width="2.140625" style="177" customWidth="1"/>
    <col min="2884" max="2884" width="0.5703125" style="177" customWidth="1"/>
    <col min="2885" max="2885" width="2.140625" style="177" customWidth="1"/>
    <col min="2886" max="2886" width="0.5703125" style="177" customWidth="1"/>
    <col min="2887" max="2887" width="2.140625" style="177" customWidth="1"/>
    <col min="2888" max="2888" width="0.5703125" style="177" customWidth="1"/>
    <col min="2889" max="2889" width="2.140625" style="177" customWidth="1"/>
    <col min="2890" max="2890" width="0.5703125" style="177" customWidth="1"/>
    <col min="2891" max="2891" width="2.140625" style="177" customWidth="1"/>
    <col min="2892" max="2892" width="0.5703125" style="177" customWidth="1"/>
    <col min="2893" max="2893" width="2.140625" style="177" customWidth="1"/>
    <col min="2894" max="2894" width="0.5703125" style="177" customWidth="1"/>
    <col min="2895" max="2895" width="2.140625" style="177" customWidth="1"/>
    <col min="2896" max="2896" width="0.5703125" style="177" customWidth="1"/>
    <col min="2897" max="2897" width="2.140625" style="177" customWidth="1"/>
    <col min="2898" max="2898" width="0.5703125" style="177" customWidth="1"/>
    <col min="2899" max="2899" width="2.140625" style="177" customWidth="1"/>
    <col min="2900" max="2900" width="0.5703125" style="177" customWidth="1"/>
    <col min="2901" max="2901" width="2.140625" style="177" customWidth="1"/>
    <col min="2902" max="2902" width="0.5703125" style="177" customWidth="1"/>
    <col min="2903" max="2904" width="2.57031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6" width="0.5703125" style="177" customWidth="1"/>
    <col min="3137" max="3137" width="2.140625" style="177" customWidth="1"/>
    <col min="3138" max="3138" width="0.5703125" style="177" customWidth="1"/>
    <col min="3139" max="3139" width="2.140625" style="177" customWidth="1"/>
    <col min="3140" max="3140" width="0.5703125" style="177" customWidth="1"/>
    <col min="3141" max="3141" width="2.140625" style="177" customWidth="1"/>
    <col min="3142" max="3142" width="0.5703125" style="177" customWidth="1"/>
    <col min="3143" max="3143" width="2.140625" style="177" customWidth="1"/>
    <col min="3144" max="3144" width="0.5703125" style="177" customWidth="1"/>
    <col min="3145" max="3145" width="2.140625" style="177" customWidth="1"/>
    <col min="3146" max="3146" width="0.5703125" style="177" customWidth="1"/>
    <col min="3147" max="3147" width="2.140625" style="177" customWidth="1"/>
    <col min="3148" max="3148" width="0.5703125" style="177" customWidth="1"/>
    <col min="3149" max="3149" width="2.140625" style="177" customWidth="1"/>
    <col min="3150" max="3150" width="0.5703125" style="177" customWidth="1"/>
    <col min="3151" max="3151" width="2.140625" style="177" customWidth="1"/>
    <col min="3152" max="3152" width="0.5703125" style="177" customWidth="1"/>
    <col min="3153" max="3153" width="2.140625" style="177" customWidth="1"/>
    <col min="3154" max="3154" width="0.5703125" style="177" customWidth="1"/>
    <col min="3155" max="3155" width="2.140625" style="177" customWidth="1"/>
    <col min="3156" max="3156" width="0.5703125" style="177" customWidth="1"/>
    <col min="3157" max="3157" width="2.140625" style="177" customWidth="1"/>
    <col min="3158" max="3158" width="0.5703125" style="177" customWidth="1"/>
    <col min="3159" max="3160" width="2.57031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2" width="0.5703125" style="177" customWidth="1"/>
    <col min="3393" max="3393" width="2.140625" style="177" customWidth="1"/>
    <col min="3394" max="3394" width="0.5703125" style="177" customWidth="1"/>
    <col min="3395" max="3395" width="2.140625" style="177" customWidth="1"/>
    <col min="3396" max="3396" width="0.5703125" style="177" customWidth="1"/>
    <col min="3397" max="3397" width="2.140625" style="177" customWidth="1"/>
    <col min="3398" max="3398" width="0.5703125" style="177" customWidth="1"/>
    <col min="3399" max="3399" width="2.140625" style="177" customWidth="1"/>
    <col min="3400" max="3400" width="0.5703125" style="177" customWidth="1"/>
    <col min="3401" max="3401" width="2.140625" style="177" customWidth="1"/>
    <col min="3402" max="3402" width="0.5703125" style="177" customWidth="1"/>
    <col min="3403" max="3403" width="2.140625" style="177" customWidth="1"/>
    <col min="3404" max="3404" width="0.5703125" style="177" customWidth="1"/>
    <col min="3405" max="3405" width="2.140625" style="177" customWidth="1"/>
    <col min="3406" max="3406" width="0.5703125" style="177" customWidth="1"/>
    <col min="3407" max="3407" width="2.140625" style="177" customWidth="1"/>
    <col min="3408" max="3408" width="0.5703125" style="177" customWidth="1"/>
    <col min="3409" max="3409" width="2.140625" style="177" customWidth="1"/>
    <col min="3410" max="3410" width="0.5703125" style="177" customWidth="1"/>
    <col min="3411" max="3411" width="2.140625" style="177" customWidth="1"/>
    <col min="3412" max="3412" width="0.5703125" style="177" customWidth="1"/>
    <col min="3413" max="3413" width="2.140625" style="177" customWidth="1"/>
    <col min="3414" max="3414" width="0.5703125" style="177" customWidth="1"/>
    <col min="3415" max="3416" width="2.57031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8" width="0.5703125" style="177" customWidth="1"/>
    <col min="3649" max="3649" width="2.140625" style="177" customWidth="1"/>
    <col min="3650" max="3650" width="0.5703125" style="177" customWidth="1"/>
    <col min="3651" max="3651" width="2.140625" style="177" customWidth="1"/>
    <col min="3652" max="3652" width="0.5703125" style="177" customWidth="1"/>
    <col min="3653" max="3653" width="2.140625" style="177" customWidth="1"/>
    <col min="3654" max="3654" width="0.5703125" style="177" customWidth="1"/>
    <col min="3655" max="3655" width="2.140625" style="177" customWidth="1"/>
    <col min="3656" max="3656" width="0.5703125" style="177" customWidth="1"/>
    <col min="3657" max="3657" width="2.140625" style="177" customWidth="1"/>
    <col min="3658" max="3658" width="0.5703125" style="177" customWidth="1"/>
    <col min="3659" max="3659" width="2.140625" style="177" customWidth="1"/>
    <col min="3660" max="3660" width="0.5703125" style="177" customWidth="1"/>
    <col min="3661" max="3661" width="2.140625" style="177" customWidth="1"/>
    <col min="3662" max="3662" width="0.5703125" style="177" customWidth="1"/>
    <col min="3663" max="3663" width="2.140625" style="177" customWidth="1"/>
    <col min="3664" max="3664" width="0.5703125" style="177" customWidth="1"/>
    <col min="3665" max="3665" width="2.140625" style="177" customWidth="1"/>
    <col min="3666" max="3666" width="0.5703125" style="177" customWidth="1"/>
    <col min="3667" max="3667" width="2.140625" style="177" customWidth="1"/>
    <col min="3668" max="3668" width="0.5703125" style="177" customWidth="1"/>
    <col min="3669" max="3669" width="2.140625" style="177" customWidth="1"/>
    <col min="3670" max="3670" width="0.5703125" style="177" customWidth="1"/>
    <col min="3671" max="3672" width="2.57031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4" width="0.5703125" style="177" customWidth="1"/>
    <col min="3905" max="3905" width="2.140625" style="177" customWidth="1"/>
    <col min="3906" max="3906" width="0.5703125" style="177" customWidth="1"/>
    <col min="3907" max="3907" width="2.140625" style="177" customWidth="1"/>
    <col min="3908" max="3908" width="0.5703125" style="177" customWidth="1"/>
    <col min="3909" max="3909" width="2.140625" style="177" customWidth="1"/>
    <col min="3910" max="3910" width="0.5703125" style="177" customWidth="1"/>
    <col min="3911" max="3911" width="2.140625" style="177" customWidth="1"/>
    <col min="3912" max="3912" width="0.5703125" style="177" customWidth="1"/>
    <col min="3913" max="3913" width="2.140625" style="177" customWidth="1"/>
    <col min="3914" max="3914" width="0.5703125" style="177" customWidth="1"/>
    <col min="3915" max="3915" width="2.140625" style="177" customWidth="1"/>
    <col min="3916" max="3916" width="0.5703125" style="177" customWidth="1"/>
    <col min="3917" max="3917" width="2.140625" style="177" customWidth="1"/>
    <col min="3918" max="3918" width="0.5703125" style="177" customWidth="1"/>
    <col min="3919" max="3919" width="2.140625" style="177" customWidth="1"/>
    <col min="3920" max="3920" width="0.5703125" style="177" customWidth="1"/>
    <col min="3921" max="3921" width="2.140625" style="177" customWidth="1"/>
    <col min="3922" max="3922" width="0.5703125" style="177" customWidth="1"/>
    <col min="3923" max="3923" width="2.140625" style="177" customWidth="1"/>
    <col min="3924" max="3924" width="0.5703125" style="177" customWidth="1"/>
    <col min="3925" max="3925" width="2.140625" style="177" customWidth="1"/>
    <col min="3926" max="3926" width="0.5703125" style="177" customWidth="1"/>
    <col min="3927" max="3928" width="2.57031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60" width="0.5703125" style="177" customWidth="1"/>
    <col min="4161" max="4161" width="2.140625" style="177" customWidth="1"/>
    <col min="4162" max="4162" width="0.5703125" style="177" customWidth="1"/>
    <col min="4163" max="4163" width="2.140625" style="177" customWidth="1"/>
    <col min="4164" max="4164" width="0.5703125" style="177" customWidth="1"/>
    <col min="4165" max="4165" width="2.140625" style="177" customWidth="1"/>
    <col min="4166" max="4166" width="0.5703125" style="177" customWidth="1"/>
    <col min="4167" max="4167" width="2.140625" style="177" customWidth="1"/>
    <col min="4168" max="4168" width="0.5703125" style="177" customWidth="1"/>
    <col min="4169" max="4169" width="2.140625" style="177" customWidth="1"/>
    <col min="4170" max="4170" width="0.5703125" style="177" customWidth="1"/>
    <col min="4171" max="4171" width="2.140625" style="177" customWidth="1"/>
    <col min="4172" max="4172" width="0.5703125" style="177" customWidth="1"/>
    <col min="4173" max="4173" width="2.140625" style="177" customWidth="1"/>
    <col min="4174" max="4174" width="0.5703125" style="177" customWidth="1"/>
    <col min="4175" max="4175" width="2.140625" style="177" customWidth="1"/>
    <col min="4176" max="4176" width="0.5703125" style="177" customWidth="1"/>
    <col min="4177" max="4177" width="2.140625" style="177" customWidth="1"/>
    <col min="4178" max="4178" width="0.5703125" style="177" customWidth="1"/>
    <col min="4179" max="4179" width="2.140625" style="177" customWidth="1"/>
    <col min="4180" max="4180" width="0.5703125" style="177" customWidth="1"/>
    <col min="4181" max="4181" width="2.140625" style="177" customWidth="1"/>
    <col min="4182" max="4182" width="0.5703125" style="177" customWidth="1"/>
    <col min="4183" max="4184" width="2.57031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6" width="0.5703125" style="177" customWidth="1"/>
    <col min="4417" max="4417" width="2.140625" style="177" customWidth="1"/>
    <col min="4418" max="4418" width="0.5703125" style="177" customWidth="1"/>
    <col min="4419" max="4419" width="2.140625" style="177" customWidth="1"/>
    <col min="4420" max="4420" width="0.5703125" style="177" customWidth="1"/>
    <col min="4421" max="4421" width="2.140625" style="177" customWidth="1"/>
    <col min="4422" max="4422" width="0.5703125" style="177" customWidth="1"/>
    <col min="4423" max="4423" width="2.140625" style="177" customWidth="1"/>
    <col min="4424" max="4424" width="0.5703125" style="177" customWidth="1"/>
    <col min="4425" max="4425" width="2.140625" style="177" customWidth="1"/>
    <col min="4426" max="4426" width="0.5703125" style="177" customWidth="1"/>
    <col min="4427" max="4427" width="2.140625" style="177" customWidth="1"/>
    <col min="4428" max="4428" width="0.5703125" style="177" customWidth="1"/>
    <col min="4429" max="4429" width="2.140625" style="177" customWidth="1"/>
    <col min="4430" max="4430" width="0.5703125" style="177" customWidth="1"/>
    <col min="4431" max="4431" width="2.140625" style="177" customWidth="1"/>
    <col min="4432" max="4432" width="0.5703125" style="177" customWidth="1"/>
    <col min="4433" max="4433" width="2.140625" style="177" customWidth="1"/>
    <col min="4434" max="4434" width="0.5703125" style="177" customWidth="1"/>
    <col min="4435" max="4435" width="2.140625" style="177" customWidth="1"/>
    <col min="4436" max="4436" width="0.5703125" style="177" customWidth="1"/>
    <col min="4437" max="4437" width="2.140625" style="177" customWidth="1"/>
    <col min="4438" max="4438" width="0.5703125" style="177" customWidth="1"/>
    <col min="4439" max="4440" width="2.57031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2" width="0.5703125" style="177" customWidth="1"/>
    <col min="4673" max="4673" width="2.140625" style="177" customWidth="1"/>
    <col min="4674" max="4674" width="0.5703125" style="177" customWidth="1"/>
    <col min="4675" max="4675" width="2.140625" style="177" customWidth="1"/>
    <col min="4676" max="4676" width="0.5703125" style="177" customWidth="1"/>
    <col min="4677" max="4677" width="2.140625" style="177" customWidth="1"/>
    <col min="4678" max="4678" width="0.5703125" style="177" customWidth="1"/>
    <col min="4679" max="4679" width="2.140625" style="177" customWidth="1"/>
    <col min="4680" max="4680" width="0.5703125" style="177" customWidth="1"/>
    <col min="4681" max="4681" width="2.140625" style="177" customWidth="1"/>
    <col min="4682" max="4682" width="0.5703125" style="177" customWidth="1"/>
    <col min="4683" max="4683" width="2.140625" style="177" customWidth="1"/>
    <col min="4684" max="4684" width="0.5703125" style="177" customWidth="1"/>
    <col min="4685" max="4685" width="2.140625" style="177" customWidth="1"/>
    <col min="4686" max="4686" width="0.5703125" style="177" customWidth="1"/>
    <col min="4687" max="4687" width="2.140625" style="177" customWidth="1"/>
    <col min="4688" max="4688" width="0.5703125" style="177" customWidth="1"/>
    <col min="4689" max="4689" width="2.140625" style="177" customWidth="1"/>
    <col min="4690" max="4690" width="0.5703125" style="177" customWidth="1"/>
    <col min="4691" max="4691" width="2.140625" style="177" customWidth="1"/>
    <col min="4692" max="4692" width="0.5703125" style="177" customWidth="1"/>
    <col min="4693" max="4693" width="2.140625" style="177" customWidth="1"/>
    <col min="4694" max="4694" width="0.5703125" style="177" customWidth="1"/>
    <col min="4695" max="4696" width="2.57031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8" width="0.5703125" style="177" customWidth="1"/>
    <col min="4929" max="4929" width="2.140625" style="177" customWidth="1"/>
    <col min="4930" max="4930" width="0.5703125" style="177" customWidth="1"/>
    <col min="4931" max="4931" width="2.140625" style="177" customWidth="1"/>
    <col min="4932" max="4932" width="0.5703125" style="177" customWidth="1"/>
    <col min="4933" max="4933" width="2.140625" style="177" customWidth="1"/>
    <col min="4934" max="4934" width="0.5703125" style="177" customWidth="1"/>
    <col min="4935" max="4935" width="2.140625" style="177" customWidth="1"/>
    <col min="4936" max="4936" width="0.5703125" style="177" customWidth="1"/>
    <col min="4937" max="4937" width="2.140625" style="177" customWidth="1"/>
    <col min="4938" max="4938" width="0.5703125" style="177" customWidth="1"/>
    <col min="4939" max="4939" width="2.140625" style="177" customWidth="1"/>
    <col min="4940" max="4940" width="0.5703125" style="177" customWidth="1"/>
    <col min="4941" max="4941" width="2.140625" style="177" customWidth="1"/>
    <col min="4942" max="4942" width="0.5703125" style="177" customWidth="1"/>
    <col min="4943" max="4943" width="2.140625" style="177" customWidth="1"/>
    <col min="4944" max="4944" width="0.5703125" style="177" customWidth="1"/>
    <col min="4945" max="4945" width="2.140625" style="177" customWidth="1"/>
    <col min="4946" max="4946" width="0.5703125" style="177" customWidth="1"/>
    <col min="4947" max="4947" width="2.140625" style="177" customWidth="1"/>
    <col min="4948" max="4948" width="0.5703125" style="177" customWidth="1"/>
    <col min="4949" max="4949" width="2.140625" style="177" customWidth="1"/>
    <col min="4950" max="4950" width="0.5703125" style="177" customWidth="1"/>
    <col min="4951" max="4952" width="2.57031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4" width="0.5703125" style="177" customWidth="1"/>
    <col min="5185" max="5185" width="2.140625" style="177" customWidth="1"/>
    <col min="5186" max="5186" width="0.5703125" style="177" customWidth="1"/>
    <col min="5187" max="5187" width="2.140625" style="177" customWidth="1"/>
    <col min="5188" max="5188" width="0.5703125" style="177" customWidth="1"/>
    <col min="5189" max="5189" width="2.140625" style="177" customWidth="1"/>
    <col min="5190" max="5190" width="0.5703125" style="177" customWidth="1"/>
    <col min="5191" max="5191" width="2.140625" style="177" customWidth="1"/>
    <col min="5192" max="5192" width="0.5703125" style="177" customWidth="1"/>
    <col min="5193" max="5193" width="2.140625" style="177" customWidth="1"/>
    <col min="5194" max="5194" width="0.5703125" style="177" customWidth="1"/>
    <col min="5195" max="5195" width="2.140625" style="177" customWidth="1"/>
    <col min="5196" max="5196" width="0.5703125" style="177" customWidth="1"/>
    <col min="5197" max="5197" width="2.140625" style="177" customWidth="1"/>
    <col min="5198" max="5198" width="0.5703125" style="177" customWidth="1"/>
    <col min="5199" max="5199" width="2.140625" style="177" customWidth="1"/>
    <col min="5200" max="5200" width="0.5703125" style="177" customWidth="1"/>
    <col min="5201" max="5201" width="2.140625" style="177" customWidth="1"/>
    <col min="5202" max="5202" width="0.5703125" style="177" customWidth="1"/>
    <col min="5203" max="5203" width="2.140625" style="177" customWidth="1"/>
    <col min="5204" max="5204" width="0.5703125" style="177" customWidth="1"/>
    <col min="5205" max="5205" width="2.140625" style="177" customWidth="1"/>
    <col min="5206" max="5206" width="0.5703125" style="177" customWidth="1"/>
    <col min="5207" max="5208" width="2.57031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40" width="0.5703125" style="177" customWidth="1"/>
    <col min="5441" max="5441" width="2.140625" style="177" customWidth="1"/>
    <col min="5442" max="5442" width="0.5703125" style="177" customWidth="1"/>
    <col min="5443" max="5443" width="2.140625" style="177" customWidth="1"/>
    <col min="5444" max="5444" width="0.5703125" style="177" customWidth="1"/>
    <col min="5445" max="5445" width="2.140625" style="177" customWidth="1"/>
    <col min="5446" max="5446" width="0.5703125" style="177" customWidth="1"/>
    <col min="5447" max="5447" width="2.140625" style="177" customWidth="1"/>
    <col min="5448" max="5448" width="0.5703125" style="177" customWidth="1"/>
    <col min="5449" max="5449" width="2.140625" style="177" customWidth="1"/>
    <col min="5450" max="5450" width="0.5703125" style="177" customWidth="1"/>
    <col min="5451" max="5451" width="2.140625" style="177" customWidth="1"/>
    <col min="5452" max="5452" width="0.5703125" style="177" customWidth="1"/>
    <col min="5453" max="5453" width="2.140625" style="177" customWidth="1"/>
    <col min="5454" max="5454" width="0.5703125" style="177" customWidth="1"/>
    <col min="5455" max="5455" width="2.140625" style="177" customWidth="1"/>
    <col min="5456" max="5456" width="0.5703125" style="177" customWidth="1"/>
    <col min="5457" max="5457" width="2.140625" style="177" customWidth="1"/>
    <col min="5458" max="5458" width="0.5703125" style="177" customWidth="1"/>
    <col min="5459" max="5459" width="2.140625" style="177" customWidth="1"/>
    <col min="5460" max="5460" width="0.5703125" style="177" customWidth="1"/>
    <col min="5461" max="5461" width="2.140625" style="177" customWidth="1"/>
    <col min="5462" max="5462" width="0.5703125" style="177" customWidth="1"/>
    <col min="5463" max="5464" width="2.57031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6" width="0.5703125" style="177" customWidth="1"/>
    <col min="5697" max="5697" width="2.140625" style="177" customWidth="1"/>
    <col min="5698" max="5698" width="0.5703125" style="177" customWidth="1"/>
    <col min="5699" max="5699" width="2.140625" style="177" customWidth="1"/>
    <col min="5700" max="5700" width="0.5703125" style="177" customWidth="1"/>
    <col min="5701" max="5701" width="2.140625" style="177" customWidth="1"/>
    <col min="5702" max="5702" width="0.5703125" style="177" customWidth="1"/>
    <col min="5703" max="5703" width="2.140625" style="177" customWidth="1"/>
    <col min="5704" max="5704" width="0.5703125" style="177" customWidth="1"/>
    <col min="5705" max="5705" width="2.140625" style="177" customWidth="1"/>
    <col min="5706" max="5706" width="0.5703125" style="177" customWidth="1"/>
    <col min="5707" max="5707" width="2.140625" style="177" customWidth="1"/>
    <col min="5708" max="5708" width="0.5703125" style="177" customWidth="1"/>
    <col min="5709" max="5709" width="2.140625" style="177" customWidth="1"/>
    <col min="5710" max="5710" width="0.5703125" style="177" customWidth="1"/>
    <col min="5711" max="5711" width="2.140625" style="177" customWidth="1"/>
    <col min="5712" max="5712" width="0.5703125" style="177" customWidth="1"/>
    <col min="5713" max="5713" width="2.140625" style="177" customWidth="1"/>
    <col min="5714" max="5714" width="0.5703125" style="177" customWidth="1"/>
    <col min="5715" max="5715" width="2.140625" style="177" customWidth="1"/>
    <col min="5716" max="5716" width="0.5703125" style="177" customWidth="1"/>
    <col min="5717" max="5717" width="2.140625" style="177" customWidth="1"/>
    <col min="5718" max="5718" width="0.5703125" style="177" customWidth="1"/>
    <col min="5719" max="5720" width="2.57031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2" width="0.5703125" style="177" customWidth="1"/>
    <col min="5953" max="5953" width="2.140625" style="177" customWidth="1"/>
    <col min="5954" max="5954" width="0.5703125" style="177" customWidth="1"/>
    <col min="5955" max="5955" width="2.140625" style="177" customWidth="1"/>
    <col min="5956" max="5956" width="0.5703125" style="177" customWidth="1"/>
    <col min="5957" max="5957" width="2.140625" style="177" customWidth="1"/>
    <col min="5958" max="5958" width="0.5703125" style="177" customWidth="1"/>
    <col min="5959" max="5959" width="2.140625" style="177" customWidth="1"/>
    <col min="5960" max="5960" width="0.5703125" style="177" customWidth="1"/>
    <col min="5961" max="5961" width="2.140625" style="177" customWidth="1"/>
    <col min="5962" max="5962" width="0.5703125" style="177" customWidth="1"/>
    <col min="5963" max="5963" width="2.140625" style="177" customWidth="1"/>
    <col min="5964" max="5964" width="0.5703125" style="177" customWidth="1"/>
    <col min="5965" max="5965" width="2.140625" style="177" customWidth="1"/>
    <col min="5966" max="5966" width="0.5703125" style="177" customWidth="1"/>
    <col min="5967" max="5967" width="2.140625" style="177" customWidth="1"/>
    <col min="5968" max="5968" width="0.5703125" style="177" customWidth="1"/>
    <col min="5969" max="5969" width="2.140625" style="177" customWidth="1"/>
    <col min="5970" max="5970" width="0.5703125" style="177" customWidth="1"/>
    <col min="5971" max="5971" width="2.140625" style="177" customWidth="1"/>
    <col min="5972" max="5972" width="0.5703125" style="177" customWidth="1"/>
    <col min="5973" max="5973" width="2.140625" style="177" customWidth="1"/>
    <col min="5974" max="5974" width="0.5703125" style="177" customWidth="1"/>
    <col min="5975" max="5976" width="2.57031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8" width="0.5703125" style="177" customWidth="1"/>
    <col min="6209" max="6209" width="2.140625" style="177" customWidth="1"/>
    <col min="6210" max="6210" width="0.5703125" style="177" customWidth="1"/>
    <col min="6211" max="6211" width="2.140625" style="177" customWidth="1"/>
    <col min="6212" max="6212" width="0.5703125" style="177" customWidth="1"/>
    <col min="6213" max="6213" width="2.140625" style="177" customWidth="1"/>
    <col min="6214" max="6214" width="0.5703125" style="177" customWidth="1"/>
    <col min="6215" max="6215" width="2.140625" style="177" customWidth="1"/>
    <col min="6216" max="6216" width="0.5703125" style="177" customWidth="1"/>
    <col min="6217" max="6217" width="2.140625" style="177" customWidth="1"/>
    <col min="6218" max="6218" width="0.5703125" style="177" customWidth="1"/>
    <col min="6219" max="6219" width="2.140625" style="177" customWidth="1"/>
    <col min="6220" max="6220" width="0.5703125" style="177" customWidth="1"/>
    <col min="6221" max="6221" width="2.140625" style="177" customWidth="1"/>
    <col min="6222" max="6222" width="0.5703125" style="177" customWidth="1"/>
    <col min="6223" max="6223" width="2.140625" style="177" customWidth="1"/>
    <col min="6224" max="6224" width="0.5703125" style="177" customWidth="1"/>
    <col min="6225" max="6225" width="2.140625" style="177" customWidth="1"/>
    <col min="6226" max="6226" width="0.5703125" style="177" customWidth="1"/>
    <col min="6227" max="6227" width="2.140625" style="177" customWidth="1"/>
    <col min="6228" max="6228" width="0.5703125" style="177" customWidth="1"/>
    <col min="6229" max="6229" width="2.140625" style="177" customWidth="1"/>
    <col min="6230" max="6230" width="0.5703125" style="177" customWidth="1"/>
    <col min="6231" max="6232" width="2.57031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4" width="0.5703125" style="177" customWidth="1"/>
    <col min="6465" max="6465" width="2.140625" style="177" customWidth="1"/>
    <col min="6466" max="6466" width="0.5703125" style="177" customWidth="1"/>
    <col min="6467" max="6467" width="2.140625" style="177" customWidth="1"/>
    <col min="6468" max="6468" width="0.5703125" style="177" customWidth="1"/>
    <col min="6469" max="6469" width="2.140625" style="177" customWidth="1"/>
    <col min="6470" max="6470" width="0.5703125" style="177" customWidth="1"/>
    <col min="6471" max="6471" width="2.140625" style="177" customWidth="1"/>
    <col min="6472" max="6472" width="0.5703125" style="177" customWidth="1"/>
    <col min="6473" max="6473" width="2.140625" style="177" customWidth="1"/>
    <col min="6474" max="6474" width="0.5703125" style="177" customWidth="1"/>
    <col min="6475" max="6475" width="2.140625" style="177" customWidth="1"/>
    <col min="6476" max="6476" width="0.5703125" style="177" customWidth="1"/>
    <col min="6477" max="6477" width="2.140625" style="177" customWidth="1"/>
    <col min="6478" max="6478" width="0.5703125" style="177" customWidth="1"/>
    <col min="6479" max="6479" width="2.140625" style="177" customWidth="1"/>
    <col min="6480" max="6480" width="0.5703125" style="177" customWidth="1"/>
    <col min="6481" max="6481" width="2.140625" style="177" customWidth="1"/>
    <col min="6482" max="6482" width="0.5703125" style="177" customWidth="1"/>
    <col min="6483" max="6483" width="2.140625" style="177" customWidth="1"/>
    <col min="6484" max="6484" width="0.5703125" style="177" customWidth="1"/>
    <col min="6485" max="6485" width="2.140625" style="177" customWidth="1"/>
    <col min="6486" max="6486" width="0.5703125" style="177" customWidth="1"/>
    <col min="6487" max="6488" width="2.57031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20" width="0.5703125" style="177" customWidth="1"/>
    <col min="6721" max="6721" width="2.140625" style="177" customWidth="1"/>
    <col min="6722" max="6722" width="0.5703125" style="177" customWidth="1"/>
    <col min="6723" max="6723" width="2.140625" style="177" customWidth="1"/>
    <col min="6724" max="6724" width="0.5703125" style="177" customWidth="1"/>
    <col min="6725" max="6725" width="2.140625" style="177" customWidth="1"/>
    <col min="6726" max="6726" width="0.5703125" style="177" customWidth="1"/>
    <col min="6727" max="6727" width="2.140625" style="177" customWidth="1"/>
    <col min="6728" max="6728" width="0.5703125" style="177" customWidth="1"/>
    <col min="6729" max="6729" width="2.140625" style="177" customWidth="1"/>
    <col min="6730" max="6730" width="0.5703125" style="177" customWidth="1"/>
    <col min="6731" max="6731" width="2.140625" style="177" customWidth="1"/>
    <col min="6732" max="6732" width="0.5703125" style="177" customWidth="1"/>
    <col min="6733" max="6733" width="2.140625" style="177" customWidth="1"/>
    <col min="6734" max="6734" width="0.5703125" style="177" customWidth="1"/>
    <col min="6735" max="6735" width="2.140625" style="177" customWidth="1"/>
    <col min="6736" max="6736" width="0.5703125" style="177" customWidth="1"/>
    <col min="6737" max="6737" width="2.140625" style="177" customWidth="1"/>
    <col min="6738" max="6738" width="0.5703125" style="177" customWidth="1"/>
    <col min="6739" max="6739" width="2.140625" style="177" customWidth="1"/>
    <col min="6740" max="6740" width="0.5703125" style="177" customWidth="1"/>
    <col min="6741" max="6741" width="2.140625" style="177" customWidth="1"/>
    <col min="6742" max="6742" width="0.5703125" style="177" customWidth="1"/>
    <col min="6743" max="6744" width="2.57031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6" width="0.5703125" style="177" customWidth="1"/>
    <col min="6977" max="6977" width="2.140625" style="177" customWidth="1"/>
    <col min="6978" max="6978" width="0.5703125" style="177" customWidth="1"/>
    <col min="6979" max="6979" width="2.140625" style="177" customWidth="1"/>
    <col min="6980" max="6980" width="0.5703125" style="177" customWidth="1"/>
    <col min="6981" max="6981" width="2.140625" style="177" customWidth="1"/>
    <col min="6982" max="6982" width="0.5703125" style="177" customWidth="1"/>
    <col min="6983" max="6983" width="2.140625" style="177" customWidth="1"/>
    <col min="6984" max="6984" width="0.5703125" style="177" customWidth="1"/>
    <col min="6985" max="6985" width="2.140625" style="177" customWidth="1"/>
    <col min="6986" max="6986" width="0.5703125" style="177" customWidth="1"/>
    <col min="6987" max="6987" width="2.140625" style="177" customWidth="1"/>
    <col min="6988" max="6988" width="0.5703125" style="177" customWidth="1"/>
    <col min="6989" max="6989" width="2.140625" style="177" customWidth="1"/>
    <col min="6990" max="6990" width="0.5703125" style="177" customWidth="1"/>
    <col min="6991" max="6991" width="2.140625" style="177" customWidth="1"/>
    <col min="6992" max="6992" width="0.5703125" style="177" customWidth="1"/>
    <col min="6993" max="6993" width="2.140625" style="177" customWidth="1"/>
    <col min="6994" max="6994" width="0.5703125" style="177" customWidth="1"/>
    <col min="6995" max="6995" width="2.140625" style="177" customWidth="1"/>
    <col min="6996" max="6996" width="0.5703125" style="177" customWidth="1"/>
    <col min="6997" max="6997" width="2.140625" style="177" customWidth="1"/>
    <col min="6998" max="6998" width="0.5703125" style="177" customWidth="1"/>
    <col min="6999" max="7000" width="2.57031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2" width="0.5703125" style="177" customWidth="1"/>
    <col min="7233" max="7233" width="2.140625" style="177" customWidth="1"/>
    <col min="7234" max="7234" width="0.5703125" style="177" customWidth="1"/>
    <col min="7235" max="7235" width="2.140625" style="177" customWidth="1"/>
    <col min="7236" max="7236" width="0.5703125" style="177" customWidth="1"/>
    <col min="7237" max="7237" width="2.140625" style="177" customWidth="1"/>
    <col min="7238" max="7238" width="0.5703125" style="177" customWidth="1"/>
    <col min="7239" max="7239" width="2.140625" style="177" customWidth="1"/>
    <col min="7240" max="7240" width="0.5703125" style="177" customWidth="1"/>
    <col min="7241" max="7241" width="2.140625" style="177" customWidth="1"/>
    <col min="7242" max="7242" width="0.5703125" style="177" customWidth="1"/>
    <col min="7243" max="7243" width="2.140625" style="177" customWidth="1"/>
    <col min="7244" max="7244" width="0.5703125" style="177" customWidth="1"/>
    <col min="7245" max="7245" width="2.140625" style="177" customWidth="1"/>
    <col min="7246" max="7246" width="0.5703125" style="177" customWidth="1"/>
    <col min="7247" max="7247" width="2.140625" style="177" customWidth="1"/>
    <col min="7248" max="7248" width="0.5703125" style="177" customWidth="1"/>
    <col min="7249" max="7249" width="2.140625" style="177" customWidth="1"/>
    <col min="7250" max="7250" width="0.5703125" style="177" customWidth="1"/>
    <col min="7251" max="7251" width="2.140625" style="177" customWidth="1"/>
    <col min="7252" max="7252" width="0.5703125" style="177" customWidth="1"/>
    <col min="7253" max="7253" width="2.140625" style="177" customWidth="1"/>
    <col min="7254" max="7254" width="0.5703125" style="177" customWidth="1"/>
    <col min="7255" max="7256" width="2.57031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8" width="0.5703125" style="177" customWidth="1"/>
    <col min="7489" max="7489" width="2.140625" style="177" customWidth="1"/>
    <col min="7490" max="7490" width="0.5703125" style="177" customWidth="1"/>
    <col min="7491" max="7491" width="2.140625" style="177" customWidth="1"/>
    <col min="7492" max="7492" width="0.5703125" style="177" customWidth="1"/>
    <col min="7493" max="7493" width="2.140625" style="177" customWidth="1"/>
    <col min="7494" max="7494" width="0.5703125" style="177" customWidth="1"/>
    <col min="7495" max="7495" width="2.140625" style="177" customWidth="1"/>
    <col min="7496" max="7496" width="0.5703125" style="177" customWidth="1"/>
    <col min="7497" max="7497" width="2.140625" style="177" customWidth="1"/>
    <col min="7498" max="7498" width="0.5703125" style="177" customWidth="1"/>
    <col min="7499" max="7499" width="2.140625" style="177" customWidth="1"/>
    <col min="7500" max="7500" width="0.5703125" style="177" customWidth="1"/>
    <col min="7501" max="7501" width="2.140625" style="177" customWidth="1"/>
    <col min="7502" max="7502" width="0.5703125" style="177" customWidth="1"/>
    <col min="7503" max="7503" width="2.140625" style="177" customWidth="1"/>
    <col min="7504" max="7504" width="0.5703125" style="177" customWidth="1"/>
    <col min="7505" max="7505" width="2.140625" style="177" customWidth="1"/>
    <col min="7506" max="7506" width="0.5703125" style="177" customWidth="1"/>
    <col min="7507" max="7507" width="2.140625" style="177" customWidth="1"/>
    <col min="7508" max="7508" width="0.5703125" style="177" customWidth="1"/>
    <col min="7509" max="7509" width="2.140625" style="177" customWidth="1"/>
    <col min="7510" max="7510" width="0.5703125" style="177" customWidth="1"/>
    <col min="7511" max="7512" width="2.57031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4" width="0.5703125" style="177" customWidth="1"/>
    <col min="7745" max="7745" width="2.140625" style="177" customWidth="1"/>
    <col min="7746" max="7746" width="0.5703125" style="177" customWidth="1"/>
    <col min="7747" max="7747" width="2.140625" style="177" customWidth="1"/>
    <col min="7748" max="7748" width="0.5703125" style="177" customWidth="1"/>
    <col min="7749" max="7749" width="2.140625" style="177" customWidth="1"/>
    <col min="7750" max="7750" width="0.5703125" style="177" customWidth="1"/>
    <col min="7751" max="7751" width="2.140625" style="177" customWidth="1"/>
    <col min="7752" max="7752" width="0.5703125" style="177" customWidth="1"/>
    <col min="7753" max="7753" width="2.140625" style="177" customWidth="1"/>
    <col min="7754" max="7754" width="0.5703125" style="177" customWidth="1"/>
    <col min="7755" max="7755" width="2.140625" style="177" customWidth="1"/>
    <col min="7756" max="7756" width="0.5703125" style="177" customWidth="1"/>
    <col min="7757" max="7757" width="2.140625" style="177" customWidth="1"/>
    <col min="7758" max="7758" width="0.5703125" style="177" customWidth="1"/>
    <col min="7759" max="7759" width="2.140625" style="177" customWidth="1"/>
    <col min="7760" max="7760" width="0.5703125" style="177" customWidth="1"/>
    <col min="7761" max="7761" width="2.140625" style="177" customWidth="1"/>
    <col min="7762" max="7762" width="0.5703125" style="177" customWidth="1"/>
    <col min="7763" max="7763" width="2.140625" style="177" customWidth="1"/>
    <col min="7764" max="7764" width="0.5703125" style="177" customWidth="1"/>
    <col min="7765" max="7765" width="2.140625" style="177" customWidth="1"/>
    <col min="7766" max="7766" width="0.5703125" style="177" customWidth="1"/>
    <col min="7767" max="7768" width="2.57031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8000" width="0.5703125" style="177" customWidth="1"/>
    <col min="8001" max="8001" width="2.140625" style="177" customWidth="1"/>
    <col min="8002" max="8002" width="0.5703125" style="177" customWidth="1"/>
    <col min="8003" max="8003" width="2.140625" style="177" customWidth="1"/>
    <col min="8004" max="8004" width="0.5703125" style="177" customWidth="1"/>
    <col min="8005" max="8005" width="2.140625" style="177" customWidth="1"/>
    <col min="8006" max="8006" width="0.5703125" style="177" customWidth="1"/>
    <col min="8007" max="8007" width="2.140625" style="177" customWidth="1"/>
    <col min="8008" max="8008" width="0.5703125" style="177" customWidth="1"/>
    <col min="8009" max="8009" width="2.140625" style="177" customWidth="1"/>
    <col min="8010" max="8010" width="0.5703125" style="177" customWidth="1"/>
    <col min="8011" max="8011" width="2.140625" style="177" customWidth="1"/>
    <col min="8012" max="8012" width="0.5703125" style="177" customWidth="1"/>
    <col min="8013" max="8013" width="2.140625" style="177" customWidth="1"/>
    <col min="8014" max="8014" width="0.5703125" style="177" customWidth="1"/>
    <col min="8015" max="8015" width="2.140625" style="177" customWidth="1"/>
    <col min="8016" max="8016" width="0.5703125" style="177" customWidth="1"/>
    <col min="8017" max="8017" width="2.140625" style="177" customWidth="1"/>
    <col min="8018" max="8018" width="0.5703125" style="177" customWidth="1"/>
    <col min="8019" max="8019" width="2.140625" style="177" customWidth="1"/>
    <col min="8020" max="8020" width="0.5703125" style="177" customWidth="1"/>
    <col min="8021" max="8021" width="2.140625" style="177" customWidth="1"/>
    <col min="8022" max="8022" width="0.5703125" style="177" customWidth="1"/>
    <col min="8023" max="8024" width="2.57031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6" width="0.5703125" style="177" customWidth="1"/>
    <col min="8257" max="8257" width="2.140625" style="177" customWidth="1"/>
    <col min="8258" max="8258" width="0.5703125" style="177" customWidth="1"/>
    <col min="8259" max="8259" width="2.140625" style="177" customWidth="1"/>
    <col min="8260" max="8260" width="0.5703125" style="177" customWidth="1"/>
    <col min="8261" max="8261" width="2.140625" style="177" customWidth="1"/>
    <col min="8262" max="8262" width="0.5703125" style="177" customWidth="1"/>
    <col min="8263" max="8263" width="2.140625" style="177" customWidth="1"/>
    <col min="8264" max="8264" width="0.5703125" style="177" customWidth="1"/>
    <col min="8265" max="8265" width="2.140625" style="177" customWidth="1"/>
    <col min="8266" max="8266" width="0.5703125" style="177" customWidth="1"/>
    <col min="8267" max="8267" width="2.140625" style="177" customWidth="1"/>
    <col min="8268" max="8268" width="0.5703125" style="177" customWidth="1"/>
    <col min="8269" max="8269" width="2.140625" style="177" customWidth="1"/>
    <col min="8270" max="8270" width="0.5703125" style="177" customWidth="1"/>
    <col min="8271" max="8271" width="2.140625" style="177" customWidth="1"/>
    <col min="8272" max="8272" width="0.5703125" style="177" customWidth="1"/>
    <col min="8273" max="8273" width="2.140625" style="177" customWidth="1"/>
    <col min="8274" max="8274" width="0.5703125" style="177" customWidth="1"/>
    <col min="8275" max="8275" width="2.140625" style="177" customWidth="1"/>
    <col min="8276" max="8276" width="0.5703125" style="177" customWidth="1"/>
    <col min="8277" max="8277" width="2.140625" style="177" customWidth="1"/>
    <col min="8278" max="8278" width="0.5703125" style="177" customWidth="1"/>
    <col min="8279" max="8280" width="2.57031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2" width="0.5703125" style="177" customWidth="1"/>
    <col min="8513" max="8513" width="2.140625" style="177" customWidth="1"/>
    <col min="8514" max="8514" width="0.5703125" style="177" customWidth="1"/>
    <col min="8515" max="8515" width="2.140625" style="177" customWidth="1"/>
    <col min="8516" max="8516" width="0.5703125" style="177" customWidth="1"/>
    <col min="8517" max="8517" width="2.140625" style="177" customWidth="1"/>
    <col min="8518" max="8518" width="0.5703125" style="177" customWidth="1"/>
    <col min="8519" max="8519" width="2.140625" style="177" customWidth="1"/>
    <col min="8520" max="8520" width="0.5703125" style="177" customWidth="1"/>
    <col min="8521" max="8521" width="2.140625" style="177" customWidth="1"/>
    <col min="8522" max="8522" width="0.5703125" style="177" customWidth="1"/>
    <col min="8523" max="8523" width="2.140625" style="177" customWidth="1"/>
    <col min="8524" max="8524" width="0.5703125" style="177" customWidth="1"/>
    <col min="8525" max="8525" width="2.140625" style="177" customWidth="1"/>
    <col min="8526" max="8526" width="0.5703125" style="177" customWidth="1"/>
    <col min="8527" max="8527" width="2.140625" style="177" customWidth="1"/>
    <col min="8528" max="8528" width="0.5703125" style="177" customWidth="1"/>
    <col min="8529" max="8529" width="2.140625" style="177" customWidth="1"/>
    <col min="8530" max="8530" width="0.5703125" style="177" customWidth="1"/>
    <col min="8531" max="8531" width="2.140625" style="177" customWidth="1"/>
    <col min="8532" max="8532" width="0.5703125" style="177" customWidth="1"/>
    <col min="8533" max="8533" width="2.140625" style="177" customWidth="1"/>
    <col min="8534" max="8534" width="0.5703125" style="177" customWidth="1"/>
    <col min="8535" max="8536" width="2.57031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8" width="0.5703125" style="177" customWidth="1"/>
    <col min="8769" max="8769" width="2.140625" style="177" customWidth="1"/>
    <col min="8770" max="8770" width="0.5703125" style="177" customWidth="1"/>
    <col min="8771" max="8771" width="2.140625" style="177" customWidth="1"/>
    <col min="8772" max="8772" width="0.5703125" style="177" customWidth="1"/>
    <col min="8773" max="8773" width="2.140625" style="177" customWidth="1"/>
    <col min="8774" max="8774" width="0.5703125" style="177" customWidth="1"/>
    <col min="8775" max="8775" width="2.140625" style="177" customWidth="1"/>
    <col min="8776" max="8776" width="0.5703125" style="177" customWidth="1"/>
    <col min="8777" max="8777" width="2.140625" style="177" customWidth="1"/>
    <col min="8778" max="8778" width="0.5703125" style="177" customWidth="1"/>
    <col min="8779" max="8779" width="2.140625" style="177" customWidth="1"/>
    <col min="8780" max="8780" width="0.5703125" style="177" customWidth="1"/>
    <col min="8781" max="8781" width="2.140625" style="177" customWidth="1"/>
    <col min="8782" max="8782" width="0.5703125" style="177" customWidth="1"/>
    <col min="8783" max="8783" width="2.140625" style="177" customWidth="1"/>
    <col min="8784" max="8784" width="0.5703125" style="177" customWidth="1"/>
    <col min="8785" max="8785" width="2.140625" style="177" customWidth="1"/>
    <col min="8786" max="8786" width="0.5703125" style="177" customWidth="1"/>
    <col min="8787" max="8787" width="2.140625" style="177" customWidth="1"/>
    <col min="8788" max="8788" width="0.5703125" style="177" customWidth="1"/>
    <col min="8789" max="8789" width="2.140625" style="177" customWidth="1"/>
    <col min="8790" max="8790" width="0.5703125" style="177" customWidth="1"/>
    <col min="8791" max="8792" width="2.57031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4" width="0.5703125" style="177" customWidth="1"/>
    <col min="9025" max="9025" width="2.140625" style="177" customWidth="1"/>
    <col min="9026" max="9026" width="0.5703125" style="177" customWidth="1"/>
    <col min="9027" max="9027" width="2.140625" style="177" customWidth="1"/>
    <col min="9028" max="9028" width="0.5703125" style="177" customWidth="1"/>
    <col min="9029" max="9029" width="2.140625" style="177" customWidth="1"/>
    <col min="9030" max="9030" width="0.5703125" style="177" customWidth="1"/>
    <col min="9031" max="9031" width="2.140625" style="177" customWidth="1"/>
    <col min="9032" max="9032" width="0.5703125" style="177" customWidth="1"/>
    <col min="9033" max="9033" width="2.140625" style="177" customWidth="1"/>
    <col min="9034" max="9034" width="0.5703125" style="177" customWidth="1"/>
    <col min="9035" max="9035" width="2.140625" style="177" customWidth="1"/>
    <col min="9036" max="9036" width="0.5703125" style="177" customWidth="1"/>
    <col min="9037" max="9037" width="2.140625" style="177" customWidth="1"/>
    <col min="9038" max="9038" width="0.5703125" style="177" customWidth="1"/>
    <col min="9039" max="9039" width="2.140625" style="177" customWidth="1"/>
    <col min="9040" max="9040" width="0.5703125" style="177" customWidth="1"/>
    <col min="9041" max="9041" width="2.140625" style="177" customWidth="1"/>
    <col min="9042" max="9042" width="0.5703125" style="177" customWidth="1"/>
    <col min="9043" max="9043" width="2.140625" style="177" customWidth="1"/>
    <col min="9044" max="9044" width="0.5703125" style="177" customWidth="1"/>
    <col min="9045" max="9045" width="2.140625" style="177" customWidth="1"/>
    <col min="9046" max="9046" width="0.5703125" style="177" customWidth="1"/>
    <col min="9047" max="9048" width="2.57031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80" width="0.5703125" style="177" customWidth="1"/>
    <col min="9281" max="9281" width="2.140625" style="177" customWidth="1"/>
    <col min="9282" max="9282" width="0.5703125" style="177" customWidth="1"/>
    <col min="9283" max="9283" width="2.140625" style="177" customWidth="1"/>
    <col min="9284" max="9284" width="0.5703125" style="177" customWidth="1"/>
    <col min="9285" max="9285" width="2.140625" style="177" customWidth="1"/>
    <col min="9286" max="9286" width="0.5703125" style="177" customWidth="1"/>
    <col min="9287" max="9287" width="2.140625" style="177" customWidth="1"/>
    <col min="9288" max="9288" width="0.5703125" style="177" customWidth="1"/>
    <col min="9289" max="9289" width="2.140625" style="177" customWidth="1"/>
    <col min="9290" max="9290" width="0.5703125" style="177" customWidth="1"/>
    <col min="9291" max="9291" width="2.140625" style="177" customWidth="1"/>
    <col min="9292" max="9292" width="0.5703125" style="177" customWidth="1"/>
    <col min="9293" max="9293" width="2.140625" style="177" customWidth="1"/>
    <col min="9294" max="9294" width="0.5703125" style="177" customWidth="1"/>
    <col min="9295" max="9295" width="2.140625" style="177" customWidth="1"/>
    <col min="9296" max="9296" width="0.5703125" style="177" customWidth="1"/>
    <col min="9297" max="9297" width="2.140625" style="177" customWidth="1"/>
    <col min="9298" max="9298" width="0.5703125" style="177" customWidth="1"/>
    <col min="9299" max="9299" width="2.140625" style="177" customWidth="1"/>
    <col min="9300" max="9300" width="0.5703125" style="177" customWidth="1"/>
    <col min="9301" max="9301" width="2.140625" style="177" customWidth="1"/>
    <col min="9302" max="9302" width="0.5703125" style="177" customWidth="1"/>
    <col min="9303" max="9304" width="2.57031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6" width="0.5703125" style="177" customWidth="1"/>
    <col min="9537" max="9537" width="2.140625" style="177" customWidth="1"/>
    <col min="9538" max="9538" width="0.5703125" style="177" customWidth="1"/>
    <col min="9539" max="9539" width="2.140625" style="177" customWidth="1"/>
    <col min="9540" max="9540" width="0.5703125" style="177" customWidth="1"/>
    <col min="9541" max="9541" width="2.140625" style="177" customWidth="1"/>
    <col min="9542" max="9542" width="0.5703125" style="177" customWidth="1"/>
    <col min="9543" max="9543" width="2.140625" style="177" customWidth="1"/>
    <col min="9544" max="9544" width="0.5703125" style="177" customWidth="1"/>
    <col min="9545" max="9545" width="2.140625" style="177" customWidth="1"/>
    <col min="9546" max="9546" width="0.5703125" style="177" customWidth="1"/>
    <col min="9547" max="9547" width="2.140625" style="177" customWidth="1"/>
    <col min="9548" max="9548" width="0.5703125" style="177" customWidth="1"/>
    <col min="9549" max="9549" width="2.140625" style="177" customWidth="1"/>
    <col min="9550" max="9550" width="0.5703125" style="177" customWidth="1"/>
    <col min="9551" max="9551" width="2.140625" style="177" customWidth="1"/>
    <col min="9552" max="9552" width="0.5703125" style="177" customWidth="1"/>
    <col min="9553" max="9553" width="2.140625" style="177" customWidth="1"/>
    <col min="9554" max="9554" width="0.5703125" style="177" customWidth="1"/>
    <col min="9555" max="9555" width="2.140625" style="177" customWidth="1"/>
    <col min="9556" max="9556" width="0.5703125" style="177" customWidth="1"/>
    <col min="9557" max="9557" width="2.140625" style="177" customWidth="1"/>
    <col min="9558" max="9558" width="0.5703125" style="177" customWidth="1"/>
    <col min="9559" max="9560" width="2.57031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2" width="0.5703125" style="177" customWidth="1"/>
    <col min="9793" max="9793" width="2.140625" style="177" customWidth="1"/>
    <col min="9794" max="9794" width="0.5703125" style="177" customWidth="1"/>
    <col min="9795" max="9795" width="2.140625" style="177" customWidth="1"/>
    <col min="9796" max="9796" width="0.5703125" style="177" customWidth="1"/>
    <col min="9797" max="9797" width="2.140625" style="177" customWidth="1"/>
    <col min="9798" max="9798" width="0.5703125" style="177" customWidth="1"/>
    <col min="9799" max="9799" width="2.140625" style="177" customWidth="1"/>
    <col min="9800" max="9800" width="0.5703125" style="177" customWidth="1"/>
    <col min="9801" max="9801" width="2.140625" style="177" customWidth="1"/>
    <col min="9802" max="9802" width="0.5703125" style="177" customWidth="1"/>
    <col min="9803" max="9803" width="2.140625" style="177" customWidth="1"/>
    <col min="9804" max="9804" width="0.5703125" style="177" customWidth="1"/>
    <col min="9805" max="9805" width="2.140625" style="177" customWidth="1"/>
    <col min="9806" max="9806" width="0.5703125" style="177" customWidth="1"/>
    <col min="9807" max="9807" width="2.140625" style="177" customWidth="1"/>
    <col min="9808" max="9808" width="0.5703125" style="177" customWidth="1"/>
    <col min="9809" max="9809" width="2.140625" style="177" customWidth="1"/>
    <col min="9810" max="9810" width="0.5703125" style="177" customWidth="1"/>
    <col min="9811" max="9811" width="2.140625" style="177" customWidth="1"/>
    <col min="9812" max="9812" width="0.5703125" style="177" customWidth="1"/>
    <col min="9813" max="9813" width="2.140625" style="177" customWidth="1"/>
    <col min="9814" max="9814" width="0.5703125" style="177" customWidth="1"/>
    <col min="9815" max="9816" width="2.57031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8" width="0.5703125" style="177" customWidth="1"/>
    <col min="10049" max="10049" width="2.140625" style="177" customWidth="1"/>
    <col min="10050" max="10050" width="0.5703125" style="177" customWidth="1"/>
    <col min="10051" max="10051" width="2.140625" style="177" customWidth="1"/>
    <col min="10052" max="10052" width="0.5703125" style="177" customWidth="1"/>
    <col min="10053" max="10053" width="2.140625" style="177" customWidth="1"/>
    <col min="10054" max="10054" width="0.5703125" style="177" customWidth="1"/>
    <col min="10055" max="10055" width="2.140625" style="177" customWidth="1"/>
    <col min="10056" max="10056" width="0.5703125" style="177" customWidth="1"/>
    <col min="10057" max="10057" width="2.140625" style="177" customWidth="1"/>
    <col min="10058" max="10058" width="0.5703125" style="177" customWidth="1"/>
    <col min="10059" max="10059" width="2.140625" style="177" customWidth="1"/>
    <col min="10060" max="10060" width="0.5703125" style="177" customWidth="1"/>
    <col min="10061" max="10061" width="2.140625" style="177" customWidth="1"/>
    <col min="10062" max="10062" width="0.5703125" style="177" customWidth="1"/>
    <col min="10063" max="10063" width="2.140625" style="177" customWidth="1"/>
    <col min="10064" max="10064" width="0.5703125" style="177" customWidth="1"/>
    <col min="10065" max="10065" width="2.140625" style="177" customWidth="1"/>
    <col min="10066" max="10066" width="0.5703125" style="177" customWidth="1"/>
    <col min="10067" max="10067" width="2.140625" style="177" customWidth="1"/>
    <col min="10068" max="10068" width="0.5703125" style="177" customWidth="1"/>
    <col min="10069" max="10069" width="2.140625" style="177" customWidth="1"/>
    <col min="10070" max="10070" width="0.5703125" style="177" customWidth="1"/>
    <col min="10071" max="10072" width="2.57031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4" width="0.5703125" style="177" customWidth="1"/>
    <col min="10305" max="10305" width="2.140625" style="177" customWidth="1"/>
    <col min="10306" max="10306" width="0.5703125" style="177" customWidth="1"/>
    <col min="10307" max="10307" width="2.140625" style="177" customWidth="1"/>
    <col min="10308" max="10308" width="0.5703125" style="177" customWidth="1"/>
    <col min="10309" max="10309" width="2.140625" style="177" customWidth="1"/>
    <col min="10310" max="10310" width="0.5703125" style="177" customWidth="1"/>
    <col min="10311" max="10311" width="2.140625" style="177" customWidth="1"/>
    <col min="10312" max="10312" width="0.5703125" style="177" customWidth="1"/>
    <col min="10313" max="10313" width="2.140625" style="177" customWidth="1"/>
    <col min="10314" max="10314" width="0.5703125" style="177" customWidth="1"/>
    <col min="10315" max="10315" width="2.140625" style="177" customWidth="1"/>
    <col min="10316" max="10316" width="0.5703125" style="177" customWidth="1"/>
    <col min="10317" max="10317" width="2.140625" style="177" customWidth="1"/>
    <col min="10318" max="10318" width="0.5703125" style="177" customWidth="1"/>
    <col min="10319" max="10319" width="2.140625" style="177" customWidth="1"/>
    <col min="10320" max="10320" width="0.5703125" style="177" customWidth="1"/>
    <col min="10321" max="10321" width="2.140625" style="177" customWidth="1"/>
    <col min="10322" max="10322" width="0.5703125" style="177" customWidth="1"/>
    <col min="10323" max="10323" width="2.140625" style="177" customWidth="1"/>
    <col min="10324" max="10324" width="0.5703125" style="177" customWidth="1"/>
    <col min="10325" max="10325" width="2.140625" style="177" customWidth="1"/>
    <col min="10326" max="10326" width="0.5703125" style="177" customWidth="1"/>
    <col min="10327" max="10328" width="2.57031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60" width="0.5703125" style="177" customWidth="1"/>
    <col min="10561" max="10561" width="2.140625" style="177" customWidth="1"/>
    <col min="10562" max="10562" width="0.5703125" style="177" customWidth="1"/>
    <col min="10563" max="10563" width="2.140625" style="177" customWidth="1"/>
    <col min="10564" max="10564" width="0.5703125" style="177" customWidth="1"/>
    <col min="10565" max="10565" width="2.140625" style="177" customWidth="1"/>
    <col min="10566" max="10566" width="0.5703125" style="177" customWidth="1"/>
    <col min="10567" max="10567" width="2.140625" style="177" customWidth="1"/>
    <col min="10568" max="10568" width="0.5703125" style="177" customWidth="1"/>
    <col min="10569" max="10569" width="2.140625" style="177" customWidth="1"/>
    <col min="10570" max="10570" width="0.5703125" style="177" customWidth="1"/>
    <col min="10571" max="10571" width="2.140625" style="177" customWidth="1"/>
    <col min="10572" max="10572" width="0.5703125" style="177" customWidth="1"/>
    <col min="10573" max="10573" width="2.140625" style="177" customWidth="1"/>
    <col min="10574" max="10574" width="0.5703125" style="177" customWidth="1"/>
    <col min="10575" max="10575" width="2.140625" style="177" customWidth="1"/>
    <col min="10576" max="10576" width="0.5703125" style="177" customWidth="1"/>
    <col min="10577" max="10577" width="2.140625" style="177" customWidth="1"/>
    <col min="10578" max="10578" width="0.5703125" style="177" customWidth="1"/>
    <col min="10579" max="10579" width="2.140625" style="177" customWidth="1"/>
    <col min="10580" max="10580" width="0.5703125" style="177" customWidth="1"/>
    <col min="10581" max="10581" width="2.140625" style="177" customWidth="1"/>
    <col min="10582" max="10582" width="0.5703125" style="177" customWidth="1"/>
    <col min="10583" max="10584" width="2.57031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6" width="0.5703125" style="177" customWidth="1"/>
    <col min="10817" max="10817" width="2.140625" style="177" customWidth="1"/>
    <col min="10818" max="10818" width="0.5703125" style="177" customWidth="1"/>
    <col min="10819" max="10819" width="2.140625" style="177" customWidth="1"/>
    <col min="10820" max="10820" width="0.5703125" style="177" customWidth="1"/>
    <col min="10821" max="10821" width="2.140625" style="177" customWidth="1"/>
    <col min="10822" max="10822" width="0.5703125" style="177" customWidth="1"/>
    <col min="10823" max="10823" width="2.140625" style="177" customWidth="1"/>
    <col min="10824" max="10824" width="0.5703125" style="177" customWidth="1"/>
    <col min="10825" max="10825" width="2.140625" style="177" customWidth="1"/>
    <col min="10826" max="10826" width="0.5703125" style="177" customWidth="1"/>
    <col min="10827" max="10827" width="2.140625" style="177" customWidth="1"/>
    <col min="10828" max="10828" width="0.5703125" style="177" customWidth="1"/>
    <col min="10829" max="10829" width="2.140625" style="177" customWidth="1"/>
    <col min="10830" max="10830" width="0.5703125" style="177" customWidth="1"/>
    <col min="10831" max="10831" width="2.140625" style="177" customWidth="1"/>
    <col min="10832" max="10832" width="0.5703125" style="177" customWidth="1"/>
    <col min="10833" max="10833" width="2.140625" style="177" customWidth="1"/>
    <col min="10834" max="10834" width="0.5703125" style="177" customWidth="1"/>
    <col min="10835" max="10835" width="2.140625" style="177" customWidth="1"/>
    <col min="10836" max="10836" width="0.5703125" style="177" customWidth="1"/>
    <col min="10837" max="10837" width="2.140625" style="177" customWidth="1"/>
    <col min="10838" max="10838" width="0.5703125" style="177" customWidth="1"/>
    <col min="10839" max="10840" width="2.57031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2" width="0.5703125" style="177" customWidth="1"/>
    <col min="11073" max="11073" width="2.140625" style="177" customWidth="1"/>
    <col min="11074" max="11074" width="0.5703125" style="177" customWidth="1"/>
    <col min="11075" max="11075" width="2.140625" style="177" customWidth="1"/>
    <col min="11076" max="11076" width="0.5703125" style="177" customWidth="1"/>
    <col min="11077" max="11077" width="2.140625" style="177" customWidth="1"/>
    <col min="11078" max="11078" width="0.5703125" style="177" customWidth="1"/>
    <col min="11079" max="11079" width="2.140625" style="177" customWidth="1"/>
    <col min="11080" max="11080" width="0.5703125" style="177" customWidth="1"/>
    <col min="11081" max="11081" width="2.140625" style="177" customWidth="1"/>
    <col min="11082" max="11082" width="0.5703125" style="177" customWidth="1"/>
    <col min="11083" max="11083" width="2.140625" style="177" customWidth="1"/>
    <col min="11084" max="11084" width="0.5703125" style="177" customWidth="1"/>
    <col min="11085" max="11085" width="2.140625" style="177" customWidth="1"/>
    <col min="11086" max="11086" width="0.5703125" style="177" customWidth="1"/>
    <col min="11087" max="11087" width="2.140625" style="177" customWidth="1"/>
    <col min="11088" max="11088" width="0.5703125" style="177" customWidth="1"/>
    <col min="11089" max="11089" width="2.140625" style="177" customWidth="1"/>
    <col min="11090" max="11090" width="0.5703125" style="177" customWidth="1"/>
    <col min="11091" max="11091" width="2.140625" style="177" customWidth="1"/>
    <col min="11092" max="11092" width="0.5703125" style="177" customWidth="1"/>
    <col min="11093" max="11093" width="2.140625" style="177" customWidth="1"/>
    <col min="11094" max="11094" width="0.5703125" style="177" customWidth="1"/>
    <col min="11095" max="11096" width="2.57031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8" width="0.5703125" style="177" customWidth="1"/>
    <col min="11329" max="11329" width="2.140625" style="177" customWidth="1"/>
    <col min="11330" max="11330" width="0.5703125" style="177" customWidth="1"/>
    <col min="11331" max="11331" width="2.140625" style="177" customWidth="1"/>
    <col min="11332" max="11332" width="0.5703125" style="177" customWidth="1"/>
    <col min="11333" max="11333" width="2.140625" style="177" customWidth="1"/>
    <col min="11334" max="11334" width="0.5703125" style="177" customWidth="1"/>
    <col min="11335" max="11335" width="2.140625" style="177" customWidth="1"/>
    <col min="11336" max="11336" width="0.5703125" style="177" customWidth="1"/>
    <col min="11337" max="11337" width="2.140625" style="177" customWidth="1"/>
    <col min="11338" max="11338" width="0.5703125" style="177" customWidth="1"/>
    <col min="11339" max="11339" width="2.140625" style="177" customWidth="1"/>
    <col min="11340" max="11340" width="0.5703125" style="177" customWidth="1"/>
    <col min="11341" max="11341" width="2.140625" style="177" customWidth="1"/>
    <col min="11342" max="11342" width="0.5703125" style="177" customWidth="1"/>
    <col min="11343" max="11343" width="2.140625" style="177" customWidth="1"/>
    <col min="11344" max="11344" width="0.5703125" style="177" customWidth="1"/>
    <col min="11345" max="11345" width="2.140625" style="177" customWidth="1"/>
    <col min="11346" max="11346" width="0.5703125" style="177" customWidth="1"/>
    <col min="11347" max="11347" width="2.140625" style="177" customWidth="1"/>
    <col min="11348" max="11348" width="0.5703125" style="177" customWidth="1"/>
    <col min="11349" max="11349" width="2.140625" style="177" customWidth="1"/>
    <col min="11350" max="11350" width="0.5703125" style="177" customWidth="1"/>
    <col min="11351" max="11352" width="2.57031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4" width="0.5703125" style="177" customWidth="1"/>
    <col min="11585" max="11585" width="2.140625" style="177" customWidth="1"/>
    <col min="11586" max="11586" width="0.5703125" style="177" customWidth="1"/>
    <col min="11587" max="11587" width="2.140625" style="177" customWidth="1"/>
    <col min="11588" max="11588" width="0.5703125" style="177" customWidth="1"/>
    <col min="11589" max="11589" width="2.140625" style="177" customWidth="1"/>
    <col min="11590" max="11590" width="0.5703125" style="177" customWidth="1"/>
    <col min="11591" max="11591" width="2.140625" style="177" customWidth="1"/>
    <col min="11592" max="11592" width="0.5703125" style="177" customWidth="1"/>
    <col min="11593" max="11593" width="2.140625" style="177" customWidth="1"/>
    <col min="11594" max="11594" width="0.5703125" style="177" customWidth="1"/>
    <col min="11595" max="11595" width="2.140625" style="177" customWidth="1"/>
    <col min="11596" max="11596" width="0.5703125" style="177" customWidth="1"/>
    <col min="11597" max="11597" width="2.140625" style="177" customWidth="1"/>
    <col min="11598" max="11598" width="0.5703125" style="177" customWidth="1"/>
    <col min="11599" max="11599" width="2.140625" style="177" customWidth="1"/>
    <col min="11600" max="11600" width="0.5703125" style="177" customWidth="1"/>
    <col min="11601" max="11601" width="2.140625" style="177" customWidth="1"/>
    <col min="11602" max="11602" width="0.5703125" style="177" customWidth="1"/>
    <col min="11603" max="11603" width="2.140625" style="177" customWidth="1"/>
    <col min="11604" max="11604" width="0.5703125" style="177" customWidth="1"/>
    <col min="11605" max="11605" width="2.140625" style="177" customWidth="1"/>
    <col min="11606" max="11606" width="0.5703125" style="177" customWidth="1"/>
    <col min="11607" max="11608" width="2.57031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40" width="0.5703125" style="177" customWidth="1"/>
    <col min="11841" max="11841" width="2.140625" style="177" customWidth="1"/>
    <col min="11842" max="11842" width="0.5703125" style="177" customWidth="1"/>
    <col min="11843" max="11843" width="2.140625" style="177" customWidth="1"/>
    <col min="11844" max="11844" width="0.5703125" style="177" customWidth="1"/>
    <col min="11845" max="11845" width="2.140625" style="177" customWidth="1"/>
    <col min="11846" max="11846" width="0.5703125" style="177" customWidth="1"/>
    <col min="11847" max="11847" width="2.140625" style="177" customWidth="1"/>
    <col min="11848" max="11848" width="0.5703125" style="177" customWidth="1"/>
    <col min="11849" max="11849" width="2.140625" style="177" customWidth="1"/>
    <col min="11850" max="11850" width="0.5703125" style="177" customWidth="1"/>
    <col min="11851" max="11851" width="2.140625" style="177" customWidth="1"/>
    <col min="11852" max="11852" width="0.5703125" style="177" customWidth="1"/>
    <col min="11853" max="11853" width="2.140625" style="177" customWidth="1"/>
    <col min="11854" max="11854" width="0.5703125" style="177" customWidth="1"/>
    <col min="11855" max="11855" width="2.140625" style="177" customWidth="1"/>
    <col min="11856" max="11856" width="0.5703125" style="177" customWidth="1"/>
    <col min="11857" max="11857" width="2.140625" style="177" customWidth="1"/>
    <col min="11858" max="11858" width="0.5703125" style="177" customWidth="1"/>
    <col min="11859" max="11859" width="2.140625" style="177" customWidth="1"/>
    <col min="11860" max="11860" width="0.5703125" style="177" customWidth="1"/>
    <col min="11861" max="11861" width="2.140625" style="177" customWidth="1"/>
    <col min="11862" max="11862" width="0.5703125" style="177" customWidth="1"/>
    <col min="11863" max="11864" width="2.57031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6" width="0.5703125" style="177" customWidth="1"/>
    <col min="12097" max="12097" width="2.140625" style="177" customWidth="1"/>
    <col min="12098" max="12098" width="0.5703125" style="177" customWidth="1"/>
    <col min="12099" max="12099" width="2.140625" style="177" customWidth="1"/>
    <col min="12100" max="12100" width="0.5703125" style="177" customWidth="1"/>
    <col min="12101" max="12101" width="2.140625" style="177" customWidth="1"/>
    <col min="12102" max="12102" width="0.5703125" style="177" customWidth="1"/>
    <col min="12103" max="12103" width="2.140625" style="177" customWidth="1"/>
    <col min="12104" max="12104" width="0.5703125" style="177" customWidth="1"/>
    <col min="12105" max="12105" width="2.140625" style="177" customWidth="1"/>
    <col min="12106" max="12106" width="0.5703125" style="177" customWidth="1"/>
    <col min="12107" max="12107" width="2.140625" style="177" customWidth="1"/>
    <col min="12108" max="12108" width="0.5703125" style="177" customWidth="1"/>
    <col min="12109" max="12109" width="2.140625" style="177" customWidth="1"/>
    <col min="12110" max="12110" width="0.5703125" style="177" customWidth="1"/>
    <col min="12111" max="12111" width="2.140625" style="177" customWidth="1"/>
    <col min="12112" max="12112" width="0.5703125" style="177" customWidth="1"/>
    <col min="12113" max="12113" width="2.140625" style="177" customWidth="1"/>
    <col min="12114" max="12114" width="0.5703125" style="177" customWidth="1"/>
    <col min="12115" max="12115" width="2.140625" style="177" customWidth="1"/>
    <col min="12116" max="12116" width="0.5703125" style="177" customWidth="1"/>
    <col min="12117" max="12117" width="2.140625" style="177" customWidth="1"/>
    <col min="12118" max="12118" width="0.5703125" style="177" customWidth="1"/>
    <col min="12119" max="12120" width="2.57031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2" width="0.5703125" style="177" customWidth="1"/>
    <col min="12353" max="12353" width="2.140625" style="177" customWidth="1"/>
    <col min="12354" max="12354" width="0.5703125" style="177" customWidth="1"/>
    <col min="12355" max="12355" width="2.140625" style="177" customWidth="1"/>
    <col min="12356" max="12356" width="0.5703125" style="177" customWidth="1"/>
    <col min="12357" max="12357" width="2.140625" style="177" customWidth="1"/>
    <col min="12358" max="12358" width="0.5703125" style="177" customWidth="1"/>
    <col min="12359" max="12359" width="2.140625" style="177" customWidth="1"/>
    <col min="12360" max="12360" width="0.5703125" style="177" customWidth="1"/>
    <col min="12361" max="12361" width="2.140625" style="177" customWidth="1"/>
    <col min="12362" max="12362" width="0.5703125" style="177" customWidth="1"/>
    <col min="12363" max="12363" width="2.140625" style="177" customWidth="1"/>
    <col min="12364" max="12364" width="0.5703125" style="177" customWidth="1"/>
    <col min="12365" max="12365" width="2.140625" style="177" customWidth="1"/>
    <col min="12366" max="12366" width="0.5703125" style="177" customWidth="1"/>
    <col min="12367" max="12367" width="2.140625" style="177" customWidth="1"/>
    <col min="12368" max="12368" width="0.5703125" style="177" customWidth="1"/>
    <col min="12369" max="12369" width="2.140625" style="177" customWidth="1"/>
    <col min="12370" max="12370" width="0.5703125" style="177" customWidth="1"/>
    <col min="12371" max="12371" width="2.140625" style="177" customWidth="1"/>
    <col min="12372" max="12372" width="0.5703125" style="177" customWidth="1"/>
    <col min="12373" max="12373" width="2.140625" style="177" customWidth="1"/>
    <col min="12374" max="12374" width="0.5703125" style="177" customWidth="1"/>
    <col min="12375" max="12376" width="2.57031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8" width="0.5703125" style="177" customWidth="1"/>
    <col min="12609" max="12609" width="2.140625" style="177" customWidth="1"/>
    <col min="12610" max="12610" width="0.5703125" style="177" customWidth="1"/>
    <col min="12611" max="12611" width="2.140625" style="177" customWidth="1"/>
    <col min="12612" max="12612" width="0.5703125" style="177" customWidth="1"/>
    <col min="12613" max="12613" width="2.140625" style="177" customWidth="1"/>
    <col min="12614" max="12614" width="0.5703125" style="177" customWidth="1"/>
    <col min="12615" max="12615" width="2.140625" style="177" customWidth="1"/>
    <col min="12616" max="12616" width="0.5703125" style="177" customWidth="1"/>
    <col min="12617" max="12617" width="2.140625" style="177" customWidth="1"/>
    <col min="12618" max="12618" width="0.5703125" style="177" customWidth="1"/>
    <col min="12619" max="12619" width="2.140625" style="177" customWidth="1"/>
    <col min="12620" max="12620" width="0.5703125" style="177" customWidth="1"/>
    <col min="12621" max="12621" width="2.140625" style="177" customWidth="1"/>
    <col min="12622" max="12622" width="0.5703125" style="177" customWidth="1"/>
    <col min="12623" max="12623" width="2.140625" style="177" customWidth="1"/>
    <col min="12624" max="12624" width="0.5703125" style="177" customWidth="1"/>
    <col min="12625" max="12625" width="2.140625" style="177" customWidth="1"/>
    <col min="12626" max="12626" width="0.5703125" style="177" customWidth="1"/>
    <col min="12627" max="12627" width="2.140625" style="177" customWidth="1"/>
    <col min="12628" max="12628" width="0.5703125" style="177" customWidth="1"/>
    <col min="12629" max="12629" width="2.140625" style="177" customWidth="1"/>
    <col min="12630" max="12630" width="0.5703125" style="177" customWidth="1"/>
    <col min="12631" max="12632" width="2.57031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4" width="0.5703125" style="177" customWidth="1"/>
    <col min="12865" max="12865" width="2.140625" style="177" customWidth="1"/>
    <col min="12866" max="12866" width="0.5703125" style="177" customWidth="1"/>
    <col min="12867" max="12867" width="2.140625" style="177" customWidth="1"/>
    <col min="12868" max="12868" width="0.5703125" style="177" customWidth="1"/>
    <col min="12869" max="12869" width="2.140625" style="177" customWidth="1"/>
    <col min="12870" max="12870" width="0.5703125" style="177" customWidth="1"/>
    <col min="12871" max="12871" width="2.140625" style="177" customWidth="1"/>
    <col min="12872" max="12872" width="0.5703125" style="177" customWidth="1"/>
    <col min="12873" max="12873" width="2.140625" style="177" customWidth="1"/>
    <col min="12874" max="12874" width="0.5703125" style="177" customWidth="1"/>
    <col min="12875" max="12875" width="2.140625" style="177" customWidth="1"/>
    <col min="12876" max="12876" width="0.5703125" style="177" customWidth="1"/>
    <col min="12877" max="12877" width="2.140625" style="177" customWidth="1"/>
    <col min="12878" max="12878" width="0.5703125" style="177" customWidth="1"/>
    <col min="12879" max="12879" width="2.140625" style="177" customWidth="1"/>
    <col min="12880" max="12880" width="0.5703125" style="177" customWidth="1"/>
    <col min="12881" max="12881" width="2.140625" style="177" customWidth="1"/>
    <col min="12882" max="12882" width="0.5703125" style="177" customWidth="1"/>
    <col min="12883" max="12883" width="2.140625" style="177" customWidth="1"/>
    <col min="12884" max="12884" width="0.5703125" style="177" customWidth="1"/>
    <col min="12885" max="12885" width="2.140625" style="177" customWidth="1"/>
    <col min="12886" max="12886" width="0.5703125" style="177" customWidth="1"/>
    <col min="12887" max="12888" width="2.57031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20" width="0.5703125" style="177" customWidth="1"/>
    <col min="13121" max="13121" width="2.140625" style="177" customWidth="1"/>
    <col min="13122" max="13122" width="0.5703125" style="177" customWidth="1"/>
    <col min="13123" max="13123" width="2.140625" style="177" customWidth="1"/>
    <col min="13124" max="13124" width="0.5703125" style="177" customWidth="1"/>
    <col min="13125" max="13125" width="2.140625" style="177" customWidth="1"/>
    <col min="13126" max="13126" width="0.5703125" style="177" customWidth="1"/>
    <col min="13127" max="13127" width="2.140625" style="177" customWidth="1"/>
    <col min="13128" max="13128" width="0.5703125" style="177" customWidth="1"/>
    <col min="13129" max="13129" width="2.140625" style="177" customWidth="1"/>
    <col min="13130" max="13130" width="0.5703125" style="177" customWidth="1"/>
    <col min="13131" max="13131" width="2.140625" style="177" customWidth="1"/>
    <col min="13132" max="13132" width="0.5703125" style="177" customWidth="1"/>
    <col min="13133" max="13133" width="2.140625" style="177" customWidth="1"/>
    <col min="13134" max="13134" width="0.5703125" style="177" customWidth="1"/>
    <col min="13135" max="13135" width="2.140625" style="177" customWidth="1"/>
    <col min="13136" max="13136" width="0.5703125" style="177" customWidth="1"/>
    <col min="13137" max="13137" width="2.140625" style="177" customWidth="1"/>
    <col min="13138" max="13138" width="0.5703125" style="177" customWidth="1"/>
    <col min="13139" max="13139" width="2.140625" style="177" customWidth="1"/>
    <col min="13140" max="13140" width="0.5703125" style="177" customWidth="1"/>
    <col min="13141" max="13141" width="2.140625" style="177" customWidth="1"/>
    <col min="13142" max="13142" width="0.5703125" style="177" customWidth="1"/>
    <col min="13143" max="13144" width="2.57031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6" width="0.5703125" style="177" customWidth="1"/>
    <col min="13377" max="13377" width="2.140625" style="177" customWidth="1"/>
    <col min="13378" max="13378" width="0.5703125" style="177" customWidth="1"/>
    <col min="13379" max="13379" width="2.140625" style="177" customWidth="1"/>
    <col min="13380" max="13380" width="0.5703125" style="177" customWidth="1"/>
    <col min="13381" max="13381" width="2.140625" style="177" customWidth="1"/>
    <col min="13382" max="13382" width="0.5703125" style="177" customWidth="1"/>
    <col min="13383" max="13383" width="2.140625" style="177" customWidth="1"/>
    <col min="13384" max="13384" width="0.5703125" style="177" customWidth="1"/>
    <col min="13385" max="13385" width="2.140625" style="177" customWidth="1"/>
    <col min="13386" max="13386" width="0.5703125" style="177" customWidth="1"/>
    <col min="13387" max="13387" width="2.140625" style="177" customWidth="1"/>
    <col min="13388" max="13388" width="0.5703125" style="177" customWidth="1"/>
    <col min="13389" max="13389" width="2.140625" style="177" customWidth="1"/>
    <col min="13390" max="13390" width="0.5703125" style="177" customWidth="1"/>
    <col min="13391" max="13391" width="2.140625" style="177" customWidth="1"/>
    <col min="13392" max="13392" width="0.5703125" style="177" customWidth="1"/>
    <col min="13393" max="13393" width="2.140625" style="177" customWidth="1"/>
    <col min="13394" max="13394" width="0.5703125" style="177" customWidth="1"/>
    <col min="13395" max="13395" width="2.140625" style="177" customWidth="1"/>
    <col min="13396" max="13396" width="0.5703125" style="177" customWidth="1"/>
    <col min="13397" max="13397" width="2.140625" style="177" customWidth="1"/>
    <col min="13398" max="13398" width="0.5703125" style="177" customWidth="1"/>
    <col min="13399" max="13400" width="2.57031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2" width="0.5703125" style="177" customWidth="1"/>
    <col min="13633" max="13633" width="2.140625" style="177" customWidth="1"/>
    <col min="13634" max="13634" width="0.5703125" style="177" customWidth="1"/>
    <col min="13635" max="13635" width="2.140625" style="177" customWidth="1"/>
    <col min="13636" max="13636" width="0.5703125" style="177" customWidth="1"/>
    <col min="13637" max="13637" width="2.140625" style="177" customWidth="1"/>
    <col min="13638" max="13638" width="0.5703125" style="177" customWidth="1"/>
    <col min="13639" max="13639" width="2.140625" style="177" customWidth="1"/>
    <col min="13640" max="13640" width="0.5703125" style="177" customWidth="1"/>
    <col min="13641" max="13641" width="2.140625" style="177" customWidth="1"/>
    <col min="13642" max="13642" width="0.5703125" style="177" customWidth="1"/>
    <col min="13643" max="13643" width="2.140625" style="177" customWidth="1"/>
    <col min="13644" max="13644" width="0.5703125" style="177" customWidth="1"/>
    <col min="13645" max="13645" width="2.140625" style="177" customWidth="1"/>
    <col min="13646" max="13646" width="0.5703125" style="177" customWidth="1"/>
    <col min="13647" max="13647" width="2.140625" style="177" customWidth="1"/>
    <col min="13648" max="13648" width="0.5703125" style="177" customWidth="1"/>
    <col min="13649" max="13649" width="2.140625" style="177" customWidth="1"/>
    <col min="13650" max="13650" width="0.5703125" style="177" customWidth="1"/>
    <col min="13651" max="13651" width="2.140625" style="177" customWidth="1"/>
    <col min="13652" max="13652" width="0.5703125" style="177" customWidth="1"/>
    <col min="13653" max="13653" width="2.140625" style="177" customWidth="1"/>
    <col min="13654" max="13654" width="0.5703125" style="177" customWidth="1"/>
    <col min="13655" max="13656" width="2.57031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8" width="0.5703125" style="177" customWidth="1"/>
    <col min="13889" max="13889" width="2.140625" style="177" customWidth="1"/>
    <col min="13890" max="13890" width="0.5703125" style="177" customWidth="1"/>
    <col min="13891" max="13891" width="2.140625" style="177" customWidth="1"/>
    <col min="13892" max="13892" width="0.5703125" style="177" customWidth="1"/>
    <col min="13893" max="13893" width="2.140625" style="177" customWidth="1"/>
    <col min="13894" max="13894" width="0.5703125" style="177" customWidth="1"/>
    <col min="13895" max="13895" width="2.140625" style="177" customWidth="1"/>
    <col min="13896" max="13896" width="0.5703125" style="177" customWidth="1"/>
    <col min="13897" max="13897" width="2.140625" style="177" customWidth="1"/>
    <col min="13898" max="13898" width="0.5703125" style="177" customWidth="1"/>
    <col min="13899" max="13899" width="2.140625" style="177" customWidth="1"/>
    <col min="13900" max="13900" width="0.5703125" style="177" customWidth="1"/>
    <col min="13901" max="13901" width="2.140625" style="177" customWidth="1"/>
    <col min="13902" max="13902" width="0.5703125" style="177" customWidth="1"/>
    <col min="13903" max="13903" width="2.140625" style="177" customWidth="1"/>
    <col min="13904" max="13904" width="0.5703125" style="177" customWidth="1"/>
    <col min="13905" max="13905" width="2.140625" style="177" customWidth="1"/>
    <col min="13906" max="13906" width="0.5703125" style="177" customWidth="1"/>
    <col min="13907" max="13907" width="2.140625" style="177" customWidth="1"/>
    <col min="13908" max="13908" width="0.5703125" style="177" customWidth="1"/>
    <col min="13909" max="13909" width="2.140625" style="177" customWidth="1"/>
    <col min="13910" max="13910" width="0.5703125" style="177" customWidth="1"/>
    <col min="13911" max="13912" width="2.57031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4" width="0.5703125" style="177" customWidth="1"/>
    <col min="14145" max="14145" width="2.140625" style="177" customWidth="1"/>
    <col min="14146" max="14146" width="0.5703125" style="177" customWidth="1"/>
    <col min="14147" max="14147" width="2.140625" style="177" customWidth="1"/>
    <col min="14148" max="14148" width="0.5703125" style="177" customWidth="1"/>
    <col min="14149" max="14149" width="2.140625" style="177" customWidth="1"/>
    <col min="14150" max="14150" width="0.5703125" style="177" customWidth="1"/>
    <col min="14151" max="14151" width="2.140625" style="177" customWidth="1"/>
    <col min="14152" max="14152" width="0.5703125" style="177" customWidth="1"/>
    <col min="14153" max="14153" width="2.140625" style="177" customWidth="1"/>
    <col min="14154" max="14154" width="0.5703125" style="177" customWidth="1"/>
    <col min="14155" max="14155" width="2.140625" style="177" customWidth="1"/>
    <col min="14156" max="14156" width="0.5703125" style="177" customWidth="1"/>
    <col min="14157" max="14157" width="2.140625" style="177" customWidth="1"/>
    <col min="14158" max="14158" width="0.5703125" style="177" customWidth="1"/>
    <col min="14159" max="14159" width="2.140625" style="177" customWidth="1"/>
    <col min="14160" max="14160" width="0.5703125" style="177" customWidth="1"/>
    <col min="14161" max="14161" width="2.140625" style="177" customWidth="1"/>
    <col min="14162" max="14162" width="0.5703125" style="177" customWidth="1"/>
    <col min="14163" max="14163" width="2.140625" style="177" customWidth="1"/>
    <col min="14164" max="14164" width="0.5703125" style="177" customWidth="1"/>
    <col min="14165" max="14165" width="2.140625" style="177" customWidth="1"/>
    <col min="14166" max="14166" width="0.5703125" style="177" customWidth="1"/>
    <col min="14167" max="14168" width="2.57031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400" width="0.5703125" style="177" customWidth="1"/>
    <col min="14401" max="14401" width="2.140625" style="177" customWidth="1"/>
    <col min="14402" max="14402" width="0.5703125" style="177" customWidth="1"/>
    <col min="14403" max="14403" width="2.140625" style="177" customWidth="1"/>
    <col min="14404" max="14404" width="0.5703125" style="177" customWidth="1"/>
    <col min="14405" max="14405" width="2.140625" style="177" customWidth="1"/>
    <col min="14406" max="14406" width="0.5703125" style="177" customWidth="1"/>
    <col min="14407" max="14407" width="2.140625" style="177" customWidth="1"/>
    <col min="14408" max="14408" width="0.5703125" style="177" customWidth="1"/>
    <col min="14409" max="14409" width="2.140625" style="177" customWidth="1"/>
    <col min="14410" max="14410" width="0.5703125" style="177" customWidth="1"/>
    <col min="14411" max="14411" width="2.140625" style="177" customWidth="1"/>
    <col min="14412" max="14412" width="0.5703125" style="177" customWidth="1"/>
    <col min="14413" max="14413" width="2.140625" style="177" customWidth="1"/>
    <col min="14414" max="14414" width="0.5703125" style="177" customWidth="1"/>
    <col min="14415" max="14415" width="2.140625" style="177" customWidth="1"/>
    <col min="14416" max="14416" width="0.5703125" style="177" customWidth="1"/>
    <col min="14417" max="14417" width="2.140625" style="177" customWidth="1"/>
    <col min="14418" max="14418" width="0.5703125" style="177" customWidth="1"/>
    <col min="14419" max="14419" width="2.140625" style="177" customWidth="1"/>
    <col min="14420" max="14420" width="0.5703125" style="177" customWidth="1"/>
    <col min="14421" max="14421" width="2.140625" style="177" customWidth="1"/>
    <col min="14422" max="14422" width="0.5703125" style="177" customWidth="1"/>
    <col min="14423" max="14424" width="2.57031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6" width="0.5703125" style="177" customWidth="1"/>
    <col min="14657" max="14657" width="2.140625" style="177" customWidth="1"/>
    <col min="14658" max="14658" width="0.5703125" style="177" customWidth="1"/>
    <col min="14659" max="14659" width="2.140625" style="177" customWidth="1"/>
    <col min="14660" max="14660" width="0.5703125" style="177" customWidth="1"/>
    <col min="14661" max="14661" width="2.140625" style="177" customWidth="1"/>
    <col min="14662" max="14662" width="0.5703125" style="177" customWidth="1"/>
    <col min="14663" max="14663" width="2.140625" style="177" customWidth="1"/>
    <col min="14664" max="14664" width="0.5703125" style="177" customWidth="1"/>
    <col min="14665" max="14665" width="2.140625" style="177" customWidth="1"/>
    <col min="14666" max="14666" width="0.5703125" style="177" customWidth="1"/>
    <col min="14667" max="14667" width="2.140625" style="177" customWidth="1"/>
    <col min="14668" max="14668" width="0.5703125" style="177" customWidth="1"/>
    <col min="14669" max="14669" width="2.140625" style="177" customWidth="1"/>
    <col min="14670" max="14670" width="0.5703125" style="177" customWidth="1"/>
    <col min="14671" max="14671" width="2.140625" style="177" customWidth="1"/>
    <col min="14672" max="14672" width="0.5703125" style="177" customWidth="1"/>
    <col min="14673" max="14673" width="2.140625" style="177" customWidth="1"/>
    <col min="14674" max="14674" width="0.5703125" style="177" customWidth="1"/>
    <col min="14675" max="14675" width="2.140625" style="177" customWidth="1"/>
    <col min="14676" max="14676" width="0.5703125" style="177" customWidth="1"/>
    <col min="14677" max="14677" width="2.140625" style="177" customWidth="1"/>
    <col min="14678" max="14678" width="0.5703125" style="177" customWidth="1"/>
    <col min="14679" max="14680" width="2.57031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2" width="0.5703125" style="177" customWidth="1"/>
    <col min="14913" max="14913" width="2.140625" style="177" customWidth="1"/>
    <col min="14914" max="14914" width="0.5703125" style="177" customWidth="1"/>
    <col min="14915" max="14915" width="2.140625" style="177" customWidth="1"/>
    <col min="14916" max="14916" width="0.5703125" style="177" customWidth="1"/>
    <col min="14917" max="14917" width="2.140625" style="177" customWidth="1"/>
    <col min="14918" max="14918" width="0.5703125" style="177" customWidth="1"/>
    <col min="14919" max="14919" width="2.140625" style="177" customWidth="1"/>
    <col min="14920" max="14920" width="0.5703125" style="177" customWidth="1"/>
    <col min="14921" max="14921" width="2.140625" style="177" customWidth="1"/>
    <col min="14922" max="14922" width="0.5703125" style="177" customWidth="1"/>
    <col min="14923" max="14923" width="2.140625" style="177" customWidth="1"/>
    <col min="14924" max="14924" width="0.5703125" style="177" customWidth="1"/>
    <col min="14925" max="14925" width="2.140625" style="177" customWidth="1"/>
    <col min="14926" max="14926" width="0.5703125" style="177" customWidth="1"/>
    <col min="14927" max="14927" width="2.140625" style="177" customWidth="1"/>
    <col min="14928" max="14928" width="0.5703125" style="177" customWidth="1"/>
    <col min="14929" max="14929" width="2.140625" style="177" customWidth="1"/>
    <col min="14930" max="14930" width="0.5703125" style="177" customWidth="1"/>
    <col min="14931" max="14931" width="2.140625" style="177" customWidth="1"/>
    <col min="14932" max="14932" width="0.5703125" style="177" customWidth="1"/>
    <col min="14933" max="14933" width="2.140625" style="177" customWidth="1"/>
    <col min="14934" max="14934" width="0.5703125" style="177" customWidth="1"/>
    <col min="14935" max="14936" width="2.57031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8" width="0.5703125" style="177" customWidth="1"/>
    <col min="15169" max="15169" width="2.140625" style="177" customWidth="1"/>
    <col min="15170" max="15170" width="0.5703125" style="177" customWidth="1"/>
    <col min="15171" max="15171" width="2.140625" style="177" customWidth="1"/>
    <col min="15172" max="15172" width="0.5703125" style="177" customWidth="1"/>
    <col min="15173" max="15173" width="2.140625" style="177" customWidth="1"/>
    <col min="15174" max="15174" width="0.5703125" style="177" customWidth="1"/>
    <col min="15175" max="15175" width="2.140625" style="177" customWidth="1"/>
    <col min="15176" max="15176" width="0.5703125" style="177" customWidth="1"/>
    <col min="15177" max="15177" width="2.140625" style="177" customWidth="1"/>
    <col min="15178" max="15178" width="0.5703125" style="177" customWidth="1"/>
    <col min="15179" max="15179" width="2.140625" style="177" customWidth="1"/>
    <col min="15180" max="15180" width="0.5703125" style="177" customWidth="1"/>
    <col min="15181" max="15181" width="2.140625" style="177" customWidth="1"/>
    <col min="15182" max="15182" width="0.5703125" style="177" customWidth="1"/>
    <col min="15183" max="15183" width="2.140625" style="177" customWidth="1"/>
    <col min="15184" max="15184" width="0.5703125" style="177" customWidth="1"/>
    <col min="15185" max="15185" width="2.140625" style="177" customWidth="1"/>
    <col min="15186" max="15186" width="0.5703125" style="177" customWidth="1"/>
    <col min="15187" max="15187" width="2.140625" style="177" customWidth="1"/>
    <col min="15188" max="15188" width="0.5703125" style="177" customWidth="1"/>
    <col min="15189" max="15189" width="2.140625" style="177" customWidth="1"/>
    <col min="15190" max="15190" width="0.5703125" style="177" customWidth="1"/>
    <col min="15191" max="15192" width="2.57031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4" width="0.5703125" style="177" customWidth="1"/>
    <col min="15425" max="15425" width="2.140625" style="177" customWidth="1"/>
    <col min="15426" max="15426" width="0.5703125" style="177" customWidth="1"/>
    <col min="15427" max="15427" width="2.140625" style="177" customWidth="1"/>
    <col min="15428" max="15428" width="0.5703125" style="177" customWidth="1"/>
    <col min="15429" max="15429" width="2.140625" style="177" customWidth="1"/>
    <col min="15430" max="15430" width="0.5703125" style="177" customWidth="1"/>
    <col min="15431" max="15431" width="2.140625" style="177" customWidth="1"/>
    <col min="15432" max="15432" width="0.5703125" style="177" customWidth="1"/>
    <col min="15433" max="15433" width="2.140625" style="177" customWidth="1"/>
    <col min="15434" max="15434" width="0.5703125" style="177" customWidth="1"/>
    <col min="15435" max="15435" width="2.140625" style="177" customWidth="1"/>
    <col min="15436" max="15436" width="0.5703125" style="177" customWidth="1"/>
    <col min="15437" max="15437" width="2.140625" style="177" customWidth="1"/>
    <col min="15438" max="15438" width="0.5703125" style="177" customWidth="1"/>
    <col min="15439" max="15439" width="2.140625" style="177" customWidth="1"/>
    <col min="15440" max="15440" width="0.5703125" style="177" customWidth="1"/>
    <col min="15441" max="15441" width="2.140625" style="177" customWidth="1"/>
    <col min="15442" max="15442" width="0.5703125" style="177" customWidth="1"/>
    <col min="15443" max="15443" width="2.140625" style="177" customWidth="1"/>
    <col min="15444" max="15444" width="0.5703125" style="177" customWidth="1"/>
    <col min="15445" max="15445" width="2.140625" style="177" customWidth="1"/>
    <col min="15446" max="15446" width="0.5703125" style="177" customWidth="1"/>
    <col min="15447" max="15448" width="2.57031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80" width="0.5703125" style="177" customWidth="1"/>
    <col min="15681" max="15681" width="2.140625" style="177" customWidth="1"/>
    <col min="15682" max="15682" width="0.5703125" style="177" customWidth="1"/>
    <col min="15683" max="15683" width="2.140625" style="177" customWidth="1"/>
    <col min="15684" max="15684" width="0.5703125" style="177" customWidth="1"/>
    <col min="15685" max="15685" width="2.140625" style="177" customWidth="1"/>
    <col min="15686" max="15686" width="0.5703125" style="177" customWidth="1"/>
    <col min="15687" max="15687" width="2.140625" style="177" customWidth="1"/>
    <col min="15688" max="15688" width="0.5703125" style="177" customWidth="1"/>
    <col min="15689" max="15689" width="2.140625" style="177" customWidth="1"/>
    <col min="15690" max="15690" width="0.5703125" style="177" customWidth="1"/>
    <col min="15691" max="15691" width="2.140625" style="177" customWidth="1"/>
    <col min="15692" max="15692" width="0.5703125" style="177" customWidth="1"/>
    <col min="15693" max="15693" width="2.140625" style="177" customWidth="1"/>
    <col min="15694" max="15694" width="0.5703125" style="177" customWidth="1"/>
    <col min="15695" max="15695" width="2.140625" style="177" customWidth="1"/>
    <col min="15696" max="15696" width="0.5703125" style="177" customWidth="1"/>
    <col min="15697" max="15697" width="2.140625" style="177" customWidth="1"/>
    <col min="15698" max="15698" width="0.5703125" style="177" customWidth="1"/>
    <col min="15699" max="15699" width="2.140625" style="177" customWidth="1"/>
    <col min="15700" max="15700" width="0.5703125" style="177" customWidth="1"/>
    <col min="15701" max="15701" width="2.140625" style="177" customWidth="1"/>
    <col min="15702" max="15702" width="0.5703125" style="177" customWidth="1"/>
    <col min="15703" max="15704" width="2.57031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6" width="0.5703125" style="177" customWidth="1"/>
    <col min="15937" max="15937" width="2.140625" style="177" customWidth="1"/>
    <col min="15938" max="15938" width="0.5703125" style="177" customWidth="1"/>
    <col min="15939" max="15939" width="2.140625" style="177" customWidth="1"/>
    <col min="15940" max="15940" width="0.5703125" style="177" customWidth="1"/>
    <col min="15941" max="15941" width="2.140625" style="177" customWidth="1"/>
    <col min="15942" max="15942" width="0.5703125" style="177" customWidth="1"/>
    <col min="15943" max="15943" width="2.140625" style="177" customWidth="1"/>
    <col min="15944" max="15944" width="0.5703125" style="177" customWidth="1"/>
    <col min="15945" max="15945" width="2.140625" style="177" customWidth="1"/>
    <col min="15946" max="15946" width="0.5703125" style="177" customWidth="1"/>
    <col min="15947" max="15947" width="2.140625" style="177" customWidth="1"/>
    <col min="15948" max="15948" width="0.5703125" style="177" customWidth="1"/>
    <col min="15949" max="15949" width="2.140625" style="177" customWidth="1"/>
    <col min="15950" max="15950" width="0.5703125" style="177" customWidth="1"/>
    <col min="15951" max="15951" width="2.140625" style="177" customWidth="1"/>
    <col min="15952" max="15952" width="0.5703125" style="177" customWidth="1"/>
    <col min="15953" max="15953" width="2.140625" style="177" customWidth="1"/>
    <col min="15954" max="15954" width="0.5703125" style="177" customWidth="1"/>
    <col min="15955" max="15955" width="2.140625" style="177" customWidth="1"/>
    <col min="15956" max="15956" width="0.5703125" style="177" customWidth="1"/>
    <col min="15957" max="15957" width="2.140625" style="177" customWidth="1"/>
    <col min="15958" max="15958" width="0.5703125" style="177" customWidth="1"/>
    <col min="15959" max="15960" width="2.57031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2" width="0.5703125" style="177" customWidth="1"/>
    <col min="16193" max="16193" width="2.140625" style="177" customWidth="1"/>
    <col min="16194" max="16194" width="0.5703125" style="177" customWidth="1"/>
    <col min="16195" max="16195" width="2.140625" style="177" customWidth="1"/>
    <col min="16196" max="16196" width="0.5703125" style="177" customWidth="1"/>
    <col min="16197" max="16197" width="2.140625" style="177" customWidth="1"/>
    <col min="16198" max="16198" width="0.5703125" style="177" customWidth="1"/>
    <col min="16199" max="16199" width="2.140625" style="177" customWidth="1"/>
    <col min="16200" max="16200" width="0.5703125" style="177" customWidth="1"/>
    <col min="16201" max="16201" width="2.140625" style="177" customWidth="1"/>
    <col min="16202" max="16202" width="0.5703125" style="177" customWidth="1"/>
    <col min="16203" max="16203" width="2.140625" style="177" customWidth="1"/>
    <col min="16204" max="16204" width="0.5703125" style="177" customWidth="1"/>
    <col min="16205" max="16205" width="2.140625" style="177" customWidth="1"/>
    <col min="16206" max="16206" width="0.5703125" style="177" customWidth="1"/>
    <col min="16207" max="16207" width="2.140625" style="177" customWidth="1"/>
    <col min="16208" max="16208" width="0.5703125" style="177" customWidth="1"/>
    <col min="16209" max="16209" width="2.140625" style="177" customWidth="1"/>
    <col min="16210" max="16210" width="0.5703125" style="177" customWidth="1"/>
    <col min="16211" max="16211" width="2.140625" style="177" customWidth="1"/>
    <col min="16212" max="16212" width="0.5703125" style="177" customWidth="1"/>
    <col min="16213" max="16213" width="2.140625" style="177" customWidth="1"/>
    <col min="16214" max="16214" width="0.5703125" style="177" customWidth="1"/>
    <col min="16215" max="16216" width="2.5703125" style="177" customWidth="1"/>
    <col min="16217" max="16384" width="9.140625" style="177"/>
  </cols>
  <sheetData>
    <row r="1" spans="1:89" s="318" customFormat="1" ht="14.25" customHeight="1" thickBot="1">
      <c r="F1" s="51" t="s">
        <v>957</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CK1" s="177"/>
    </row>
    <row r="2" spans="1:89" ht="7.5" customHeight="1" thickTop="1">
      <c r="A2" s="173"/>
      <c r="B2" s="325"/>
      <c r="C2" s="174"/>
      <c r="D2" s="325"/>
      <c r="E2" s="175"/>
      <c r="F2" s="325"/>
      <c r="G2" s="176"/>
      <c r="H2" s="889" t="str">
        <f>Index!C431</f>
        <v>Výkaz ziskov a strát Úč POD 
2 - 01</v>
      </c>
      <c r="I2" s="890"/>
      <c r="J2" s="890"/>
      <c r="K2" s="890"/>
      <c r="L2" s="890"/>
      <c r="M2" s="890"/>
      <c r="N2" s="890"/>
      <c r="O2" s="890"/>
      <c r="P2" s="890"/>
      <c r="Q2" s="890"/>
      <c r="R2" s="890"/>
      <c r="S2" s="890"/>
      <c r="T2" s="890"/>
      <c r="U2" s="890"/>
      <c r="V2" s="890"/>
      <c r="W2" s="890"/>
      <c r="X2" s="891"/>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19"/>
      <c r="BT2" s="720"/>
      <c r="BU2" s="721"/>
      <c r="BV2" s="721"/>
      <c r="BW2" s="721"/>
      <c r="BX2" s="721"/>
      <c r="BY2" s="721"/>
      <c r="BZ2" s="721"/>
      <c r="CA2" s="721"/>
      <c r="CB2" s="721"/>
      <c r="CC2" s="721"/>
      <c r="CD2" s="721"/>
      <c r="CE2" s="721"/>
      <c r="CF2" s="325"/>
      <c r="CG2" s="325"/>
      <c r="CH2" s="325"/>
      <c r="CI2" s="325"/>
      <c r="CJ2" s="325"/>
    </row>
    <row r="3" spans="1:89" ht="3.75" customHeight="1" thickBot="1">
      <c r="A3" s="173"/>
      <c r="B3" s="325"/>
      <c r="C3" s="178"/>
      <c r="D3" s="178"/>
      <c r="E3" s="179"/>
      <c r="F3" s="325"/>
      <c r="G3" s="176"/>
      <c r="H3" s="892"/>
      <c r="I3" s="893"/>
      <c r="J3" s="893"/>
      <c r="K3" s="893"/>
      <c r="L3" s="893"/>
      <c r="M3" s="893"/>
      <c r="N3" s="893"/>
      <c r="O3" s="893"/>
      <c r="P3" s="893"/>
      <c r="Q3" s="893"/>
      <c r="R3" s="893"/>
      <c r="S3" s="893"/>
      <c r="T3" s="893"/>
      <c r="U3" s="893"/>
      <c r="V3" s="893"/>
      <c r="W3" s="893"/>
      <c r="X3" s="894"/>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721"/>
      <c r="BT3" s="181"/>
      <c r="BU3" s="721"/>
      <c r="BV3" s="721"/>
      <c r="BW3" s="721"/>
      <c r="BX3" s="721"/>
      <c r="BY3" s="721"/>
      <c r="BZ3" s="721"/>
      <c r="CA3" s="721"/>
      <c r="CB3" s="721"/>
      <c r="CC3" s="721"/>
      <c r="CD3" s="721"/>
      <c r="CE3" s="721"/>
      <c r="CF3" s="325"/>
      <c r="CG3" s="325"/>
      <c r="CH3" s="325"/>
      <c r="CI3" s="325"/>
      <c r="CJ3" s="325"/>
    </row>
    <row r="4" spans="1:89" ht="16.5" customHeight="1" thickTop="1">
      <c r="A4" s="173"/>
      <c r="B4" s="325"/>
      <c r="C4" s="178"/>
      <c r="D4" s="178"/>
      <c r="E4" s="182"/>
      <c r="F4" s="325"/>
      <c r="G4" s="176"/>
      <c r="H4" s="895"/>
      <c r="I4" s="896"/>
      <c r="J4" s="896"/>
      <c r="K4" s="896"/>
      <c r="L4" s="896"/>
      <c r="M4" s="896"/>
      <c r="N4" s="896"/>
      <c r="O4" s="896"/>
      <c r="P4" s="896"/>
      <c r="Q4" s="896"/>
      <c r="R4" s="896"/>
      <c r="S4" s="896"/>
      <c r="T4" s="896"/>
      <c r="U4" s="896"/>
      <c r="V4" s="896"/>
      <c r="W4" s="896"/>
      <c r="X4" s="897"/>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185"/>
      <c r="BM4" s="92" t="str">
        <f>'Závierka titulka'!K27</f>
        <v>0</v>
      </c>
      <c r="BN4" s="185"/>
      <c r="BO4" s="92" t="str">
        <f>'Závierka titulka'!M27</f>
        <v>2</v>
      </c>
      <c r="BP4" s="316"/>
      <c r="BQ4" s="92" t="str">
        <f>'Závierka titulka'!O27</f>
        <v>3</v>
      </c>
      <c r="BR4" s="316"/>
      <c r="BS4" s="92" t="str">
        <f>'Závierka titulka'!Q27</f>
        <v>6</v>
      </c>
      <c r="BT4" s="184"/>
      <c r="BU4" s="721"/>
      <c r="BV4" s="721"/>
      <c r="BW4" s="721"/>
      <c r="BX4" s="721"/>
      <c r="BY4" s="721"/>
      <c r="BZ4" s="721"/>
      <c r="CA4" s="721"/>
      <c r="CB4" s="721"/>
      <c r="CC4" s="721"/>
      <c r="CD4" s="721"/>
      <c r="CE4" s="721"/>
      <c r="CF4" s="173"/>
      <c r="CG4" s="186"/>
      <c r="CH4" s="187"/>
      <c r="CI4" s="188"/>
      <c r="CJ4" s="188"/>
    </row>
    <row r="5" spans="1:89"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92"/>
      <c r="BM5" s="189"/>
      <c r="BN5" s="192"/>
      <c r="BO5" s="189"/>
      <c r="BP5" s="189"/>
      <c r="BQ5" s="189"/>
      <c r="BR5" s="189"/>
      <c r="BS5" s="189"/>
      <c r="BT5" s="190"/>
      <c r="BU5" s="721"/>
      <c r="BV5" s="721"/>
      <c r="BW5" s="721"/>
      <c r="BX5" s="721"/>
      <c r="BY5" s="721"/>
      <c r="BZ5" s="721"/>
      <c r="CA5" s="721"/>
      <c r="CB5" s="721"/>
      <c r="CC5" s="721"/>
      <c r="CD5" s="721"/>
      <c r="CE5" s="721"/>
      <c r="CF5" s="173"/>
      <c r="CG5" s="325"/>
      <c r="CH5" s="193"/>
      <c r="CI5" s="188"/>
      <c r="CJ5" s="188"/>
    </row>
    <row r="6" spans="1:89"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7"/>
      <c r="BY6" s="197"/>
      <c r="BZ6" s="197"/>
      <c r="CA6" s="197"/>
      <c r="CB6" s="197"/>
      <c r="CC6" s="197"/>
      <c r="CD6" s="197"/>
      <c r="CE6" s="197"/>
      <c r="CF6" s="197"/>
      <c r="CG6" s="197"/>
      <c r="CH6" s="197"/>
      <c r="CI6" s="325"/>
      <c r="CJ6" s="325"/>
    </row>
    <row r="7" spans="1:89" ht="12" customHeight="1">
      <c r="A7" s="173"/>
      <c r="B7" s="325"/>
      <c r="C7" s="178"/>
      <c r="D7" s="178"/>
      <c r="E7" s="898" t="str">
        <f>Index!C410</f>
        <v>Ozna-čenie</v>
      </c>
      <c r="F7" s="899"/>
      <c r="G7" s="902" t="str">
        <f>Index!C435</f>
        <v>Text</v>
      </c>
      <c r="H7" s="902"/>
      <c r="I7" s="902"/>
      <c r="J7" s="902"/>
      <c r="K7" s="902"/>
      <c r="L7" s="902"/>
      <c r="M7" s="902"/>
      <c r="N7" s="902"/>
      <c r="O7" s="902"/>
      <c r="P7" s="902"/>
      <c r="Q7" s="902"/>
      <c r="R7" s="902"/>
      <c r="S7" s="902"/>
      <c r="T7" s="902"/>
      <c r="U7" s="902"/>
      <c r="V7" s="902"/>
      <c r="W7" s="902"/>
      <c r="X7" s="902"/>
      <c r="Y7" s="902"/>
      <c r="Z7" s="902"/>
      <c r="AA7" s="902"/>
      <c r="AB7" s="902"/>
      <c r="AC7" s="902"/>
      <c r="AD7" s="902"/>
      <c r="AE7" s="902"/>
      <c r="AF7" s="902"/>
      <c r="AG7" s="902"/>
      <c r="AH7" s="902"/>
      <c r="AI7" s="902"/>
      <c r="AJ7" s="902"/>
      <c r="AK7" s="904" t="str">
        <f>Index!C433</f>
        <v>Číslo riadku</v>
      </c>
      <c r="AL7" s="905"/>
      <c r="AM7" s="906"/>
      <c r="AN7" s="913" t="str">
        <f>Index!C434</f>
        <v>Skutočnosť</v>
      </c>
      <c r="AO7" s="914"/>
      <c r="AP7" s="914"/>
      <c r="AQ7" s="914"/>
      <c r="AR7" s="914"/>
      <c r="AS7" s="914"/>
      <c r="AT7" s="914"/>
      <c r="AU7" s="914"/>
      <c r="AV7" s="914"/>
      <c r="AW7" s="914"/>
      <c r="AX7" s="914"/>
      <c r="AY7" s="914"/>
      <c r="AZ7" s="914"/>
      <c r="BA7" s="914"/>
      <c r="BB7" s="914"/>
      <c r="BC7" s="914"/>
      <c r="BD7" s="914"/>
      <c r="BE7" s="914"/>
      <c r="BF7" s="914"/>
      <c r="BG7" s="914"/>
      <c r="BH7" s="914"/>
      <c r="BI7" s="914"/>
      <c r="BJ7" s="914"/>
      <c r="BK7" s="914"/>
      <c r="BL7" s="914"/>
      <c r="BM7" s="914"/>
      <c r="BN7" s="914"/>
      <c r="BO7" s="914"/>
      <c r="BP7" s="914"/>
      <c r="BQ7" s="914"/>
      <c r="BR7" s="914"/>
      <c r="BS7" s="914"/>
      <c r="BT7" s="914"/>
      <c r="BU7" s="914"/>
      <c r="BV7" s="914"/>
      <c r="BW7" s="914"/>
      <c r="BX7" s="914"/>
      <c r="BY7" s="914"/>
      <c r="BZ7" s="914"/>
      <c r="CA7" s="914"/>
      <c r="CB7" s="914"/>
      <c r="CC7" s="914"/>
      <c r="CD7" s="914"/>
      <c r="CE7" s="914"/>
      <c r="CF7" s="914"/>
      <c r="CG7" s="914"/>
      <c r="CH7" s="915"/>
      <c r="CI7" s="325"/>
      <c r="CJ7" s="325"/>
    </row>
    <row r="8" spans="1:89" ht="12.75" customHeight="1" thickBot="1">
      <c r="A8" s="173"/>
      <c r="B8" s="325"/>
      <c r="C8" s="178"/>
      <c r="D8" s="178"/>
      <c r="E8" s="900"/>
      <c r="F8" s="901"/>
      <c r="G8" s="903"/>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03"/>
      <c r="AK8" s="907"/>
      <c r="AL8" s="908"/>
      <c r="AM8" s="909"/>
      <c r="AN8" s="916" t="str">
        <f>Index!C414</f>
        <v>Bežné účtovné obdobie</v>
      </c>
      <c r="AO8" s="917"/>
      <c r="AP8" s="917"/>
      <c r="AQ8" s="917"/>
      <c r="AR8" s="917"/>
      <c r="AS8" s="917"/>
      <c r="AT8" s="917"/>
      <c r="AU8" s="917"/>
      <c r="AV8" s="917"/>
      <c r="AW8" s="917"/>
      <c r="AX8" s="917"/>
      <c r="AY8" s="917"/>
      <c r="AZ8" s="917"/>
      <c r="BA8" s="917"/>
      <c r="BB8" s="917"/>
      <c r="BC8" s="917"/>
      <c r="BD8" s="917"/>
      <c r="BE8" s="917"/>
      <c r="BF8" s="917"/>
      <c r="BG8" s="917"/>
      <c r="BH8" s="917"/>
      <c r="BI8" s="917"/>
      <c r="BJ8" s="918"/>
      <c r="BK8" s="275"/>
      <c r="BL8" s="920" t="str">
        <f>Index!C415</f>
        <v>Bezprostredne predchádzajúce účtovné obdobie</v>
      </c>
      <c r="BM8" s="920"/>
      <c r="BN8" s="920"/>
      <c r="BO8" s="920"/>
      <c r="BP8" s="920"/>
      <c r="BQ8" s="920"/>
      <c r="BR8" s="920"/>
      <c r="BS8" s="920"/>
      <c r="BT8" s="920"/>
      <c r="BU8" s="920"/>
      <c r="BV8" s="920"/>
      <c r="BW8" s="920"/>
      <c r="BX8" s="920"/>
      <c r="BY8" s="920"/>
      <c r="BZ8" s="920"/>
      <c r="CA8" s="920"/>
      <c r="CB8" s="920"/>
      <c r="CC8" s="920"/>
      <c r="CD8" s="920"/>
      <c r="CE8" s="920"/>
      <c r="CF8" s="920"/>
      <c r="CG8" s="920"/>
      <c r="CH8" s="920"/>
      <c r="CI8" s="188"/>
      <c r="CJ8" s="188"/>
    </row>
    <row r="9" spans="1:89" ht="11.25" customHeight="1">
      <c r="A9" s="173"/>
      <c r="B9" s="690"/>
      <c r="C9" s="690"/>
      <c r="D9" s="690"/>
      <c r="E9" s="900"/>
      <c r="F9" s="901"/>
      <c r="G9" s="903"/>
      <c r="H9" s="903"/>
      <c r="I9" s="903"/>
      <c r="J9" s="903"/>
      <c r="K9" s="903"/>
      <c r="L9" s="903"/>
      <c r="M9" s="903"/>
      <c r="N9" s="903"/>
      <c r="O9" s="903"/>
      <c r="P9" s="903"/>
      <c r="Q9" s="903"/>
      <c r="R9" s="903"/>
      <c r="S9" s="903"/>
      <c r="T9" s="903"/>
      <c r="U9" s="903"/>
      <c r="V9" s="903"/>
      <c r="W9" s="903"/>
      <c r="X9" s="903"/>
      <c r="Y9" s="903"/>
      <c r="Z9" s="903"/>
      <c r="AA9" s="903"/>
      <c r="AB9" s="903"/>
      <c r="AC9" s="903"/>
      <c r="AD9" s="903"/>
      <c r="AE9" s="903"/>
      <c r="AF9" s="903"/>
      <c r="AG9" s="903"/>
      <c r="AH9" s="903"/>
      <c r="AI9" s="903"/>
      <c r="AJ9" s="903"/>
      <c r="AK9" s="910"/>
      <c r="AL9" s="911"/>
      <c r="AM9" s="912"/>
      <c r="AN9" s="919"/>
      <c r="AO9" s="794"/>
      <c r="AP9" s="794"/>
      <c r="AQ9" s="794"/>
      <c r="AR9" s="794"/>
      <c r="AS9" s="794"/>
      <c r="AT9" s="794"/>
      <c r="AU9" s="794"/>
      <c r="AV9" s="794"/>
      <c r="AW9" s="794"/>
      <c r="AX9" s="794"/>
      <c r="AY9" s="794"/>
      <c r="AZ9" s="794"/>
      <c r="BA9" s="794"/>
      <c r="BB9" s="794"/>
      <c r="BC9" s="794"/>
      <c r="BD9" s="794"/>
      <c r="BE9" s="794"/>
      <c r="BF9" s="794"/>
      <c r="BG9" s="794"/>
      <c r="BH9" s="794"/>
      <c r="BI9" s="794"/>
      <c r="BJ9" s="796"/>
      <c r="BK9" s="255"/>
      <c r="BL9" s="797"/>
      <c r="BM9" s="797"/>
      <c r="BN9" s="797"/>
      <c r="BO9" s="797"/>
      <c r="BP9" s="797"/>
      <c r="BQ9" s="797"/>
      <c r="BR9" s="797"/>
      <c r="BS9" s="797"/>
      <c r="BT9" s="797"/>
      <c r="BU9" s="797"/>
      <c r="BV9" s="797"/>
      <c r="BW9" s="797"/>
      <c r="BX9" s="797"/>
      <c r="BY9" s="797"/>
      <c r="BZ9" s="797"/>
      <c r="CA9" s="797"/>
      <c r="CB9" s="797"/>
      <c r="CC9" s="797"/>
      <c r="CD9" s="797"/>
      <c r="CE9" s="797"/>
      <c r="CF9" s="797"/>
      <c r="CG9" s="797"/>
      <c r="CH9" s="797"/>
      <c r="CI9" s="188"/>
      <c r="CJ9" s="188"/>
    </row>
    <row r="10" spans="1:89" s="260" customFormat="1" ht="9" customHeight="1">
      <c r="A10" s="256"/>
      <c r="B10" s="789"/>
      <c r="C10" s="789"/>
      <c r="D10" s="257"/>
      <c r="E10" s="790" t="s">
        <v>8</v>
      </c>
      <c r="F10" s="790"/>
      <c r="G10" s="791" t="s">
        <v>9</v>
      </c>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t="s">
        <v>10</v>
      </c>
      <c r="AL10" s="791"/>
      <c r="AM10" s="791"/>
      <c r="AN10" s="791">
        <v>1</v>
      </c>
      <c r="AO10" s="791"/>
      <c r="AP10" s="791"/>
      <c r="AQ10" s="791"/>
      <c r="AR10" s="791"/>
      <c r="AS10" s="791"/>
      <c r="AT10" s="791"/>
      <c r="AU10" s="791"/>
      <c r="AV10" s="791"/>
      <c r="AW10" s="791"/>
      <c r="AX10" s="791"/>
      <c r="AY10" s="791"/>
      <c r="AZ10" s="791"/>
      <c r="BA10" s="791"/>
      <c r="BB10" s="791"/>
      <c r="BC10" s="791"/>
      <c r="BD10" s="791"/>
      <c r="BE10" s="791"/>
      <c r="BF10" s="791"/>
      <c r="BG10" s="791"/>
      <c r="BH10" s="791"/>
      <c r="BI10" s="791"/>
      <c r="BJ10" s="792"/>
      <c r="BK10" s="258"/>
      <c r="BL10" s="787">
        <v>2</v>
      </c>
      <c r="BM10" s="787"/>
      <c r="BN10" s="787"/>
      <c r="BO10" s="787"/>
      <c r="BP10" s="787"/>
      <c r="BQ10" s="787"/>
      <c r="BR10" s="787"/>
      <c r="BS10" s="787"/>
      <c r="BT10" s="787"/>
      <c r="BU10" s="787"/>
      <c r="BV10" s="787"/>
      <c r="BW10" s="787"/>
      <c r="BX10" s="787"/>
      <c r="BY10" s="787"/>
      <c r="BZ10" s="787"/>
      <c r="CA10" s="787"/>
      <c r="CB10" s="787"/>
      <c r="CC10" s="787"/>
      <c r="CD10" s="787"/>
      <c r="CE10" s="787"/>
      <c r="CF10" s="787"/>
      <c r="CG10" s="787"/>
      <c r="CH10" s="787"/>
      <c r="CI10" s="259"/>
      <c r="CJ10" s="259"/>
    </row>
    <row r="11" spans="1:89" s="267" customFormat="1" ht="3" customHeight="1">
      <c r="A11" s="261"/>
      <c r="B11" s="262"/>
      <c r="C11" s="263"/>
      <c r="D11" s="263"/>
      <c r="E11" s="788" t="s">
        <v>197</v>
      </c>
      <c r="F11" s="788"/>
      <c r="G11" s="785" t="str">
        <f>Index!C205</f>
        <v>Čistý obrat (časť účt. tr. 6 podľa zákona)</v>
      </c>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887" t="s">
        <v>168</v>
      </c>
      <c r="AL11" s="888"/>
      <c r="AM11" s="888"/>
      <c r="AN11" s="330"/>
      <c r="AO11" s="332"/>
      <c r="AP11" s="332"/>
      <c r="AQ11" s="332"/>
      <c r="AR11" s="332"/>
      <c r="AS11" s="332"/>
      <c r="AT11" s="332"/>
      <c r="AU11" s="332"/>
      <c r="AV11" s="332"/>
      <c r="AW11" s="332"/>
      <c r="AX11" s="332"/>
      <c r="AY11" s="332"/>
      <c r="AZ11" s="332"/>
      <c r="BA11" s="332"/>
      <c r="BB11" s="332"/>
      <c r="BC11" s="332"/>
      <c r="BD11" s="332"/>
      <c r="BE11" s="264"/>
      <c r="BF11" s="264"/>
      <c r="BG11" s="264"/>
      <c r="BH11" s="264"/>
      <c r="BI11" s="264"/>
      <c r="BJ11" s="264"/>
      <c r="BK11" s="264"/>
      <c r="BL11" s="659"/>
      <c r="BM11" s="659"/>
      <c r="BN11" s="659"/>
      <c r="BO11" s="659"/>
      <c r="BP11" s="659"/>
      <c r="BQ11" s="659"/>
      <c r="BR11" s="659"/>
      <c r="BS11" s="659"/>
      <c r="BT11" s="659"/>
      <c r="BU11" s="659"/>
      <c r="BV11" s="659"/>
      <c r="BW11" s="659"/>
      <c r="BX11" s="659"/>
      <c r="BY11" s="659"/>
      <c r="BZ11" s="659"/>
      <c r="CA11" s="659"/>
      <c r="CB11" s="659"/>
      <c r="CC11" s="264"/>
      <c r="CD11" s="264"/>
      <c r="CE11" s="264"/>
      <c r="CF11" s="264"/>
      <c r="CG11" s="264"/>
      <c r="CH11" s="265"/>
      <c r="CI11" s="266"/>
      <c r="CJ11" s="266"/>
    </row>
    <row r="12" spans="1:89" s="267" customFormat="1" ht="3" customHeight="1">
      <c r="A12" s="261"/>
      <c r="B12" s="261"/>
      <c r="C12" s="261"/>
      <c r="D12" s="262"/>
      <c r="E12" s="788"/>
      <c r="F12" s="788"/>
      <c r="G12" s="785"/>
      <c r="H12" s="785"/>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888"/>
      <c r="AL12" s="888"/>
      <c r="AM12" s="888"/>
      <c r="AN12" s="333"/>
      <c r="AO12" s="413"/>
      <c r="AP12" s="413"/>
      <c r="AQ12" s="413"/>
      <c r="AR12" s="412"/>
      <c r="AS12" s="410"/>
      <c r="AT12" s="410"/>
      <c r="AU12" s="410"/>
      <c r="AV12" s="410"/>
      <c r="AW12" s="410"/>
      <c r="AX12" s="411"/>
      <c r="AY12" s="800"/>
      <c r="AZ12" s="800"/>
      <c r="BA12" s="800"/>
      <c r="BB12" s="800"/>
      <c r="BC12" s="800"/>
      <c r="BD12" s="800"/>
      <c r="BE12" s="411"/>
      <c r="BF12" s="761"/>
      <c r="BG12" s="761"/>
      <c r="BH12" s="761"/>
      <c r="BI12" s="761"/>
      <c r="BJ12" s="761"/>
      <c r="BK12" s="643"/>
      <c r="BL12" s="618"/>
      <c r="BM12" s="612"/>
      <c r="BN12" s="612"/>
      <c r="BO12" s="612"/>
      <c r="BP12" s="412"/>
      <c r="BQ12" s="800"/>
      <c r="BR12" s="800"/>
      <c r="BS12" s="800"/>
      <c r="BT12" s="800"/>
      <c r="BU12" s="800"/>
      <c r="BV12" s="801"/>
      <c r="BW12" s="761"/>
      <c r="BX12" s="761"/>
      <c r="BY12" s="761"/>
      <c r="BZ12" s="761"/>
      <c r="CA12" s="761"/>
      <c r="CB12" s="802"/>
      <c r="CC12" s="761"/>
      <c r="CD12" s="761"/>
      <c r="CE12" s="761"/>
      <c r="CF12" s="761"/>
      <c r="CG12" s="761"/>
      <c r="CH12" s="268"/>
      <c r="CI12" s="266"/>
      <c r="CJ12" s="266"/>
    </row>
    <row r="13" spans="1:89" s="269" customFormat="1" ht="15" customHeight="1">
      <c r="A13" s="261"/>
      <c r="B13" s="261"/>
      <c r="C13" s="261"/>
      <c r="E13" s="788"/>
      <c r="F13" s="788"/>
      <c r="G13" s="785"/>
      <c r="H13" s="785"/>
      <c r="I13" s="785"/>
      <c r="J13" s="785"/>
      <c r="K13" s="785"/>
      <c r="L13" s="785"/>
      <c r="M13" s="785"/>
      <c r="N13" s="785"/>
      <c r="O13" s="785"/>
      <c r="P13" s="785"/>
      <c r="Q13" s="785"/>
      <c r="R13" s="785"/>
      <c r="S13" s="785"/>
      <c r="T13" s="785"/>
      <c r="U13" s="785"/>
      <c r="V13" s="785"/>
      <c r="W13" s="785"/>
      <c r="X13" s="785"/>
      <c r="Y13" s="785"/>
      <c r="Z13" s="785"/>
      <c r="AA13" s="785"/>
      <c r="AB13" s="785"/>
      <c r="AC13" s="785"/>
      <c r="AD13" s="785"/>
      <c r="AE13" s="785"/>
      <c r="AF13" s="785"/>
      <c r="AG13" s="785"/>
      <c r="AH13" s="785"/>
      <c r="AI13" s="785"/>
      <c r="AJ13" s="785"/>
      <c r="AK13" s="888"/>
      <c r="AL13" s="888"/>
      <c r="AM13" s="888"/>
      <c r="AN13" s="333"/>
      <c r="AO13" s="409" t="str">
        <f>IF(LEN(VLOOKUP(AK11,vysledovka!$D$8:$F$68,2,FALSE))&lt;11,"",LEFT(RIGHT(VLOOKUP(AK11,vysledovka!$D$8:$F$68,2,FALSE),11),1))</f>
        <v/>
      </c>
      <c r="AP13" s="211"/>
      <c r="AQ13" s="409" t="str">
        <f>IF(LEN(VLOOKUP(AK11,vysledovka!$D$8:$F$68,2,FALSE))&lt;10,"",LEFT(RIGHT(VLOOKUP(AK11,vysledovka!$D$8:$F$68,2,FALSE),10),1))</f>
        <v/>
      </c>
      <c r="AR13" s="411"/>
      <c r="AS13" s="409" t="str">
        <f>IF(LEN(VLOOKUP(AK11,vysledovka!$D$8:$F$68,2,FALSE))&lt;9,"",LEFT(RIGHT(VLOOKUP(AK11,vysledovka!$D$8:$F$68,2,FALSE),9),1))</f>
        <v/>
      </c>
      <c r="AT13" s="211"/>
      <c r="AU13" s="409" t="str">
        <f>IF(LEN(VLOOKUP(AK11,vysledovka!$D$8:$F$68,2,FALSE))&lt;8,"",LEFT(RIGHT(VLOOKUP(AK11,vysledovka!$D$8:$F$68,2,FALSE),8),1))</f>
        <v>4</v>
      </c>
      <c r="AV13" s="411"/>
      <c r="AW13" s="409" t="str">
        <f>IF(LEN(VLOOKUP(AK11,vysledovka!$D$8:$F$68,2,FALSE))&lt;7,"",LEFT(RIGHT(VLOOKUP(AK11,vysledovka!$D$8:$F$68,2,FALSE),7),1))</f>
        <v>1</v>
      </c>
      <c r="AX13" s="411"/>
      <c r="AY13" s="409" t="str">
        <f>IF(LEN(VLOOKUP(AK11,vysledovka!$D$8:$F$68,2,FALSE))&lt;6,"",LEFT(RIGHT(VLOOKUP(AK11,vysledovka!$D$8:$F$68,2,FALSE),6),1))</f>
        <v>6</v>
      </c>
      <c r="AZ13" s="211"/>
      <c r="BA13" s="754" t="str">
        <f>IF(LEN(VLOOKUP(AK11,vysledovka!$D$8:$F$68,2,FALSE))&lt;5,"",LEFT(RIGHT(VLOOKUP(AK11,vysledovka!$D$8:$F$68,2,FALSE),5),1))</f>
        <v>7</v>
      </c>
      <c r="BB13" s="754"/>
      <c r="BC13" s="411"/>
      <c r="BD13" s="409" t="str">
        <f>IF(LEN(VLOOKUP(AK11,vysledovka!$D$8:$F$68,2,FALSE))&lt;4,"",LEFT(RIGHT(VLOOKUP(AK11,vysledovka!$D$8:$F$68,2,FALSE),4),1))</f>
        <v>2</v>
      </c>
      <c r="BE13" s="411"/>
      <c r="BF13" s="409" t="str">
        <f>IF(LEN(VLOOKUP(AK11,vysledovka!$D$8:$F$68,2,FALSE))&lt;3,"",LEFT(RIGHT(VLOOKUP(AK11,vysledovka!$D$8:$F$68,2,FALSE),3),1))</f>
        <v>7</v>
      </c>
      <c r="BG13" s="411"/>
      <c r="BH13" s="409" t="str">
        <f>IF(LEN(VLOOKUP(AK11,vysledovka!$D$8:$F$68,2,FALSE))&lt;2,"",LEFT(RIGHT(VLOOKUP(AK11,vysledovka!$D$8:$F$68,2,FALSE),2),1))</f>
        <v>8</v>
      </c>
      <c r="BI13" s="411"/>
      <c r="BJ13" s="409" t="str">
        <f>IF(VLOOKUP(AK11,vysledovka!$D$8:$F$68,2,FALSE)=0,"",IF(LEN(VLOOKUP(AK11,vysledovka!$D$8:$F$68,2,FALSE))&lt;1,"",LEFT(RIGHT(VLOOKUP(AK11,vysledovka!$D$8:$F$68,2,FALSE),1),1)))</f>
        <v>3</v>
      </c>
      <c r="BK13" s="643"/>
      <c r="BL13" s="618"/>
      <c r="BM13" s="409" t="str">
        <f>IF(LEN(VLOOKUP(AK11,vysledovka!$D$8:$F$68,3,FALSE))&lt;11,"",LEFT(RIGHT(VLOOKUP(AK11,vysledovka!$D$8:$F$68,3,FALSE),11),1))</f>
        <v/>
      </c>
      <c r="BN13" s="211"/>
      <c r="BO13" s="409" t="str">
        <f>IF(LEN(VLOOKUP(AK11,vysledovka!$D$8:$F$68,3,FALSE))&lt;10,"",LEFT(RIGHT(VLOOKUP(AK11,vysledovka!$D$8:$F$68,3,FALSE),10),1))</f>
        <v/>
      </c>
      <c r="BP13" s="411"/>
      <c r="BQ13" s="409" t="str">
        <f>IF(LEN(VLOOKUP(AK11,vysledovka!$D$8:$F$68,3,FALSE))&lt;9,"",LEFT(RIGHT(VLOOKUP(AK11,vysledovka!$D$8:$F$68,3,FALSE),9),1))</f>
        <v/>
      </c>
      <c r="BR13" s="211"/>
      <c r="BS13" s="409" t="str">
        <f>IF(LEN(VLOOKUP(AK11,vysledovka!$D$8:$F$68,3,FALSE))&lt;8,"",LEFT(RIGHT(VLOOKUP(AK11,vysledovka!$D$8:$F$68,3,FALSE),8),1))</f>
        <v>2</v>
      </c>
      <c r="BT13" s="411"/>
      <c r="BU13" s="409" t="str">
        <f>IF(LEN(VLOOKUP(AK11,vysledovka!$D$8:$F$68,3,FALSE))&lt;7,"",LEFT(RIGHT(VLOOKUP(AK11,vysledovka!$D$8:$F$68,3,FALSE),7),1))</f>
        <v>9</v>
      </c>
      <c r="BV13" s="801"/>
      <c r="BW13" s="409" t="str">
        <f>IF(LEN(VLOOKUP(AK11,vysledovka!$D$8:$F$68,3,FALSE))&lt;6,"",LEFT(RIGHT(VLOOKUP(AK11,vysledovka!$D$8:$F$68,3,FALSE),6),1))</f>
        <v>2</v>
      </c>
      <c r="BX13" s="411"/>
      <c r="BY13" s="409" t="str">
        <f>IF(LEN(VLOOKUP(AK11,vysledovka!$D$8:$F$68,3,FALSE))&lt;5,"",LEFT(RIGHT(VLOOKUP(AK11,vysledovka!$D$8:$F$68,3,FALSE),5),1))</f>
        <v>1</v>
      </c>
      <c r="BZ13" s="411"/>
      <c r="CA13" s="409" t="str">
        <f>IF(LEN(VLOOKUP(AK11,vysledovka!$D$8:$F$68,3,FALSE))&lt;4,"",LEFT(RIGHT(VLOOKUP(AK11,vysledovka!$D$8:$F$68,3,FALSE),4),1))</f>
        <v>8</v>
      </c>
      <c r="CB13" s="802"/>
      <c r="CC13" s="409" t="str">
        <f>IF(LEN(VLOOKUP(AK11,vysledovka!$D$8:$F$68,3,FALSE))&lt;3,"",LEFT(RIGHT(VLOOKUP(AK11,vysledovka!$D$8:$F$68,3,FALSE),3),1))</f>
        <v>5</v>
      </c>
      <c r="CD13" s="411"/>
      <c r="CE13" s="409" t="str">
        <f>IF(LEN(VLOOKUP(AK11,vysledovka!$D$8:$F$68,3,FALSE))&lt;2,"",LEFT(RIGHT(VLOOKUP(AK11,vysledovka!$D$8:$F$68,3,FALSE),2),1))</f>
        <v>3</v>
      </c>
      <c r="CF13" s="411"/>
      <c r="CG13" s="409" t="str">
        <f>IF(VLOOKUP(AK11,vysledovka!$D$8:$F$68,3,FALSE)=0,"",IF(LEN(VLOOKUP(AK11,vysledovka!$D$8:$F$68,3,FALSE))&lt;1,"",LEFT(RIGHT(VLOOKUP(AK11,vysledovka!$D$8:$F$68,3,FALSE),1),1)))</f>
        <v>1</v>
      </c>
      <c r="CH13" s="268"/>
      <c r="CI13" s="261"/>
      <c r="CJ13" s="261"/>
    </row>
    <row r="14" spans="1:89" s="269" customFormat="1" ht="3" customHeight="1">
      <c r="A14" s="261"/>
      <c r="B14" s="261"/>
      <c r="C14" s="261"/>
      <c r="E14" s="788"/>
      <c r="F14" s="788"/>
      <c r="G14" s="785"/>
      <c r="H14" s="785"/>
      <c r="I14" s="785"/>
      <c r="J14" s="785"/>
      <c r="K14" s="785"/>
      <c r="L14" s="785"/>
      <c r="M14" s="785"/>
      <c r="N14" s="785"/>
      <c r="O14" s="785"/>
      <c r="P14" s="785"/>
      <c r="Q14" s="785"/>
      <c r="R14" s="785"/>
      <c r="S14" s="785"/>
      <c r="T14" s="785"/>
      <c r="U14" s="785"/>
      <c r="V14" s="785"/>
      <c r="W14" s="785"/>
      <c r="X14" s="785"/>
      <c r="Y14" s="785"/>
      <c r="Z14" s="785"/>
      <c r="AA14" s="785"/>
      <c r="AB14" s="785"/>
      <c r="AC14" s="785"/>
      <c r="AD14" s="785"/>
      <c r="AE14" s="785"/>
      <c r="AF14" s="785"/>
      <c r="AG14" s="785"/>
      <c r="AH14" s="785"/>
      <c r="AI14" s="785"/>
      <c r="AJ14" s="785"/>
      <c r="AK14" s="888"/>
      <c r="AL14" s="888"/>
      <c r="AM14" s="888"/>
      <c r="AN14" s="329"/>
      <c r="AO14" s="331"/>
      <c r="AP14" s="331"/>
      <c r="AQ14" s="331"/>
      <c r="AR14" s="331"/>
      <c r="AS14" s="331"/>
      <c r="AT14" s="331"/>
      <c r="AU14" s="331"/>
      <c r="AV14" s="331"/>
      <c r="AW14" s="331"/>
      <c r="AX14" s="331"/>
      <c r="AY14" s="331"/>
      <c r="AZ14" s="331"/>
      <c r="BA14" s="331"/>
      <c r="BB14" s="331"/>
      <c r="BC14" s="331"/>
      <c r="BD14" s="331"/>
      <c r="BE14" s="270"/>
      <c r="BF14" s="270"/>
      <c r="BG14" s="270"/>
      <c r="BH14" s="270"/>
      <c r="BI14" s="270"/>
      <c r="BJ14" s="270"/>
      <c r="BK14" s="270"/>
      <c r="BL14" s="638"/>
      <c r="BM14" s="638"/>
      <c r="BN14" s="638"/>
      <c r="BO14" s="638"/>
      <c r="BP14" s="638"/>
      <c r="BQ14" s="638"/>
      <c r="BR14" s="638"/>
      <c r="BS14" s="638"/>
      <c r="BT14" s="638"/>
      <c r="BU14" s="638"/>
      <c r="BV14" s="638"/>
      <c r="BW14" s="638"/>
      <c r="BX14" s="638"/>
      <c r="BY14" s="638"/>
      <c r="BZ14" s="638"/>
      <c r="CA14" s="638"/>
      <c r="CB14" s="638"/>
      <c r="CC14" s="270"/>
      <c r="CD14" s="270"/>
      <c r="CE14" s="270"/>
      <c r="CF14" s="270"/>
      <c r="CG14" s="270"/>
      <c r="CH14" s="271"/>
      <c r="CI14" s="261"/>
      <c r="CJ14" s="261"/>
    </row>
    <row r="15" spans="1:89" s="267" customFormat="1" ht="3" customHeight="1">
      <c r="A15" s="261"/>
      <c r="B15" s="262"/>
      <c r="C15" s="263"/>
      <c r="D15" s="263"/>
      <c r="E15" s="863" t="s">
        <v>223</v>
      </c>
      <c r="F15" s="863"/>
      <c r="G15" s="785" t="str">
        <f>Index!C206</f>
        <v>Výnosy z hospodárskej činnosti spolu súčet (r. 03 až r. 09)</v>
      </c>
      <c r="H15" s="785"/>
      <c r="I15" s="785"/>
      <c r="J15" s="785"/>
      <c r="K15" s="785"/>
      <c r="L15" s="785"/>
      <c r="M15" s="785"/>
      <c r="N15" s="785"/>
      <c r="O15" s="785"/>
      <c r="P15" s="785"/>
      <c r="Q15" s="785"/>
      <c r="R15" s="785"/>
      <c r="S15" s="785"/>
      <c r="T15" s="785"/>
      <c r="U15" s="785"/>
      <c r="V15" s="785"/>
      <c r="W15" s="785"/>
      <c r="X15" s="785"/>
      <c r="Y15" s="785"/>
      <c r="Z15" s="785"/>
      <c r="AA15" s="785"/>
      <c r="AB15" s="785"/>
      <c r="AC15" s="785"/>
      <c r="AD15" s="785"/>
      <c r="AE15" s="785"/>
      <c r="AF15" s="785"/>
      <c r="AG15" s="785"/>
      <c r="AH15" s="785"/>
      <c r="AI15" s="785"/>
      <c r="AJ15" s="785"/>
      <c r="AK15" s="864" t="s">
        <v>169</v>
      </c>
      <c r="AL15" s="848"/>
      <c r="AM15" s="848"/>
      <c r="AN15" s="330"/>
      <c r="AO15" s="332"/>
      <c r="AP15" s="332"/>
      <c r="AQ15" s="332"/>
      <c r="AR15" s="332"/>
      <c r="AS15" s="332"/>
      <c r="AT15" s="332"/>
      <c r="AU15" s="332"/>
      <c r="AV15" s="332"/>
      <c r="AW15" s="332"/>
      <c r="AX15" s="332"/>
      <c r="AY15" s="332"/>
      <c r="AZ15" s="332"/>
      <c r="BA15" s="332"/>
      <c r="BB15" s="332"/>
      <c r="BC15" s="332"/>
      <c r="BD15" s="332"/>
      <c r="BE15" s="264"/>
      <c r="BF15" s="264"/>
      <c r="BG15" s="264"/>
      <c r="BH15" s="264"/>
      <c r="BI15" s="264"/>
      <c r="BJ15" s="264"/>
      <c r="BK15" s="264"/>
      <c r="BL15" s="659"/>
      <c r="BM15" s="659"/>
      <c r="BN15" s="659"/>
      <c r="BO15" s="659"/>
      <c r="BP15" s="659"/>
      <c r="BQ15" s="659"/>
      <c r="BR15" s="659"/>
      <c r="BS15" s="659"/>
      <c r="BT15" s="659"/>
      <c r="BU15" s="659"/>
      <c r="BV15" s="659"/>
      <c r="BW15" s="659"/>
      <c r="BX15" s="659"/>
      <c r="BY15" s="659"/>
      <c r="BZ15" s="659"/>
      <c r="CA15" s="659"/>
      <c r="CB15" s="659"/>
      <c r="CC15" s="264"/>
      <c r="CD15" s="264"/>
      <c r="CE15" s="264"/>
      <c r="CF15" s="264"/>
      <c r="CG15" s="264"/>
      <c r="CH15" s="265"/>
      <c r="CI15" s="266"/>
      <c r="CJ15" s="266"/>
    </row>
    <row r="16" spans="1:89" s="267" customFormat="1" ht="3" customHeight="1">
      <c r="A16" s="261"/>
      <c r="B16" s="261"/>
      <c r="C16" s="261"/>
      <c r="D16" s="262"/>
      <c r="E16" s="863"/>
      <c r="F16" s="863"/>
      <c r="G16" s="785"/>
      <c r="H16" s="785"/>
      <c r="I16" s="785"/>
      <c r="J16" s="785"/>
      <c r="K16" s="785"/>
      <c r="L16" s="785"/>
      <c r="M16" s="785"/>
      <c r="N16" s="785"/>
      <c r="O16" s="785"/>
      <c r="P16" s="785"/>
      <c r="Q16" s="785"/>
      <c r="R16" s="785"/>
      <c r="S16" s="785"/>
      <c r="T16" s="785"/>
      <c r="U16" s="785"/>
      <c r="V16" s="785"/>
      <c r="W16" s="785"/>
      <c r="X16" s="785"/>
      <c r="Y16" s="785"/>
      <c r="Z16" s="785"/>
      <c r="AA16" s="785"/>
      <c r="AB16" s="785"/>
      <c r="AC16" s="785"/>
      <c r="AD16" s="785"/>
      <c r="AE16" s="785"/>
      <c r="AF16" s="785"/>
      <c r="AG16" s="785"/>
      <c r="AH16" s="785"/>
      <c r="AI16" s="785"/>
      <c r="AJ16" s="785"/>
      <c r="AK16" s="848"/>
      <c r="AL16" s="848"/>
      <c r="AM16" s="848"/>
      <c r="AN16" s="333"/>
      <c r="AO16" s="413"/>
      <c r="AP16" s="413"/>
      <c r="AQ16" s="413"/>
      <c r="AR16" s="412"/>
      <c r="AS16" s="410"/>
      <c r="AT16" s="410"/>
      <c r="AU16" s="410"/>
      <c r="AV16" s="410"/>
      <c r="AW16" s="410"/>
      <c r="AX16" s="411"/>
      <c r="AY16" s="800"/>
      <c r="AZ16" s="800"/>
      <c r="BA16" s="800"/>
      <c r="BB16" s="800"/>
      <c r="BC16" s="800"/>
      <c r="BD16" s="800"/>
      <c r="BE16" s="411"/>
      <c r="BF16" s="761"/>
      <c r="BG16" s="761"/>
      <c r="BH16" s="761"/>
      <c r="BI16" s="761"/>
      <c r="BJ16" s="761"/>
      <c r="BK16" s="643"/>
      <c r="BL16" s="618"/>
      <c r="BM16" s="612"/>
      <c r="BN16" s="612"/>
      <c r="BO16" s="612"/>
      <c r="BP16" s="412"/>
      <c r="BQ16" s="800"/>
      <c r="BR16" s="800"/>
      <c r="BS16" s="800"/>
      <c r="BT16" s="800"/>
      <c r="BU16" s="800"/>
      <c r="BV16" s="801"/>
      <c r="BW16" s="761"/>
      <c r="BX16" s="761"/>
      <c r="BY16" s="761"/>
      <c r="BZ16" s="761"/>
      <c r="CA16" s="761"/>
      <c r="CB16" s="802"/>
      <c r="CC16" s="761"/>
      <c r="CD16" s="761"/>
      <c r="CE16" s="761"/>
      <c r="CF16" s="761"/>
      <c r="CG16" s="761"/>
      <c r="CH16" s="268"/>
      <c r="CI16" s="266"/>
      <c r="CJ16" s="266"/>
    </row>
    <row r="17" spans="1:88" s="269" customFormat="1" ht="15" customHeight="1">
      <c r="A17" s="261"/>
      <c r="B17" s="261"/>
      <c r="C17" s="261"/>
      <c r="E17" s="863"/>
      <c r="F17" s="863"/>
      <c r="G17" s="785"/>
      <c r="H17" s="785"/>
      <c r="I17" s="785"/>
      <c r="J17" s="785"/>
      <c r="K17" s="785"/>
      <c r="L17" s="785"/>
      <c r="M17" s="785"/>
      <c r="N17" s="785"/>
      <c r="O17" s="785"/>
      <c r="P17" s="785"/>
      <c r="Q17" s="785"/>
      <c r="R17" s="785"/>
      <c r="S17" s="785"/>
      <c r="T17" s="785"/>
      <c r="U17" s="785"/>
      <c r="V17" s="785"/>
      <c r="W17" s="785"/>
      <c r="X17" s="785"/>
      <c r="Y17" s="785"/>
      <c r="Z17" s="785"/>
      <c r="AA17" s="785"/>
      <c r="AB17" s="785"/>
      <c r="AC17" s="785"/>
      <c r="AD17" s="785"/>
      <c r="AE17" s="785"/>
      <c r="AF17" s="785"/>
      <c r="AG17" s="785"/>
      <c r="AH17" s="785"/>
      <c r="AI17" s="785"/>
      <c r="AJ17" s="785"/>
      <c r="AK17" s="848"/>
      <c r="AL17" s="848"/>
      <c r="AM17" s="848"/>
      <c r="AN17" s="333"/>
      <c r="AO17" s="409" t="str">
        <f>IF(LEN(VLOOKUP(AK15,vysledovka!$D$8:$F$68,2,FALSE))&lt;11,"",LEFT(RIGHT(VLOOKUP(AK15,vysledovka!$D$8:$F$68,2,FALSE),11),1))</f>
        <v/>
      </c>
      <c r="AP17" s="211"/>
      <c r="AQ17" s="409" t="str">
        <f>IF(LEN(VLOOKUP(AK15,vysledovka!$D$8:$F$68,2,FALSE))&lt;10,"",LEFT(RIGHT(VLOOKUP(AK15,vysledovka!$D$8:$F$68,2,FALSE),10),1))</f>
        <v/>
      </c>
      <c r="AR17" s="411"/>
      <c r="AS17" s="409" t="str">
        <f>IF(LEN(VLOOKUP(AK15,vysledovka!$D$8:$F$68,2,FALSE))&lt;9,"",LEFT(RIGHT(VLOOKUP(AK15,vysledovka!$D$8:$F$68,2,FALSE),9),1))</f>
        <v/>
      </c>
      <c r="AT17" s="211"/>
      <c r="AU17" s="409" t="str">
        <f>IF(LEN(VLOOKUP(AK15,vysledovka!$D$8:$F$68,2,FALSE))&lt;8,"",LEFT(RIGHT(VLOOKUP(AK15,vysledovka!$D$8:$F$68,2,FALSE),8),1))</f>
        <v>4</v>
      </c>
      <c r="AV17" s="411"/>
      <c r="AW17" s="409" t="str">
        <f>IF(LEN(VLOOKUP(AK15,vysledovka!$D$8:$F$68,2,FALSE))&lt;7,"",LEFT(RIGHT(VLOOKUP(AK15,vysledovka!$D$8:$F$68,2,FALSE),7),1))</f>
        <v>5</v>
      </c>
      <c r="AX17" s="411"/>
      <c r="AY17" s="409" t="str">
        <f>IF(LEN(VLOOKUP(AK15,vysledovka!$D$8:$F$68,2,FALSE))&lt;6,"",LEFT(RIGHT(VLOOKUP(AK15,vysledovka!$D$8:$F$68,2,FALSE),6),1))</f>
        <v>8</v>
      </c>
      <c r="AZ17" s="211"/>
      <c r="BA17" s="754" t="str">
        <f>IF(LEN(VLOOKUP(AK15,vysledovka!$D$8:$F$68,2,FALSE))&lt;5,"",LEFT(RIGHT(VLOOKUP(AK15,vysledovka!$D$8:$F$68,2,FALSE),5),1))</f>
        <v>5</v>
      </c>
      <c r="BB17" s="754"/>
      <c r="BC17" s="411"/>
      <c r="BD17" s="409" t="str">
        <f>IF(LEN(VLOOKUP(AK15,vysledovka!$D$8:$F$68,2,FALSE))&lt;4,"",LEFT(RIGHT(VLOOKUP(AK15,vysledovka!$D$8:$F$68,2,FALSE),4),1))</f>
        <v>5</v>
      </c>
      <c r="BE17" s="411"/>
      <c r="BF17" s="409" t="str">
        <f>IF(LEN(VLOOKUP(AK15,vysledovka!$D$8:$F$68,2,FALSE))&lt;3,"",LEFT(RIGHT(VLOOKUP(AK15,vysledovka!$D$8:$F$68,2,FALSE),3),1))</f>
        <v>3</v>
      </c>
      <c r="BG17" s="411"/>
      <c r="BH17" s="409" t="str">
        <f>IF(LEN(VLOOKUP(AK15,vysledovka!$D$8:$F$68,2,FALSE))&lt;2,"",LEFT(RIGHT(VLOOKUP(AK15,vysledovka!$D$8:$F$68,2,FALSE),2),1))</f>
        <v>1</v>
      </c>
      <c r="BI17" s="411"/>
      <c r="BJ17" s="409" t="str">
        <f>IF(VLOOKUP(AK15,vysledovka!$D$8:$F$68,2,FALSE)=0,"",IF(LEN(VLOOKUP(AK15,vysledovka!$D$8:$F$68,2,FALSE))&lt;1,"",LEFT(RIGHT(VLOOKUP(AK15,vysledovka!$D$8:$F$68,2,FALSE),1),1)))</f>
        <v>1</v>
      </c>
      <c r="BK17" s="643"/>
      <c r="BL17" s="618"/>
      <c r="BM17" s="409" t="str">
        <f>IF(LEN(VLOOKUP(AK15,vysledovka!$D$8:$F$68,3,FALSE))&lt;11,"",LEFT(RIGHT(VLOOKUP(AK15,vysledovka!$D$8:$F$68,3,FALSE),11),1))</f>
        <v/>
      </c>
      <c r="BN17" s="211"/>
      <c r="BO17" s="409" t="str">
        <f>IF(LEN(VLOOKUP(AK15,vysledovka!$D$8:$F$68,3,FALSE))&lt;10,"",LEFT(RIGHT(VLOOKUP(AK15,vysledovka!$D$8:$F$68,3,FALSE),10),1))</f>
        <v/>
      </c>
      <c r="BP17" s="411"/>
      <c r="BQ17" s="409" t="str">
        <f>IF(LEN(VLOOKUP(AK15,vysledovka!$D$8:$F$68,3,FALSE))&lt;9,"",LEFT(RIGHT(VLOOKUP(AK15,vysledovka!$D$8:$F$68,3,FALSE),9),1))</f>
        <v/>
      </c>
      <c r="BR17" s="211"/>
      <c r="BS17" s="409" t="str">
        <f>IF(LEN(VLOOKUP(AK15,vysledovka!$D$8:$F$68,3,FALSE))&lt;8,"",LEFT(RIGHT(VLOOKUP(AK15,vysledovka!$D$8:$F$68,3,FALSE),8),1))</f>
        <v>3</v>
      </c>
      <c r="BT17" s="411"/>
      <c r="BU17" s="409" t="str">
        <f>IF(LEN(VLOOKUP(AK15,vysledovka!$D$8:$F$68,3,FALSE))&lt;7,"",LEFT(RIGHT(VLOOKUP(AK15,vysledovka!$D$8:$F$68,3,FALSE),7),1))</f>
        <v>2</v>
      </c>
      <c r="BV17" s="801"/>
      <c r="BW17" s="409" t="str">
        <f>IF(LEN(VLOOKUP(AK15,vysledovka!$D$8:$F$68,3,FALSE))&lt;6,"",LEFT(RIGHT(VLOOKUP(AK15,vysledovka!$D$8:$F$68,3,FALSE),6),1))</f>
        <v>4</v>
      </c>
      <c r="BX17" s="411"/>
      <c r="BY17" s="409" t="str">
        <f>IF(LEN(VLOOKUP(AK15,vysledovka!$D$8:$F$68,3,FALSE))&lt;5,"",LEFT(RIGHT(VLOOKUP(AK15,vysledovka!$D$8:$F$68,3,FALSE),5),1))</f>
        <v>8</v>
      </c>
      <c r="BZ17" s="411"/>
      <c r="CA17" s="409" t="str">
        <f>IF(LEN(VLOOKUP(AK15,vysledovka!$D$8:$F$68,3,FALSE))&lt;4,"",LEFT(RIGHT(VLOOKUP(AK15,vysledovka!$D$8:$F$68,3,FALSE),4),1))</f>
        <v>2</v>
      </c>
      <c r="CB17" s="802"/>
      <c r="CC17" s="409" t="str">
        <f>IF(LEN(VLOOKUP(AK15,vysledovka!$D$8:$F$68,3,FALSE))&lt;3,"",LEFT(RIGHT(VLOOKUP(AK15,vysledovka!$D$8:$F$68,3,FALSE),3),1))</f>
        <v>0</v>
      </c>
      <c r="CD17" s="411"/>
      <c r="CE17" s="409" t="str">
        <f>IF(LEN(VLOOKUP(AK15,vysledovka!$D$8:$F$68,3,FALSE))&lt;2,"",LEFT(RIGHT(VLOOKUP(AK15,vysledovka!$D$8:$F$68,3,FALSE),2),1))</f>
        <v>9</v>
      </c>
      <c r="CF17" s="411"/>
      <c r="CG17" s="409" t="str">
        <f>IF(VLOOKUP(AK15,vysledovka!$D$8:$F$68,3,FALSE)=0,"",IF(LEN(VLOOKUP(AK15,vysledovka!$D$8:$F$68,3,FALSE))&lt;1,"",LEFT(RIGHT(VLOOKUP(AK15,vysledovka!$D$8:$F$68,3,FALSE),1),1)))</f>
        <v>5</v>
      </c>
      <c r="CH17" s="268"/>
      <c r="CI17" s="261"/>
      <c r="CJ17" s="261"/>
    </row>
    <row r="18" spans="1:88" s="269" customFormat="1" ht="3" customHeight="1">
      <c r="A18" s="261"/>
      <c r="B18" s="261"/>
      <c r="C18" s="261"/>
      <c r="E18" s="863"/>
      <c r="F18" s="863"/>
      <c r="G18" s="785"/>
      <c r="H18" s="785"/>
      <c r="I18" s="785"/>
      <c r="J18" s="785"/>
      <c r="K18" s="785"/>
      <c r="L18" s="785"/>
      <c r="M18" s="785"/>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c r="AK18" s="848"/>
      <c r="AL18" s="848"/>
      <c r="AM18" s="848"/>
      <c r="AN18" s="329"/>
      <c r="AO18" s="331"/>
      <c r="AP18" s="331"/>
      <c r="AQ18" s="331"/>
      <c r="AR18" s="331"/>
      <c r="AS18" s="331"/>
      <c r="AT18" s="331"/>
      <c r="AU18" s="331"/>
      <c r="AV18" s="331"/>
      <c r="AW18" s="331"/>
      <c r="AX18" s="331"/>
      <c r="AY18" s="331"/>
      <c r="AZ18" s="331"/>
      <c r="BA18" s="331"/>
      <c r="BB18" s="331"/>
      <c r="BC18" s="331"/>
      <c r="BD18" s="331"/>
      <c r="BE18" s="270"/>
      <c r="BF18" s="270"/>
      <c r="BG18" s="270"/>
      <c r="BH18" s="270"/>
      <c r="BI18" s="270"/>
      <c r="BJ18" s="270"/>
      <c r="BK18" s="270"/>
      <c r="BL18" s="638"/>
      <c r="BM18" s="638"/>
      <c r="BN18" s="638"/>
      <c r="BO18" s="638"/>
      <c r="BP18" s="638"/>
      <c r="BQ18" s="638"/>
      <c r="BR18" s="638"/>
      <c r="BS18" s="638"/>
      <c r="BT18" s="638"/>
      <c r="BU18" s="638"/>
      <c r="BV18" s="638"/>
      <c r="BW18" s="638"/>
      <c r="BX18" s="638"/>
      <c r="BY18" s="638"/>
      <c r="BZ18" s="638"/>
      <c r="CA18" s="638"/>
      <c r="CB18" s="638"/>
      <c r="CC18" s="270"/>
      <c r="CD18" s="270"/>
      <c r="CE18" s="270"/>
      <c r="CF18" s="270"/>
      <c r="CG18" s="270"/>
      <c r="CH18" s="271"/>
      <c r="CI18" s="261"/>
      <c r="CJ18" s="261"/>
    </row>
    <row r="19" spans="1:88" s="206" customFormat="1" ht="3" customHeight="1">
      <c r="A19" s="272"/>
      <c r="B19" s="273"/>
      <c r="C19" s="178"/>
      <c r="D19" s="178"/>
      <c r="E19" s="865" t="s">
        <v>166</v>
      </c>
      <c r="F19" s="866"/>
      <c r="G19" s="765" t="str">
        <f>Index!C207</f>
        <v>Tržby z predaja tovaru (604, 607)</v>
      </c>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850" t="s">
        <v>170</v>
      </c>
      <c r="AL19" s="851"/>
      <c r="AM19" s="851"/>
      <c r="AN19" s="321"/>
      <c r="AO19" s="332"/>
      <c r="AP19" s="332"/>
      <c r="AQ19" s="332"/>
      <c r="AR19" s="332"/>
      <c r="AS19" s="332"/>
      <c r="AT19" s="332"/>
      <c r="AU19" s="332"/>
      <c r="AV19" s="332"/>
      <c r="AW19" s="332"/>
      <c r="AX19" s="332"/>
      <c r="AY19" s="332"/>
      <c r="AZ19" s="332"/>
      <c r="BA19" s="332"/>
      <c r="BB19" s="332"/>
      <c r="BC19" s="332"/>
      <c r="BD19" s="332"/>
      <c r="BE19" s="264"/>
      <c r="BF19" s="264"/>
      <c r="BG19" s="264"/>
      <c r="BH19" s="264"/>
      <c r="BI19" s="264"/>
      <c r="BJ19" s="264"/>
      <c r="BK19" s="264"/>
      <c r="BL19" s="659"/>
      <c r="BM19" s="659"/>
      <c r="BN19" s="659"/>
      <c r="BO19" s="659"/>
      <c r="BP19" s="659"/>
      <c r="BQ19" s="659"/>
      <c r="BR19" s="659"/>
      <c r="BS19" s="659"/>
      <c r="BT19" s="659"/>
      <c r="BU19" s="659"/>
      <c r="BV19" s="659"/>
      <c r="BW19" s="659"/>
      <c r="BX19" s="659"/>
      <c r="BY19" s="659"/>
      <c r="BZ19" s="659"/>
      <c r="CA19" s="659"/>
      <c r="CB19" s="659"/>
      <c r="CC19" s="264"/>
      <c r="CD19" s="264"/>
      <c r="CE19" s="264"/>
      <c r="CF19" s="264"/>
      <c r="CG19" s="264"/>
      <c r="CH19" s="241"/>
      <c r="CI19" s="245"/>
      <c r="CJ19" s="245"/>
    </row>
    <row r="20" spans="1:88" s="206" customFormat="1" ht="3" customHeight="1">
      <c r="A20" s="272"/>
      <c r="B20" s="272"/>
      <c r="C20" s="272"/>
      <c r="D20" s="273"/>
      <c r="E20" s="867"/>
      <c r="F20" s="868"/>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851"/>
      <c r="AL20" s="851"/>
      <c r="AM20" s="851"/>
      <c r="AN20" s="319"/>
      <c r="AO20" s="413"/>
      <c r="AP20" s="413"/>
      <c r="AQ20" s="413"/>
      <c r="AR20" s="412"/>
      <c r="AS20" s="410"/>
      <c r="AT20" s="410"/>
      <c r="AU20" s="410"/>
      <c r="AV20" s="410"/>
      <c r="AW20" s="410"/>
      <c r="AX20" s="411"/>
      <c r="AY20" s="800"/>
      <c r="AZ20" s="800"/>
      <c r="BA20" s="800"/>
      <c r="BB20" s="800"/>
      <c r="BC20" s="800"/>
      <c r="BD20" s="800"/>
      <c r="BE20" s="411"/>
      <c r="BF20" s="761"/>
      <c r="BG20" s="761"/>
      <c r="BH20" s="761"/>
      <c r="BI20" s="761"/>
      <c r="BJ20" s="761"/>
      <c r="BK20" s="643"/>
      <c r="BL20" s="618"/>
      <c r="BM20" s="612"/>
      <c r="BN20" s="612"/>
      <c r="BO20" s="612"/>
      <c r="BP20" s="412"/>
      <c r="BQ20" s="800"/>
      <c r="BR20" s="800"/>
      <c r="BS20" s="800"/>
      <c r="BT20" s="800"/>
      <c r="BU20" s="800"/>
      <c r="BV20" s="801"/>
      <c r="BW20" s="761"/>
      <c r="BX20" s="761"/>
      <c r="BY20" s="761"/>
      <c r="BZ20" s="761"/>
      <c r="CA20" s="761"/>
      <c r="CB20" s="802"/>
      <c r="CC20" s="761"/>
      <c r="CD20" s="761"/>
      <c r="CE20" s="761"/>
      <c r="CF20" s="761"/>
      <c r="CG20" s="761"/>
      <c r="CH20" s="242"/>
      <c r="CI20" s="245"/>
      <c r="CJ20" s="245"/>
    </row>
    <row r="21" spans="1:88" s="274" customFormat="1" ht="15" customHeight="1">
      <c r="A21" s="272"/>
      <c r="B21" s="272"/>
      <c r="C21" s="272"/>
      <c r="E21" s="867"/>
      <c r="F21" s="868"/>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851"/>
      <c r="AL21" s="851"/>
      <c r="AM21" s="851"/>
      <c r="AN21" s="319"/>
      <c r="AO21" s="409" t="str">
        <f>IF(LEN(VLOOKUP(AK19,vysledovka!$D$8:$F$68,2,FALSE))&lt;11,"",LEFT(RIGHT(VLOOKUP(AK19,vysledovka!$D$8:$F$68,2,FALSE),11),1))</f>
        <v/>
      </c>
      <c r="AP21" s="211"/>
      <c r="AQ21" s="409" t="str">
        <f>IF(LEN(VLOOKUP(AK19,vysledovka!$D$8:$F$68,2,FALSE))&lt;10,"",LEFT(RIGHT(VLOOKUP(AK19,vysledovka!$D$8:$F$68,2,FALSE),10),1))</f>
        <v/>
      </c>
      <c r="AR21" s="411"/>
      <c r="AS21" s="409" t="str">
        <f>IF(LEN(VLOOKUP(AK19,vysledovka!$D$8:$F$68,2,FALSE))&lt;9,"",LEFT(RIGHT(VLOOKUP(AK19,vysledovka!$D$8:$F$68,2,FALSE),9),1))</f>
        <v/>
      </c>
      <c r="AT21" s="211"/>
      <c r="AU21" s="409" t="str">
        <f>IF(LEN(VLOOKUP(AK19,vysledovka!$D$8:$F$68,2,FALSE))&lt;8,"",LEFT(RIGHT(VLOOKUP(AK19,vysledovka!$D$8:$F$68,2,FALSE),8),1))</f>
        <v/>
      </c>
      <c r="AV21" s="411"/>
      <c r="AW21" s="409" t="str">
        <f>IF(LEN(VLOOKUP(AK19,vysledovka!$D$8:$F$68,2,FALSE))&lt;7,"",LEFT(RIGHT(VLOOKUP(AK19,vysledovka!$D$8:$F$68,2,FALSE),7),1))</f>
        <v>2</v>
      </c>
      <c r="AX21" s="411"/>
      <c r="AY21" s="409" t="str">
        <f>IF(LEN(VLOOKUP(AK19,vysledovka!$D$8:$F$68,2,FALSE))&lt;6,"",LEFT(RIGHT(VLOOKUP(AK19,vysledovka!$D$8:$F$68,2,FALSE),6),1))</f>
        <v>2</v>
      </c>
      <c r="AZ21" s="211"/>
      <c r="BA21" s="754" t="str">
        <f>IF(LEN(VLOOKUP(AK19,vysledovka!$D$8:$F$68,2,FALSE))&lt;5,"",LEFT(RIGHT(VLOOKUP(AK19,vysledovka!$D$8:$F$68,2,FALSE),5),1))</f>
        <v>9</v>
      </c>
      <c r="BB21" s="754"/>
      <c r="BC21" s="411"/>
      <c r="BD21" s="409" t="str">
        <f>IF(LEN(VLOOKUP(AK19,vysledovka!$D$8:$F$68,2,FALSE))&lt;4,"",LEFT(RIGHT(VLOOKUP(AK19,vysledovka!$D$8:$F$68,2,FALSE),4),1))</f>
        <v>1</v>
      </c>
      <c r="BE21" s="411"/>
      <c r="BF21" s="409" t="str">
        <f>IF(LEN(VLOOKUP(AK19,vysledovka!$D$8:$F$68,2,FALSE))&lt;3,"",LEFT(RIGHT(VLOOKUP(AK19,vysledovka!$D$8:$F$68,2,FALSE),3),1))</f>
        <v>0</v>
      </c>
      <c r="BG21" s="411"/>
      <c r="BH21" s="409" t="str">
        <f>IF(LEN(VLOOKUP(AK19,vysledovka!$D$8:$F$68,2,FALSE))&lt;2,"",LEFT(RIGHT(VLOOKUP(AK19,vysledovka!$D$8:$F$68,2,FALSE),2),1))</f>
        <v>6</v>
      </c>
      <c r="BI21" s="411"/>
      <c r="BJ21" s="409" t="str">
        <f>IF(VLOOKUP(AK19,vysledovka!$D$8:$F$68,2,FALSE)=0,"",IF(LEN(VLOOKUP(AK19,vysledovka!$D$8:$F$68,2,FALSE))&lt;1,"",LEFT(RIGHT(VLOOKUP(AK19,vysledovka!$D$8:$F$68,2,FALSE),1),1)))</f>
        <v>6</v>
      </c>
      <c r="BK21" s="643"/>
      <c r="BL21" s="618"/>
      <c r="BM21" s="409" t="str">
        <f>IF(LEN(VLOOKUP(AK19,vysledovka!$D$8:$F$68,3,FALSE))&lt;11,"",LEFT(RIGHT(VLOOKUP(AK19,vysledovka!$D$8:$F$68,3,FALSE),11),1))</f>
        <v/>
      </c>
      <c r="BN21" s="211"/>
      <c r="BO21" s="409" t="str">
        <f>IF(LEN(VLOOKUP(AK19,vysledovka!$D$8:$F$68,3,FALSE))&lt;10,"",LEFT(RIGHT(VLOOKUP(AK19,vysledovka!$D$8:$F$68,3,FALSE),10),1))</f>
        <v/>
      </c>
      <c r="BP21" s="411"/>
      <c r="BQ21" s="409" t="str">
        <f>IF(LEN(VLOOKUP(AK19,vysledovka!$D$8:$F$68,3,FALSE))&lt;9,"",LEFT(RIGHT(VLOOKUP(AK19,vysledovka!$D$8:$F$68,3,FALSE),9),1))</f>
        <v/>
      </c>
      <c r="BR21" s="211"/>
      <c r="BS21" s="409" t="str">
        <f>IF(LEN(VLOOKUP(AK19,vysledovka!$D$8:$F$68,3,FALSE))&lt;8,"",LEFT(RIGHT(VLOOKUP(AK19,vysledovka!$D$8:$F$68,3,FALSE),8),1))</f>
        <v/>
      </c>
      <c r="BT21" s="411"/>
      <c r="BU21" s="409" t="str">
        <f>IF(LEN(VLOOKUP(AK19,vysledovka!$D$8:$F$68,3,FALSE))&lt;7,"",LEFT(RIGHT(VLOOKUP(AK19,vysledovka!$D$8:$F$68,3,FALSE),7),1))</f>
        <v>1</v>
      </c>
      <c r="BV21" s="801"/>
      <c r="BW21" s="409" t="str">
        <f>IF(LEN(VLOOKUP(AK19,vysledovka!$D$8:$F$68,3,FALSE))&lt;6,"",LEFT(RIGHT(VLOOKUP(AK19,vysledovka!$D$8:$F$68,3,FALSE),6),1))</f>
        <v>5</v>
      </c>
      <c r="BX21" s="411"/>
      <c r="BY21" s="409" t="str">
        <f>IF(LEN(VLOOKUP(AK19,vysledovka!$D$8:$F$68,3,FALSE))&lt;5,"",LEFT(RIGHT(VLOOKUP(AK19,vysledovka!$D$8:$F$68,3,FALSE),5),1))</f>
        <v>7</v>
      </c>
      <c r="BZ21" s="411"/>
      <c r="CA21" s="409" t="str">
        <f>IF(LEN(VLOOKUP(AK19,vysledovka!$D$8:$F$68,3,FALSE))&lt;4,"",LEFT(RIGHT(VLOOKUP(AK19,vysledovka!$D$8:$F$68,3,FALSE),4),1))</f>
        <v>2</v>
      </c>
      <c r="CB21" s="802"/>
      <c r="CC21" s="409" t="str">
        <f>IF(LEN(VLOOKUP(AK19,vysledovka!$D$8:$F$68,3,FALSE))&lt;3,"",LEFT(RIGHT(VLOOKUP(AK19,vysledovka!$D$8:$F$68,3,FALSE),3),1))</f>
        <v>1</v>
      </c>
      <c r="CD21" s="411"/>
      <c r="CE21" s="409" t="str">
        <f>IF(LEN(VLOOKUP(AK19,vysledovka!$D$8:$F$68,3,FALSE))&lt;2,"",LEFT(RIGHT(VLOOKUP(AK19,vysledovka!$D$8:$F$68,3,FALSE),2),1))</f>
        <v>8</v>
      </c>
      <c r="CF21" s="411"/>
      <c r="CG21" s="409" t="str">
        <f>IF(VLOOKUP(AK19,vysledovka!$D$8:$F$68,3,FALSE)=0,"",IF(LEN(VLOOKUP(AK19,vysledovka!$D$8:$F$68,3,FALSE))&lt;1,"",LEFT(RIGHT(VLOOKUP(AK19,vysledovka!$D$8:$F$68,3,FALSE),1),1)))</f>
        <v>4</v>
      </c>
      <c r="CH21" s="242"/>
      <c r="CI21" s="272"/>
      <c r="CJ21" s="272"/>
    </row>
    <row r="22" spans="1:88" s="274" customFormat="1" ht="3" customHeight="1">
      <c r="A22" s="272"/>
      <c r="B22" s="272"/>
      <c r="C22" s="272"/>
      <c r="E22" s="869"/>
      <c r="F22" s="870"/>
      <c r="G22" s="765"/>
      <c r="H22" s="765"/>
      <c r="I22" s="765"/>
      <c r="J22" s="765"/>
      <c r="K22" s="765"/>
      <c r="L22" s="765"/>
      <c r="M22" s="765"/>
      <c r="N22" s="765"/>
      <c r="O22" s="765"/>
      <c r="P22" s="765"/>
      <c r="Q22" s="765"/>
      <c r="R22" s="765"/>
      <c r="S22" s="765"/>
      <c r="T22" s="765"/>
      <c r="U22" s="765"/>
      <c r="V22" s="765"/>
      <c r="W22" s="765"/>
      <c r="X22" s="765"/>
      <c r="Y22" s="765"/>
      <c r="Z22" s="765"/>
      <c r="AA22" s="765"/>
      <c r="AB22" s="765"/>
      <c r="AC22" s="765"/>
      <c r="AD22" s="765"/>
      <c r="AE22" s="765"/>
      <c r="AF22" s="765"/>
      <c r="AG22" s="765"/>
      <c r="AH22" s="765"/>
      <c r="AI22" s="765"/>
      <c r="AJ22" s="765"/>
      <c r="AK22" s="851"/>
      <c r="AL22" s="851"/>
      <c r="AM22" s="851"/>
      <c r="AN22" s="322"/>
      <c r="AO22" s="331"/>
      <c r="AP22" s="331"/>
      <c r="AQ22" s="331"/>
      <c r="AR22" s="331"/>
      <c r="AS22" s="331"/>
      <c r="AT22" s="331"/>
      <c r="AU22" s="331"/>
      <c r="AV22" s="331"/>
      <c r="AW22" s="331"/>
      <c r="AX22" s="331"/>
      <c r="AY22" s="331"/>
      <c r="AZ22" s="331"/>
      <c r="BA22" s="331"/>
      <c r="BB22" s="331"/>
      <c r="BC22" s="331"/>
      <c r="BD22" s="331"/>
      <c r="BE22" s="270"/>
      <c r="BF22" s="270"/>
      <c r="BG22" s="270"/>
      <c r="BH22" s="270"/>
      <c r="BI22" s="270"/>
      <c r="BJ22" s="270"/>
      <c r="BK22" s="270"/>
      <c r="BL22" s="638"/>
      <c r="BM22" s="638"/>
      <c r="BN22" s="638"/>
      <c r="BO22" s="638"/>
      <c r="BP22" s="638"/>
      <c r="BQ22" s="638"/>
      <c r="BR22" s="638"/>
      <c r="BS22" s="638"/>
      <c r="BT22" s="638"/>
      <c r="BU22" s="638"/>
      <c r="BV22" s="638"/>
      <c r="BW22" s="638"/>
      <c r="BX22" s="638"/>
      <c r="BY22" s="638"/>
      <c r="BZ22" s="638"/>
      <c r="CA22" s="638"/>
      <c r="CB22" s="638"/>
      <c r="CC22" s="270"/>
      <c r="CD22" s="270"/>
      <c r="CE22" s="270"/>
      <c r="CF22" s="270"/>
      <c r="CG22" s="270"/>
      <c r="CH22" s="243"/>
      <c r="CI22" s="272"/>
      <c r="CJ22" s="272"/>
    </row>
    <row r="23" spans="1:88" s="206" customFormat="1" ht="3" customHeight="1">
      <c r="A23" s="272"/>
      <c r="B23" s="273"/>
      <c r="C23" s="178"/>
      <c r="D23" s="178"/>
      <c r="E23" s="871" t="s">
        <v>171</v>
      </c>
      <c r="F23" s="872"/>
      <c r="G23" s="878" t="str">
        <f>Index!C208</f>
        <v>Tržby z predaja vlastných výrobkov (601)</v>
      </c>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80"/>
      <c r="AK23" s="850" t="s">
        <v>172</v>
      </c>
      <c r="AL23" s="851"/>
      <c r="AM23" s="851"/>
      <c r="AN23" s="321"/>
      <c r="AO23" s="332"/>
      <c r="AP23" s="332"/>
      <c r="AQ23" s="332"/>
      <c r="AR23" s="332"/>
      <c r="AS23" s="332"/>
      <c r="AT23" s="332"/>
      <c r="AU23" s="332"/>
      <c r="AV23" s="332"/>
      <c r="AW23" s="332"/>
      <c r="AX23" s="332"/>
      <c r="AY23" s="332"/>
      <c r="AZ23" s="332"/>
      <c r="BA23" s="332"/>
      <c r="BB23" s="332"/>
      <c r="BC23" s="332"/>
      <c r="BD23" s="332"/>
      <c r="BE23" s="264"/>
      <c r="BF23" s="264"/>
      <c r="BG23" s="264"/>
      <c r="BH23" s="264"/>
      <c r="BI23" s="264"/>
      <c r="BJ23" s="264"/>
      <c r="BK23" s="264"/>
      <c r="BL23" s="659"/>
      <c r="BM23" s="659"/>
      <c r="BN23" s="659"/>
      <c r="BO23" s="659"/>
      <c r="BP23" s="659"/>
      <c r="BQ23" s="659"/>
      <c r="BR23" s="659"/>
      <c r="BS23" s="659"/>
      <c r="BT23" s="659"/>
      <c r="BU23" s="659"/>
      <c r="BV23" s="659"/>
      <c r="BW23" s="659"/>
      <c r="BX23" s="659"/>
      <c r="BY23" s="659"/>
      <c r="BZ23" s="659"/>
      <c r="CA23" s="659"/>
      <c r="CB23" s="659"/>
      <c r="CC23" s="264"/>
      <c r="CD23" s="264"/>
      <c r="CE23" s="264"/>
      <c r="CF23" s="264"/>
      <c r="CG23" s="264"/>
      <c r="CH23" s="241"/>
      <c r="CI23" s="245"/>
      <c r="CJ23" s="245"/>
    </row>
    <row r="24" spans="1:88" s="206" customFormat="1" ht="3" customHeight="1">
      <c r="A24" s="272"/>
      <c r="B24" s="272"/>
      <c r="C24" s="272"/>
      <c r="D24" s="273"/>
      <c r="E24" s="873"/>
      <c r="F24" s="874"/>
      <c r="G24" s="881"/>
      <c r="H24" s="882"/>
      <c r="I24" s="882"/>
      <c r="J24" s="882"/>
      <c r="K24" s="882"/>
      <c r="L24" s="882"/>
      <c r="M24" s="882"/>
      <c r="N24" s="882"/>
      <c r="O24" s="882"/>
      <c r="P24" s="882"/>
      <c r="Q24" s="882"/>
      <c r="R24" s="882"/>
      <c r="S24" s="882"/>
      <c r="T24" s="882"/>
      <c r="U24" s="882"/>
      <c r="V24" s="882"/>
      <c r="W24" s="882"/>
      <c r="X24" s="882"/>
      <c r="Y24" s="882"/>
      <c r="Z24" s="882"/>
      <c r="AA24" s="882"/>
      <c r="AB24" s="882"/>
      <c r="AC24" s="882"/>
      <c r="AD24" s="882"/>
      <c r="AE24" s="882"/>
      <c r="AF24" s="882"/>
      <c r="AG24" s="882"/>
      <c r="AH24" s="882"/>
      <c r="AI24" s="882"/>
      <c r="AJ24" s="883"/>
      <c r="AK24" s="851"/>
      <c r="AL24" s="851"/>
      <c r="AM24" s="851"/>
      <c r="AN24" s="319"/>
      <c r="AO24" s="413"/>
      <c r="AP24" s="413"/>
      <c r="AQ24" s="413"/>
      <c r="AR24" s="412"/>
      <c r="AS24" s="410"/>
      <c r="AT24" s="410"/>
      <c r="AU24" s="410"/>
      <c r="AV24" s="410"/>
      <c r="AW24" s="410"/>
      <c r="AX24" s="411"/>
      <c r="AY24" s="800"/>
      <c r="AZ24" s="800"/>
      <c r="BA24" s="800"/>
      <c r="BB24" s="800"/>
      <c r="BC24" s="800"/>
      <c r="BD24" s="800"/>
      <c r="BE24" s="411"/>
      <c r="BF24" s="761"/>
      <c r="BG24" s="761"/>
      <c r="BH24" s="761"/>
      <c r="BI24" s="761"/>
      <c r="BJ24" s="761"/>
      <c r="BK24" s="643"/>
      <c r="BL24" s="618"/>
      <c r="BM24" s="612"/>
      <c r="BN24" s="612"/>
      <c r="BO24" s="612"/>
      <c r="BP24" s="412"/>
      <c r="BQ24" s="800"/>
      <c r="BR24" s="800"/>
      <c r="BS24" s="800"/>
      <c r="BT24" s="800"/>
      <c r="BU24" s="800"/>
      <c r="BV24" s="801"/>
      <c r="BW24" s="761"/>
      <c r="BX24" s="761"/>
      <c r="BY24" s="761"/>
      <c r="BZ24" s="761"/>
      <c r="CA24" s="761"/>
      <c r="CB24" s="802"/>
      <c r="CC24" s="761"/>
      <c r="CD24" s="761"/>
      <c r="CE24" s="761"/>
      <c r="CF24" s="761"/>
      <c r="CG24" s="761"/>
      <c r="CH24" s="242"/>
      <c r="CI24" s="245"/>
      <c r="CJ24" s="245"/>
    </row>
    <row r="25" spans="1:88" s="274" customFormat="1" ht="15" customHeight="1">
      <c r="A25" s="272"/>
      <c r="B25" s="272"/>
      <c r="C25" s="272"/>
      <c r="E25" s="873"/>
      <c r="F25" s="874"/>
      <c r="G25" s="881"/>
      <c r="H25" s="882"/>
      <c r="I25" s="882"/>
      <c r="J25" s="882"/>
      <c r="K25" s="882"/>
      <c r="L25" s="882"/>
      <c r="M25" s="882"/>
      <c r="N25" s="882"/>
      <c r="O25" s="882"/>
      <c r="P25" s="882"/>
      <c r="Q25" s="882"/>
      <c r="R25" s="882"/>
      <c r="S25" s="882"/>
      <c r="T25" s="882"/>
      <c r="U25" s="882"/>
      <c r="V25" s="882"/>
      <c r="W25" s="882"/>
      <c r="X25" s="882"/>
      <c r="Y25" s="882"/>
      <c r="Z25" s="882"/>
      <c r="AA25" s="882"/>
      <c r="AB25" s="882"/>
      <c r="AC25" s="882"/>
      <c r="AD25" s="882"/>
      <c r="AE25" s="882"/>
      <c r="AF25" s="882"/>
      <c r="AG25" s="882"/>
      <c r="AH25" s="882"/>
      <c r="AI25" s="882"/>
      <c r="AJ25" s="883"/>
      <c r="AK25" s="851"/>
      <c r="AL25" s="851"/>
      <c r="AM25" s="851"/>
      <c r="AN25" s="319"/>
      <c r="AO25" s="409" t="str">
        <f>IF(LEN(VLOOKUP(AK23,vysledovka!$D$8:$F$68,2,FALSE))&lt;11,"",LEFT(RIGHT(VLOOKUP(AK23,vysledovka!$D$8:$F$68,2,FALSE),11),1))</f>
        <v/>
      </c>
      <c r="AP25" s="211"/>
      <c r="AQ25" s="409" t="str">
        <f>IF(LEN(VLOOKUP(AK23,vysledovka!$D$8:$F$68,2,FALSE))&lt;10,"",LEFT(RIGHT(VLOOKUP(AK23,vysledovka!$D$8:$F$68,2,FALSE),10),1))</f>
        <v/>
      </c>
      <c r="AR25" s="411"/>
      <c r="AS25" s="409" t="str">
        <f>IF(LEN(VLOOKUP(AK23,vysledovka!$D$8:$F$68,2,FALSE))&lt;9,"",LEFT(RIGHT(VLOOKUP(AK23,vysledovka!$D$8:$F$68,2,FALSE),9),1))</f>
        <v/>
      </c>
      <c r="AT25" s="211"/>
      <c r="AU25" s="409" t="str">
        <f>IF(LEN(VLOOKUP(AK23,vysledovka!$D$8:$F$68,2,FALSE))&lt;8,"",LEFT(RIGHT(VLOOKUP(AK23,vysledovka!$D$8:$F$68,2,FALSE),8),1))</f>
        <v>3</v>
      </c>
      <c r="AV25" s="411"/>
      <c r="AW25" s="409" t="str">
        <f>IF(LEN(VLOOKUP(AK23,vysledovka!$D$8:$F$68,2,FALSE))&lt;7,"",LEFT(RIGHT(VLOOKUP(AK23,vysledovka!$D$8:$F$68,2,FALSE),7),1))</f>
        <v>9</v>
      </c>
      <c r="AX25" s="411"/>
      <c r="AY25" s="409" t="str">
        <f>IF(LEN(VLOOKUP(AK23,vysledovka!$D$8:$F$68,2,FALSE))&lt;6,"",LEFT(RIGHT(VLOOKUP(AK23,vysledovka!$D$8:$F$68,2,FALSE),6),1))</f>
        <v>3</v>
      </c>
      <c r="AZ25" s="211"/>
      <c r="BA25" s="754" t="str">
        <f>IF(LEN(VLOOKUP(AK23,vysledovka!$D$8:$F$68,2,FALSE))&lt;5,"",LEFT(RIGHT(VLOOKUP(AK23,vysledovka!$D$8:$F$68,2,FALSE),5),1))</f>
        <v>8</v>
      </c>
      <c r="BB25" s="754"/>
      <c r="BC25" s="411"/>
      <c r="BD25" s="409" t="str">
        <f>IF(LEN(VLOOKUP(AK23,vysledovka!$D$8:$F$68,2,FALSE))&lt;4,"",LEFT(RIGHT(VLOOKUP(AK23,vysledovka!$D$8:$F$68,2,FALSE),4),1))</f>
        <v>1</v>
      </c>
      <c r="BE25" s="411"/>
      <c r="BF25" s="409" t="str">
        <f>IF(LEN(VLOOKUP(AK23,vysledovka!$D$8:$F$68,2,FALSE))&lt;3,"",LEFT(RIGHT(VLOOKUP(AK23,vysledovka!$D$8:$F$68,2,FALSE),3),1))</f>
        <v>7</v>
      </c>
      <c r="BG25" s="411"/>
      <c r="BH25" s="409" t="str">
        <f>IF(LEN(VLOOKUP(AK23,vysledovka!$D$8:$F$68,2,FALSE))&lt;2,"",LEFT(RIGHT(VLOOKUP(AK23,vysledovka!$D$8:$F$68,2,FALSE),2),1))</f>
        <v>1</v>
      </c>
      <c r="BI25" s="411"/>
      <c r="BJ25" s="409" t="str">
        <f>IF(VLOOKUP(AK23,vysledovka!$D$8:$F$68,2,FALSE)=0,"",IF(LEN(VLOOKUP(AK23,vysledovka!$D$8:$F$68,2,FALSE))&lt;1,"",LEFT(RIGHT(VLOOKUP(AK23,vysledovka!$D$8:$F$68,2,FALSE),1),1)))</f>
        <v>7</v>
      </c>
      <c r="BK25" s="643"/>
      <c r="BL25" s="618"/>
      <c r="BM25" s="409" t="str">
        <f>IF(LEN(VLOOKUP(AK23,vysledovka!$D$8:$F$68,3,FALSE))&lt;11,"",LEFT(RIGHT(VLOOKUP(AK23,vysledovka!$D$8:$F$68,3,FALSE),11),1))</f>
        <v/>
      </c>
      <c r="BN25" s="211"/>
      <c r="BO25" s="409" t="str">
        <f>IF(LEN(VLOOKUP(AK23,vysledovka!$D$8:$F$68,3,FALSE))&lt;10,"",LEFT(RIGHT(VLOOKUP(AK23,vysledovka!$D$8:$F$68,3,FALSE),10),1))</f>
        <v/>
      </c>
      <c r="BP25" s="411"/>
      <c r="BQ25" s="409" t="str">
        <f>IF(LEN(VLOOKUP(AK23,vysledovka!$D$8:$F$68,3,FALSE))&lt;9,"",LEFT(RIGHT(VLOOKUP(AK23,vysledovka!$D$8:$F$68,3,FALSE),9),1))</f>
        <v/>
      </c>
      <c r="BR25" s="211"/>
      <c r="BS25" s="409" t="str">
        <f>IF(LEN(VLOOKUP(AK23,vysledovka!$D$8:$F$68,3,FALSE))&lt;8,"",LEFT(RIGHT(VLOOKUP(AK23,vysledovka!$D$8:$F$68,3,FALSE),8),1))</f>
        <v>2</v>
      </c>
      <c r="BT25" s="411"/>
      <c r="BU25" s="409" t="str">
        <f>IF(LEN(VLOOKUP(AK23,vysledovka!$D$8:$F$68,3,FALSE))&lt;7,"",LEFT(RIGHT(VLOOKUP(AK23,vysledovka!$D$8:$F$68,3,FALSE),7),1))</f>
        <v>7</v>
      </c>
      <c r="BV25" s="801"/>
      <c r="BW25" s="409" t="str">
        <f>IF(LEN(VLOOKUP(AK23,vysledovka!$D$8:$F$68,3,FALSE))&lt;6,"",LEFT(RIGHT(VLOOKUP(AK23,vysledovka!$D$8:$F$68,3,FALSE),6),1))</f>
        <v>6</v>
      </c>
      <c r="BX25" s="411"/>
      <c r="BY25" s="409" t="str">
        <f>IF(LEN(VLOOKUP(AK23,vysledovka!$D$8:$F$68,3,FALSE))&lt;5,"",LEFT(RIGHT(VLOOKUP(AK23,vysledovka!$D$8:$F$68,3,FALSE),5),1))</f>
        <v>3</v>
      </c>
      <c r="BZ25" s="411"/>
      <c r="CA25" s="409" t="str">
        <f>IF(LEN(VLOOKUP(AK23,vysledovka!$D$8:$F$68,3,FALSE))&lt;4,"",LEFT(RIGHT(VLOOKUP(AK23,vysledovka!$D$8:$F$68,3,FALSE),4),1))</f>
        <v>0</v>
      </c>
      <c r="CB25" s="802"/>
      <c r="CC25" s="409" t="str">
        <f>IF(LEN(VLOOKUP(AK23,vysledovka!$D$8:$F$68,3,FALSE))&lt;3,"",LEFT(RIGHT(VLOOKUP(AK23,vysledovka!$D$8:$F$68,3,FALSE),3),1))</f>
        <v>6</v>
      </c>
      <c r="CD25" s="411"/>
      <c r="CE25" s="409" t="str">
        <f>IF(LEN(VLOOKUP(AK23,vysledovka!$D$8:$F$68,3,FALSE))&lt;2,"",LEFT(RIGHT(VLOOKUP(AK23,vysledovka!$D$8:$F$68,3,FALSE),2),1))</f>
        <v>2</v>
      </c>
      <c r="CF25" s="411"/>
      <c r="CG25" s="409" t="str">
        <f>IF(VLOOKUP(AK23,vysledovka!$D$8:$F$68,3,FALSE)=0,"",IF(LEN(VLOOKUP(AK23,vysledovka!$D$8:$F$68,3,FALSE))&lt;1,"",LEFT(RIGHT(VLOOKUP(AK23,vysledovka!$D$8:$F$68,3,FALSE),1),1)))</f>
        <v>5</v>
      </c>
      <c r="CH25" s="242"/>
      <c r="CI25" s="272"/>
      <c r="CJ25" s="272"/>
    </row>
    <row r="26" spans="1:88" s="274" customFormat="1" ht="3" customHeight="1">
      <c r="A26" s="272"/>
      <c r="B26" s="272"/>
      <c r="C26" s="272"/>
      <c r="E26" s="875"/>
      <c r="F26" s="876"/>
      <c r="G26" s="884"/>
      <c r="H26" s="885"/>
      <c r="I26" s="885"/>
      <c r="J26" s="885"/>
      <c r="K26" s="885"/>
      <c r="L26" s="885"/>
      <c r="M26" s="885"/>
      <c r="N26" s="885"/>
      <c r="O26" s="885"/>
      <c r="P26" s="885"/>
      <c r="Q26" s="885"/>
      <c r="R26" s="885"/>
      <c r="S26" s="885"/>
      <c r="T26" s="885"/>
      <c r="U26" s="885"/>
      <c r="V26" s="885"/>
      <c r="W26" s="885"/>
      <c r="X26" s="885"/>
      <c r="Y26" s="885"/>
      <c r="Z26" s="885"/>
      <c r="AA26" s="885"/>
      <c r="AB26" s="885"/>
      <c r="AC26" s="885"/>
      <c r="AD26" s="885"/>
      <c r="AE26" s="885"/>
      <c r="AF26" s="885"/>
      <c r="AG26" s="885"/>
      <c r="AH26" s="885"/>
      <c r="AI26" s="885"/>
      <c r="AJ26" s="886"/>
      <c r="AK26" s="851"/>
      <c r="AL26" s="851"/>
      <c r="AM26" s="851"/>
      <c r="AN26" s="322"/>
      <c r="AO26" s="331"/>
      <c r="AP26" s="331"/>
      <c r="AQ26" s="331"/>
      <c r="AR26" s="331"/>
      <c r="AS26" s="331"/>
      <c r="AT26" s="331"/>
      <c r="AU26" s="331"/>
      <c r="AV26" s="331"/>
      <c r="AW26" s="331"/>
      <c r="AX26" s="331"/>
      <c r="AY26" s="331"/>
      <c r="AZ26" s="331"/>
      <c r="BA26" s="331"/>
      <c r="BB26" s="331"/>
      <c r="BC26" s="331"/>
      <c r="BD26" s="331"/>
      <c r="BE26" s="270"/>
      <c r="BF26" s="270"/>
      <c r="BG26" s="270"/>
      <c r="BH26" s="270"/>
      <c r="BI26" s="270"/>
      <c r="BJ26" s="270"/>
      <c r="BK26" s="270"/>
      <c r="BL26" s="638"/>
      <c r="BM26" s="638"/>
      <c r="BN26" s="638"/>
      <c r="BO26" s="638"/>
      <c r="BP26" s="638"/>
      <c r="BQ26" s="638"/>
      <c r="BR26" s="638"/>
      <c r="BS26" s="638"/>
      <c r="BT26" s="638"/>
      <c r="BU26" s="638"/>
      <c r="BV26" s="638"/>
      <c r="BW26" s="638"/>
      <c r="BX26" s="638"/>
      <c r="BY26" s="638"/>
      <c r="BZ26" s="638"/>
      <c r="CA26" s="638"/>
      <c r="CB26" s="638"/>
      <c r="CC26" s="270"/>
      <c r="CD26" s="270"/>
      <c r="CE26" s="270"/>
      <c r="CF26" s="270"/>
      <c r="CG26" s="270"/>
      <c r="CH26" s="243"/>
      <c r="CI26" s="272"/>
      <c r="CJ26" s="272"/>
    </row>
    <row r="27" spans="1:88" s="206" customFormat="1" ht="3" customHeight="1">
      <c r="A27" s="272"/>
      <c r="B27" s="273"/>
      <c r="C27" s="178"/>
      <c r="D27" s="178"/>
      <c r="E27" s="865" t="s">
        <v>188</v>
      </c>
      <c r="F27" s="866"/>
      <c r="G27" s="765" t="str">
        <f>Index!C209</f>
        <v>Tržby z predaja služieb (602, 606)</v>
      </c>
      <c r="H27" s="765"/>
      <c r="I27" s="765"/>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765"/>
      <c r="AJ27" s="765"/>
      <c r="AK27" s="850" t="s">
        <v>173</v>
      </c>
      <c r="AL27" s="851"/>
      <c r="AM27" s="851"/>
      <c r="AN27" s="321"/>
      <c r="AO27" s="332"/>
      <c r="AP27" s="332"/>
      <c r="AQ27" s="332"/>
      <c r="AR27" s="332"/>
      <c r="AS27" s="332"/>
      <c r="AT27" s="332"/>
      <c r="AU27" s="332"/>
      <c r="AV27" s="332"/>
      <c r="AW27" s="332"/>
      <c r="AX27" s="332"/>
      <c r="AY27" s="332"/>
      <c r="AZ27" s="332"/>
      <c r="BA27" s="332"/>
      <c r="BB27" s="332"/>
      <c r="BC27" s="332"/>
      <c r="BD27" s="332"/>
      <c r="BE27" s="264"/>
      <c r="BF27" s="264"/>
      <c r="BG27" s="264"/>
      <c r="BH27" s="264"/>
      <c r="BI27" s="264"/>
      <c r="BJ27" s="264"/>
      <c r="BK27" s="264"/>
      <c r="BL27" s="659"/>
      <c r="BM27" s="659"/>
      <c r="BN27" s="659"/>
      <c r="BO27" s="659"/>
      <c r="BP27" s="659"/>
      <c r="BQ27" s="659"/>
      <c r="BR27" s="659"/>
      <c r="BS27" s="659"/>
      <c r="BT27" s="659"/>
      <c r="BU27" s="659"/>
      <c r="BV27" s="659"/>
      <c r="BW27" s="659"/>
      <c r="BX27" s="659"/>
      <c r="BY27" s="659"/>
      <c r="BZ27" s="659"/>
      <c r="CA27" s="659"/>
      <c r="CB27" s="659"/>
      <c r="CC27" s="264"/>
      <c r="CD27" s="264"/>
      <c r="CE27" s="264"/>
      <c r="CF27" s="264"/>
      <c r="CG27" s="264"/>
      <c r="CH27" s="241"/>
      <c r="CI27" s="245"/>
      <c r="CJ27" s="245"/>
    </row>
    <row r="28" spans="1:88" s="206" customFormat="1" ht="3" customHeight="1">
      <c r="A28" s="272"/>
      <c r="B28" s="272"/>
      <c r="C28" s="272"/>
      <c r="D28" s="273"/>
      <c r="E28" s="867"/>
      <c r="F28" s="868"/>
      <c r="G28" s="765"/>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c r="AJ28" s="765"/>
      <c r="AK28" s="851"/>
      <c r="AL28" s="851"/>
      <c r="AM28" s="851"/>
      <c r="AN28" s="319"/>
      <c r="AO28" s="413"/>
      <c r="AP28" s="413"/>
      <c r="AQ28" s="413"/>
      <c r="AR28" s="412"/>
      <c r="AS28" s="410"/>
      <c r="AT28" s="410"/>
      <c r="AU28" s="410"/>
      <c r="AV28" s="410"/>
      <c r="AW28" s="410"/>
      <c r="AX28" s="411"/>
      <c r="AY28" s="800"/>
      <c r="AZ28" s="800"/>
      <c r="BA28" s="800"/>
      <c r="BB28" s="800"/>
      <c r="BC28" s="800"/>
      <c r="BD28" s="800"/>
      <c r="BE28" s="411"/>
      <c r="BF28" s="761"/>
      <c r="BG28" s="761"/>
      <c r="BH28" s="761"/>
      <c r="BI28" s="761"/>
      <c r="BJ28" s="761"/>
      <c r="BK28" s="643"/>
      <c r="BL28" s="618"/>
      <c r="BM28" s="612"/>
      <c r="BN28" s="612"/>
      <c r="BO28" s="612"/>
      <c r="BP28" s="412"/>
      <c r="BQ28" s="800"/>
      <c r="BR28" s="800"/>
      <c r="BS28" s="800"/>
      <c r="BT28" s="800"/>
      <c r="BU28" s="800"/>
      <c r="BV28" s="801"/>
      <c r="BW28" s="761"/>
      <c r="BX28" s="761"/>
      <c r="BY28" s="761"/>
      <c r="BZ28" s="761"/>
      <c r="CA28" s="761"/>
      <c r="CB28" s="802"/>
      <c r="CC28" s="761"/>
      <c r="CD28" s="761"/>
      <c r="CE28" s="761"/>
      <c r="CF28" s="761"/>
      <c r="CG28" s="761"/>
      <c r="CH28" s="242"/>
      <c r="CI28" s="245"/>
      <c r="CJ28" s="245"/>
    </row>
    <row r="29" spans="1:88" s="274" customFormat="1" ht="15" customHeight="1">
      <c r="A29" s="272"/>
      <c r="B29" s="272"/>
      <c r="C29" s="272"/>
      <c r="E29" s="867"/>
      <c r="F29" s="868"/>
      <c r="G29" s="765"/>
      <c r="H29" s="765"/>
      <c r="I29" s="765"/>
      <c r="J29" s="765"/>
      <c r="K29" s="765"/>
      <c r="L29" s="765"/>
      <c r="M29" s="765"/>
      <c r="N29" s="765"/>
      <c r="O29" s="765"/>
      <c r="P29" s="765"/>
      <c r="Q29" s="765"/>
      <c r="R29" s="765"/>
      <c r="S29" s="765"/>
      <c r="T29" s="765"/>
      <c r="U29" s="765"/>
      <c r="V29" s="765"/>
      <c r="W29" s="765"/>
      <c r="X29" s="765"/>
      <c r="Y29" s="765"/>
      <c r="Z29" s="765"/>
      <c r="AA29" s="765"/>
      <c r="AB29" s="765"/>
      <c r="AC29" s="765"/>
      <c r="AD29" s="765"/>
      <c r="AE29" s="765"/>
      <c r="AF29" s="765"/>
      <c r="AG29" s="765"/>
      <c r="AH29" s="765"/>
      <c r="AI29" s="765"/>
      <c r="AJ29" s="765"/>
      <c r="AK29" s="851"/>
      <c r="AL29" s="851"/>
      <c r="AM29" s="851"/>
      <c r="AN29" s="319"/>
      <c r="AO29" s="409" t="str">
        <f>IF(LEN(VLOOKUP(AK27,vysledovka!$D$8:$F$68,2,FALSE))&lt;11,"",LEFT(RIGHT(VLOOKUP(AK27,vysledovka!$D$8:$F$68,2,FALSE),11),1))</f>
        <v/>
      </c>
      <c r="AP29" s="211"/>
      <c r="AQ29" s="409" t="str">
        <f>IF(LEN(VLOOKUP(AK27,vysledovka!$D$8:$F$68,2,FALSE))&lt;10,"",LEFT(RIGHT(VLOOKUP(AK27,vysledovka!$D$8:$F$68,2,FALSE),10),1))</f>
        <v/>
      </c>
      <c r="AR29" s="411"/>
      <c r="AS29" s="409" t="str">
        <f>IF(LEN(VLOOKUP(AK27,vysledovka!$D$8:$F$68,2,FALSE))&lt;9,"",LEFT(RIGHT(VLOOKUP(AK27,vysledovka!$D$8:$F$68,2,FALSE),9),1))</f>
        <v/>
      </c>
      <c r="AT29" s="211"/>
      <c r="AU29" s="409" t="str">
        <f>IF(LEN(VLOOKUP(AK27,vysledovka!$D$8:$F$68,2,FALSE))&lt;8,"",LEFT(RIGHT(VLOOKUP(AK27,vysledovka!$D$8:$F$68,2,FALSE),8),1))</f>
        <v/>
      </c>
      <c r="AV29" s="411"/>
      <c r="AW29" s="409" t="str">
        <f>IF(LEN(VLOOKUP(AK27,vysledovka!$D$8:$F$68,2,FALSE))&lt;7,"",LEFT(RIGHT(VLOOKUP(AK27,vysledovka!$D$8:$F$68,2,FALSE),7),1))</f>
        <v/>
      </c>
      <c r="AX29" s="411"/>
      <c r="AY29" s="409" t="str">
        <f>IF(LEN(VLOOKUP(AK27,vysledovka!$D$8:$F$68,2,FALSE))&lt;6,"",LEFT(RIGHT(VLOOKUP(AK27,vysledovka!$D$8:$F$68,2,FALSE),6),1))</f>
        <v/>
      </c>
      <c r="AZ29" s="211"/>
      <c r="BA29" s="754" t="str">
        <f>IF(LEN(VLOOKUP(AK27,vysledovka!$D$8:$F$68,2,FALSE))&lt;5,"",LEFT(RIGHT(VLOOKUP(AK27,vysledovka!$D$8:$F$68,2,FALSE),5),1))</f>
        <v/>
      </c>
      <c r="BB29" s="754"/>
      <c r="BC29" s="411"/>
      <c r="BD29" s="409" t="str">
        <f>IF(LEN(VLOOKUP(AK27,vysledovka!$D$8:$F$68,2,FALSE))&lt;4,"",LEFT(RIGHT(VLOOKUP(AK27,vysledovka!$D$8:$F$68,2,FALSE),4),1))</f>
        <v/>
      </c>
      <c r="BE29" s="411"/>
      <c r="BF29" s="409" t="str">
        <f>IF(LEN(VLOOKUP(AK27,vysledovka!$D$8:$F$68,2,FALSE))&lt;3,"",LEFT(RIGHT(VLOOKUP(AK27,vysledovka!$D$8:$F$68,2,FALSE),3),1))</f>
        <v/>
      </c>
      <c r="BG29" s="411"/>
      <c r="BH29" s="409" t="str">
        <f>IF(LEN(VLOOKUP(AK27,vysledovka!$D$8:$F$68,2,FALSE))&lt;2,"",LEFT(RIGHT(VLOOKUP(AK27,vysledovka!$D$8:$F$68,2,FALSE),2),1))</f>
        <v/>
      </c>
      <c r="BI29" s="411"/>
      <c r="BJ29" s="409" t="str">
        <f>IF(VLOOKUP(AK27,vysledovka!$D$8:$F$68,2,FALSE)=0,"",IF(LEN(VLOOKUP(AK27,vysledovka!$D$8:$F$68,2,FALSE))&lt;1,"",LEFT(RIGHT(VLOOKUP(AK27,vysledovka!$D$8:$F$68,2,FALSE),1),1)))</f>
        <v/>
      </c>
      <c r="BK29" s="643"/>
      <c r="BL29" s="618"/>
      <c r="BM29" s="409" t="str">
        <f>IF(LEN(VLOOKUP(AK27,vysledovka!$D$8:$F$68,3,FALSE))&lt;11,"",LEFT(RIGHT(VLOOKUP(AK27,vysledovka!$D$8:$F$68,3,FALSE),11),1))</f>
        <v/>
      </c>
      <c r="BN29" s="211"/>
      <c r="BO29" s="409" t="str">
        <f>IF(LEN(VLOOKUP(AK27,vysledovka!$D$8:$F$68,3,FALSE))&lt;10,"",LEFT(RIGHT(VLOOKUP(AK27,vysledovka!$D$8:$F$68,3,FALSE),10),1))</f>
        <v/>
      </c>
      <c r="BP29" s="411"/>
      <c r="BQ29" s="409" t="str">
        <f>IF(LEN(VLOOKUP(AK27,vysledovka!$D$8:$F$68,3,FALSE))&lt;9,"",LEFT(RIGHT(VLOOKUP(AK27,vysledovka!$D$8:$F$68,3,FALSE),9),1))</f>
        <v/>
      </c>
      <c r="BR29" s="211"/>
      <c r="BS29" s="409" t="str">
        <f>IF(LEN(VLOOKUP(AK27,vysledovka!$D$8:$F$68,3,FALSE))&lt;8,"",LEFT(RIGHT(VLOOKUP(AK27,vysledovka!$D$8:$F$68,3,FALSE),8),1))</f>
        <v/>
      </c>
      <c r="BT29" s="411"/>
      <c r="BU29" s="409" t="str">
        <f>IF(LEN(VLOOKUP(AK27,vysledovka!$D$8:$F$68,3,FALSE))&lt;7,"",LEFT(RIGHT(VLOOKUP(AK27,vysledovka!$D$8:$F$68,3,FALSE),7),1))</f>
        <v/>
      </c>
      <c r="BV29" s="801"/>
      <c r="BW29" s="409" t="str">
        <f>IF(LEN(VLOOKUP(AK27,vysledovka!$D$8:$F$68,3,FALSE))&lt;6,"",LEFT(RIGHT(VLOOKUP(AK27,vysledovka!$D$8:$F$68,3,FALSE),6),1))</f>
        <v/>
      </c>
      <c r="BX29" s="411"/>
      <c r="BY29" s="409" t="str">
        <f>IF(LEN(VLOOKUP(AK27,vysledovka!$D$8:$F$68,3,FALSE))&lt;5,"",LEFT(RIGHT(VLOOKUP(AK27,vysledovka!$D$8:$F$68,3,FALSE),5),1))</f>
        <v>1</v>
      </c>
      <c r="BZ29" s="411"/>
      <c r="CA29" s="409" t="str">
        <f>IF(LEN(VLOOKUP(AK27,vysledovka!$D$8:$F$68,3,FALSE))&lt;4,"",LEFT(RIGHT(VLOOKUP(AK27,vysledovka!$D$8:$F$68,3,FALSE),4),1))</f>
        <v>5</v>
      </c>
      <c r="CB29" s="802"/>
      <c r="CC29" s="409" t="str">
        <f>IF(LEN(VLOOKUP(AK27,vysledovka!$D$8:$F$68,3,FALSE))&lt;3,"",LEFT(RIGHT(VLOOKUP(AK27,vysledovka!$D$8:$F$68,3,FALSE),3),1))</f>
        <v>7</v>
      </c>
      <c r="CD29" s="411"/>
      <c r="CE29" s="409" t="str">
        <f>IF(LEN(VLOOKUP(AK27,vysledovka!$D$8:$F$68,3,FALSE))&lt;2,"",LEFT(RIGHT(VLOOKUP(AK27,vysledovka!$D$8:$F$68,3,FALSE),2),1))</f>
        <v>2</v>
      </c>
      <c r="CF29" s="411"/>
      <c r="CG29" s="409" t="str">
        <f>IF(VLOOKUP(AK27,vysledovka!$D$8:$F$68,3,FALSE)=0,"",IF(LEN(VLOOKUP(AK27,vysledovka!$D$8:$F$68,3,FALSE))&lt;1,"",LEFT(RIGHT(VLOOKUP(AK27,vysledovka!$D$8:$F$68,3,FALSE),1),1)))</f>
        <v>2</v>
      </c>
      <c r="CH29" s="242"/>
      <c r="CI29" s="272"/>
      <c r="CJ29" s="272"/>
    </row>
    <row r="30" spans="1:88" s="274" customFormat="1" ht="3" customHeight="1">
      <c r="A30" s="272"/>
      <c r="B30" s="272"/>
      <c r="C30" s="272"/>
      <c r="E30" s="869"/>
      <c r="F30" s="870"/>
      <c r="G30" s="765"/>
      <c r="H30" s="765"/>
      <c r="I30" s="765"/>
      <c r="J30" s="765"/>
      <c r="K30" s="765"/>
      <c r="L30" s="765"/>
      <c r="M30" s="765"/>
      <c r="N30" s="765"/>
      <c r="O30" s="765"/>
      <c r="P30" s="765"/>
      <c r="Q30" s="765"/>
      <c r="R30" s="765"/>
      <c r="S30" s="765"/>
      <c r="T30" s="765"/>
      <c r="U30" s="765"/>
      <c r="V30" s="765"/>
      <c r="W30" s="765"/>
      <c r="X30" s="765"/>
      <c r="Y30" s="765"/>
      <c r="Z30" s="765"/>
      <c r="AA30" s="765"/>
      <c r="AB30" s="765"/>
      <c r="AC30" s="765"/>
      <c r="AD30" s="765"/>
      <c r="AE30" s="765"/>
      <c r="AF30" s="765"/>
      <c r="AG30" s="765"/>
      <c r="AH30" s="765"/>
      <c r="AI30" s="765"/>
      <c r="AJ30" s="765"/>
      <c r="AK30" s="851"/>
      <c r="AL30" s="851"/>
      <c r="AM30" s="851"/>
      <c r="AN30" s="322"/>
      <c r="AO30" s="331"/>
      <c r="AP30" s="331"/>
      <c r="AQ30" s="331"/>
      <c r="AR30" s="331"/>
      <c r="AS30" s="331"/>
      <c r="AT30" s="331"/>
      <c r="AU30" s="331"/>
      <c r="AV30" s="331"/>
      <c r="AW30" s="331"/>
      <c r="AX30" s="331"/>
      <c r="AY30" s="331"/>
      <c r="AZ30" s="331"/>
      <c r="BA30" s="331"/>
      <c r="BB30" s="331"/>
      <c r="BC30" s="331"/>
      <c r="BD30" s="331"/>
      <c r="BE30" s="270"/>
      <c r="BF30" s="270"/>
      <c r="BG30" s="270"/>
      <c r="BH30" s="270"/>
      <c r="BI30" s="270"/>
      <c r="BJ30" s="270"/>
      <c r="BK30" s="270"/>
      <c r="BL30" s="638"/>
      <c r="BM30" s="638"/>
      <c r="BN30" s="638"/>
      <c r="BO30" s="638"/>
      <c r="BP30" s="638"/>
      <c r="BQ30" s="638"/>
      <c r="BR30" s="638"/>
      <c r="BS30" s="638"/>
      <c r="BT30" s="638"/>
      <c r="BU30" s="638"/>
      <c r="BV30" s="638"/>
      <c r="BW30" s="638"/>
      <c r="BX30" s="638"/>
      <c r="BY30" s="638"/>
      <c r="BZ30" s="638"/>
      <c r="CA30" s="638"/>
      <c r="CB30" s="638"/>
      <c r="CC30" s="270"/>
      <c r="CD30" s="270"/>
      <c r="CE30" s="270"/>
      <c r="CF30" s="270"/>
      <c r="CG30" s="270"/>
      <c r="CH30" s="243"/>
      <c r="CI30" s="272"/>
      <c r="CJ30" s="272"/>
    </row>
    <row r="31" spans="1:88" s="206" customFormat="1" ht="3" customHeight="1">
      <c r="A31" s="272"/>
      <c r="B31" s="273"/>
      <c r="C31" s="178"/>
      <c r="D31" s="178"/>
      <c r="E31" s="871" t="s">
        <v>192</v>
      </c>
      <c r="F31" s="872"/>
      <c r="G31" s="765" t="str">
        <f>Index!C210</f>
        <v>Zmeny stavu vnútroorganizačných zásob (+/- účtová skupina 61)</v>
      </c>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c r="AH31" s="777"/>
      <c r="AI31" s="777"/>
      <c r="AJ31" s="777"/>
      <c r="AK31" s="850" t="s">
        <v>175</v>
      </c>
      <c r="AL31" s="851"/>
      <c r="AM31" s="851"/>
      <c r="AN31" s="321"/>
      <c r="AO31" s="332"/>
      <c r="AP31" s="332"/>
      <c r="AQ31" s="332"/>
      <c r="AR31" s="332"/>
      <c r="AS31" s="332"/>
      <c r="AT31" s="332"/>
      <c r="AU31" s="332"/>
      <c r="AV31" s="332"/>
      <c r="AW31" s="332"/>
      <c r="AX31" s="332"/>
      <c r="AY31" s="332"/>
      <c r="AZ31" s="332"/>
      <c r="BA31" s="332"/>
      <c r="BB31" s="332"/>
      <c r="BC31" s="332"/>
      <c r="BD31" s="332"/>
      <c r="BE31" s="264"/>
      <c r="BF31" s="264"/>
      <c r="BG31" s="264"/>
      <c r="BH31" s="264"/>
      <c r="BI31" s="264"/>
      <c r="BJ31" s="264"/>
      <c r="BK31" s="264"/>
      <c r="BL31" s="659"/>
      <c r="BM31" s="659"/>
      <c r="BN31" s="659"/>
      <c r="BO31" s="659"/>
      <c r="BP31" s="659"/>
      <c r="BQ31" s="659"/>
      <c r="BR31" s="659"/>
      <c r="BS31" s="659"/>
      <c r="BT31" s="659"/>
      <c r="BU31" s="659"/>
      <c r="BV31" s="659"/>
      <c r="BW31" s="659"/>
      <c r="BX31" s="659"/>
      <c r="BY31" s="659"/>
      <c r="BZ31" s="659"/>
      <c r="CA31" s="659"/>
      <c r="CB31" s="659"/>
      <c r="CC31" s="264"/>
      <c r="CD31" s="264"/>
      <c r="CE31" s="264"/>
      <c r="CF31" s="264"/>
      <c r="CG31" s="264"/>
      <c r="CH31" s="241"/>
      <c r="CI31" s="245"/>
      <c r="CJ31" s="245"/>
    </row>
    <row r="32" spans="1:88" s="206" customFormat="1" ht="3" customHeight="1">
      <c r="A32" s="272"/>
      <c r="B32" s="272"/>
      <c r="C32" s="272"/>
      <c r="D32" s="273"/>
      <c r="E32" s="873"/>
      <c r="F32" s="874"/>
      <c r="G32" s="777"/>
      <c r="H32" s="777"/>
      <c r="I32" s="777"/>
      <c r="J32" s="777"/>
      <c r="K32" s="777"/>
      <c r="L32" s="777"/>
      <c r="M32" s="777"/>
      <c r="N32" s="777"/>
      <c r="O32" s="777"/>
      <c r="P32" s="777"/>
      <c r="Q32" s="777"/>
      <c r="R32" s="777"/>
      <c r="S32" s="777"/>
      <c r="T32" s="777"/>
      <c r="U32" s="777"/>
      <c r="V32" s="777"/>
      <c r="W32" s="777"/>
      <c r="X32" s="777"/>
      <c r="Y32" s="777"/>
      <c r="Z32" s="777"/>
      <c r="AA32" s="777"/>
      <c r="AB32" s="777"/>
      <c r="AC32" s="777"/>
      <c r="AD32" s="777"/>
      <c r="AE32" s="777"/>
      <c r="AF32" s="777"/>
      <c r="AG32" s="777"/>
      <c r="AH32" s="777"/>
      <c r="AI32" s="777"/>
      <c r="AJ32" s="777"/>
      <c r="AK32" s="851"/>
      <c r="AL32" s="851"/>
      <c r="AM32" s="851"/>
      <c r="AN32" s="319"/>
      <c r="AO32" s="413"/>
      <c r="AP32" s="413"/>
      <c r="AQ32" s="413"/>
      <c r="AR32" s="412"/>
      <c r="AS32" s="410"/>
      <c r="AT32" s="410"/>
      <c r="AU32" s="410"/>
      <c r="AV32" s="410"/>
      <c r="AW32" s="410"/>
      <c r="AX32" s="411"/>
      <c r="AY32" s="800"/>
      <c r="AZ32" s="800"/>
      <c r="BA32" s="800"/>
      <c r="BB32" s="800"/>
      <c r="BC32" s="800"/>
      <c r="BD32" s="800"/>
      <c r="BE32" s="411"/>
      <c r="BF32" s="761"/>
      <c r="BG32" s="761"/>
      <c r="BH32" s="761"/>
      <c r="BI32" s="761"/>
      <c r="BJ32" s="761"/>
      <c r="BK32" s="643"/>
      <c r="BL32" s="618"/>
      <c r="BM32" s="612"/>
      <c r="BN32" s="612"/>
      <c r="BO32" s="612"/>
      <c r="BP32" s="412"/>
      <c r="BQ32" s="800"/>
      <c r="BR32" s="800"/>
      <c r="BS32" s="800"/>
      <c r="BT32" s="800"/>
      <c r="BU32" s="800"/>
      <c r="BV32" s="801"/>
      <c r="BW32" s="761"/>
      <c r="BX32" s="761"/>
      <c r="BY32" s="761"/>
      <c r="BZ32" s="761"/>
      <c r="CA32" s="761"/>
      <c r="CB32" s="802"/>
      <c r="CC32" s="761"/>
      <c r="CD32" s="761"/>
      <c r="CE32" s="761"/>
      <c r="CF32" s="761"/>
      <c r="CG32" s="761"/>
      <c r="CH32" s="242"/>
      <c r="CI32" s="245"/>
      <c r="CJ32" s="245"/>
    </row>
    <row r="33" spans="1:88" s="274" customFormat="1" ht="15" customHeight="1">
      <c r="A33" s="272"/>
      <c r="B33" s="272"/>
      <c r="C33" s="272"/>
      <c r="E33" s="873"/>
      <c r="F33" s="874"/>
      <c r="G33" s="777"/>
      <c r="H33" s="777"/>
      <c r="I33" s="777"/>
      <c r="J33" s="777"/>
      <c r="K33" s="777"/>
      <c r="L33" s="777"/>
      <c r="M33" s="777"/>
      <c r="N33" s="777"/>
      <c r="O33" s="777"/>
      <c r="P33" s="777"/>
      <c r="Q33" s="777"/>
      <c r="R33" s="777"/>
      <c r="S33" s="777"/>
      <c r="T33" s="777"/>
      <c r="U33" s="777"/>
      <c r="V33" s="777"/>
      <c r="W33" s="777"/>
      <c r="X33" s="777"/>
      <c r="Y33" s="777"/>
      <c r="Z33" s="777"/>
      <c r="AA33" s="777"/>
      <c r="AB33" s="777"/>
      <c r="AC33" s="777"/>
      <c r="AD33" s="777"/>
      <c r="AE33" s="777"/>
      <c r="AF33" s="777"/>
      <c r="AG33" s="777"/>
      <c r="AH33" s="777"/>
      <c r="AI33" s="777"/>
      <c r="AJ33" s="777"/>
      <c r="AK33" s="851"/>
      <c r="AL33" s="851"/>
      <c r="AM33" s="851"/>
      <c r="AN33" s="319"/>
      <c r="AO33" s="409" t="str">
        <f>IF(LEN(VLOOKUP(AK31,vysledovka!$D$8:$F$68,2,FALSE))&lt;11,"",LEFT(RIGHT(VLOOKUP(AK31,vysledovka!$D$8:$F$68,2,FALSE),11),1))</f>
        <v/>
      </c>
      <c r="AP33" s="211"/>
      <c r="AQ33" s="409" t="str">
        <f>IF(LEN(VLOOKUP(AK31,vysledovka!$D$8:$F$68,2,FALSE))&lt;10,"",LEFT(RIGHT(VLOOKUP(AK31,vysledovka!$D$8:$F$68,2,FALSE),10),1))</f>
        <v/>
      </c>
      <c r="AR33" s="411"/>
      <c r="AS33" s="409" t="str">
        <f>IF(LEN(VLOOKUP(AK31,vysledovka!$D$8:$F$68,2,FALSE))&lt;9,"",LEFT(RIGHT(VLOOKUP(AK31,vysledovka!$D$8:$F$68,2,FALSE),9),1))</f>
        <v/>
      </c>
      <c r="AT33" s="211"/>
      <c r="AU33" s="409" t="str">
        <f>IF(LEN(VLOOKUP(AK31,vysledovka!$D$8:$F$68,2,FALSE))&lt;8,"",LEFT(RIGHT(VLOOKUP(AK31,vysledovka!$D$8:$F$68,2,FALSE),8),1))</f>
        <v/>
      </c>
      <c r="AV33" s="411"/>
      <c r="AW33" s="409" t="str">
        <f>IF(LEN(VLOOKUP(AK31,vysledovka!$D$8:$F$68,2,FALSE))&lt;7,"",LEFT(RIGHT(VLOOKUP(AK31,vysledovka!$D$8:$F$68,2,FALSE),7),1))</f>
        <v/>
      </c>
      <c r="AX33" s="411"/>
      <c r="AY33" s="409" t="str">
        <f>IF(LEN(VLOOKUP(AK31,vysledovka!$D$8:$F$68,2,FALSE))&lt;6,"",LEFT(RIGHT(VLOOKUP(AK31,vysledovka!$D$8:$F$68,2,FALSE),6),1))</f>
        <v>9</v>
      </c>
      <c r="AZ33" s="211"/>
      <c r="BA33" s="754" t="str">
        <f>IF(LEN(VLOOKUP(AK31,vysledovka!$D$8:$F$68,2,FALSE))&lt;5,"",LEFT(RIGHT(VLOOKUP(AK31,vysledovka!$D$8:$F$68,2,FALSE),5),1))</f>
        <v>3</v>
      </c>
      <c r="BB33" s="754"/>
      <c r="BC33" s="411"/>
      <c r="BD33" s="409" t="str">
        <f>IF(LEN(VLOOKUP(AK31,vysledovka!$D$8:$F$68,2,FALSE))&lt;4,"",LEFT(RIGHT(VLOOKUP(AK31,vysledovka!$D$8:$F$68,2,FALSE),4),1))</f>
        <v>2</v>
      </c>
      <c r="BE33" s="411"/>
      <c r="BF33" s="409" t="str">
        <f>IF(LEN(VLOOKUP(AK31,vysledovka!$D$8:$F$68,2,FALSE))&lt;3,"",LEFT(RIGHT(VLOOKUP(AK31,vysledovka!$D$8:$F$68,2,FALSE),3),1))</f>
        <v>4</v>
      </c>
      <c r="BG33" s="411"/>
      <c r="BH33" s="409" t="str">
        <f>IF(LEN(VLOOKUP(AK31,vysledovka!$D$8:$F$68,2,FALSE))&lt;2,"",LEFT(RIGHT(VLOOKUP(AK31,vysledovka!$D$8:$F$68,2,FALSE),2),1))</f>
        <v>6</v>
      </c>
      <c r="BI33" s="411"/>
      <c r="BJ33" s="409" t="str">
        <f>IF(VLOOKUP(AK31,vysledovka!$D$8:$F$68,2,FALSE)=0,"",IF(LEN(VLOOKUP(AK31,vysledovka!$D$8:$F$68,2,FALSE))&lt;1,"",LEFT(RIGHT(VLOOKUP(AK31,vysledovka!$D$8:$F$68,2,FALSE),1),1)))</f>
        <v>0</v>
      </c>
      <c r="BK33" s="643"/>
      <c r="BL33" s="618"/>
      <c r="BM33" s="409" t="str">
        <f>IF(LEN(VLOOKUP(AK31,vysledovka!$D$8:$F$68,3,FALSE))&lt;11,"",LEFT(RIGHT(VLOOKUP(AK31,vysledovka!$D$8:$F$68,3,FALSE),11),1))</f>
        <v/>
      </c>
      <c r="BN33" s="211"/>
      <c r="BO33" s="409" t="str">
        <f>IF(LEN(VLOOKUP(AK31,vysledovka!$D$8:$F$68,3,FALSE))&lt;10,"",LEFT(RIGHT(VLOOKUP(AK31,vysledovka!$D$8:$F$68,3,FALSE),10),1))</f>
        <v/>
      </c>
      <c r="BP33" s="411"/>
      <c r="BQ33" s="409" t="str">
        <f>IF(LEN(VLOOKUP(AK31,vysledovka!$D$8:$F$68,3,FALSE))&lt;9,"",LEFT(RIGHT(VLOOKUP(AK31,vysledovka!$D$8:$F$68,3,FALSE),9),1))</f>
        <v/>
      </c>
      <c r="BR33" s="211"/>
      <c r="BS33" s="409" t="str">
        <f>IF(LEN(VLOOKUP(AK31,vysledovka!$D$8:$F$68,3,FALSE))&lt;8,"",LEFT(RIGHT(VLOOKUP(AK31,vysledovka!$D$8:$F$68,3,FALSE),8),1))</f>
        <v/>
      </c>
      <c r="BT33" s="411"/>
      <c r="BU33" s="409" t="str">
        <f>IF(LEN(VLOOKUP(AK31,vysledovka!$D$8:$F$68,3,FALSE))&lt;7,"",LEFT(RIGHT(VLOOKUP(AK31,vysledovka!$D$8:$F$68,3,FALSE),7),1))</f>
        <v/>
      </c>
      <c r="BV33" s="801"/>
      <c r="BW33" s="409" t="str">
        <f>IF(LEN(VLOOKUP(AK31,vysledovka!$D$8:$F$68,3,FALSE))&lt;6,"",LEFT(RIGHT(VLOOKUP(AK31,vysledovka!$D$8:$F$68,3,FALSE),6),1))</f>
        <v>2</v>
      </c>
      <c r="BX33" s="411"/>
      <c r="BY33" s="409" t="str">
        <f>IF(LEN(VLOOKUP(AK31,vysledovka!$D$8:$F$68,3,FALSE))&lt;5,"",LEFT(RIGHT(VLOOKUP(AK31,vysledovka!$D$8:$F$68,3,FALSE),5),1))</f>
        <v>1</v>
      </c>
      <c r="BZ33" s="411"/>
      <c r="CA33" s="409" t="str">
        <f>IF(LEN(VLOOKUP(AK31,vysledovka!$D$8:$F$68,3,FALSE))&lt;4,"",LEFT(RIGHT(VLOOKUP(AK31,vysledovka!$D$8:$F$68,3,FALSE),4),1))</f>
        <v>1</v>
      </c>
      <c r="CB33" s="802"/>
      <c r="CC33" s="409" t="str">
        <f>IF(LEN(VLOOKUP(AK31,vysledovka!$D$8:$F$68,3,FALSE))&lt;3,"",LEFT(RIGHT(VLOOKUP(AK31,vysledovka!$D$8:$F$68,3,FALSE),3),1))</f>
        <v>2</v>
      </c>
      <c r="CD33" s="411"/>
      <c r="CE33" s="409" t="str">
        <f>IF(LEN(VLOOKUP(AK31,vysledovka!$D$8:$F$68,3,FALSE))&lt;2,"",LEFT(RIGHT(VLOOKUP(AK31,vysledovka!$D$8:$F$68,3,FALSE),2),1))</f>
        <v>7</v>
      </c>
      <c r="CF33" s="411"/>
      <c r="CG33" s="409" t="str">
        <f>IF(VLOOKUP(AK31,vysledovka!$D$8:$F$68,3,FALSE)=0,"",IF(LEN(VLOOKUP(AK31,vysledovka!$D$8:$F$68,3,FALSE))&lt;1,"",LEFT(RIGHT(VLOOKUP(AK31,vysledovka!$D$8:$F$68,3,FALSE),1),1)))</f>
        <v>7</v>
      </c>
      <c r="CH33" s="242"/>
      <c r="CI33" s="272"/>
      <c r="CJ33" s="272"/>
    </row>
    <row r="34" spans="1:88" s="274" customFormat="1" ht="3" customHeight="1">
      <c r="A34" s="272"/>
      <c r="B34" s="272"/>
      <c r="C34" s="272"/>
      <c r="E34" s="875"/>
      <c r="F34" s="876"/>
      <c r="G34" s="777"/>
      <c r="H34" s="777"/>
      <c r="I34" s="777"/>
      <c r="J34" s="777"/>
      <c r="K34" s="777"/>
      <c r="L34" s="777"/>
      <c r="M34" s="777"/>
      <c r="N34" s="777"/>
      <c r="O34" s="777"/>
      <c r="P34" s="777"/>
      <c r="Q34" s="777"/>
      <c r="R34" s="777"/>
      <c r="S34" s="777"/>
      <c r="T34" s="777"/>
      <c r="U34" s="777"/>
      <c r="V34" s="777"/>
      <c r="W34" s="777"/>
      <c r="X34" s="777"/>
      <c r="Y34" s="777"/>
      <c r="Z34" s="777"/>
      <c r="AA34" s="777"/>
      <c r="AB34" s="777"/>
      <c r="AC34" s="777"/>
      <c r="AD34" s="777"/>
      <c r="AE34" s="777"/>
      <c r="AF34" s="777"/>
      <c r="AG34" s="777"/>
      <c r="AH34" s="777"/>
      <c r="AI34" s="777"/>
      <c r="AJ34" s="777"/>
      <c r="AK34" s="851"/>
      <c r="AL34" s="851"/>
      <c r="AM34" s="851"/>
      <c r="AN34" s="322"/>
      <c r="AO34" s="331"/>
      <c r="AP34" s="331"/>
      <c r="AQ34" s="331"/>
      <c r="AR34" s="331"/>
      <c r="AS34" s="331"/>
      <c r="AT34" s="331"/>
      <c r="AU34" s="331"/>
      <c r="AV34" s="331"/>
      <c r="AW34" s="331"/>
      <c r="AX34" s="331"/>
      <c r="AY34" s="331"/>
      <c r="AZ34" s="331"/>
      <c r="BA34" s="331"/>
      <c r="BB34" s="331"/>
      <c r="BC34" s="331"/>
      <c r="BD34" s="331"/>
      <c r="BE34" s="270"/>
      <c r="BF34" s="270"/>
      <c r="BG34" s="270"/>
      <c r="BH34" s="270"/>
      <c r="BI34" s="270"/>
      <c r="BJ34" s="270"/>
      <c r="BK34" s="270"/>
      <c r="BL34" s="638"/>
      <c r="BM34" s="638"/>
      <c r="BN34" s="638"/>
      <c r="BO34" s="638"/>
      <c r="BP34" s="638"/>
      <c r="BQ34" s="638"/>
      <c r="BR34" s="638"/>
      <c r="BS34" s="638"/>
      <c r="BT34" s="638"/>
      <c r="BU34" s="638"/>
      <c r="BV34" s="638"/>
      <c r="BW34" s="638"/>
      <c r="BX34" s="638"/>
      <c r="BY34" s="638"/>
      <c r="BZ34" s="638"/>
      <c r="CA34" s="638"/>
      <c r="CB34" s="638"/>
      <c r="CC34" s="270"/>
      <c r="CD34" s="270"/>
      <c r="CE34" s="270"/>
      <c r="CF34" s="270"/>
      <c r="CG34" s="270"/>
      <c r="CH34" s="243"/>
      <c r="CI34" s="272"/>
      <c r="CJ34" s="272"/>
    </row>
    <row r="35" spans="1:88" s="206" customFormat="1" ht="3" customHeight="1">
      <c r="A35" s="173"/>
      <c r="B35" s="325"/>
      <c r="C35" s="178"/>
      <c r="D35" s="178"/>
      <c r="E35" s="865" t="s">
        <v>196</v>
      </c>
      <c r="F35" s="866"/>
      <c r="G35" s="765" t="str">
        <f>Index!C211</f>
        <v>Aktivácia (účtová skupina 62)</v>
      </c>
      <c r="H35" s="777"/>
      <c r="I35" s="777"/>
      <c r="J35" s="777"/>
      <c r="K35" s="777"/>
      <c r="L35" s="777"/>
      <c r="M35" s="777"/>
      <c r="N35" s="777"/>
      <c r="O35" s="777"/>
      <c r="P35" s="777"/>
      <c r="Q35" s="777"/>
      <c r="R35" s="777"/>
      <c r="S35" s="777"/>
      <c r="T35" s="777"/>
      <c r="U35" s="777"/>
      <c r="V35" s="777"/>
      <c r="W35" s="777"/>
      <c r="X35" s="777"/>
      <c r="Y35" s="777"/>
      <c r="Z35" s="777"/>
      <c r="AA35" s="777"/>
      <c r="AB35" s="777"/>
      <c r="AC35" s="777"/>
      <c r="AD35" s="777"/>
      <c r="AE35" s="777"/>
      <c r="AF35" s="777"/>
      <c r="AG35" s="777"/>
      <c r="AH35" s="777"/>
      <c r="AI35" s="777"/>
      <c r="AJ35" s="777"/>
      <c r="AK35" s="850" t="s">
        <v>177</v>
      </c>
      <c r="AL35" s="851"/>
      <c r="AM35" s="851"/>
      <c r="AN35" s="321"/>
      <c r="AO35" s="332"/>
      <c r="AP35" s="332"/>
      <c r="AQ35" s="332"/>
      <c r="AR35" s="332"/>
      <c r="AS35" s="332"/>
      <c r="AT35" s="332"/>
      <c r="AU35" s="332"/>
      <c r="AV35" s="332"/>
      <c r="AW35" s="332"/>
      <c r="AX35" s="332"/>
      <c r="AY35" s="332"/>
      <c r="AZ35" s="332"/>
      <c r="BA35" s="332"/>
      <c r="BB35" s="332"/>
      <c r="BC35" s="332"/>
      <c r="BD35" s="332"/>
      <c r="BE35" s="264"/>
      <c r="BF35" s="264"/>
      <c r="BG35" s="264"/>
      <c r="BH35" s="264"/>
      <c r="BI35" s="264"/>
      <c r="BJ35" s="264"/>
      <c r="BK35" s="264"/>
      <c r="BL35" s="659"/>
      <c r="BM35" s="659"/>
      <c r="BN35" s="659"/>
      <c r="BO35" s="659"/>
      <c r="BP35" s="659"/>
      <c r="BQ35" s="659"/>
      <c r="BR35" s="659"/>
      <c r="BS35" s="659"/>
      <c r="BT35" s="659"/>
      <c r="BU35" s="659"/>
      <c r="BV35" s="659"/>
      <c r="BW35" s="659"/>
      <c r="BX35" s="659"/>
      <c r="BY35" s="659"/>
      <c r="BZ35" s="659"/>
      <c r="CA35" s="659"/>
      <c r="CB35" s="659"/>
      <c r="CC35" s="264"/>
      <c r="CD35" s="264"/>
      <c r="CE35" s="264"/>
      <c r="CF35" s="264"/>
      <c r="CG35" s="264"/>
      <c r="CH35" s="241"/>
      <c r="CI35" s="245"/>
      <c r="CJ35" s="245"/>
    </row>
    <row r="36" spans="1:88" s="206" customFormat="1" ht="3" customHeight="1">
      <c r="A36" s="173"/>
      <c r="B36" s="173"/>
      <c r="C36" s="173"/>
      <c r="D36" s="325"/>
      <c r="E36" s="867"/>
      <c r="F36" s="868"/>
      <c r="G36" s="777"/>
      <c r="H36" s="777"/>
      <c r="I36" s="777"/>
      <c r="J36" s="777"/>
      <c r="K36" s="777"/>
      <c r="L36" s="777"/>
      <c r="M36" s="777"/>
      <c r="N36" s="777"/>
      <c r="O36" s="777"/>
      <c r="P36" s="777"/>
      <c r="Q36" s="777"/>
      <c r="R36" s="777"/>
      <c r="S36" s="777"/>
      <c r="T36" s="777"/>
      <c r="U36" s="777"/>
      <c r="V36" s="777"/>
      <c r="W36" s="777"/>
      <c r="X36" s="777"/>
      <c r="Y36" s="777"/>
      <c r="Z36" s="777"/>
      <c r="AA36" s="777"/>
      <c r="AB36" s="777"/>
      <c r="AC36" s="777"/>
      <c r="AD36" s="777"/>
      <c r="AE36" s="777"/>
      <c r="AF36" s="777"/>
      <c r="AG36" s="777"/>
      <c r="AH36" s="777"/>
      <c r="AI36" s="777"/>
      <c r="AJ36" s="777"/>
      <c r="AK36" s="851"/>
      <c r="AL36" s="851"/>
      <c r="AM36" s="851"/>
      <c r="AN36" s="319"/>
      <c r="AO36" s="413"/>
      <c r="AP36" s="413"/>
      <c r="AQ36" s="413"/>
      <c r="AR36" s="412"/>
      <c r="AS36" s="414"/>
      <c r="AT36" s="414"/>
      <c r="AU36" s="414"/>
      <c r="AV36" s="414"/>
      <c r="AW36" s="414"/>
      <c r="AX36" s="415"/>
      <c r="AY36" s="613"/>
      <c r="AZ36" s="613"/>
      <c r="BA36" s="613"/>
      <c r="BB36" s="613"/>
      <c r="BC36" s="613"/>
      <c r="BD36" s="613"/>
      <c r="BE36" s="411"/>
      <c r="BF36" s="761"/>
      <c r="BG36" s="761"/>
      <c r="BH36" s="761"/>
      <c r="BI36" s="761"/>
      <c r="BJ36" s="761"/>
      <c r="BK36" s="643"/>
      <c r="BL36" s="618"/>
      <c r="BM36" s="612"/>
      <c r="BN36" s="612"/>
      <c r="BO36" s="612"/>
      <c r="BP36" s="412"/>
      <c r="BQ36" s="613"/>
      <c r="BR36" s="613"/>
      <c r="BS36" s="613"/>
      <c r="BT36" s="613"/>
      <c r="BU36" s="613"/>
      <c r="BV36" s="610"/>
      <c r="BW36" s="614"/>
      <c r="BX36" s="614"/>
      <c r="BY36" s="614"/>
      <c r="BZ36" s="614"/>
      <c r="CA36" s="614"/>
      <c r="CB36" s="611"/>
      <c r="CC36" s="614"/>
      <c r="CD36" s="614"/>
      <c r="CE36" s="614"/>
      <c r="CF36" s="614"/>
      <c r="CG36" s="614"/>
      <c r="CH36" s="242"/>
      <c r="CI36" s="245"/>
      <c r="CJ36" s="245"/>
    </row>
    <row r="37" spans="1:88" s="203" customFormat="1" ht="15" customHeight="1">
      <c r="A37" s="173"/>
      <c r="B37" s="173"/>
      <c r="C37" s="173"/>
      <c r="E37" s="867"/>
      <c r="F37" s="868"/>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851"/>
      <c r="AL37" s="851"/>
      <c r="AM37" s="851"/>
      <c r="AN37" s="319"/>
      <c r="AO37" s="409" t="str">
        <f>IF(LEN(VLOOKUP(AK35,vysledovka!$D$8:$F$68,2,FALSE))&lt;11,"",LEFT(RIGHT(VLOOKUP(AK35,vysledovka!$D$8:$F$68,2,FALSE),11),1))</f>
        <v/>
      </c>
      <c r="AP37" s="211"/>
      <c r="AQ37" s="409" t="str">
        <f>IF(LEN(VLOOKUP(AK35,vysledovka!$D$8:$F$68,2,FALSE))&lt;10,"",LEFT(RIGHT(VLOOKUP(AK35,vysledovka!$D$8:$F$68,2,FALSE),10),1))</f>
        <v/>
      </c>
      <c r="AR37" s="411"/>
      <c r="AS37" s="409" t="str">
        <f>IF(LEN(VLOOKUP(AK35,vysledovka!$D$8:$F$68,2,FALSE))&lt;9,"",LEFT(RIGHT(VLOOKUP(AK35,vysledovka!$D$8:$F$68,2,FALSE),9),1))</f>
        <v/>
      </c>
      <c r="AT37" s="211"/>
      <c r="AU37" s="409" t="str">
        <f>IF(LEN(VLOOKUP(AK35,vysledovka!$D$8:$F$68,2,FALSE))&lt;8,"",LEFT(RIGHT(VLOOKUP(AK35,vysledovka!$D$8:$F$68,2,FALSE),8),1))</f>
        <v/>
      </c>
      <c r="AV37" s="411"/>
      <c r="AW37" s="409" t="str">
        <f>IF(LEN(VLOOKUP(AK35,vysledovka!$D$8:$F$68,2,FALSE))&lt;7,"",LEFT(RIGHT(VLOOKUP(AK35,vysledovka!$D$8:$F$68,2,FALSE),7),1))</f>
        <v/>
      </c>
      <c r="AX37" s="415"/>
      <c r="AY37" s="409" t="str">
        <f>IF(LEN(VLOOKUP(AK35,vysledovka!$D$8:$F$68,2,FALSE))&lt;6,"",LEFT(RIGHT(VLOOKUP(AK35,vysledovka!$D$8:$F$68,2,FALSE),6),1))</f>
        <v/>
      </c>
      <c r="AZ37" s="211"/>
      <c r="BA37" s="754" t="str">
        <f>IF(LEN(VLOOKUP(AK35,vysledovka!$D$8:$F$68,2,FALSE))&lt;5,"",LEFT(RIGHT(VLOOKUP(AK35,vysledovka!$D$8:$F$68,2,FALSE),5),1))</f>
        <v/>
      </c>
      <c r="BB37" s="754"/>
      <c r="BC37" s="411"/>
      <c r="BD37" s="409" t="str">
        <f>IF(LEN(VLOOKUP(AK35,vysledovka!$D$8:$F$68,2,FALSE))&lt;4,"",LEFT(RIGHT(VLOOKUP(AK35,vysledovka!$D$8:$F$68,2,FALSE),4),1))</f>
        <v/>
      </c>
      <c r="BE37" s="411"/>
      <c r="BF37" s="409" t="str">
        <f>IF(LEN(VLOOKUP(AK35,vysledovka!$D$8:$F$68,2,FALSE))&lt;3,"",LEFT(RIGHT(VLOOKUP(AK35,vysledovka!$D$8:$F$68,2,FALSE),3),1))</f>
        <v/>
      </c>
      <c r="BG37" s="411"/>
      <c r="BH37" s="409" t="str">
        <f>IF(LEN(VLOOKUP(AK35,vysledovka!$D$8:$F$68,2,FALSE))&lt;2,"",LEFT(RIGHT(VLOOKUP(AK35,vysledovka!$D$8:$F$68,2,FALSE),2),1))</f>
        <v/>
      </c>
      <c r="BI37" s="411"/>
      <c r="BJ37" s="409" t="str">
        <f>IF(VLOOKUP(AK35,vysledovka!$D$8:$F$68,2,FALSE)=0,"",IF(LEN(VLOOKUP(AK35,vysledovka!$D$8:$F$68,2,FALSE))&lt;1,"",LEFT(RIGHT(VLOOKUP(AK35,vysledovka!$D$8:$F$68,2,FALSE),1),1)))</f>
        <v/>
      </c>
      <c r="BK37" s="643"/>
      <c r="BL37" s="618"/>
      <c r="BM37" s="409" t="str">
        <f>IF(LEN(VLOOKUP(AK35,vysledovka!$D$8:$F$68,3,FALSE))&lt;11,"",LEFT(RIGHT(VLOOKUP(AK35,vysledovka!$D$8:$F$68,3,FALSE),11),1))</f>
        <v/>
      </c>
      <c r="BN37" s="211"/>
      <c r="BO37" s="409" t="str">
        <f>IF(LEN(VLOOKUP(AK35,vysledovka!$D$8:$F$68,3,FALSE))&lt;10,"",LEFT(RIGHT(VLOOKUP(AK35,vysledovka!$D$8:$F$68,3,FALSE),10),1))</f>
        <v/>
      </c>
      <c r="BP37" s="411"/>
      <c r="BQ37" s="409" t="str">
        <f>IF(LEN(VLOOKUP(AK35,vysledovka!$D$8:$F$68,3,FALSE))&lt;9,"",LEFT(RIGHT(VLOOKUP(AK35,vysledovka!$D$8:$F$68,3,FALSE),9),1))</f>
        <v/>
      </c>
      <c r="BR37" s="211"/>
      <c r="BS37" s="409" t="str">
        <f>IF(LEN(VLOOKUP(AK35,vysledovka!$D$8:$F$68,3,FALSE))&lt;8,"",LEFT(RIGHT(VLOOKUP(AK35,vysledovka!$D$8:$F$68,3,FALSE),8),1))</f>
        <v/>
      </c>
      <c r="BT37" s="411"/>
      <c r="BU37" s="409" t="str">
        <f>IF(LEN(VLOOKUP(AK35,vysledovka!$D$8:$F$68,3,FALSE))&lt;7,"",LEFT(RIGHT(VLOOKUP(AK35,vysledovka!$D$8:$F$68,3,FALSE),7),1))</f>
        <v/>
      </c>
      <c r="BV37" s="610"/>
      <c r="BW37" s="409" t="str">
        <f>IF(LEN(VLOOKUP(AK35,vysledovka!$D$8:$F$68,3,FALSE))&lt;6,"",LEFT(RIGHT(VLOOKUP(AK35,vysledovka!$D$8:$F$68,3,FALSE),6),1))</f>
        <v/>
      </c>
      <c r="BX37" s="411"/>
      <c r="BY37" s="409" t="str">
        <f>IF(LEN(VLOOKUP(AK35,vysledovka!$D$8:$F$68,3,FALSE))&lt;5,"",LEFT(RIGHT(VLOOKUP(AK35,vysledovka!$D$8:$F$68,3,FALSE),5),1))</f>
        <v/>
      </c>
      <c r="BZ37" s="411"/>
      <c r="CA37" s="409" t="str">
        <f>IF(LEN(VLOOKUP(AK35,vysledovka!$D$8:$F$68,3,FALSE))&lt;4,"",LEFT(RIGHT(VLOOKUP(AK35,vysledovka!$D$8:$F$68,3,FALSE),4),1))</f>
        <v/>
      </c>
      <c r="CB37" s="611"/>
      <c r="CC37" s="409" t="str">
        <f>IF(LEN(VLOOKUP(AK35,vysledovka!$D$8:$F$68,3,FALSE))&lt;3,"",LEFT(RIGHT(VLOOKUP(AK35,vysledovka!$D$8:$F$68,3,FALSE),3),1))</f>
        <v/>
      </c>
      <c r="CD37" s="411"/>
      <c r="CE37" s="409" t="str">
        <f>IF(LEN(VLOOKUP(AK35,vysledovka!$D$8:$F$68,3,FALSE))&lt;2,"",LEFT(RIGHT(VLOOKUP(AK35,vysledovka!$D$8:$F$68,3,FALSE),2),1))</f>
        <v/>
      </c>
      <c r="CF37" s="411"/>
      <c r="CG37" s="409" t="str">
        <f>IF(VLOOKUP(AK35,vysledovka!$D$8:$F$68,3,FALSE)=0,"",IF(LEN(VLOOKUP(AK35,vysledovka!$D$8:$F$68,3,FALSE))&lt;1,"",LEFT(RIGHT(VLOOKUP(AK35,vysledovka!$D$8:$F$68,3,FALSE),1),1)))</f>
        <v/>
      </c>
      <c r="CH37" s="242"/>
      <c r="CI37" s="173"/>
      <c r="CJ37" s="173"/>
    </row>
    <row r="38" spans="1:88" s="203" customFormat="1" ht="3" customHeight="1">
      <c r="A38" s="173"/>
      <c r="B38" s="173"/>
      <c r="C38" s="173"/>
      <c r="E38" s="869"/>
      <c r="F38" s="870"/>
      <c r="G38" s="777"/>
      <c r="H38" s="777"/>
      <c r="I38" s="777"/>
      <c r="J38" s="777"/>
      <c r="K38" s="777"/>
      <c r="L38" s="777"/>
      <c r="M38" s="777"/>
      <c r="N38" s="777"/>
      <c r="O38" s="777"/>
      <c r="P38" s="777"/>
      <c r="Q38" s="777"/>
      <c r="R38" s="777"/>
      <c r="S38" s="777"/>
      <c r="T38" s="777"/>
      <c r="U38" s="777"/>
      <c r="V38" s="777"/>
      <c r="W38" s="777"/>
      <c r="X38" s="777"/>
      <c r="Y38" s="777"/>
      <c r="Z38" s="777"/>
      <c r="AA38" s="777"/>
      <c r="AB38" s="777"/>
      <c r="AC38" s="777"/>
      <c r="AD38" s="777"/>
      <c r="AE38" s="777"/>
      <c r="AF38" s="777"/>
      <c r="AG38" s="777"/>
      <c r="AH38" s="777"/>
      <c r="AI38" s="777"/>
      <c r="AJ38" s="777"/>
      <c r="AK38" s="851"/>
      <c r="AL38" s="851"/>
      <c r="AM38" s="851"/>
      <c r="AN38" s="322"/>
      <c r="AO38" s="331"/>
      <c r="AP38" s="331"/>
      <c r="AQ38" s="331"/>
      <c r="AR38" s="331"/>
      <c r="AS38" s="331"/>
      <c r="AT38" s="331"/>
      <c r="AU38" s="331"/>
      <c r="AV38" s="331"/>
      <c r="AW38" s="331"/>
      <c r="AX38" s="331"/>
      <c r="AY38" s="331"/>
      <c r="AZ38" s="331"/>
      <c r="BA38" s="331"/>
      <c r="BB38" s="331"/>
      <c r="BC38" s="331"/>
      <c r="BD38" s="331"/>
      <c r="BE38" s="270"/>
      <c r="BF38" s="270"/>
      <c r="BG38" s="270"/>
      <c r="BH38" s="270"/>
      <c r="BI38" s="270"/>
      <c r="BJ38" s="270"/>
      <c r="BK38" s="270"/>
      <c r="BL38" s="638"/>
      <c r="BM38" s="638"/>
      <c r="BN38" s="638"/>
      <c r="BO38" s="638"/>
      <c r="BP38" s="638"/>
      <c r="BQ38" s="638"/>
      <c r="BR38" s="638"/>
      <c r="BS38" s="638"/>
      <c r="BT38" s="638"/>
      <c r="BU38" s="638"/>
      <c r="BV38" s="638"/>
      <c r="BW38" s="638"/>
      <c r="BX38" s="638"/>
      <c r="BY38" s="638"/>
      <c r="BZ38" s="638"/>
      <c r="CA38" s="638"/>
      <c r="CB38" s="638"/>
      <c r="CC38" s="270"/>
      <c r="CD38" s="270"/>
      <c r="CE38" s="270"/>
      <c r="CF38" s="270"/>
      <c r="CG38" s="270"/>
      <c r="CH38" s="243"/>
      <c r="CI38" s="173"/>
      <c r="CJ38" s="173"/>
    </row>
    <row r="39" spans="1:88" s="206" customFormat="1" ht="3" customHeight="1">
      <c r="A39" s="272"/>
      <c r="B39" s="273"/>
      <c r="C39" s="178"/>
      <c r="D39" s="178"/>
      <c r="E39" s="871" t="s">
        <v>198</v>
      </c>
      <c r="F39" s="872"/>
      <c r="G39" s="856" t="str">
        <f>Index!C212</f>
        <v>Tržby z predaja dlhodobého nehmotného majetku, dlhodobého hmotného majetku a materiálu (641, 642)</v>
      </c>
      <c r="H39" s="877"/>
      <c r="I39" s="877"/>
      <c r="J39" s="877"/>
      <c r="K39" s="877"/>
      <c r="L39" s="877"/>
      <c r="M39" s="877"/>
      <c r="N39" s="877"/>
      <c r="O39" s="877"/>
      <c r="P39" s="877"/>
      <c r="Q39" s="877"/>
      <c r="R39" s="877"/>
      <c r="S39" s="877"/>
      <c r="T39" s="877"/>
      <c r="U39" s="877"/>
      <c r="V39" s="877"/>
      <c r="W39" s="877"/>
      <c r="X39" s="877"/>
      <c r="Y39" s="877"/>
      <c r="Z39" s="877"/>
      <c r="AA39" s="877"/>
      <c r="AB39" s="877"/>
      <c r="AC39" s="877"/>
      <c r="AD39" s="877"/>
      <c r="AE39" s="877"/>
      <c r="AF39" s="877"/>
      <c r="AG39" s="877"/>
      <c r="AH39" s="877"/>
      <c r="AI39" s="877"/>
      <c r="AJ39" s="877"/>
      <c r="AK39" s="850" t="s">
        <v>178</v>
      </c>
      <c r="AL39" s="851"/>
      <c r="AM39" s="851"/>
      <c r="AN39" s="321"/>
      <c r="AO39" s="332"/>
      <c r="AP39" s="332"/>
      <c r="AQ39" s="332"/>
      <c r="AR39" s="332"/>
      <c r="AS39" s="332"/>
      <c r="AT39" s="332"/>
      <c r="AU39" s="332"/>
      <c r="AV39" s="332"/>
      <c r="AW39" s="332"/>
      <c r="AX39" s="332"/>
      <c r="AY39" s="332"/>
      <c r="AZ39" s="332"/>
      <c r="BA39" s="332"/>
      <c r="BB39" s="332"/>
      <c r="BC39" s="332"/>
      <c r="BD39" s="332"/>
      <c r="BE39" s="264"/>
      <c r="BF39" s="264"/>
      <c r="BG39" s="264"/>
      <c r="BH39" s="264"/>
      <c r="BI39" s="264"/>
      <c r="BJ39" s="264"/>
      <c r="BK39" s="264"/>
      <c r="BL39" s="659"/>
      <c r="BM39" s="659"/>
      <c r="BN39" s="659"/>
      <c r="BO39" s="659"/>
      <c r="BP39" s="659"/>
      <c r="BQ39" s="659"/>
      <c r="BR39" s="659"/>
      <c r="BS39" s="659"/>
      <c r="BT39" s="659"/>
      <c r="BU39" s="659"/>
      <c r="BV39" s="659"/>
      <c r="BW39" s="659"/>
      <c r="BX39" s="659"/>
      <c r="BY39" s="659"/>
      <c r="BZ39" s="659"/>
      <c r="CA39" s="659"/>
      <c r="CB39" s="659"/>
      <c r="CC39" s="264"/>
      <c r="CD39" s="264"/>
      <c r="CE39" s="264"/>
      <c r="CF39" s="264"/>
      <c r="CG39" s="264"/>
      <c r="CH39" s="241"/>
      <c r="CI39" s="245"/>
      <c r="CJ39" s="245"/>
    </row>
    <row r="40" spans="1:88" s="206" customFormat="1" ht="3" customHeight="1">
      <c r="A40" s="272"/>
      <c r="B40" s="272"/>
      <c r="C40" s="272"/>
      <c r="D40" s="273"/>
      <c r="E40" s="873"/>
      <c r="F40" s="874"/>
      <c r="G40" s="877"/>
      <c r="H40" s="877"/>
      <c r="I40" s="877"/>
      <c r="J40" s="877"/>
      <c r="K40" s="877"/>
      <c r="L40" s="877"/>
      <c r="M40" s="877"/>
      <c r="N40" s="877"/>
      <c r="O40" s="877"/>
      <c r="P40" s="877"/>
      <c r="Q40" s="877"/>
      <c r="R40" s="877"/>
      <c r="S40" s="877"/>
      <c r="T40" s="877"/>
      <c r="U40" s="877"/>
      <c r="V40" s="877"/>
      <c r="W40" s="877"/>
      <c r="X40" s="877"/>
      <c r="Y40" s="877"/>
      <c r="Z40" s="877"/>
      <c r="AA40" s="877"/>
      <c r="AB40" s="877"/>
      <c r="AC40" s="877"/>
      <c r="AD40" s="877"/>
      <c r="AE40" s="877"/>
      <c r="AF40" s="877"/>
      <c r="AG40" s="877"/>
      <c r="AH40" s="877"/>
      <c r="AI40" s="877"/>
      <c r="AJ40" s="877"/>
      <c r="AK40" s="851"/>
      <c r="AL40" s="851"/>
      <c r="AM40" s="851"/>
      <c r="AN40" s="319"/>
      <c r="AO40" s="413"/>
      <c r="AP40" s="413"/>
      <c r="AQ40" s="413"/>
      <c r="AR40" s="412"/>
      <c r="AS40" s="410"/>
      <c r="AT40" s="410"/>
      <c r="AU40" s="410"/>
      <c r="AV40" s="410"/>
      <c r="AW40" s="410"/>
      <c r="AX40" s="411"/>
      <c r="AY40" s="800"/>
      <c r="AZ40" s="800"/>
      <c r="BA40" s="800"/>
      <c r="BB40" s="800"/>
      <c r="BC40" s="800"/>
      <c r="BD40" s="800"/>
      <c r="BE40" s="411"/>
      <c r="BF40" s="761"/>
      <c r="BG40" s="761"/>
      <c r="BH40" s="761"/>
      <c r="BI40" s="761"/>
      <c r="BJ40" s="761"/>
      <c r="BK40" s="643"/>
      <c r="BL40" s="618"/>
      <c r="BM40" s="612"/>
      <c r="BN40" s="612"/>
      <c r="BO40" s="612"/>
      <c r="BP40" s="412"/>
      <c r="BQ40" s="800"/>
      <c r="BR40" s="800"/>
      <c r="BS40" s="800"/>
      <c r="BT40" s="800"/>
      <c r="BU40" s="800"/>
      <c r="BV40" s="801"/>
      <c r="BW40" s="761"/>
      <c r="BX40" s="761"/>
      <c r="BY40" s="761"/>
      <c r="BZ40" s="761"/>
      <c r="CA40" s="761"/>
      <c r="CB40" s="802"/>
      <c r="CC40" s="761"/>
      <c r="CD40" s="761"/>
      <c r="CE40" s="761"/>
      <c r="CF40" s="761"/>
      <c r="CG40" s="761"/>
      <c r="CH40" s="242"/>
      <c r="CI40" s="245"/>
      <c r="CJ40" s="245"/>
    </row>
    <row r="41" spans="1:88" s="274" customFormat="1" ht="15" customHeight="1">
      <c r="A41" s="272"/>
      <c r="B41" s="272"/>
      <c r="C41" s="272"/>
      <c r="E41" s="873"/>
      <c r="F41" s="874"/>
      <c r="G41" s="877"/>
      <c r="H41" s="877"/>
      <c r="I41" s="877"/>
      <c r="J41" s="877"/>
      <c r="K41" s="877"/>
      <c r="L41" s="877"/>
      <c r="M41" s="877"/>
      <c r="N41" s="877"/>
      <c r="O41" s="877"/>
      <c r="P41" s="877"/>
      <c r="Q41" s="877"/>
      <c r="R41" s="877"/>
      <c r="S41" s="877"/>
      <c r="T41" s="877"/>
      <c r="U41" s="877"/>
      <c r="V41" s="877"/>
      <c r="W41" s="877"/>
      <c r="X41" s="877"/>
      <c r="Y41" s="877"/>
      <c r="Z41" s="877"/>
      <c r="AA41" s="877"/>
      <c r="AB41" s="877"/>
      <c r="AC41" s="877"/>
      <c r="AD41" s="877"/>
      <c r="AE41" s="877"/>
      <c r="AF41" s="877"/>
      <c r="AG41" s="877"/>
      <c r="AH41" s="877"/>
      <c r="AI41" s="877"/>
      <c r="AJ41" s="877"/>
      <c r="AK41" s="851"/>
      <c r="AL41" s="851"/>
      <c r="AM41" s="851"/>
      <c r="AN41" s="319"/>
      <c r="AO41" s="409" t="str">
        <f>IF(LEN(VLOOKUP(AK39,vysledovka!$D$8:$F$68,2,FALSE))&lt;11,"",LEFT(RIGHT(VLOOKUP(AK39,vysledovka!$D$8:$F$68,2,FALSE),11),1))</f>
        <v/>
      </c>
      <c r="AP41" s="211"/>
      <c r="AQ41" s="409" t="str">
        <f>IF(LEN(VLOOKUP(AK39,vysledovka!$D$8:$F$68,2,FALSE))&lt;10,"",LEFT(RIGHT(VLOOKUP(AK39,vysledovka!$D$8:$F$68,2,FALSE),10),1))</f>
        <v/>
      </c>
      <c r="AR41" s="411"/>
      <c r="AS41" s="409" t="str">
        <f>IF(LEN(VLOOKUP(AK39,vysledovka!$D$8:$F$68,2,FALSE))&lt;9,"",LEFT(RIGHT(VLOOKUP(AK39,vysledovka!$D$8:$F$68,2,FALSE),9),1))</f>
        <v/>
      </c>
      <c r="AT41" s="211"/>
      <c r="AU41" s="409" t="str">
        <f>IF(LEN(VLOOKUP(AK39,vysledovka!$D$8:$F$68,2,FALSE))&lt;8,"",LEFT(RIGHT(VLOOKUP(AK39,vysledovka!$D$8:$F$68,2,FALSE),8),1))</f>
        <v/>
      </c>
      <c r="AV41" s="411"/>
      <c r="AW41" s="409" t="str">
        <f>IF(LEN(VLOOKUP(AK39,vysledovka!$D$8:$F$68,2,FALSE))&lt;7,"",LEFT(RIGHT(VLOOKUP(AK39,vysledovka!$D$8:$F$68,2,FALSE),7),1))</f>
        <v>1</v>
      </c>
      <c r="AX41" s="411"/>
      <c r="AY41" s="409" t="str">
        <f>IF(LEN(VLOOKUP(AK39,vysledovka!$D$8:$F$68,2,FALSE))&lt;6,"",LEFT(RIGHT(VLOOKUP(AK39,vysledovka!$D$8:$F$68,2,FALSE),6),1))</f>
        <v>3</v>
      </c>
      <c r="AZ41" s="211"/>
      <c r="BA41" s="754" t="str">
        <f>IF(LEN(VLOOKUP(AK39,vysledovka!$D$8:$F$68,2,FALSE))&lt;5,"",LEFT(RIGHT(VLOOKUP(AK39,vysledovka!$D$8:$F$68,2,FALSE),5),1))</f>
        <v>9</v>
      </c>
      <c r="BB41" s="754"/>
      <c r="BC41" s="411"/>
      <c r="BD41" s="409" t="str">
        <f>IF(LEN(VLOOKUP(AK39,vysledovka!$D$8:$F$68,2,FALSE))&lt;4,"",LEFT(RIGHT(VLOOKUP(AK39,vysledovka!$D$8:$F$68,2,FALSE),4),1))</f>
        <v>4</v>
      </c>
      <c r="BE41" s="411"/>
      <c r="BF41" s="409" t="str">
        <f>IF(LEN(VLOOKUP(AK39,vysledovka!$D$8:$F$68,2,FALSE))&lt;3,"",LEFT(RIGHT(VLOOKUP(AK39,vysledovka!$D$8:$F$68,2,FALSE),3),1))</f>
        <v>8</v>
      </c>
      <c r="BG41" s="411"/>
      <c r="BH41" s="409" t="str">
        <f>IF(LEN(VLOOKUP(AK39,vysledovka!$D$8:$F$68,2,FALSE))&lt;2,"",LEFT(RIGHT(VLOOKUP(AK39,vysledovka!$D$8:$F$68,2,FALSE),2),1))</f>
        <v>5</v>
      </c>
      <c r="BI41" s="411"/>
      <c r="BJ41" s="409" t="str">
        <f>IF(VLOOKUP(AK39,vysledovka!$D$8:$F$68,2,FALSE)=0,"",IF(LEN(VLOOKUP(AK39,vysledovka!$D$8:$F$68,2,FALSE))&lt;1,"",LEFT(RIGHT(VLOOKUP(AK39,vysledovka!$D$8:$F$68,2,FALSE),1),1)))</f>
        <v>4</v>
      </c>
      <c r="BK41" s="643"/>
      <c r="BL41" s="618"/>
      <c r="BM41" s="409" t="str">
        <f>IF(LEN(VLOOKUP(AK39,vysledovka!$D$8:$F$68,3,FALSE))&lt;11,"",LEFT(RIGHT(VLOOKUP(AK39,vysledovka!$D$8:$F$68,3,FALSE),11),1))</f>
        <v/>
      </c>
      <c r="BN41" s="211"/>
      <c r="BO41" s="409" t="str">
        <f>IF(LEN(VLOOKUP(AK39,vysledovka!$D$8:$F$68,3,FALSE))&lt;10,"",LEFT(RIGHT(VLOOKUP(AK39,vysledovka!$D$8:$F$68,3,FALSE),10),1))</f>
        <v/>
      </c>
      <c r="BP41" s="411"/>
      <c r="BQ41" s="409" t="str">
        <f>IF(LEN(VLOOKUP(AK39,vysledovka!$D$8:$F$68,3,FALSE))&lt;9,"",LEFT(RIGHT(VLOOKUP(AK39,vysledovka!$D$8:$F$68,3,FALSE),9),1))</f>
        <v/>
      </c>
      <c r="BR41" s="211"/>
      <c r="BS41" s="409" t="str">
        <f>IF(LEN(VLOOKUP(AK39,vysledovka!$D$8:$F$68,3,FALSE))&lt;8,"",LEFT(RIGHT(VLOOKUP(AK39,vysledovka!$D$8:$F$68,3,FALSE),8),1))</f>
        <v/>
      </c>
      <c r="BT41" s="411"/>
      <c r="BU41" s="409" t="str">
        <f>IF(LEN(VLOOKUP(AK39,vysledovka!$D$8:$F$68,3,FALSE))&lt;7,"",LEFT(RIGHT(VLOOKUP(AK39,vysledovka!$D$8:$F$68,3,FALSE),7),1))</f>
        <v>1</v>
      </c>
      <c r="BV41" s="801"/>
      <c r="BW41" s="409" t="str">
        <f>IF(LEN(VLOOKUP(AK39,vysledovka!$D$8:$F$68,3,FALSE))&lt;6,"",LEFT(RIGHT(VLOOKUP(AK39,vysledovka!$D$8:$F$68,3,FALSE),6),1))</f>
        <v>4</v>
      </c>
      <c r="BX41" s="411"/>
      <c r="BY41" s="409" t="str">
        <f>IF(LEN(VLOOKUP(AK39,vysledovka!$D$8:$F$68,3,FALSE))&lt;5,"",LEFT(RIGHT(VLOOKUP(AK39,vysledovka!$D$8:$F$68,3,FALSE),5),1))</f>
        <v>3</v>
      </c>
      <c r="BZ41" s="411"/>
      <c r="CA41" s="409" t="str">
        <f>IF(LEN(VLOOKUP(AK39,vysledovka!$D$8:$F$68,3,FALSE))&lt;4,"",LEFT(RIGHT(VLOOKUP(AK39,vysledovka!$D$8:$F$68,3,FALSE),4),1))</f>
        <v>1</v>
      </c>
      <c r="CB41" s="802"/>
      <c r="CC41" s="409" t="str">
        <f>IF(LEN(VLOOKUP(AK39,vysledovka!$D$8:$F$68,3,FALSE))&lt;3,"",LEFT(RIGHT(VLOOKUP(AK39,vysledovka!$D$8:$F$68,3,FALSE),3),1))</f>
        <v>3</v>
      </c>
      <c r="CD41" s="411"/>
      <c r="CE41" s="409" t="str">
        <f>IF(LEN(VLOOKUP(AK39,vysledovka!$D$8:$F$68,3,FALSE))&lt;2,"",LEFT(RIGHT(VLOOKUP(AK39,vysledovka!$D$8:$F$68,3,FALSE),2),1))</f>
        <v>9</v>
      </c>
      <c r="CF41" s="411"/>
      <c r="CG41" s="409" t="str">
        <f>IF(VLOOKUP(AK39,vysledovka!$D$8:$F$68,3,FALSE)=0,"",IF(LEN(VLOOKUP(AK39,vysledovka!$D$8:$F$68,3,FALSE))&lt;1,"",LEFT(RIGHT(VLOOKUP(AK39,vysledovka!$D$8:$F$68,3,FALSE),1),1)))</f>
        <v>2</v>
      </c>
      <c r="CH41" s="242"/>
      <c r="CI41" s="272"/>
      <c r="CJ41" s="272"/>
    </row>
    <row r="42" spans="1:88" s="274" customFormat="1">
      <c r="A42" s="272"/>
      <c r="B42" s="272"/>
      <c r="C42" s="272"/>
      <c r="E42" s="875"/>
      <c r="F42" s="876"/>
      <c r="G42" s="877"/>
      <c r="H42" s="877"/>
      <c r="I42" s="877"/>
      <c r="J42" s="877"/>
      <c r="K42" s="877"/>
      <c r="L42" s="877"/>
      <c r="M42" s="877"/>
      <c r="N42" s="877"/>
      <c r="O42" s="877"/>
      <c r="P42" s="877"/>
      <c r="Q42" s="877"/>
      <c r="R42" s="877"/>
      <c r="S42" s="877"/>
      <c r="T42" s="877"/>
      <c r="U42" s="877"/>
      <c r="V42" s="877"/>
      <c r="W42" s="877"/>
      <c r="X42" s="877"/>
      <c r="Y42" s="877"/>
      <c r="Z42" s="877"/>
      <c r="AA42" s="877"/>
      <c r="AB42" s="877"/>
      <c r="AC42" s="877"/>
      <c r="AD42" s="877"/>
      <c r="AE42" s="877"/>
      <c r="AF42" s="877"/>
      <c r="AG42" s="877"/>
      <c r="AH42" s="877"/>
      <c r="AI42" s="877"/>
      <c r="AJ42" s="877"/>
      <c r="AK42" s="851"/>
      <c r="AL42" s="851"/>
      <c r="AM42" s="851"/>
      <c r="AN42" s="322"/>
      <c r="AO42" s="331"/>
      <c r="AP42" s="331"/>
      <c r="AQ42" s="331"/>
      <c r="AR42" s="331"/>
      <c r="AS42" s="331"/>
      <c r="AT42" s="331"/>
      <c r="AU42" s="331"/>
      <c r="AV42" s="331"/>
      <c r="AW42" s="331"/>
      <c r="AX42" s="331"/>
      <c r="AY42" s="331"/>
      <c r="AZ42" s="331"/>
      <c r="BA42" s="331"/>
      <c r="BB42" s="331"/>
      <c r="BC42" s="331"/>
      <c r="BD42" s="331"/>
      <c r="BE42" s="270"/>
      <c r="BF42" s="270"/>
      <c r="BG42" s="270"/>
      <c r="BH42" s="270"/>
      <c r="BI42" s="270"/>
      <c r="BJ42" s="270"/>
      <c r="BK42" s="270"/>
      <c r="BL42" s="638"/>
      <c r="BM42" s="638"/>
      <c r="BN42" s="638"/>
      <c r="BO42" s="638"/>
      <c r="BP42" s="638"/>
      <c r="BQ42" s="638"/>
      <c r="BR42" s="638"/>
      <c r="BS42" s="638"/>
      <c r="BT42" s="638"/>
      <c r="BU42" s="638"/>
      <c r="BV42" s="638"/>
      <c r="BW42" s="638"/>
      <c r="BX42" s="638"/>
      <c r="BY42" s="638"/>
      <c r="BZ42" s="638"/>
      <c r="CA42" s="638"/>
      <c r="CB42" s="638"/>
      <c r="CC42" s="270"/>
      <c r="CD42" s="270"/>
      <c r="CE42" s="270"/>
      <c r="CF42" s="270"/>
      <c r="CG42" s="270"/>
      <c r="CH42" s="243"/>
      <c r="CI42" s="272"/>
      <c r="CJ42" s="272"/>
    </row>
    <row r="43" spans="1:88" s="206" customFormat="1" ht="3" customHeight="1">
      <c r="A43" s="272"/>
      <c r="B43" s="273"/>
      <c r="C43" s="178"/>
      <c r="D43" s="178"/>
      <c r="E43" s="865" t="s">
        <v>202</v>
      </c>
      <c r="F43" s="866"/>
      <c r="G43" s="835" t="str">
        <f>Index!C213</f>
        <v>Ostatné  výnosy z hospodárskej činnosti (644, 645, 646, 648, 655, 657)</v>
      </c>
      <c r="H43" s="837"/>
      <c r="I43" s="837"/>
      <c r="J43" s="837"/>
      <c r="K43" s="837"/>
      <c r="L43" s="837"/>
      <c r="M43" s="837"/>
      <c r="N43" s="837"/>
      <c r="O43" s="837"/>
      <c r="P43" s="837"/>
      <c r="Q43" s="837"/>
      <c r="R43" s="837"/>
      <c r="S43" s="837"/>
      <c r="T43" s="837"/>
      <c r="U43" s="837"/>
      <c r="V43" s="837"/>
      <c r="W43" s="837"/>
      <c r="X43" s="837"/>
      <c r="Y43" s="837"/>
      <c r="Z43" s="837"/>
      <c r="AA43" s="837"/>
      <c r="AB43" s="837"/>
      <c r="AC43" s="837"/>
      <c r="AD43" s="837"/>
      <c r="AE43" s="837"/>
      <c r="AF43" s="837"/>
      <c r="AG43" s="837"/>
      <c r="AH43" s="837"/>
      <c r="AI43" s="837"/>
      <c r="AJ43" s="837"/>
      <c r="AK43" s="850" t="s">
        <v>179</v>
      </c>
      <c r="AL43" s="851"/>
      <c r="AM43" s="851"/>
      <c r="AN43" s="321"/>
      <c r="AO43" s="332"/>
      <c r="AP43" s="332"/>
      <c r="AQ43" s="332"/>
      <c r="AR43" s="332"/>
      <c r="AS43" s="332"/>
      <c r="AT43" s="332"/>
      <c r="AU43" s="332"/>
      <c r="AV43" s="332"/>
      <c r="AW43" s="332"/>
      <c r="AX43" s="332"/>
      <c r="AY43" s="332"/>
      <c r="AZ43" s="332"/>
      <c r="BA43" s="332"/>
      <c r="BB43" s="332"/>
      <c r="BC43" s="332"/>
      <c r="BD43" s="332"/>
      <c r="BE43" s="264"/>
      <c r="BF43" s="264"/>
      <c r="BG43" s="264"/>
      <c r="BH43" s="264"/>
      <c r="BI43" s="264"/>
      <c r="BJ43" s="264"/>
      <c r="BK43" s="264"/>
      <c r="BL43" s="659"/>
      <c r="BM43" s="659"/>
      <c r="BN43" s="659"/>
      <c r="BO43" s="659"/>
      <c r="BP43" s="659"/>
      <c r="BQ43" s="659"/>
      <c r="BR43" s="659"/>
      <c r="BS43" s="659"/>
      <c r="BT43" s="659"/>
      <c r="BU43" s="659"/>
      <c r="BV43" s="659"/>
      <c r="BW43" s="659"/>
      <c r="BX43" s="659"/>
      <c r="BY43" s="659"/>
      <c r="BZ43" s="659"/>
      <c r="CA43" s="659"/>
      <c r="CB43" s="659"/>
      <c r="CC43" s="264"/>
      <c r="CD43" s="264"/>
      <c r="CE43" s="264"/>
      <c r="CF43" s="264"/>
      <c r="CG43" s="264"/>
      <c r="CH43" s="241"/>
      <c r="CI43" s="245"/>
      <c r="CJ43" s="245"/>
    </row>
    <row r="44" spans="1:88" s="206" customFormat="1" ht="3" customHeight="1">
      <c r="A44" s="272"/>
      <c r="B44" s="272"/>
      <c r="C44" s="272"/>
      <c r="D44" s="273"/>
      <c r="E44" s="867"/>
      <c r="F44" s="868"/>
      <c r="G44" s="837"/>
      <c r="H44" s="837"/>
      <c r="I44" s="837"/>
      <c r="J44" s="837"/>
      <c r="K44" s="837"/>
      <c r="L44" s="837"/>
      <c r="M44" s="837"/>
      <c r="N44" s="837"/>
      <c r="O44" s="837"/>
      <c r="P44" s="837"/>
      <c r="Q44" s="837"/>
      <c r="R44" s="837"/>
      <c r="S44" s="837"/>
      <c r="T44" s="837"/>
      <c r="U44" s="837"/>
      <c r="V44" s="837"/>
      <c r="W44" s="837"/>
      <c r="X44" s="837"/>
      <c r="Y44" s="837"/>
      <c r="Z44" s="837"/>
      <c r="AA44" s="837"/>
      <c r="AB44" s="837"/>
      <c r="AC44" s="837"/>
      <c r="AD44" s="837"/>
      <c r="AE44" s="837"/>
      <c r="AF44" s="837"/>
      <c r="AG44" s="837"/>
      <c r="AH44" s="837"/>
      <c r="AI44" s="837"/>
      <c r="AJ44" s="837"/>
      <c r="AK44" s="851"/>
      <c r="AL44" s="851"/>
      <c r="AM44" s="851"/>
      <c r="AN44" s="319"/>
      <c r="AO44" s="413"/>
      <c r="AP44" s="413"/>
      <c r="AQ44" s="413"/>
      <c r="AR44" s="412"/>
      <c r="AS44" s="410"/>
      <c r="AT44" s="410"/>
      <c r="AU44" s="410"/>
      <c r="AV44" s="410"/>
      <c r="AW44" s="410"/>
      <c r="AX44" s="411"/>
      <c r="AY44" s="800"/>
      <c r="AZ44" s="800"/>
      <c r="BA44" s="800"/>
      <c r="BB44" s="800"/>
      <c r="BC44" s="800"/>
      <c r="BD44" s="800"/>
      <c r="BE44" s="411"/>
      <c r="BF44" s="761"/>
      <c r="BG44" s="761"/>
      <c r="BH44" s="761"/>
      <c r="BI44" s="761"/>
      <c r="BJ44" s="761"/>
      <c r="BK44" s="643"/>
      <c r="BL44" s="618"/>
      <c r="BM44" s="612"/>
      <c r="BN44" s="612"/>
      <c r="BO44" s="612"/>
      <c r="BP44" s="412"/>
      <c r="BQ44" s="800"/>
      <c r="BR44" s="800"/>
      <c r="BS44" s="800"/>
      <c r="BT44" s="800"/>
      <c r="BU44" s="800"/>
      <c r="BV44" s="801"/>
      <c r="BW44" s="761"/>
      <c r="BX44" s="761"/>
      <c r="BY44" s="761"/>
      <c r="BZ44" s="761"/>
      <c r="CA44" s="761"/>
      <c r="CB44" s="802"/>
      <c r="CC44" s="761"/>
      <c r="CD44" s="761"/>
      <c r="CE44" s="761"/>
      <c r="CF44" s="761"/>
      <c r="CG44" s="761"/>
      <c r="CH44" s="242"/>
      <c r="CI44" s="245"/>
      <c r="CJ44" s="245"/>
    </row>
    <row r="45" spans="1:88" s="274" customFormat="1" ht="15" customHeight="1">
      <c r="A45" s="272"/>
      <c r="B45" s="272"/>
      <c r="C45" s="272"/>
      <c r="E45" s="867"/>
      <c r="F45" s="868"/>
      <c r="G45" s="837"/>
      <c r="H45" s="837"/>
      <c r="I45" s="837"/>
      <c r="J45" s="837"/>
      <c r="K45" s="837"/>
      <c r="L45" s="837"/>
      <c r="M45" s="837"/>
      <c r="N45" s="837"/>
      <c r="O45" s="837"/>
      <c r="P45" s="837"/>
      <c r="Q45" s="837"/>
      <c r="R45" s="837"/>
      <c r="S45" s="837"/>
      <c r="T45" s="837"/>
      <c r="U45" s="837"/>
      <c r="V45" s="837"/>
      <c r="W45" s="837"/>
      <c r="X45" s="837"/>
      <c r="Y45" s="837"/>
      <c r="Z45" s="837"/>
      <c r="AA45" s="837"/>
      <c r="AB45" s="837"/>
      <c r="AC45" s="837"/>
      <c r="AD45" s="837"/>
      <c r="AE45" s="837"/>
      <c r="AF45" s="837"/>
      <c r="AG45" s="837"/>
      <c r="AH45" s="837"/>
      <c r="AI45" s="837"/>
      <c r="AJ45" s="837"/>
      <c r="AK45" s="851"/>
      <c r="AL45" s="851"/>
      <c r="AM45" s="851"/>
      <c r="AN45" s="319"/>
      <c r="AO45" s="409" t="str">
        <f>IF(LEN(VLOOKUP(AK43,vysledovka!$D$8:$F$68,2,FALSE))&lt;11,"",LEFT(RIGHT(VLOOKUP(AK43,vysledovka!$D$8:$F$68,2,FALSE),11),1))</f>
        <v/>
      </c>
      <c r="AP45" s="211"/>
      <c r="AQ45" s="409" t="str">
        <f>IF(LEN(VLOOKUP(AK43,vysledovka!$D$8:$F$68,2,FALSE))&lt;10,"",LEFT(RIGHT(VLOOKUP(AK43,vysledovka!$D$8:$F$68,2,FALSE),10),1))</f>
        <v/>
      </c>
      <c r="AR45" s="411"/>
      <c r="AS45" s="409" t="str">
        <f>IF(LEN(VLOOKUP(AK43,vysledovka!$D$8:$F$68,2,FALSE))&lt;9,"",LEFT(RIGHT(VLOOKUP(AK43,vysledovka!$D$8:$F$68,2,FALSE),9),1))</f>
        <v/>
      </c>
      <c r="AT45" s="211"/>
      <c r="AU45" s="409" t="str">
        <f>IF(LEN(VLOOKUP(AK43,vysledovka!$D$8:$F$68,2,FALSE))&lt;8,"",LEFT(RIGHT(VLOOKUP(AK43,vysledovka!$D$8:$F$68,2,FALSE),8),1))</f>
        <v/>
      </c>
      <c r="AV45" s="411"/>
      <c r="AW45" s="409" t="str">
        <f>IF(LEN(VLOOKUP(AK43,vysledovka!$D$8:$F$68,2,FALSE))&lt;7,"",LEFT(RIGHT(VLOOKUP(AK43,vysledovka!$D$8:$F$68,2,FALSE),7),1))</f>
        <v>1</v>
      </c>
      <c r="AX45" s="411"/>
      <c r="AY45" s="409" t="str">
        <f>IF(LEN(VLOOKUP(AK43,vysledovka!$D$8:$F$68,2,FALSE))&lt;6,"",LEFT(RIGHT(VLOOKUP(AK43,vysledovka!$D$8:$F$68,2,FALSE),6),1))</f>
        <v>8</v>
      </c>
      <c r="AZ45" s="211"/>
      <c r="BA45" s="754" t="str">
        <f>IF(LEN(VLOOKUP(AK43,vysledovka!$D$8:$F$68,2,FALSE))&lt;5,"",LEFT(RIGHT(VLOOKUP(AK43,vysledovka!$D$8:$F$68,2,FALSE),5),1))</f>
        <v>5</v>
      </c>
      <c r="BB45" s="754"/>
      <c r="BC45" s="411"/>
      <c r="BD45" s="409" t="str">
        <f>IF(LEN(VLOOKUP(AK43,vysledovka!$D$8:$F$68,2,FALSE))&lt;4,"",LEFT(RIGHT(VLOOKUP(AK43,vysledovka!$D$8:$F$68,2,FALSE),4),1))</f>
        <v>5</v>
      </c>
      <c r="BE45" s="411"/>
      <c r="BF45" s="409" t="str">
        <f>IF(LEN(VLOOKUP(AK43,vysledovka!$D$8:$F$68,2,FALSE))&lt;3,"",LEFT(RIGHT(VLOOKUP(AK43,vysledovka!$D$8:$F$68,2,FALSE),3),1))</f>
        <v>2</v>
      </c>
      <c r="BG45" s="411"/>
      <c r="BH45" s="409" t="str">
        <f>IF(LEN(VLOOKUP(AK43,vysledovka!$D$8:$F$68,2,FALSE))&lt;2,"",LEFT(RIGHT(VLOOKUP(AK43,vysledovka!$D$8:$F$68,2,FALSE),2),1))</f>
        <v>1</v>
      </c>
      <c r="BI45" s="411"/>
      <c r="BJ45" s="409" t="str">
        <f>IF(VLOOKUP(AK43,vysledovka!$D$8:$F$68,2,FALSE)=0,"",IF(LEN(VLOOKUP(AK43,vysledovka!$D$8:$F$68,2,FALSE))&lt;1,"",LEFT(RIGHT(VLOOKUP(AK43,vysledovka!$D$8:$F$68,2,FALSE),1),1)))</f>
        <v>4</v>
      </c>
      <c r="BK45" s="643"/>
      <c r="BL45" s="618"/>
      <c r="BM45" s="409" t="str">
        <f>IF(LEN(VLOOKUP(AK43,vysledovka!$D$8:$F$68,3,FALSE))&lt;11,"",LEFT(RIGHT(VLOOKUP(AK43,vysledovka!$D$8:$F$68,3,FALSE),11),1))</f>
        <v/>
      </c>
      <c r="BN45" s="211"/>
      <c r="BO45" s="409" t="str">
        <f>IF(LEN(VLOOKUP(AK43,vysledovka!$D$8:$F$68,3,FALSE))&lt;10,"",LEFT(RIGHT(VLOOKUP(AK43,vysledovka!$D$8:$F$68,3,FALSE),10),1))</f>
        <v/>
      </c>
      <c r="BP45" s="411"/>
      <c r="BQ45" s="409" t="str">
        <f>IF(LEN(VLOOKUP(AK43,vysledovka!$D$8:$F$68,3,FALSE))&lt;9,"",LEFT(RIGHT(VLOOKUP(AK43,vysledovka!$D$8:$F$68,3,FALSE),9),1))</f>
        <v/>
      </c>
      <c r="BR45" s="211"/>
      <c r="BS45" s="409" t="str">
        <f>IF(LEN(VLOOKUP(AK43,vysledovka!$D$8:$F$68,3,FALSE))&lt;8,"",LEFT(RIGHT(VLOOKUP(AK43,vysledovka!$D$8:$F$68,3,FALSE),8),1))</f>
        <v/>
      </c>
      <c r="BT45" s="411"/>
      <c r="BU45" s="409" t="str">
        <f>IF(LEN(VLOOKUP(AK43,vysledovka!$D$8:$F$68,3,FALSE))&lt;7,"",LEFT(RIGHT(VLOOKUP(AK43,vysledovka!$D$8:$F$68,3,FALSE),7),1))</f>
        <v>1</v>
      </c>
      <c r="BV45" s="801"/>
      <c r="BW45" s="409" t="str">
        <f>IF(LEN(VLOOKUP(AK43,vysledovka!$D$8:$F$68,3,FALSE))&lt;6,"",LEFT(RIGHT(VLOOKUP(AK43,vysledovka!$D$8:$F$68,3,FALSE),6),1))</f>
        <v>6</v>
      </c>
      <c r="BX45" s="411"/>
      <c r="BY45" s="409" t="str">
        <f>IF(LEN(VLOOKUP(AK43,vysledovka!$D$8:$F$68,3,FALSE))&lt;5,"",LEFT(RIGHT(VLOOKUP(AK43,vysledovka!$D$8:$F$68,3,FALSE),5),1))</f>
        <v>2</v>
      </c>
      <c r="BZ45" s="411"/>
      <c r="CA45" s="409" t="str">
        <f>IF(LEN(VLOOKUP(AK43,vysledovka!$D$8:$F$68,3,FALSE))&lt;4,"",LEFT(RIGHT(VLOOKUP(AK43,vysledovka!$D$8:$F$68,3,FALSE),4),1))</f>
        <v>0</v>
      </c>
      <c r="CB45" s="802"/>
      <c r="CC45" s="409" t="str">
        <f>IF(LEN(VLOOKUP(AK43,vysledovka!$D$8:$F$68,3,FALSE))&lt;3,"",LEFT(RIGHT(VLOOKUP(AK43,vysledovka!$D$8:$F$68,3,FALSE),3),1))</f>
        <v>8</v>
      </c>
      <c r="CD45" s="411"/>
      <c r="CE45" s="409" t="str">
        <f>IF(LEN(VLOOKUP(AK43,vysledovka!$D$8:$F$68,3,FALSE))&lt;2,"",LEFT(RIGHT(VLOOKUP(AK43,vysledovka!$D$8:$F$68,3,FALSE),2),1))</f>
        <v>9</v>
      </c>
      <c r="CF45" s="411"/>
      <c r="CG45" s="409" t="str">
        <f>IF(VLOOKUP(AK43,vysledovka!$D$8:$F$68,3,FALSE)=0,"",IF(LEN(VLOOKUP(AK43,vysledovka!$D$8:$F$68,3,FALSE))&lt;1,"",LEFT(RIGHT(VLOOKUP(AK43,vysledovka!$D$8:$F$68,3,FALSE),1),1)))</f>
        <v>5</v>
      </c>
      <c r="CH45" s="242"/>
      <c r="CI45" s="272"/>
      <c r="CJ45" s="272"/>
    </row>
    <row r="46" spans="1:88" s="274" customFormat="1">
      <c r="A46" s="272"/>
      <c r="B46" s="272"/>
      <c r="C46" s="272"/>
      <c r="E46" s="869"/>
      <c r="F46" s="870"/>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51"/>
      <c r="AL46" s="851"/>
      <c r="AM46" s="851"/>
      <c r="AN46" s="322"/>
      <c r="AO46" s="331"/>
      <c r="AP46" s="331"/>
      <c r="AQ46" s="331"/>
      <c r="AR46" s="331"/>
      <c r="AS46" s="331"/>
      <c r="AT46" s="331"/>
      <c r="AU46" s="331"/>
      <c r="AV46" s="331"/>
      <c r="AW46" s="331"/>
      <c r="AX46" s="331"/>
      <c r="AY46" s="331"/>
      <c r="AZ46" s="331"/>
      <c r="BA46" s="331"/>
      <c r="BB46" s="331"/>
      <c r="BC46" s="331"/>
      <c r="BD46" s="331"/>
      <c r="BE46" s="270"/>
      <c r="BF46" s="270"/>
      <c r="BG46" s="270"/>
      <c r="BH46" s="270"/>
      <c r="BI46" s="270"/>
      <c r="BJ46" s="270"/>
      <c r="BK46" s="270"/>
      <c r="BL46" s="638"/>
      <c r="BM46" s="638"/>
      <c r="BN46" s="638"/>
      <c r="BO46" s="638"/>
      <c r="BP46" s="638"/>
      <c r="BQ46" s="638"/>
      <c r="BR46" s="638"/>
      <c r="BS46" s="638"/>
      <c r="BT46" s="638"/>
      <c r="BU46" s="638"/>
      <c r="BV46" s="638"/>
      <c r="BW46" s="638"/>
      <c r="BX46" s="638"/>
      <c r="BY46" s="638"/>
      <c r="BZ46" s="638"/>
      <c r="CA46" s="638"/>
      <c r="CB46" s="638"/>
      <c r="CC46" s="270"/>
      <c r="CD46" s="270"/>
      <c r="CE46" s="270"/>
      <c r="CF46" s="270"/>
      <c r="CG46" s="270"/>
      <c r="CH46" s="243"/>
      <c r="CI46" s="272"/>
      <c r="CJ46" s="272"/>
    </row>
    <row r="47" spans="1:88" s="267" customFormat="1" ht="3" customHeight="1">
      <c r="A47" s="261"/>
      <c r="B47" s="262"/>
      <c r="C47" s="263"/>
      <c r="D47" s="263"/>
      <c r="E47" s="863" t="s">
        <v>223</v>
      </c>
      <c r="F47" s="863"/>
      <c r="G47" s="803" t="str">
        <f>Index!C214</f>
        <v>Náklady na hospodársku činnosť spolu (r. 11 + r. 12 + r. 13 + r.14 + r. 15 + r. 20 + r. 21 + r. 24 + r. 25 + r. 26)</v>
      </c>
      <c r="H47" s="803"/>
      <c r="I47" s="803"/>
      <c r="J47" s="803"/>
      <c r="K47" s="803"/>
      <c r="L47" s="803"/>
      <c r="M47" s="803"/>
      <c r="N47" s="803"/>
      <c r="O47" s="803"/>
      <c r="P47" s="803"/>
      <c r="Q47" s="803"/>
      <c r="R47" s="803"/>
      <c r="S47" s="803"/>
      <c r="T47" s="803"/>
      <c r="U47" s="803"/>
      <c r="V47" s="803"/>
      <c r="W47" s="803"/>
      <c r="X47" s="803"/>
      <c r="Y47" s="803"/>
      <c r="Z47" s="803"/>
      <c r="AA47" s="803"/>
      <c r="AB47" s="803"/>
      <c r="AC47" s="803"/>
      <c r="AD47" s="803"/>
      <c r="AE47" s="803"/>
      <c r="AF47" s="803"/>
      <c r="AG47" s="803"/>
      <c r="AH47" s="803"/>
      <c r="AI47" s="803"/>
      <c r="AJ47" s="803"/>
      <c r="AK47" s="864" t="s">
        <v>781</v>
      </c>
      <c r="AL47" s="848"/>
      <c r="AM47" s="848"/>
      <c r="AN47" s="330"/>
      <c r="AO47" s="332"/>
      <c r="AP47" s="332"/>
      <c r="AQ47" s="332"/>
      <c r="AR47" s="332"/>
      <c r="AS47" s="332"/>
      <c r="AT47" s="332"/>
      <c r="AU47" s="332"/>
      <c r="AV47" s="332"/>
      <c r="AW47" s="332"/>
      <c r="AX47" s="332"/>
      <c r="AY47" s="332"/>
      <c r="AZ47" s="332"/>
      <c r="BA47" s="332"/>
      <c r="BB47" s="332"/>
      <c r="BC47" s="332"/>
      <c r="BD47" s="332"/>
      <c r="BE47" s="264"/>
      <c r="BF47" s="264"/>
      <c r="BG47" s="264"/>
      <c r="BH47" s="264"/>
      <c r="BI47" s="264"/>
      <c r="BJ47" s="264"/>
      <c r="BK47" s="264"/>
      <c r="BL47" s="659"/>
      <c r="BM47" s="659"/>
      <c r="BN47" s="659"/>
      <c r="BO47" s="659"/>
      <c r="BP47" s="659"/>
      <c r="BQ47" s="659"/>
      <c r="BR47" s="659"/>
      <c r="BS47" s="659"/>
      <c r="BT47" s="659"/>
      <c r="BU47" s="659"/>
      <c r="BV47" s="659"/>
      <c r="BW47" s="659"/>
      <c r="BX47" s="659"/>
      <c r="BY47" s="659"/>
      <c r="BZ47" s="659"/>
      <c r="CA47" s="659"/>
      <c r="CB47" s="659"/>
      <c r="CC47" s="264"/>
      <c r="CD47" s="264"/>
      <c r="CE47" s="264"/>
      <c r="CF47" s="264"/>
      <c r="CG47" s="264"/>
      <c r="CH47" s="265"/>
      <c r="CI47" s="266"/>
      <c r="CJ47" s="266"/>
    </row>
    <row r="48" spans="1:88" s="267" customFormat="1" ht="3" customHeight="1">
      <c r="A48" s="261"/>
      <c r="B48" s="261"/>
      <c r="C48" s="261"/>
      <c r="D48" s="262"/>
      <c r="E48" s="863"/>
      <c r="F48" s="863"/>
      <c r="G48" s="803"/>
      <c r="H48" s="803"/>
      <c r="I48" s="803"/>
      <c r="J48" s="803"/>
      <c r="K48" s="803"/>
      <c r="L48" s="803"/>
      <c r="M48" s="803"/>
      <c r="N48" s="803"/>
      <c r="O48" s="803"/>
      <c r="P48" s="803"/>
      <c r="Q48" s="803"/>
      <c r="R48" s="803"/>
      <c r="S48" s="803"/>
      <c r="T48" s="803"/>
      <c r="U48" s="803"/>
      <c r="V48" s="803"/>
      <c r="W48" s="803"/>
      <c r="X48" s="803"/>
      <c r="Y48" s="803"/>
      <c r="Z48" s="803"/>
      <c r="AA48" s="803"/>
      <c r="AB48" s="803"/>
      <c r="AC48" s="803"/>
      <c r="AD48" s="803"/>
      <c r="AE48" s="803"/>
      <c r="AF48" s="803"/>
      <c r="AG48" s="803"/>
      <c r="AH48" s="803"/>
      <c r="AI48" s="803"/>
      <c r="AJ48" s="803"/>
      <c r="AK48" s="848"/>
      <c r="AL48" s="848"/>
      <c r="AM48" s="848"/>
      <c r="AN48" s="333"/>
      <c r="AO48" s="413"/>
      <c r="AP48" s="413"/>
      <c r="AQ48" s="413"/>
      <c r="AR48" s="412"/>
      <c r="AS48" s="410"/>
      <c r="AT48" s="410"/>
      <c r="AU48" s="410"/>
      <c r="AV48" s="410"/>
      <c r="AW48" s="410"/>
      <c r="AX48" s="411"/>
      <c r="AY48" s="800"/>
      <c r="AZ48" s="800"/>
      <c r="BA48" s="800"/>
      <c r="BB48" s="800"/>
      <c r="BC48" s="800"/>
      <c r="BD48" s="800"/>
      <c r="BE48" s="411"/>
      <c r="BF48" s="761"/>
      <c r="BG48" s="761"/>
      <c r="BH48" s="761"/>
      <c r="BI48" s="761"/>
      <c r="BJ48" s="761"/>
      <c r="BK48" s="643"/>
      <c r="BL48" s="618"/>
      <c r="BM48" s="612"/>
      <c r="BN48" s="612"/>
      <c r="BO48" s="612"/>
      <c r="BP48" s="412"/>
      <c r="BQ48" s="800"/>
      <c r="BR48" s="800"/>
      <c r="BS48" s="800"/>
      <c r="BT48" s="800"/>
      <c r="BU48" s="800"/>
      <c r="BV48" s="801"/>
      <c r="BW48" s="761"/>
      <c r="BX48" s="761"/>
      <c r="BY48" s="761"/>
      <c r="BZ48" s="761"/>
      <c r="CA48" s="761"/>
      <c r="CB48" s="802"/>
      <c r="CC48" s="761"/>
      <c r="CD48" s="761"/>
      <c r="CE48" s="761"/>
      <c r="CF48" s="761"/>
      <c r="CG48" s="761"/>
      <c r="CH48" s="268"/>
      <c r="CI48" s="266"/>
      <c r="CJ48" s="266"/>
    </row>
    <row r="49" spans="1:88" s="269" customFormat="1" ht="15" customHeight="1">
      <c r="A49" s="261"/>
      <c r="B49" s="261"/>
      <c r="C49" s="261"/>
      <c r="E49" s="863"/>
      <c r="F49" s="863"/>
      <c r="G49" s="803"/>
      <c r="H49" s="803"/>
      <c r="I49" s="803"/>
      <c r="J49" s="803"/>
      <c r="K49" s="803"/>
      <c r="L49" s="803"/>
      <c r="M49" s="803"/>
      <c r="N49" s="803"/>
      <c r="O49" s="803"/>
      <c r="P49" s="803"/>
      <c r="Q49" s="803"/>
      <c r="R49" s="803"/>
      <c r="S49" s="803"/>
      <c r="T49" s="803"/>
      <c r="U49" s="803"/>
      <c r="V49" s="803"/>
      <c r="W49" s="803"/>
      <c r="X49" s="803"/>
      <c r="Y49" s="803"/>
      <c r="Z49" s="803"/>
      <c r="AA49" s="803"/>
      <c r="AB49" s="803"/>
      <c r="AC49" s="803"/>
      <c r="AD49" s="803"/>
      <c r="AE49" s="803"/>
      <c r="AF49" s="803"/>
      <c r="AG49" s="803"/>
      <c r="AH49" s="803"/>
      <c r="AI49" s="803"/>
      <c r="AJ49" s="803"/>
      <c r="AK49" s="848"/>
      <c r="AL49" s="848"/>
      <c r="AM49" s="848"/>
      <c r="AN49" s="333"/>
      <c r="AO49" s="409" t="str">
        <f>IF(LEN(VLOOKUP(AK47,vysledovka!$D$8:$F$68,2,FALSE))&lt;11,"",LEFT(RIGHT(VLOOKUP(AK47,vysledovka!$D$8:$F$68,2,FALSE),11),1))</f>
        <v/>
      </c>
      <c r="AP49" s="211"/>
      <c r="AQ49" s="409" t="str">
        <f>IF(LEN(VLOOKUP(AK47,vysledovka!$D$8:$F$68,2,FALSE))&lt;10,"",LEFT(RIGHT(VLOOKUP(AK47,vysledovka!$D$8:$F$68,2,FALSE),10),1))</f>
        <v/>
      </c>
      <c r="AR49" s="411"/>
      <c r="AS49" s="409" t="str">
        <f>IF(LEN(VLOOKUP(AK47,vysledovka!$D$8:$F$68,2,FALSE))&lt;9,"",LEFT(RIGHT(VLOOKUP(AK47,vysledovka!$D$8:$F$68,2,FALSE),9),1))</f>
        <v/>
      </c>
      <c r="AT49" s="211"/>
      <c r="AU49" s="409" t="str">
        <f>IF(LEN(VLOOKUP(AK47,vysledovka!$D$8:$F$68,2,FALSE))&lt;8,"",LEFT(RIGHT(VLOOKUP(AK47,vysledovka!$D$8:$F$68,2,FALSE),8),1))</f>
        <v>4</v>
      </c>
      <c r="AV49" s="411"/>
      <c r="AW49" s="409" t="str">
        <f>IF(LEN(VLOOKUP(AK47,vysledovka!$D$8:$F$68,2,FALSE))&lt;7,"",LEFT(RIGHT(VLOOKUP(AK47,vysledovka!$D$8:$F$68,2,FALSE),7),1))</f>
        <v>5</v>
      </c>
      <c r="AX49" s="411"/>
      <c r="AY49" s="409" t="str">
        <f>IF(LEN(VLOOKUP(AK47,vysledovka!$D$8:$F$68,2,FALSE))&lt;6,"",LEFT(RIGHT(VLOOKUP(AK47,vysledovka!$D$8:$F$68,2,FALSE),6),1))</f>
        <v>6</v>
      </c>
      <c r="AZ49" s="211"/>
      <c r="BA49" s="754" t="str">
        <f>IF(LEN(VLOOKUP(AK47,vysledovka!$D$8:$F$68,2,FALSE))&lt;5,"",LEFT(RIGHT(VLOOKUP(AK47,vysledovka!$D$8:$F$68,2,FALSE),5),1))</f>
        <v>5</v>
      </c>
      <c r="BB49" s="754"/>
      <c r="BC49" s="411"/>
      <c r="BD49" s="409" t="str">
        <f>IF(LEN(VLOOKUP(AK47,vysledovka!$D$8:$F$68,2,FALSE))&lt;4,"",LEFT(RIGHT(VLOOKUP(AK47,vysledovka!$D$8:$F$68,2,FALSE),4),1))</f>
        <v>0</v>
      </c>
      <c r="BE49" s="411"/>
      <c r="BF49" s="409" t="str">
        <f>IF(LEN(VLOOKUP(AK47,vysledovka!$D$8:$F$68,2,FALSE))&lt;3,"",LEFT(RIGHT(VLOOKUP(AK47,vysledovka!$D$8:$F$68,2,FALSE),3),1))</f>
        <v>6</v>
      </c>
      <c r="BG49" s="411"/>
      <c r="BH49" s="409" t="str">
        <f>IF(LEN(VLOOKUP(AK47,vysledovka!$D$8:$F$68,2,FALSE))&lt;2,"",LEFT(RIGHT(VLOOKUP(AK47,vysledovka!$D$8:$F$68,2,FALSE),2),1))</f>
        <v>1</v>
      </c>
      <c r="BI49" s="411"/>
      <c r="BJ49" s="409" t="str">
        <f>IF(VLOOKUP(AK47,vysledovka!$D$8:$F$68,2,FALSE)=0,"",IF(LEN(VLOOKUP(AK47,vysledovka!$D$8:$F$68,2,FALSE))&lt;1,"",LEFT(RIGHT(VLOOKUP(AK47,vysledovka!$D$8:$F$68,2,FALSE),1),1)))</f>
        <v>5</v>
      </c>
      <c r="BK49" s="643"/>
      <c r="BL49" s="618"/>
      <c r="BM49" s="409" t="str">
        <f>IF(LEN(VLOOKUP(AK47,vysledovka!$D$8:$F$68,3,FALSE))&lt;11,"",LEFT(RIGHT(VLOOKUP(AK47,vysledovka!$D$8:$F$68,3,FALSE),11),1))</f>
        <v/>
      </c>
      <c r="BN49" s="211"/>
      <c r="BO49" s="409" t="str">
        <f>IF(LEN(VLOOKUP(AK47,vysledovka!$D$8:$F$68,3,FALSE))&lt;10,"",LEFT(RIGHT(VLOOKUP(AK47,vysledovka!$D$8:$F$68,3,FALSE),10),1))</f>
        <v/>
      </c>
      <c r="BP49" s="411"/>
      <c r="BQ49" s="409" t="str">
        <f>IF(LEN(VLOOKUP(AK47,vysledovka!$D$8:$F$68,3,FALSE))&lt;9,"",LEFT(RIGHT(VLOOKUP(AK47,vysledovka!$D$8:$F$68,3,FALSE),9),1))</f>
        <v/>
      </c>
      <c r="BR49" s="211"/>
      <c r="BS49" s="409" t="str">
        <f>IF(LEN(VLOOKUP(AK47,vysledovka!$D$8:$F$68,3,FALSE))&lt;8,"",LEFT(RIGHT(VLOOKUP(AK47,vysledovka!$D$8:$F$68,3,FALSE),8),1))</f>
        <v>3</v>
      </c>
      <c r="BT49" s="411"/>
      <c r="BU49" s="409" t="str">
        <f>IF(LEN(VLOOKUP(AK47,vysledovka!$D$8:$F$68,3,FALSE))&lt;7,"",LEFT(RIGHT(VLOOKUP(AK47,vysledovka!$D$8:$F$68,3,FALSE),7),1))</f>
        <v>2</v>
      </c>
      <c r="BV49" s="801"/>
      <c r="BW49" s="409" t="str">
        <f>IF(LEN(VLOOKUP(AK47,vysledovka!$D$8:$F$68,3,FALSE))&lt;6,"",LEFT(RIGHT(VLOOKUP(AK47,vysledovka!$D$8:$F$68,3,FALSE),6),1))</f>
        <v>2</v>
      </c>
      <c r="BX49" s="411"/>
      <c r="BY49" s="409" t="str">
        <f>IF(LEN(VLOOKUP(AK47,vysledovka!$D$8:$F$68,3,FALSE))&lt;5,"",LEFT(RIGHT(VLOOKUP(AK47,vysledovka!$D$8:$F$68,3,FALSE),5),1))</f>
        <v>8</v>
      </c>
      <c r="BZ49" s="411"/>
      <c r="CA49" s="409" t="str">
        <f>IF(LEN(VLOOKUP(AK47,vysledovka!$D$8:$F$68,3,FALSE))&lt;4,"",LEFT(RIGHT(VLOOKUP(AK47,vysledovka!$D$8:$F$68,3,FALSE),4),1))</f>
        <v>0</v>
      </c>
      <c r="CB49" s="802"/>
      <c r="CC49" s="409" t="str">
        <f>IF(LEN(VLOOKUP(AK47,vysledovka!$D$8:$F$68,3,FALSE))&lt;3,"",LEFT(RIGHT(VLOOKUP(AK47,vysledovka!$D$8:$F$68,3,FALSE),3),1))</f>
        <v>9</v>
      </c>
      <c r="CD49" s="411"/>
      <c r="CE49" s="409" t="str">
        <f>IF(LEN(VLOOKUP(AK47,vysledovka!$D$8:$F$68,3,FALSE))&lt;2,"",LEFT(RIGHT(VLOOKUP(AK47,vysledovka!$D$8:$F$68,3,FALSE),2),1))</f>
        <v>8</v>
      </c>
      <c r="CF49" s="411"/>
      <c r="CG49" s="409" t="str">
        <f>IF(VLOOKUP(AK47,vysledovka!$D$8:$F$68,3,FALSE)=0,"",IF(LEN(VLOOKUP(AK47,vysledovka!$D$8:$F$68,3,FALSE))&lt;1,"",LEFT(RIGHT(VLOOKUP(AK47,vysledovka!$D$8:$F$68,3,FALSE),1),1)))</f>
        <v>9</v>
      </c>
      <c r="CH49" s="268"/>
      <c r="CI49" s="261"/>
      <c r="CJ49" s="261"/>
    </row>
    <row r="50" spans="1:88" s="269" customFormat="1">
      <c r="A50" s="261"/>
      <c r="B50" s="261"/>
      <c r="C50" s="261"/>
      <c r="E50" s="863"/>
      <c r="F50" s="863"/>
      <c r="G50" s="803"/>
      <c r="H50" s="803"/>
      <c r="I50" s="803"/>
      <c r="J50" s="803"/>
      <c r="K50" s="803"/>
      <c r="L50" s="803"/>
      <c r="M50" s="803"/>
      <c r="N50" s="803"/>
      <c r="O50" s="803"/>
      <c r="P50" s="803"/>
      <c r="Q50" s="803"/>
      <c r="R50" s="803"/>
      <c r="S50" s="803"/>
      <c r="T50" s="803"/>
      <c r="U50" s="803"/>
      <c r="V50" s="803"/>
      <c r="W50" s="803"/>
      <c r="X50" s="803"/>
      <c r="Y50" s="803"/>
      <c r="Z50" s="803"/>
      <c r="AA50" s="803"/>
      <c r="AB50" s="803"/>
      <c r="AC50" s="803"/>
      <c r="AD50" s="803"/>
      <c r="AE50" s="803"/>
      <c r="AF50" s="803"/>
      <c r="AG50" s="803"/>
      <c r="AH50" s="803"/>
      <c r="AI50" s="803"/>
      <c r="AJ50" s="803"/>
      <c r="AK50" s="848"/>
      <c r="AL50" s="848"/>
      <c r="AM50" s="848"/>
      <c r="AN50" s="329"/>
      <c r="AO50" s="331"/>
      <c r="AP50" s="331"/>
      <c r="AQ50" s="331"/>
      <c r="AR50" s="331"/>
      <c r="AS50" s="331"/>
      <c r="AT50" s="331"/>
      <c r="AU50" s="331"/>
      <c r="AV50" s="331"/>
      <c r="AW50" s="331"/>
      <c r="AX50" s="331"/>
      <c r="AY50" s="331"/>
      <c r="AZ50" s="331"/>
      <c r="BA50" s="331"/>
      <c r="BB50" s="331"/>
      <c r="BC50" s="331"/>
      <c r="BD50" s="331"/>
      <c r="BE50" s="270"/>
      <c r="BF50" s="270"/>
      <c r="BG50" s="270"/>
      <c r="BH50" s="270"/>
      <c r="BI50" s="270"/>
      <c r="BJ50" s="270"/>
      <c r="BK50" s="270"/>
      <c r="BL50" s="638"/>
      <c r="BM50" s="638"/>
      <c r="BN50" s="638"/>
      <c r="BO50" s="638"/>
      <c r="BP50" s="638"/>
      <c r="BQ50" s="638"/>
      <c r="BR50" s="638"/>
      <c r="BS50" s="638"/>
      <c r="BT50" s="638"/>
      <c r="BU50" s="638"/>
      <c r="BV50" s="638"/>
      <c r="BW50" s="638"/>
      <c r="BX50" s="638"/>
      <c r="BY50" s="638"/>
      <c r="BZ50" s="638"/>
      <c r="CA50" s="638"/>
      <c r="CB50" s="638"/>
      <c r="CC50" s="270"/>
      <c r="CD50" s="270"/>
      <c r="CE50" s="270"/>
      <c r="CF50" s="270"/>
      <c r="CG50" s="270"/>
      <c r="CH50" s="271"/>
      <c r="CI50" s="261"/>
      <c r="CJ50" s="261"/>
    </row>
    <row r="51" spans="1:88" s="206" customFormat="1" ht="3" customHeight="1">
      <c r="A51" s="272"/>
      <c r="B51" s="273"/>
      <c r="C51" s="178"/>
      <c r="D51" s="178"/>
      <c r="E51" s="849" t="s">
        <v>12</v>
      </c>
      <c r="F51" s="849"/>
      <c r="G51" s="857" t="str">
        <f>Index!C215</f>
        <v>Náklady vynaložené na obstaranie predaného tovaru (504, 507)</v>
      </c>
      <c r="H51" s="858"/>
      <c r="I51" s="858"/>
      <c r="J51" s="858"/>
      <c r="K51" s="858"/>
      <c r="L51" s="858"/>
      <c r="M51" s="858"/>
      <c r="N51" s="858"/>
      <c r="O51" s="858"/>
      <c r="P51" s="858"/>
      <c r="Q51" s="858"/>
      <c r="R51" s="858"/>
      <c r="S51" s="858"/>
      <c r="T51" s="858"/>
      <c r="U51" s="858"/>
      <c r="V51" s="858"/>
      <c r="W51" s="858"/>
      <c r="X51" s="858"/>
      <c r="Y51" s="858"/>
      <c r="Z51" s="858"/>
      <c r="AA51" s="858"/>
      <c r="AB51" s="858"/>
      <c r="AC51" s="858"/>
      <c r="AD51" s="858"/>
      <c r="AE51" s="858"/>
      <c r="AF51" s="858"/>
      <c r="AG51" s="858"/>
      <c r="AH51" s="858"/>
      <c r="AI51" s="858"/>
      <c r="AJ51" s="859"/>
      <c r="AK51" s="850" t="s">
        <v>782</v>
      </c>
      <c r="AL51" s="851"/>
      <c r="AM51" s="851"/>
      <c r="AN51" s="321"/>
      <c r="AO51" s="332"/>
      <c r="AP51" s="332"/>
      <c r="AQ51" s="332"/>
      <c r="AR51" s="332"/>
      <c r="AS51" s="332"/>
      <c r="AT51" s="332"/>
      <c r="AU51" s="332"/>
      <c r="AV51" s="332"/>
      <c r="AW51" s="332"/>
      <c r="AX51" s="332"/>
      <c r="AY51" s="332"/>
      <c r="AZ51" s="332"/>
      <c r="BA51" s="332"/>
      <c r="BB51" s="332"/>
      <c r="BC51" s="332"/>
      <c r="BD51" s="332"/>
      <c r="BE51" s="264"/>
      <c r="BF51" s="264"/>
      <c r="BG51" s="264"/>
      <c r="BH51" s="264"/>
      <c r="BI51" s="264"/>
      <c r="BJ51" s="264"/>
      <c r="BK51" s="264"/>
      <c r="BL51" s="659"/>
      <c r="BM51" s="659"/>
      <c r="BN51" s="659"/>
      <c r="BO51" s="659"/>
      <c r="BP51" s="659"/>
      <c r="BQ51" s="659"/>
      <c r="BR51" s="659"/>
      <c r="BS51" s="659"/>
      <c r="BT51" s="659"/>
      <c r="BU51" s="659"/>
      <c r="BV51" s="659"/>
      <c r="BW51" s="659"/>
      <c r="BX51" s="659"/>
      <c r="BY51" s="659"/>
      <c r="BZ51" s="659"/>
      <c r="CA51" s="659"/>
      <c r="CB51" s="659"/>
      <c r="CC51" s="264"/>
      <c r="CD51" s="264"/>
      <c r="CE51" s="264"/>
      <c r="CF51" s="264"/>
      <c r="CG51" s="264"/>
      <c r="CH51" s="241"/>
      <c r="CI51" s="245"/>
      <c r="CJ51" s="245"/>
    </row>
    <row r="52" spans="1:88" s="206" customFormat="1" ht="3" customHeight="1">
      <c r="A52" s="272"/>
      <c r="B52" s="272"/>
      <c r="C52" s="272"/>
      <c r="D52" s="273"/>
      <c r="E52" s="849"/>
      <c r="F52" s="849"/>
      <c r="G52" s="857"/>
      <c r="H52" s="858"/>
      <c r="I52" s="858"/>
      <c r="J52" s="858"/>
      <c r="K52" s="858"/>
      <c r="L52" s="858"/>
      <c r="M52" s="858"/>
      <c r="N52" s="858"/>
      <c r="O52" s="858"/>
      <c r="P52" s="858"/>
      <c r="Q52" s="858"/>
      <c r="R52" s="858"/>
      <c r="S52" s="858"/>
      <c r="T52" s="858"/>
      <c r="U52" s="858"/>
      <c r="V52" s="858"/>
      <c r="W52" s="858"/>
      <c r="X52" s="858"/>
      <c r="Y52" s="858"/>
      <c r="Z52" s="858"/>
      <c r="AA52" s="858"/>
      <c r="AB52" s="858"/>
      <c r="AC52" s="858"/>
      <c r="AD52" s="858"/>
      <c r="AE52" s="858"/>
      <c r="AF52" s="858"/>
      <c r="AG52" s="858"/>
      <c r="AH52" s="858"/>
      <c r="AI52" s="858"/>
      <c r="AJ52" s="859"/>
      <c r="AK52" s="851"/>
      <c r="AL52" s="851"/>
      <c r="AM52" s="851"/>
      <c r="AN52" s="319"/>
      <c r="AO52" s="413"/>
      <c r="AP52" s="413"/>
      <c r="AQ52" s="413"/>
      <c r="AR52" s="412"/>
      <c r="AS52" s="410"/>
      <c r="AT52" s="410"/>
      <c r="AU52" s="410"/>
      <c r="AV52" s="410"/>
      <c r="AW52" s="410"/>
      <c r="AX52" s="411"/>
      <c r="AY52" s="800"/>
      <c r="AZ52" s="800"/>
      <c r="BA52" s="800"/>
      <c r="BB52" s="800"/>
      <c r="BC52" s="800"/>
      <c r="BD52" s="800"/>
      <c r="BE52" s="411"/>
      <c r="BF52" s="761"/>
      <c r="BG52" s="761"/>
      <c r="BH52" s="761"/>
      <c r="BI52" s="761"/>
      <c r="BJ52" s="761"/>
      <c r="BK52" s="643"/>
      <c r="BL52" s="618"/>
      <c r="BM52" s="612"/>
      <c r="BN52" s="612"/>
      <c r="BO52" s="612"/>
      <c r="BP52" s="412"/>
      <c r="BQ52" s="800"/>
      <c r="BR52" s="800"/>
      <c r="BS52" s="800"/>
      <c r="BT52" s="800"/>
      <c r="BU52" s="800"/>
      <c r="BV52" s="801"/>
      <c r="BW52" s="761"/>
      <c r="BX52" s="761"/>
      <c r="BY52" s="761"/>
      <c r="BZ52" s="761"/>
      <c r="CA52" s="761"/>
      <c r="CB52" s="802"/>
      <c r="CC52" s="761"/>
      <c r="CD52" s="761"/>
      <c r="CE52" s="761"/>
      <c r="CF52" s="761"/>
      <c r="CG52" s="761"/>
      <c r="CH52" s="242"/>
      <c r="CI52" s="245"/>
      <c r="CJ52" s="245"/>
    </row>
    <row r="53" spans="1:88" s="274" customFormat="1" ht="15" customHeight="1">
      <c r="A53" s="272"/>
      <c r="B53" s="272"/>
      <c r="C53" s="272"/>
      <c r="E53" s="849"/>
      <c r="F53" s="849"/>
      <c r="G53" s="857"/>
      <c r="H53" s="858"/>
      <c r="I53" s="858"/>
      <c r="J53" s="858"/>
      <c r="K53" s="858"/>
      <c r="L53" s="858"/>
      <c r="M53" s="858"/>
      <c r="N53" s="858"/>
      <c r="O53" s="858"/>
      <c r="P53" s="858"/>
      <c r="Q53" s="858"/>
      <c r="R53" s="858"/>
      <c r="S53" s="858"/>
      <c r="T53" s="858"/>
      <c r="U53" s="858"/>
      <c r="V53" s="858"/>
      <c r="W53" s="858"/>
      <c r="X53" s="858"/>
      <c r="Y53" s="858"/>
      <c r="Z53" s="858"/>
      <c r="AA53" s="858"/>
      <c r="AB53" s="858"/>
      <c r="AC53" s="858"/>
      <c r="AD53" s="858"/>
      <c r="AE53" s="858"/>
      <c r="AF53" s="858"/>
      <c r="AG53" s="858"/>
      <c r="AH53" s="858"/>
      <c r="AI53" s="858"/>
      <c r="AJ53" s="859"/>
      <c r="AK53" s="851"/>
      <c r="AL53" s="851"/>
      <c r="AM53" s="851"/>
      <c r="AN53" s="319"/>
      <c r="AO53" s="409" t="str">
        <f>IF(LEN(VLOOKUP(AK51,vysledovka!$D$8:$F$68,2,FALSE))&lt;11,"",LEFT(RIGHT(VLOOKUP(AK51,vysledovka!$D$8:$F$68,2,FALSE),11),1))</f>
        <v/>
      </c>
      <c r="AP53" s="211"/>
      <c r="AQ53" s="409" t="str">
        <f>IF(LEN(VLOOKUP(AK51,vysledovka!$D$8:$F$68,2,FALSE))&lt;10,"",LEFT(RIGHT(VLOOKUP(AK51,vysledovka!$D$8:$F$68,2,FALSE),10),1))</f>
        <v/>
      </c>
      <c r="AR53" s="411"/>
      <c r="AS53" s="409" t="str">
        <f>IF(LEN(VLOOKUP(AK51,vysledovka!$D$8:$F$68,2,FALSE))&lt;9,"",LEFT(RIGHT(VLOOKUP(AK51,vysledovka!$D$8:$F$68,2,FALSE),9),1))</f>
        <v/>
      </c>
      <c r="AT53" s="211"/>
      <c r="AU53" s="409" t="str">
        <f>IF(LEN(VLOOKUP(AK51,vysledovka!$D$8:$F$68,2,FALSE))&lt;8,"",LEFT(RIGHT(VLOOKUP(AK51,vysledovka!$D$8:$F$68,2,FALSE),8),1))</f>
        <v/>
      </c>
      <c r="AV53" s="411"/>
      <c r="AW53" s="409" t="str">
        <f>IF(LEN(VLOOKUP(AK51,vysledovka!$D$8:$F$68,2,FALSE))&lt;7,"",LEFT(RIGHT(VLOOKUP(AK51,vysledovka!$D$8:$F$68,2,FALSE),7),1))</f>
        <v>2</v>
      </c>
      <c r="AX53" s="411"/>
      <c r="AY53" s="409" t="str">
        <f>IF(LEN(VLOOKUP(AK51,vysledovka!$D$8:$F$68,2,FALSE))&lt;6,"",LEFT(RIGHT(VLOOKUP(AK51,vysledovka!$D$8:$F$68,2,FALSE),6),1))</f>
        <v>1</v>
      </c>
      <c r="AZ53" s="211"/>
      <c r="BA53" s="754" t="str">
        <f>IF(LEN(VLOOKUP(AK51,vysledovka!$D$8:$F$68,2,FALSE))&lt;5,"",LEFT(RIGHT(VLOOKUP(AK51,vysledovka!$D$8:$F$68,2,FALSE),5),1))</f>
        <v>4</v>
      </c>
      <c r="BB53" s="754"/>
      <c r="BC53" s="411"/>
      <c r="BD53" s="409" t="str">
        <f>IF(LEN(VLOOKUP(AK51,vysledovka!$D$8:$F$68,2,FALSE))&lt;4,"",LEFT(RIGHT(VLOOKUP(AK51,vysledovka!$D$8:$F$68,2,FALSE),4),1))</f>
        <v>3</v>
      </c>
      <c r="BE53" s="411"/>
      <c r="BF53" s="409" t="str">
        <f>IF(LEN(VLOOKUP(AK51,vysledovka!$D$8:$F$68,2,FALSE))&lt;3,"",LEFT(RIGHT(VLOOKUP(AK51,vysledovka!$D$8:$F$68,2,FALSE),3),1))</f>
        <v>4</v>
      </c>
      <c r="BG53" s="411"/>
      <c r="BH53" s="409" t="str">
        <f>IF(LEN(VLOOKUP(AK51,vysledovka!$D$8:$F$68,2,FALSE))&lt;2,"",LEFT(RIGHT(VLOOKUP(AK51,vysledovka!$D$8:$F$68,2,FALSE),2),1))</f>
        <v>3</v>
      </c>
      <c r="BI53" s="411"/>
      <c r="BJ53" s="409" t="str">
        <f>IF(VLOOKUP(AK51,vysledovka!$D$8:$F$68,2,FALSE)=0,"",IF(LEN(VLOOKUP(AK51,vysledovka!$D$8:$F$68,2,FALSE))&lt;1,"",LEFT(RIGHT(VLOOKUP(AK51,vysledovka!$D$8:$F$68,2,FALSE),1),1)))</f>
        <v>1</v>
      </c>
      <c r="BK53" s="643"/>
      <c r="BL53" s="618"/>
      <c r="BM53" s="409" t="str">
        <f>IF(LEN(VLOOKUP(AK51,vysledovka!$D$8:$F$68,3,FALSE))&lt;11,"",LEFT(RIGHT(VLOOKUP(AK51,vysledovka!$D$8:$F$68,3,FALSE),11),1))</f>
        <v/>
      </c>
      <c r="BN53" s="211"/>
      <c r="BO53" s="409" t="str">
        <f>IF(LEN(VLOOKUP(AK51,vysledovka!$D$8:$F$68,3,FALSE))&lt;10,"",LEFT(RIGHT(VLOOKUP(AK51,vysledovka!$D$8:$F$68,3,FALSE),10),1))</f>
        <v/>
      </c>
      <c r="BP53" s="411"/>
      <c r="BQ53" s="409" t="str">
        <f>IF(LEN(VLOOKUP(AK51,vysledovka!$D$8:$F$68,3,FALSE))&lt;9,"",LEFT(RIGHT(VLOOKUP(AK51,vysledovka!$D$8:$F$68,3,FALSE),9),1))</f>
        <v/>
      </c>
      <c r="BR53" s="211"/>
      <c r="BS53" s="409" t="str">
        <f>IF(LEN(VLOOKUP(AK51,vysledovka!$D$8:$F$68,3,FALSE))&lt;8,"",LEFT(RIGHT(VLOOKUP(AK51,vysledovka!$D$8:$F$68,3,FALSE),8),1))</f>
        <v/>
      </c>
      <c r="BT53" s="411"/>
      <c r="BU53" s="409" t="str">
        <f>IF(LEN(VLOOKUP(AK51,vysledovka!$D$8:$F$68,3,FALSE))&lt;7,"",LEFT(RIGHT(VLOOKUP(AK51,vysledovka!$D$8:$F$68,3,FALSE),7),1))</f>
        <v>1</v>
      </c>
      <c r="BV53" s="801"/>
      <c r="BW53" s="409" t="str">
        <f>IF(LEN(VLOOKUP(AK51,vysledovka!$D$8:$F$68,3,FALSE))&lt;6,"",LEFT(RIGHT(VLOOKUP(AK51,vysledovka!$D$8:$F$68,3,FALSE),6),1))</f>
        <v>4</v>
      </c>
      <c r="BX53" s="411"/>
      <c r="BY53" s="409" t="str">
        <f>IF(LEN(VLOOKUP(AK51,vysledovka!$D$8:$F$68,3,FALSE))&lt;5,"",LEFT(RIGHT(VLOOKUP(AK51,vysledovka!$D$8:$F$68,3,FALSE),5),1))</f>
        <v>9</v>
      </c>
      <c r="BZ53" s="411"/>
      <c r="CA53" s="409" t="str">
        <f>IF(LEN(VLOOKUP(AK51,vysledovka!$D$8:$F$68,3,FALSE))&lt;4,"",LEFT(RIGHT(VLOOKUP(AK51,vysledovka!$D$8:$F$68,3,FALSE),4),1))</f>
        <v>0</v>
      </c>
      <c r="CB53" s="802"/>
      <c r="CC53" s="409" t="str">
        <f>IF(LEN(VLOOKUP(AK51,vysledovka!$D$8:$F$68,3,FALSE))&lt;3,"",LEFT(RIGHT(VLOOKUP(AK51,vysledovka!$D$8:$F$68,3,FALSE),3),1))</f>
        <v>7</v>
      </c>
      <c r="CD53" s="411"/>
      <c r="CE53" s="409" t="str">
        <f>IF(LEN(VLOOKUP(AK51,vysledovka!$D$8:$F$68,3,FALSE))&lt;2,"",LEFT(RIGHT(VLOOKUP(AK51,vysledovka!$D$8:$F$68,3,FALSE),2),1))</f>
        <v>6</v>
      </c>
      <c r="CF53" s="411"/>
      <c r="CG53" s="409" t="str">
        <f>IF(VLOOKUP(AK51,vysledovka!$D$8:$F$68,3,FALSE)=0,"",IF(LEN(VLOOKUP(AK51,vysledovka!$D$8:$F$68,3,FALSE))&lt;1,"",LEFT(RIGHT(VLOOKUP(AK51,vysledovka!$D$8:$F$68,3,FALSE),1),1)))</f>
        <v>5</v>
      </c>
      <c r="CH53" s="242"/>
      <c r="CI53" s="272"/>
      <c r="CJ53" s="272"/>
    </row>
    <row r="54" spans="1:88" s="274" customFormat="1" ht="3" customHeight="1">
      <c r="A54" s="272"/>
      <c r="B54" s="272"/>
      <c r="C54" s="272"/>
      <c r="E54" s="849"/>
      <c r="F54" s="849"/>
      <c r="G54" s="857"/>
      <c r="H54" s="858"/>
      <c r="I54" s="858"/>
      <c r="J54" s="858"/>
      <c r="K54" s="858"/>
      <c r="L54" s="858"/>
      <c r="M54" s="858"/>
      <c r="N54" s="858"/>
      <c r="O54" s="858"/>
      <c r="P54" s="858"/>
      <c r="Q54" s="858"/>
      <c r="R54" s="858"/>
      <c r="S54" s="858"/>
      <c r="T54" s="858"/>
      <c r="U54" s="858"/>
      <c r="V54" s="858"/>
      <c r="W54" s="858"/>
      <c r="X54" s="858"/>
      <c r="Y54" s="858"/>
      <c r="Z54" s="858"/>
      <c r="AA54" s="858"/>
      <c r="AB54" s="858"/>
      <c r="AC54" s="858"/>
      <c r="AD54" s="858"/>
      <c r="AE54" s="858"/>
      <c r="AF54" s="858"/>
      <c r="AG54" s="858"/>
      <c r="AH54" s="858"/>
      <c r="AI54" s="858"/>
      <c r="AJ54" s="859"/>
      <c r="AK54" s="851"/>
      <c r="AL54" s="851"/>
      <c r="AM54" s="851"/>
      <c r="AN54" s="322"/>
      <c r="AO54" s="331"/>
      <c r="AP54" s="331"/>
      <c r="AQ54" s="331"/>
      <c r="AR54" s="331"/>
      <c r="AS54" s="331"/>
      <c r="AT54" s="331"/>
      <c r="AU54" s="331"/>
      <c r="AV54" s="331"/>
      <c r="AW54" s="331"/>
      <c r="AX54" s="331"/>
      <c r="AY54" s="331"/>
      <c r="AZ54" s="331"/>
      <c r="BA54" s="331"/>
      <c r="BB54" s="331"/>
      <c r="BC54" s="331"/>
      <c r="BD54" s="331"/>
      <c r="BE54" s="270"/>
      <c r="BF54" s="270"/>
      <c r="BG54" s="270"/>
      <c r="BH54" s="270"/>
      <c r="BI54" s="270"/>
      <c r="BJ54" s="270"/>
      <c r="BK54" s="270"/>
      <c r="BL54" s="638"/>
      <c r="BM54" s="638"/>
      <c r="BN54" s="638"/>
      <c r="BO54" s="638"/>
      <c r="BP54" s="638"/>
      <c r="BQ54" s="638"/>
      <c r="BR54" s="638"/>
      <c r="BS54" s="638"/>
      <c r="BT54" s="638"/>
      <c r="BU54" s="638"/>
      <c r="BV54" s="638"/>
      <c r="BW54" s="638"/>
      <c r="BX54" s="638"/>
      <c r="BY54" s="638"/>
      <c r="BZ54" s="638"/>
      <c r="CA54" s="638"/>
      <c r="CB54" s="638"/>
      <c r="CC54" s="270"/>
      <c r="CD54" s="270"/>
      <c r="CE54" s="270"/>
      <c r="CF54" s="270"/>
      <c r="CG54" s="270"/>
      <c r="CH54" s="243"/>
      <c r="CI54" s="272"/>
      <c r="CJ54" s="272"/>
    </row>
    <row r="55" spans="1:88" s="206" customFormat="1" ht="3" customHeight="1">
      <c r="A55" s="272"/>
      <c r="B55" s="273"/>
      <c r="C55" s="178"/>
      <c r="D55" s="178"/>
      <c r="E55" s="849" t="s">
        <v>53</v>
      </c>
      <c r="F55" s="849"/>
      <c r="G55" s="860" t="str">
        <f>Index!C216</f>
        <v>Spotreba materiálu, energie a ostatných neskladovateľných dodávok (501, 502, 503)</v>
      </c>
      <c r="H55" s="861"/>
      <c r="I55" s="861"/>
      <c r="J55" s="861"/>
      <c r="K55" s="861"/>
      <c r="L55" s="861"/>
      <c r="M55" s="861"/>
      <c r="N55" s="861"/>
      <c r="O55" s="861"/>
      <c r="P55" s="861"/>
      <c r="Q55" s="861"/>
      <c r="R55" s="861"/>
      <c r="S55" s="861"/>
      <c r="T55" s="861"/>
      <c r="U55" s="861"/>
      <c r="V55" s="861"/>
      <c r="W55" s="861"/>
      <c r="X55" s="861"/>
      <c r="Y55" s="861"/>
      <c r="Z55" s="861"/>
      <c r="AA55" s="861"/>
      <c r="AB55" s="861"/>
      <c r="AC55" s="861"/>
      <c r="AD55" s="861"/>
      <c r="AE55" s="861"/>
      <c r="AF55" s="861"/>
      <c r="AG55" s="861"/>
      <c r="AH55" s="861"/>
      <c r="AI55" s="861"/>
      <c r="AJ55" s="862"/>
      <c r="AK55" s="850" t="s">
        <v>783</v>
      </c>
      <c r="AL55" s="851"/>
      <c r="AM55" s="851"/>
      <c r="AN55" s="321"/>
      <c r="AO55" s="332"/>
      <c r="AP55" s="332"/>
      <c r="AQ55" s="332"/>
      <c r="AR55" s="332"/>
      <c r="AS55" s="332"/>
      <c r="AT55" s="332"/>
      <c r="AU55" s="332"/>
      <c r="AV55" s="332"/>
      <c r="AW55" s="332"/>
      <c r="AX55" s="332"/>
      <c r="AY55" s="332"/>
      <c r="AZ55" s="332"/>
      <c r="BA55" s="332"/>
      <c r="BB55" s="332"/>
      <c r="BC55" s="332"/>
      <c r="BD55" s="332"/>
      <c r="BE55" s="264"/>
      <c r="BF55" s="264"/>
      <c r="BG55" s="264"/>
      <c r="BH55" s="264"/>
      <c r="BI55" s="264"/>
      <c r="BJ55" s="264"/>
      <c r="BK55" s="264"/>
      <c r="BL55" s="659"/>
      <c r="BM55" s="659"/>
      <c r="BN55" s="659"/>
      <c r="BO55" s="659"/>
      <c r="BP55" s="659"/>
      <c r="BQ55" s="659"/>
      <c r="BR55" s="659"/>
      <c r="BS55" s="659"/>
      <c r="BT55" s="659"/>
      <c r="BU55" s="659"/>
      <c r="BV55" s="659"/>
      <c r="BW55" s="659"/>
      <c r="BX55" s="659"/>
      <c r="BY55" s="659"/>
      <c r="BZ55" s="659"/>
      <c r="CA55" s="659"/>
      <c r="CB55" s="659"/>
      <c r="CC55" s="264"/>
      <c r="CD55" s="264"/>
      <c r="CE55" s="264"/>
      <c r="CF55" s="264"/>
      <c r="CG55" s="264"/>
      <c r="CH55" s="241"/>
      <c r="CI55" s="245"/>
      <c r="CJ55" s="245"/>
    </row>
    <row r="56" spans="1:88" s="206" customFormat="1" ht="3" customHeight="1">
      <c r="A56" s="272"/>
      <c r="B56" s="272"/>
      <c r="C56" s="272"/>
      <c r="D56" s="273"/>
      <c r="E56" s="849"/>
      <c r="F56" s="849"/>
      <c r="G56" s="860"/>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c r="AJ56" s="862"/>
      <c r="AK56" s="851"/>
      <c r="AL56" s="851"/>
      <c r="AM56" s="851"/>
      <c r="AN56" s="319"/>
      <c r="AO56" s="413"/>
      <c r="AP56" s="413"/>
      <c r="AQ56" s="413"/>
      <c r="AR56" s="412"/>
      <c r="AS56" s="410"/>
      <c r="AT56" s="410"/>
      <c r="AU56" s="410"/>
      <c r="AV56" s="410"/>
      <c r="AW56" s="410"/>
      <c r="AX56" s="411"/>
      <c r="AY56" s="800"/>
      <c r="AZ56" s="800"/>
      <c r="BA56" s="800"/>
      <c r="BB56" s="800"/>
      <c r="BC56" s="800"/>
      <c r="BD56" s="800"/>
      <c r="BE56" s="411"/>
      <c r="BF56" s="761"/>
      <c r="BG56" s="761"/>
      <c r="BH56" s="761"/>
      <c r="BI56" s="761"/>
      <c r="BJ56" s="761"/>
      <c r="BK56" s="643"/>
      <c r="BL56" s="618"/>
      <c r="BM56" s="612"/>
      <c r="BN56" s="612"/>
      <c r="BO56" s="612"/>
      <c r="BP56" s="412"/>
      <c r="BQ56" s="800"/>
      <c r="BR56" s="800"/>
      <c r="BS56" s="800"/>
      <c r="BT56" s="800"/>
      <c r="BU56" s="800"/>
      <c r="BV56" s="801"/>
      <c r="BW56" s="761"/>
      <c r="BX56" s="761"/>
      <c r="BY56" s="761"/>
      <c r="BZ56" s="761"/>
      <c r="CA56" s="761"/>
      <c r="CB56" s="802"/>
      <c r="CC56" s="761"/>
      <c r="CD56" s="761"/>
      <c r="CE56" s="761"/>
      <c r="CF56" s="761"/>
      <c r="CG56" s="761"/>
      <c r="CH56" s="242"/>
      <c r="CI56" s="245"/>
      <c r="CJ56" s="245"/>
    </row>
    <row r="57" spans="1:88" s="274" customFormat="1" ht="15" customHeight="1">
      <c r="A57" s="272"/>
      <c r="B57" s="272"/>
      <c r="C57" s="272"/>
      <c r="E57" s="849"/>
      <c r="F57" s="849"/>
      <c r="G57" s="860"/>
      <c r="H57" s="861"/>
      <c r="I57" s="861"/>
      <c r="J57" s="861"/>
      <c r="K57" s="861"/>
      <c r="L57" s="861"/>
      <c r="M57" s="861"/>
      <c r="N57" s="861"/>
      <c r="O57" s="861"/>
      <c r="P57" s="861"/>
      <c r="Q57" s="861"/>
      <c r="R57" s="861"/>
      <c r="S57" s="861"/>
      <c r="T57" s="861"/>
      <c r="U57" s="861"/>
      <c r="V57" s="861"/>
      <c r="W57" s="861"/>
      <c r="X57" s="861"/>
      <c r="Y57" s="861"/>
      <c r="Z57" s="861"/>
      <c r="AA57" s="861"/>
      <c r="AB57" s="861"/>
      <c r="AC57" s="861"/>
      <c r="AD57" s="861"/>
      <c r="AE57" s="861"/>
      <c r="AF57" s="861"/>
      <c r="AG57" s="861"/>
      <c r="AH57" s="861"/>
      <c r="AI57" s="861"/>
      <c r="AJ57" s="862"/>
      <c r="AK57" s="851"/>
      <c r="AL57" s="851"/>
      <c r="AM57" s="851"/>
      <c r="AN57" s="319"/>
      <c r="AO57" s="409" t="str">
        <f>IF(LEN(VLOOKUP(AK55,vysledovka!$D$8:$F$68,2,FALSE))&lt;11,"",LEFT(RIGHT(VLOOKUP(AK55,vysledovka!$D$8:$F$68,2,FALSE),11),1))</f>
        <v/>
      </c>
      <c r="AP57" s="211"/>
      <c r="AQ57" s="409" t="str">
        <f>IF(LEN(VLOOKUP(AK55,vysledovka!$D$8:$F$68,2,FALSE))&lt;10,"",LEFT(RIGHT(VLOOKUP(AK55,vysledovka!$D$8:$F$68,2,FALSE),10),1))</f>
        <v/>
      </c>
      <c r="AR57" s="411"/>
      <c r="AS57" s="409" t="str">
        <f>IF(LEN(VLOOKUP(AK55,vysledovka!$D$8:$F$68,2,FALSE))&lt;9,"",LEFT(RIGHT(VLOOKUP(AK55,vysledovka!$D$8:$F$68,2,FALSE),9),1))</f>
        <v/>
      </c>
      <c r="AT57" s="211"/>
      <c r="AU57" s="409" t="str">
        <f>IF(LEN(VLOOKUP(AK55,vysledovka!$D$8:$F$68,2,FALSE))&lt;8,"",LEFT(RIGHT(VLOOKUP(AK55,vysledovka!$D$8:$F$68,2,FALSE),8),1))</f>
        <v>3</v>
      </c>
      <c r="AV57" s="411"/>
      <c r="AW57" s="409" t="str">
        <f>IF(LEN(VLOOKUP(AK55,vysledovka!$D$8:$F$68,2,FALSE))&lt;7,"",LEFT(RIGHT(VLOOKUP(AK55,vysledovka!$D$8:$F$68,2,FALSE),7),1))</f>
        <v>2</v>
      </c>
      <c r="AX57" s="411"/>
      <c r="AY57" s="409" t="str">
        <f>IF(LEN(VLOOKUP(AK55,vysledovka!$D$8:$F$68,2,FALSE))&lt;6,"",LEFT(RIGHT(VLOOKUP(AK55,vysledovka!$D$8:$F$68,2,FALSE),6),1))</f>
        <v>7</v>
      </c>
      <c r="AZ57" s="211"/>
      <c r="BA57" s="754" t="str">
        <f>IF(LEN(VLOOKUP(AK55,vysledovka!$D$8:$F$68,2,FALSE))&lt;5,"",LEFT(RIGHT(VLOOKUP(AK55,vysledovka!$D$8:$F$68,2,FALSE),5),1))</f>
        <v>8</v>
      </c>
      <c r="BB57" s="754"/>
      <c r="BC57" s="411"/>
      <c r="BD57" s="409" t="str">
        <f>IF(LEN(VLOOKUP(AK55,vysledovka!$D$8:$F$68,2,FALSE))&lt;4,"",LEFT(RIGHT(VLOOKUP(AK55,vysledovka!$D$8:$F$68,2,FALSE),4),1))</f>
        <v>6</v>
      </c>
      <c r="BE57" s="411"/>
      <c r="BF57" s="409" t="str">
        <f>IF(LEN(VLOOKUP(AK55,vysledovka!$D$8:$F$68,2,FALSE))&lt;3,"",LEFT(RIGHT(VLOOKUP(AK55,vysledovka!$D$8:$F$68,2,FALSE),3),1))</f>
        <v>6</v>
      </c>
      <c r="BG57" s="411"/>
      <c r="BH57" s="409" t="str">
        <f>IF(LEN(VLOOKUP(AK55,vysledovka!$D$8:$F$68,2,FALSE))&lt;2,"",LEFT(RIGHT(VLOOKUP(AK55,vysledovka!$D$8:$F$68,2,FALSE),2),1))</f>
        <v>1</v>
      </c>
      <c r="BI57" s="411"/>
      <c r="BJ57" s="409" t="str">
        <f>IF(VLOOKUP(AK55,vysledovka!$D$8:$F$68,2,FALSE)=0,"",IF(LEN(VLOOKUP(AK55,vysledovka!$D$8:$F$68,2,FALSE))&lt;1,"",LEFT(RIGHT(VLOOKUP(AK55,vysledovka!$D$8:$F$68,2,FALSE),1),1)))</f>
        <v>2</v>
      </c>
      <c r="BK57" s="643"/>
      <c r="BL57" s="618"/>
      <c r="BM57" s="409" t="str">
        <f>IF(LEN(VLOOKUP(AK55,vysledovka!$D$8:$F$68,3,FALSE))&lt;11,"",LEFT(RIGHT(VLOOKUP(AK55,vysledovka!$D$8:$F$68,3,FALSE),11),1))</f>
        <v/>
      </c>
      <c r="BN57" s="211"/>
      <c r="BO57" s="409" t="str">
        <f>IF(LEN(VLOOKUP(AK55,vysledovka!$D$8:$F$68,3,FALSE))&lt;10,"",LEFT(RIGHT(VLOOKUP(AK55,vysledovka!$D$8:$F$68,3,FALSE),10),1))</f>
        <v/>
      </c>
      <c r="BP57" s="411"/>
      <c r="BQ57" s="409" t="str">
        <f>IF(LEN(VLOOKUP(AK55,vysledovka!$D$8:$F$68,3,FALSE))&lt;9,"",LEFT(RIGHT(VLOOKUP(AK55,vysledovka!$D$8:$F$68,3,FALSE),9),1))</f>
        <v/>
      </c>
      <c r="BR57" s="211"/>
      <c r="BS57" s="409" t="str">
        <f>IF(LEN(VLOOKUP(AK55,vysledovka!$D$8:$F$68,3,FALSE))&lt;8,"",LEFT(RIGHT(VLOOKUP(AK55,vysledovka!$D$8:$F$68,3,FALSE),8),1))</f>
        <v>2</v>
      </c>
      <c r="BT57" s="411"/>
      <c r="BU57" s="409" t="str">
        <f>IF(LEN(VLOOKUP(AK55,vysledovka!$D$8:$F$68,3,FALSE))&lt;7,"",LEFT(RIGHT(VLOOKUP(AK55,vysledovka!$D$8:$F$68,3,FALSE),7),1))</f>
        <v>1</v>
      </c>
      <c r="BV57" s="801"/>
      <c r="BW57" s="409" t="str">
        <f>IF(LEN(VLOOKUP(AK55,vysledovka!$D$8:$F$68,3,FALSE))&lt;6,"",LEFT(RIGHT(VLOOKUP(AK55,vysledovka!$D$8:$F$68,3,FALSE),6),1))</f>
        <v>9</v>
      </c>
      <c r="BX57" s="411"/>
      <c r="BY57" s="409" t="str">
        <f>IF(LEN(VLOOKUP(AK55,vysledovka!$D$8:$F$68,3,FALSE))&lt;5,"",LEFT(RIGHT(VLOOKUP(AK55,vysledovka!$D$8:$F$68,3,FALSE),5),1))</f>
        <v>8</v>
      </c>
      <c r="BZ57" s="411"/>
      <c r="CA57" s="409" t="str">
        <f>IF(LEN(VLOOKUP(AK55,vysledovka!$D$8:$F$68,3,FALSE))&lt;4,"",LEFT(RIGHT(VLOOKUP(AK55,vysledovka!$D$8:$F$68,3,FALSE),4),1))</f>
        <v>9</v>
      </c>
      <c r="CB57" s="802"/>
      <c r="CC57" s="409" t="str">
        <f>IF(LEN(VLOOKUP(AK55,vysledovka!$D$8:$F$68,3,FALSE))&lt;3,"",LEFT(RIGHT(VLOOKUP(AK55,vysledovka!$D$8:$F$68,3,FALSE),3),1))</f>
        <v>5</v>
      </c>
      <c r="CD57" s="411"/>
      <c r="CE57" s="409" t="str">
        <f>IF(LEN(VLOOKUP(AK55,vysledovka!$D$8:$F$68,3,FALSE))&lt;2,"",LEFT(RIGHT(VLOOKUP(AK55,vysledovka!$D$8:$F$68,3,FALSE),2),1))</f>
        <v>5</v>
      </c>
      <c r="CF57" s="411"/>
      <c r="CG57" s="409" t="str">
        <f>IF(VLOOKUP(AK55,vysledovka!$D$8:$F$68,3,FALSE)=0,"",IF(LEN(VLOOKUP(AK55,vysledovka!$D$8:$F$68,3,FALSE))&lt;1,"",LEFT(RIGHT(VLOOKUP(AK55,vysledovka!$D$8:$F$68,3,FALSE),1),1)))</f>
        <v>5</v>
      </c>
      <c r="CH57" s="242"/>
      <c r="CI57" s="272"/>
      <c r="CJ57" s="272"/>
    </row>
    <row r="58" spans="1:88" s="274" customFormat="1" ht="3" customHeight="1">
      <c r="A58" s="272"/>
      <c r="B58" s="272"/>
      <c r="C58" s="272"/>
      <c r="E58" s="849"/>
      <c r="F58" s="849"/>
      <c r="G58" s="860"/>
      <c r="H58" s="861"/>
      <c r="I58" s="861"/>
      <c r="J58" s="861"/>
      <c r="K58" s="861"/>
      <c r="L58" s="861"/>
      <c r="M58" s="861"/>
      <c r="N58" s="861"/>
      <c r="O58" s="861"/>
      <c r="P58" s="861"/>
      <c r="Q58" s="861"/>
      <c r="R58" s="861"/>
      <c r="S58" s="861"/>
      <c r="T58" s="861"/>
      <c r="U58" s="861"/>
      <c r="V58" s="861"/>
      <c r="W58" s="861"/>
      <c r="X58" s="861"/>
      <c r="Y58" s="861"/>
      <c r="Z58" s="861"/>
      <c r="AA58" s="861"/>
      <c r="AB58" s="861"/>
      <c r="AC58" s="861"/>
      <c r="AD58" s="861"/>
      <c r="AE58" s="861"/>
      <c r="AF58" s="861"/>
      <c r="AG58" s="861"/>
      <c r="AH58" s="861"/>
      <c r="AI58" s="861"/>
      <c r="AJ58" s="862"/>
      <c r="AK58" s="851"/>
      <c r="AL58" s="851"/>
      <c r="AM58" s="851"/>
      <c r="AN58" s="322"/>
      <c r="AO58" s="331"/>
      <c r="AP58" s="331"/>
      <c r="AQ58" s="331"/>
      <c r="AR58" s="331"/>
      <c r="AS58" s="331"/>
      <c r="AT58" s="331"/>
      <c r="AU58" s="331"/>
      <c r="AV58" s="331"/>
      <c r="AW58" s="331"/>
      <c r="AX58" s="331"/>
      <c r="AY58" s="331"/>
      <c r="AZ58" s="331"/>
      <c r="BA58" s="331"/>
      <c r="BB58" s="331"/>
      <c r="BC58" s="331"/>
      <c r="BD58" s="331"/>
      <c r="BE58" s="270"/>
      <c r="BF58" s="270"/>
      <c r="BG58" s="270"/>
      <c r="BH58" s="270"/>
      <c r="BI58" s="270"/>
      <c r="BJ58" s="270"/>
      <c r="BK58" s="270"/>
      <c r="BL58" s="638"/>
      <c r="BM58" s="638"/>
      <c r="BN58" s="638"/>
      <c r="BO58" s="638"/>
      <c r="BP58" s="638"/>
      <c r="BQ58" s="638"/>
      <c r="BR58" s="638"/>
      <c r="BS58" s="638"/>
      <c r="BT58" s="638"/>
      <c r="BU58" s="638"/>
      <c r="BV58" s="638"/>
      <c r="BW58" s="638"/>
      <c r="BX58" s="638"/>
      <c r="BY58" s="638"/>
      <c r="BZ58" s="638"/>
      <c r="CA58" s="638"/>
      <c r="CB58" s="638"/>
      <c r="CC58" s="270"/>
      <c r="CD58" s="270"/>
      <c r="CE58" s="270"/>
      <c r="CF58" s="270"/>
      <c r="CG58" s="270"/>
      <c r="CH58" s="243"/>
      <c r="CI58" s="272"/>
      <c r="CJ58" s="272"/>
    </row>
    <row r="59" spans="1:88" s="206" customFormat="1" ht="3" customHeight="1">
      <c r="A59" s="272"/>
      <c r="B59" s="273"/>
      <c r="C59" s="178"/>
      <c r="D59" s="178"/>
      <c r="E59" s="849" t="s">
        <v>93</v>
      </c>
      <c r="F59" s="849"/>
      <c r="G59" s="857" t="str">
        <f>Index!C217</f>
        <v>Opravné položky k zásobám (+/-) (505)</v>
      </c>
      <c r="H59" s="858"/>
      <c r="I59" s="858"/>
      <c r="J59" s="858"/>
      <c r="K59" s="858"/>
      <c r="L59" s="858"/>
      <c r="M59" s="858"/>
      <c r="N59" s="858"/>
      <c r="O59" s="858"/>
      <c r="P59" s="858"/>
      <c r="Q59" s="858"/>
      <c r="R59" s="858"/>
      <c r="S59" s="858"/>
      <c r="T59" s="858"/>
      <c r="U59" s="858"/>
      <c r="V59" s="858"/>
      <c r="W59" s="858"/>
      <c r="X59" s="858"/>
      <c r="Y59" s="858"/>
      <c r="Z59" s="858"/>
      <c r="AA59" s="858"/>
      <c r="AB59" s="858"/>
      <c r="AC59" s="858"/>
      <c r="AD59" s="858"/>
      <c r="AE59" s="858"/>
      <c r="AF59" s="858"/>
      <c r="AG59" s="858"/>
      <c r="AH59" s="858"/>
      <c r="AI59" s="858"/>
      <c r="AJ59" s="859"/>
      <c r="AK59" s="850" t="s">
        <v>784</v>
      </c>
      <c r="AL59" s="851"/>
      <c r="AM59" s="851"/>
      <c r="AN59" s="321"/>
      <c r="AO59" s="332"/>
      <c r="AP59" s="332"/>
      <c r="AQ59" s="332"/>
      <c r="AR59" s="332"/>
      <c r="AS59" s="332"/>
      <c r="AT59" s="332"/>
      <c r="AU59" s="332"/>
      <c r="AV59" s="332"/>
      <c r="AW59" s="332"/>
      <c r="AX59" s="332"/>
      <c r="AY59" s="332"/>
      <c r="AZ59" s="332"/>
      <c r="BA59" s="332"/>
      <c r="BB59" s="332"/>
      <c r="BC59" s="332"/>
      <c r="BD59" s="332"/>
      <c r="BE59" s="264"/>
      <c r="BF59" s="264"/>
      <c r="BG59" s="264"/>
      <c r="BH59" s="264"/>
      <c r="BI59" s="264"/>
      <c r="BJ59" s="264"/>
      <c r="BK59" s="264"/>
      <c r="BL59" s="659"/>
      <c r="BM59" s="659"/>
      <c r="BN59" s="659"/>
      <c r="BO59" s="659"/>
      <c r="BP59" s="659"/>
      <c r="BQ59" s="659"/>
      <c r="BR59" s="659"/>
      <c r="BS59" s="659"/>
      <c r="BT59" s="659"/>
      <c r="BU59" s="659"/>
      <c r="BV59" s="659"/>
      <c r="BW59" s="659"/>
      <c r="BX59" s="659"/>
      <c r="BY59" s="659"/>
      <c r="BZ59" s="659"/>
      <c r="CA59" s="659"/>
      <c r="CB59" s="659"/>
      <c r="CC59" s="264"/>
      <c r="CD59" s="264"/>
      <c r="CE59" s="264"/>
      <c r="CF59" s="264"/>
      <c r="CG59" s="264"/>
      <c r="CH59" s="241"/>
      <c r="CI59" s="245"/>
      <c r="CJ59" s="245"/>
    </row>
    <row r="60" spans="1:88" s="206" customFormat="1" ht="3" customHeight="1">
      <c r="A60" s="272"/>
      <c r="B60" s="272"/>
      <c r="C60" s="272"/>
      <c r="D60" s="273"/>
      <c r="E60" s="849"/>
      <c r="F60" s="849"/>
      <c r="G60" s="857"/>
      <c r="H60" s="858"/>
      <c r="I60" s="858"/>
      <c r="J60" s="858"/>
      <c r="K60" s="858"/>
      <c r="L60" s="858"/>
      <c r="M60" s="858"/>
      <c r="N60" s="858"/>
      <c r="O60" s="858"/>
      <c r="P60" s="858"/>
      <c r="Q60" s="858"/>
      <c r="R60" s="858"/>
      <c r="S60" s="858"/>
      <c r="T60" s="858"/>
      <c r="U60" s="858"/>
      <c r="V60" s="858"/>
      <c r="W60" s="858"/>
      <c r="X60" s="858"/>
      <c r="Y60" s="858"/>
      <c r="Z60" s="858"/>
      <c r="AA60" s="858"/>
      <c r="AB60" s="858"/>
      <c r="AC60" s="858"/>
      <c r="AD60" s="858"/>
      <c r="AE60" s="858"/>
      <c r="AF60" s="858"/>
      <c r="AG60" s="858"/>
      <c r="AH60" s="858"/>
      <c r="AI60" s="858"/>
      <c r="AJ60" s="859"/>
      <c r="AK60" s="851"/>
      <c r="AL60" s="851"/>
      <c r="AM60" s="851"/>
      <c r="AN60" s="319"/>
      <c r="AO60" s="413"/>
      <c r="AP60" s="413"/>
      <c r="AQ60" s="413"/>
      <c r="AR60" s="412"/>
      <c r="AS60" s="410"/>
      <c r="AT60" s="410"/>
      <c r="AU60" s="410"/>
      <c r="AV60" s="410"/>
      <c r="AW60" s="410"/>
      <c r="AX60" s="411"/>
      <c r="AY60" s="800"/>
      <c r="AZ60" s="800"/>
      <c r="BA60" s="800"/>
      <c r="BB60" s="800"/>
      <c r="BC60" s="800"/>
      <c r="BD60" s="800"/>
      <c r="BE60" s="411"/>
      <c r="BF60" s="761"/>
      <c r="BG60" s="761"/>
      <c r="BH60" s="761"/>
      <c r="BI60" s="761"/>
      <c r="BJ60" s="761"/>
      <c r="BK60" s="643"/>
      <c r="BL60" s="618"/>
      <c r="BM60" s="612"/>
      <c r="BN60" s="612"/>
      <c r="BO60" s="612"/>
      <c r="BP60" s="412"/>
      <c r="BQ60" s="800"/>
      <c r="BR60" s="800"/>
      <c r="BS60" s="800"/>
      <c r="BT60" s="800"/>
      <c r="BU60" s="800"/>
      <c r="BV60" s="801"/>
      <c r="BW60" s="761"/>
      <c r="BX60" s="761"/>
      <c r="BY60" s="761"/>
      <c r="BZ60" s="761"/>
      <c r="CA60" s="761"/>
      <c r="CB60" s="802"/>
      <c r="CC60" s="761"/>
      <c r="CD60" s="761"/>
      <c r="CE60" s="761"/>
      <c r="CF60" s="761"/>
      <c r="CG60" s="761"/>
      <c r="CH60" s="242"/>
      <c r="CI60" s="245"/>
      <c r="CJ60" s="245"/>
    </row>
    <row r="61" spans="1:88" s="274" customFormat="1" ht="15" customHeight="1">
      <c r="A61" s="272"/>
      <c r="B61" s="272"/>
      <c r="C61" s="272"/>
      <c r="E61" s="849"/>
      <c r="F61" s="849"/>
      <c r="G61" s="857"/>
      <c r="H61" s="858"/>
      <c r="I61" s="858"/>
      <c r="J61" s="858"/>
      <c r="K61" s="858"/>
      <c r="L61" s="858"/>
      <c r="M61" s="858"/>
      <c r="N61" s="858"/>
      <c r="O61" s="858"/>
      <c r="P61" s="858"/>
      <c r="Q61" s="858"/>
      <c r="R61" s="858"/>
      <c r="S61" s="858"/>
      <c r="T61" s="858"/>
      <c r="U61" s="858"/>
      <c r="V61" s="858"/>
      <c r="W61" s="858"/>
      <c r="X61" s="858"/>
      <c r="Y61" s="858"/>
      <c r="Z61" s="858"/>
      <c r="AA61" s="858"/>
      <c r="AB61" s="858"/>
      <c r="AC61" s="858"/>
      <c r="AD61" s="858"/>
      <c r="AE61" s="858"/>
      <c r="AF61" s="858"/>
      <c r="AG61" s="858"/>
      <c r="AH61" s="858"/>
      <c r="AI61" s="858"/>
      <c r="AJ61" s="859"/>
      <c r="AK61" s="851"/>
      <c r="AL61" s="851"/>
      <c r="AM61" s="851"/>
      <c r="AN61" s="319"/>
      <c r="AO61" s="409" t="str">
        <f>IF(LEN(VLOOKUP(AK59,vysledovka!$D$8:$F$68,2,FALSE))&lt;11,"",LEFT(RIGHT(VLOOKUP(AK59,vysledovka!$D$8:$F$68,2,FALSE),11),1))</f>
        <v/>
      </c>
      <c r="AP61" s="211"/>
      <c r="AQ61" s="409" t="str">
        <f>IF(LEN(VLOOKUP(AK59,vysledovka!$D$8:$F$68,2,FALSE))&lt;10,"",LEFT(RIGHT(VLOOKUP(AK59,vysledovka!$D$8:$F$68,2,FALSE),10),1))</f>
        <v/>
      </c>
      <c r="AR61" s="411"/>
      <c r="AS61" s="409" t="str">
        <f>IF(LEN(VLOOKUP(AK59,vysledovka!$D$8:$F$68,2,FALSE))&lt;9,"",LEFT(RIGHT(VLOOKUP(AK59,vysledovka!$D$8:$F$68,2,FALSE),9),1))</f>
        <v/>
      </c>
      <c r="AT61" s="211"/>
      <c r="AU61" s="409" t="str">
        <f>IF(LEN(VLOOKUP(AK59,vysledovka!$D$8:$F$68,2,FALSE))&lt;8,"",LEFT(RIGHT(VLOOKUP(AK59,vysledovka!$D$8:$F$68,2,FALSE),8),1))</f>
        <v/>
      </c>
      <c r="AV61" s="411"/>
      <c r="AW61" s="409" t="str">
        <f>IF(LEN(VLOOKUP(AK59,vysledovka!$D$8:$F$68,2,FALSE))&lt;7,"",LEFT(RIGHT(VLOOKUP(AK59,vysledovka!$D$8:$F$68,2,FALSE),7),1))</f>
        <v/>
      </c>
      <c r="AX61" s="411"/>
      <c r="AY61" s="409" t="str">
        <f>IF(LEN(VLOOKUP(AK59,vysledovka!$D$8:$F$68,2,FALSE))&lt;6,"",LEFT(RIGHT(VLOOKUP(AK59,vysledovka!$D$8:$F$68,2,FALSE),6),1))</f>
        <v/>
      </c>
      <c r="AZ61" s="211"/>
      <c r="BA61" s="754" t="str">
        <f>IF(LEN(VLOOKUP(AK59,vysledovka!$D$8:$F$68,2,FALSE))&lt;5,"",LEFT(RIGHT(VLOOKUP(AK59,vysledovka!$D$8:$F$68,2,FALSE),5),1))</f>
        <v/>
      </c>
      <c r="BB61" s="754"/>
      <c r="BC61" s="411"/>
      <c r="BD61" s="409" t="str">
        <f>IF(LEN(VLOOKUP(AK59,vysledovka!$D$8:$F$68,2,FALSE))&lt;4,"",LEFT(RIGHT(VLOOKUP(AK59,vysledovka!$D$8:$F$68,2,FALSE),4),1))</f>
        <v>4</v>
      </c>
      <c r="BE61" s="411"/>
      <c r="BF61" s="409" t="str">
        <f>IF(LEN(VLOOKUP(AK59,vysledovka!$D$8:$F$68,2,FALSE))&lt;3,"",LEFT(RIGHT(VLOOKUP(AK59,vysledovka!$D$8:$F$68,2,FALSE),3),1))</f>
        <v>2</v>
      </c>
      <c r="BG61" s="411"/>
      <c r="BH61" s="409" t="str">
        <f>IF(LEN(VLOOKUP(AK59,vysledovka!$D$8:$F$68,2,FALSE))&lt;2,"",LEFT(RIGHT(VLOOKUP(AK59,vysledovka!$D$8:$F$68,2,FALSE),2),1))</f>
        <v>1</v>
      </c>
      <c r="BI61" s="411"/>
      <c r="BJ61" s="409" t="str">
        <f>IF(VLOOKUP(AK59,vysledovka!$D$8:$F$68,2,FALSE)=0,"",IF(LEN(VLOOKUP(AK59,vysledovka!$D$8:$F$68,2,FALSE))&lt;1,"",LEFT(RIGHT(VLOOKUP(AK59,vysledovka!$D$8:$F$68,2,FALSE),1),1)))</f>
        <v>4</v>
      </c>
      <c r="BK61" s="643"/>
      <c r="BL61" s="618"/>
      <c r="BM61" s="409" t="str">
        <f>IF(LEN(VLOOKUP(AK59,vysledovka!$D$8:$F$68,3,FALSE))&lt;11,"",LEFT(RIGHT(VLOOKUP(AK59,vysledovka!$D$8:$F$68,3,FALSE),11),1))</f>
        <v/>
      </c>
      <c r="BN61" s="211"/>
      <c r="BO61" s="409" t="str">
        <f>IF(LEN(VLOOKUP(AK59,vysledovka!$D$8:$F$68,3,FALSE))&lt;10,"",LEFT(RIGHT(VLOOKUP(AK59,vysledovka!$D$8:$F$68,3,FALSE),10),1))</f>
        <v/>
      </c>
      <c r="BP61" s="411"/>
      <c r="BQ61" s="409" t="str">
        <f>IF(LEN(VLOOKUP(AK59,vysledovka!$D$8:$F$68,3,FALSE))&lt;9,"",LEFT(RIGHT(VLOOKUP(AK59,vysledovka!$D$8:$F$68,3,FALSE),9),1))</f>
        <v/>
      </c>
      <c r="BR61" s="211"/>
      <c r="BS61" s="409" t="str">
        <f>IF(LEN(VLOOKUP(AK59,vysledovka!$D$8:$F$68,3,FALSE))&lt;8,"",LEFT(RIGHT(VLOOKUP(AK59,vysledovka!$D$8:$F$68,3,FALSE),8),1))</f>
        <v/>
      </c>
      <c r="BT61" s="411"/>
      <c r="BU61" s="409" t="str">
        <f>IF(LEN(VLOOKUP(AK59,vysledovka!$D$8:$F$68,3,FALSE))&lt;7,"",LEFT(RIGHT(VLOOKUP(AK59,vysledovka!$D$8:$F$68,3,FALSE),7),1))</f>
        <v>-</v>
      </c>
      <c r="BV61" s="801"/>
      <c r="BW61" s="409" t="str">
        <f>IF(LEN(VLOOKUP(AK59,vysledovka!$D$8:$F$68,3,FALSE))&lt;6,"",LEFT(RIGHT(VLOOKUP(AK59,vysledovka!$D$8:$F$68,3,FALSE),6),1))</f>
        <v>1</v>
      </c>
      <c r="BX61" s="411"/>
      <c r="BY61" s="409" t="str">
        <f>IF(LEN(VLOOKUP(AK59,vysledovka!$D$8:$F$68,3,FALSE))&lt;5,"",LEFT(RIGHT(VLOOKUP(AK59,vysledovka!$D$8:$F$68,3,FALSE),5),1))</f>
        <v>2</v>
      </c>
      <c r="BZ61" s="411"/>
      <c r="CA61" s="409" t="str">
        <f>IF(LEN(VLOOKUP(AK59,vysledovka!$D$8:$F$68,3,FALSE))&lt;4,"",LEFT(RIGHT(VLOOKUP(AK59,vysledovka!$D$8:$F$68,3,FALSE),4),1))</f>
        <v>5</v>
      </c>
      <c r="CB61" s="802"/>
      <c r="CC61" s="409" t="str">
        <f>IF(LEN(VLOOKUP(AK59,vysledovka!$D$8:$F$68,3,FALSE))&lt;3,"",LEFT(RIGHT(VLOOKUP(AK59,vysledovka!$D$8:$F$68,3,FALSE),3),1))</f>
        <v>3</v>
      </c>
      <c r="CD61" s="411"/>
      <c r="CE61" s="409" t="str">
        <f>IF(LEN(VLOOKUP(AK59,vysledovka!$D$8:$F$68,3,FALSE))&lt;2,"",LEFT(RIGHT(VLOOKUP(AK59,vysledovka!$D$8:$F$68,3,FALSE),2),1))</f>
        <v>6</v>
      </c>
      <c r="CF61" s="411"/>
      <c r="CG61" s="409" t="str">
        <f>IF(VLOOKUP(AK59,vysledovka!$D$8:$F$68,3,FALSE)=0,"",IF(LEN(VLOOKUP(AK59,vysledovka!$D$8:$F$68,3,FALSE))&lt;1,"",LEFT(RIGHT(VLOOKUP(AK59,vysledovka!$D$8:$F$68,3,FALSE),1),1)))</f>
        <v>1</v>
      </c>
      <c r="CH61" s="242"/>
      <c r="CI61" s="272"/>
      <c r="CJ61" s="272"/>
    </row>
    <row r="62" spans="1:88" s="274" customFormat="1" ht="3" customHeight="1">
      <c r="A62" s="272"/>
      <c r="B62" s="272"/>
      <c r="C62" s="272"/>
      <c r="E62" s="849"/>
      <c r="F62" s="849"/>
      <c r="G62" s="857"/>
      <c r="H62" s="858"/>
      <c r="I62" s="858"/>
      <c r="J62" s="858"/>
      <c r="K62" s="858"/>
      <c r="L62" s="858"/>
      <c r="M62" s="858"/>
      <c r="N62" s="858"/>
      <c r="O62" s="858"/>
      <c r="P62" s="858"/>
      <c r="Q62" s="858"/>
      <c r="R62" s="858"/>
      <c r="S62" s="858"/>
      <c r="T62" s="858"/>
      <c r="U62" s="858"/>
      <c r="V62" s="858"/>
      <c r="W62" s="858"/>
      <c r="X62" s="858"/>
      <c r="Y62" s="858"/>
      <c r="Z62" s="858"/>
      <c r="AA62" s="858"/>
      <c r="AB62" s="858"/>
      <c r="AC62" s="858"/>
      <c r="AD62" s="858"/>
      <c r="AE62" s="858"/>
      <c r="AF62" s="858"/>
      <c r="AG62" s="858"/>
      <c r="AH62" s="858"/>
      <c r="AI62" s="858"/>
      <c r="AJ62" s="859"/>
      <c r="AK62" s="851"/>
      <c r="AL62" s="851"/>
      <c r="AM62" s="851"/>
      <c r="AN62" s="322"/>
      <c r="AO62" s="331"/>
      <c r="AP62" s="331"/>
      <c r="AQ62" s="331"/>
      <c r="AR62" s="331"/>
      <c r="AS62" s="331"/>
      <c r="AT62" s="331"/>
      <c r="AU62" s="331"/>
      <c r="AV62" s="331"/>
      <c r="AW62" s="331"/>
      <c r="AX62" s="331"/>
      <c r="AY62" s="331"/>
      <c r="AZ62" s="331"/>
      <c r="BA62" s="331"/>
      <c r="BB62" s="331"/>
      <c r="BC62" s="331"/>
      <c r="BD62" s="331"/>
      <c r="BE62" s="270"/>
      <c r="BF62" s="270"/>
      <c r="BG62" s="270"/>
      <c r="BH62" s="270"/>
      <c r="BI62" s="270"/>
      <c r="BJ62" s="270"/>
      <c r="BK62" s="270"/>
      <c r="BL62" s="638"/>
      <c r="BM62" s="638"/>
      <c r="BN62" s="638"/>
      <c r="BO62" s="638"/>
      <c r="BP62" s="638"/>
      <c r="BQ62" s="638"/>
      <c r="BR62" s="638"/>
      <c r="BS62" s="638"/>
      <c r="BT62" s="638"/>
      <c r="BU62" s="638"/>
      <c r="BV62" s="638"/>
      <c r="BW62" s="638"/>
      <c r="BX62" s="638"/>
      <c r="BY62" s="638"/>
      <c r="BZ62" s="638"/>
      <c r="CA62" s="638"/>
      <c r="CB62" s="638"/>
      <c r="CC62" s="270"/>
      <c r="CD62" s="270"/>
      <c r="CE62" s="270"/>
      <c r="CF62" s="270"/>
      <c r="CG62" s="270"/>
      <c r="CH62" s="243"/>
      <c r="CI62" s="272"/>
      <c r="CJ62" s="272"/>
    </row>
    <row r="63" spans="1:88" s="206" customFormat="1" ht="3" customHeight="1">
      <c r="A63" s="272"/>
      <c r="B63" s="273"/>
      <c r="C63" s="178"/>
      <c r="D63" s="178"/>
      <c r="E63" s="849" t="s">
        <v>185</v>
      </c>
      <c r="F63" s="849"/>
      <c r="G63" s="857" t="str">
        <f>Index!C218</f>
        <v>Služby (účtová skupina 51)</v>
      </c>
      <c r="H63" s="858"/>
      <c r="I63" s="858"/>
      <c r="J63" s="858"/>
      <c r="K63" s="858"/>
      <c r="L63" s="858"/>
      <c r="M63" s="858"/>
      <c r="N63" s="858"/>
      <c r="O63" s="858"/>
      <c r="P63" s="858"/>
      <c r="Q63" s="858"/>
      <c r="R63" s="858"/>
      <c r="S63" s="858"/>
      <c r="T63" s="858"/>
      <c r="U63" s="858"/>
      <c r="V63" s="858"/>
      <c r="W63" s="858"/>
      <c r="X63" s="858"/>
      <c r="Y63" s="858"/>
      <c r="Z63" s="858"/>
      <c r="AA63" s="858"/>
      <c r="AB63" s="858"/>
      <c r="AC63" s="858"/>
      <c r="AD63" s="858"/>
      <c r="AE63" s="858"/>
      <c r="AF63" s="858"/>
      <c r="AG63" s="858"/>
      <c r="AH63" s="858"/>
      <c r="AI63" s="858"/>
      <c r="AJ63" s="859"/>
      <c r="AK63" s="850" t="s">
        <v>785</v>
      </c>
      <c r="AL63" s="851"/>
      <c r="AM63" s="851"/>
      <c r="AN63" s="321"/>
      <c r="AO63" s="332"/>
      <c r="AP63" s="332"/>
      <c r="AQ63" s="332"/>
      <c r="AR63" s="332"/>
      <c r="AS63" s="332"/>
      <c r="AT63" s="332"/>
      <c r="AU63" s="332"/>
      <c r="AV63" s="332"/>
      <c r="AW63" s="332"/>
      <c r="AX63" s="332"/>
      <c r="AY63" s="332"/>
      <c r="AZ63" s="332"/>
      <c r="BA63" s="332"/>
      <c r="BB63" s="332"/>
      <c r="BC63" s="332"/>
      <c r="BD63" s="332"/>
      <c r="BE63" s="264"/>
      <c r="BF63" s="264"/>
      <c r="BG63" s="264"/>
      <c r="BH63" s="264"/>
      <c r="BI63" s="264"/>
      <c r="BJ63" s="264"/>
      <c r="BK63" s="264"/>
      <c r="BL63" s="659"/>
      <c r="BM63" s="659"/>
      <c r="BN63" s="659"/>
      <c r="BO63" s="659"/>
      <c r="BP63" s="659"/>
      <c r="BQ63" s="659"/>
      <c r="BR63" s="659"/>
      <c r="BS63" s="659"/>
      <c r="BT63" s="659"/>
      <c r="BU63" s="659"/>
      <c r="BV63" s="659"/>
      <c r="BW63" s="659"/>
      <c r="BX63" s="659"/>
      <c r="BY63" s="659"/>
      <c r="BZ63" s="659"/>
      <c r="CA63" s="659"/>
      <c r="CB63" s="659"/>
      <c r="CC63" s="264"/>
      <c r="CD63" s="264"/>
      <c r="CE63" s="264"/>
      <c r="CF63" s="264"/>
      <c r="CG63" s="264"/>
      <c r="CH63" s="241"/>
      <c r="CI63" s="245"/>
      <c r="CJ63" s="245"/>
    </row>
    <row r="64" spans="1:88" s="206" customFormat="1" ht="3" customHeight="1">
      <c r="A64" s="272"/>
      <c r="B64" s="272"/>
      <c r="C64" s="272"/>
      <c r="D64" s="273"/>
      <c r="E64" s="849"/>
      <c r="F64" s="849"/>
      <c r="G64" s="857"/>
      <c r="H64" s="858"/>
      <c r="I64" s="858"/>
      <c r="J64" s="858"/>
      <c r="K64" s="858"/>
      <c r="L64" s="858"/>
      <c r="M64" s="858"/>
      <c r="N64" s="858"/>
      <c r="O64" s="858"/>
      <c r="P64" s="858"/>
      <c r="Q64" s="858"/>
      <c r="R64" s="858"/>
      <c r="S64" s="858"/>
      <c r="T64" s="858"/>
      <c r="U64" s="858"/>
      <c r="V64" s="858"/>
      <c r="W64" s="858"/>
      <c r="X64" s="858"/>
      <c r="Y64" s="858"/>
      <c r="Z64" s="858"/>
      <c r="AA64" s="858"/>
      <c r="AB64" s="858"/>
      <c r="AC64" s="858"/>
      <c r="AD64" s="858"/>
      <c r="AE64" s="858"/>
      <c r="AF64" s="858"/>
      <c r="AG64" s="858"/>
      <c r="AH64" s="858"/>
      <c r="AI64" s="858"/>
      <c r="AJ64" s="859"/>
      <c r="AK64" s="851"/>
      <c r="AL64" s="851"/>
      <c r="AM64" s="851"/>
      <c r="AN64" s="319"/>
      <c r="AO64" s="413"/>
      <c r="AP64" s="413"/>
      <c r="AQ64" s="413"/>
      <c r="AR64" s="412"/>
      <c r="AS64" s="410"/>
      <c r="AT64" s="410"/>
      <c r="AU64" s="410"/>
      <c r="AV64" s="410"/>
      <c r="AW64" s="410"/>
      <c r="AX64" s="411"/>
      <c r="AY64" s="800"/>
      <c r="AZ64" s="800"/>
      <c r="BA64" s="800"/>
      <c r="BB64" s="800"/>
      <c r="BC64" s="800"/>
      <c r="BD64" s="800"/>
      <c r="BE64" s="411"/>
      <c r="BF64" s="761"/>
      <c r="BG64" s="761"/>
      <c r="BH64" s="761"/>
      <c r="BI64" s="761"/>
      <c r="BJ64" s="761"/>
      <c r="BK64" s="643"/>
      <c r="BL64" s="618"/>
      <c r="BM64" s="612"/>
      <c r="BN64" s="612"/>
      <c r="BO64" s="612"/>
      <c r="BP64" s="412"/>
      <c r="BQ64" s="800"/>
      <c r="BR64" s="800"/>
      <c r="BS64" s="800"/>
      <c r="BT64" s="800"/>
      <c r="BU64" s="800"/>
      <c r="BV64" s="801"/>
      <c r="BW64" s="761"/>
      <c r="BX64" s="761"/>
      <c r="BY64" s="761"/>
      <c r="BZ64" s="761"/>
      <c r="CA64" s="761"/>
      <c r="CB64" s="802"/>
      <c r="CC64" s="761"/>
      <c r="CD64" s="761"/>
      <c r="CE64" s="761"/>
      <c r="CF64" s="761"/>
      <c r="CG64" s="761"/>
      <c r="CH64" s="242"/>
      <c r="CI64" s="245"/>
      <c r="CJ64" s="245"/>
    </row>
    <row r="65" spans="1:88" s="274" customFormat="1" ht="15" customHeight="1">
      <c r="A65" s="272"/>
      <c r="B65" s="272"/>
      <c r="C65" s="272"/>
      <c r="E65" s="849"/>
      <c r="F65" s="849"/>
      <c r="G65" s="857"/>
      <c r="H65" s="858"/>
      <c r="I65" s="858"/>
      <c r="J65" s="858"/>
      <c r="K65" s="858"/>
      <c r="L65" s="858"/>
      <c r="M65" s="858"/>
      <c r="N65" s="858"/>
      <c r="O65" s="858"/>
      <c r="P65" s="858"/>
      <c r="Q65" s="858"/>
      <c r="R65" s="858"/>
      <c r="S65" s="858"/>
      <c r="T65" s="858"/>
      <c r="U65" s="858"/>
      <c r="V65" s="858"/>
      <c r="W65" s="858"/>
      <c r="X65" s="858"/>
      <c r="Y65" s="858"/>
      <c r="Z65" s="858"/>
      <c r="AA65" s="858"/>
      <c r="AB65" s="858"/>
      <c r="AC65" s="858"/>
      <c r="AD65" s="858"/>
      <c r="AE65" s="858"/>
      <c r="AF65" s="858"/>
      <c r="AG65" s="858"/>
      <c r="AH65" s="858"/>
      <c r="AI65" s="858"/>
      <c r="AJ65" s="859"/>
      <c r="AK65" s="851"/>
      <c r="AL65" s="851"/>
      <c r="AM65" s="851"/>
      <c r="AN65" s="319"/>
      <c r="AO65" s="409" t="str">
        <f>IF(LEN(VLOOKUP(AK63,vysledovka!$D$8:$F$68,2,FALSE))&lt;11,"",LEFT(RIGHT(VLOOKUP(AK63,vysledovka!$D$8:$F$68,2,FALSE),11),1))</f>
        <v/>
      </c>
      <c r="AP65" s="211"/>
      <c r="AQ65" s="409" t="str">
        <f>IF(LEN(VLOOKUP(AK63,vysledovka!$D$8:$F$68,2,FALSE))&lt;10,"",LEFT(RIGHT(VLOOKUP(AK63,vysledovka!$D$8:$F$68,2,FALSE),10),1))</f>
        <v/>
      </c>
      <c r="AR65" s="411"/>
      <c r="AS65" s="409" t="str">
        <f>IF(LEN(VLOOKUP(AK63,vysledovka!$D$8:$F$68,2,FALSE))&lt;9,"",LEFT(RIGHT(VLOOKUP(AK63,vysledovka!$D$8:$F$68,2,FALSE),9),1))</f>
        <v/>
      </c>
      <c r="AT65" s="211"/>
      <c r="AU65" s="409" t="str">
        <f>IF(LEN(VLOOKUP(AK63,vysledovka!$D$8:$F$68,2,FALSE))&lt;8,"",LEFT(RIGHT(VLOOKUP(AK63,vysledovka!$D$8:$F$68,2,FALSE),8),1))</f>
        <v/>
      </c>
      <c r="AV65" s="411"/>
      <c r="AW65" s="409" t="str">
        <f>IF(LEN(VLOOKUP(AK63,vysledovka!$D$8:$F$68,2,FALSE))&lt;7,"",LEFT(RIGHT(VLOOKUP(AK63,vysledovka!$D$8:$F$68,2,FALSE),7),1))</f>
        <v>3</v>
      </c>
      <c r="AX65" s="411"/>
      <c r="AY65" s="409" t="str">
        <f>IF(LEN(VLOOKUP(AK63,vysledovka!$D$8:$F$68,2,FALSE))&lt;6,"",LEFT(RIGHT(VLOOKUP(AK63,vysledovka!$D$8:$F$68,2,FALSE),6),1))</f>
        <v>5</v>
      </c>
      <c r="AZ65" s="211"/>
      <c r="BA65" s="754" t="str">
        <f>IF(LEN(VLOOKUP(AK63,vysledovka!$D$8:$F$68,2,FALSE))&lt;5,"",LEFT(RIGHT(VLOOKUP(AK63,vysledovka!$D$8:$F$68,2,FALSE),5),1))</f>
        <v>5</v>
      </c>
      <c r="BB65" s="754"/>
      <c r="BC65" s="411"/>
      <c r="BD65" s="409" t="str">
        <f>IF(LEN(VLOOKUP(AK63,vysledovka!$D$8:$F$68,2,FALSE))&lt;4,"",LEFT(RIGHT(VLOOKUP(AK63,vysledovka!$D$8:$F$68,2,FALSE),4),1))</f>
        <v>5</v>
      </c>
      <c r="BE65" s="411"/>
      <c r="BF65" s="409" t="str">
        <f>IF(LEN(VLOOKUP(AK63,vysledovka!$D$8:$F$68,2,FALSE))&lt;3,"",LEFT(RIGHT(VLOOKUP(AK63,vysledovka!$D$8:$F$68,2,FALSE),3),1))</f>
        <v>1</v>
      </c>
      <c r="BG65" s="411"/>
      <c r="BH65" s="409" t="str">
        <f>IF(LEN(VLOOKUP(AK63,vysledovka!$D$8:$F$68,2,FALSE))&lt;2,"",LEFT(RIGHT(VLOOKUP(AK63,vysledovka!$D$8:$F$68,2,FALSE),2),1))</f>
        <v>9</v>
      </c>
      <c r="BI65" s="411"/>
      <c r="BJ65" s="409" t="str">
        <f>IF(VLOOKUP(AK63,vysledovka!$D$8:$F$68,2,FALSE)=0,"",IF(LEN(VLOOKUP(AK63,vysledovka!$D$8:$F$68,2,FALSE))&lt;1,"",LEFT(RIGHT(VLOOKUP(AK63,vysledovka!$D$8:$F$68,2,FALSE),1),1)))</f>
        <v>0</v>
      </c>
      <c r="BK65" s="643"/>
      <c r="BL65" s="618"/>
      <c r="BM65" s="409" t="str">
        <f>IF(LEN(VLOOKUP(AK63,vysledovka!$D$8:$F$68,3,FALSE))&lt;11,"",LEFT(RIGHT(VLOOKUP(AK63,vysledovka!$D$8:$F$68,3,FALSE),11),1))</f>
        <v/>
      </c>
      <c r="BN65" s="211"/>
      <c r="BO65" s="409" t="str">
        <f>IF(LEN(VLOOKUP(AK63,vysledovka!$D$8:$F$68,3,FALSE))&lt;10,"",LEFT(RIGHT(VLOOKUP(AK63,vysledovka!$D$8:$F$68,3,FALSE),10),1))</f>
        <v/>
      </c>
      <c r="BP65" s="411"/>
      <c r="BQ65" s="409" t="str">
        <f>IF(LEN(VLOOKUP(AK63,vysledovka!$D$8:$F$68,3,FALSE))&lt;9,"",LEFT(RIGHT(VLOOKUP(AK63,vysledovka!$D$8:$F$68,3,FALSE),9),1))</f>
        <v/>
      </c>
      <c r="BR65" s="211"/>
      <c r="BS65" s="409" t="str">
        <f>IF(LEN(VLOOKUP(AK63,vysledovka!$D$8:$F$68,3,FALSE))&lt;8,"",LEFT(RIGHT(VLOOKUP(AK63,vysledovka!$D$8:$F$68,3,FALSE),8),1))</f>
        <v/>
      </c>
      <c r="BT65" s="411"/>
      <c r="BU65" s="409" t="str">
        <f>IF(LEN(VLOOKUP(AK63,vysledovka!$D$8:$F$68,3,FALSE))&lt;7,"",LEFT(RIGHT(VLOOKUP(AK63,vysledovka!$D$8:$F$68,3,FALSE),7),1))</f>
        <v>2</v>
      </c>
      <c r="BV65" s="801"/>
      <c r="BW65" s="409" t="str">
        <f>IF(LEN(VLOOKUP(AK63,vysledovka!$D$8:$F$68,3,FALSE))&lt;6,"",LEFT(RIGHT(VLOOKUP(AK63,vysledovka!$D$8:$F$68,3,FALSE),6),1))</f>
        <v>6</v>
      </c>
      <c r="BX65" s="411"/>
      <c r="BY65" s="409" t="str">
        <f>IF(LEN(VLOOKUP(AK63,vysledovka!$D$8:$F$68,3,FALSE))&lt;5,"",LEFT(RIGHT(VLOOKUP(AK63,vysledovka!$D$8:$F$68,3,FALSE),5),1))</f>
        <v>8</v>
      </c>
      <c r="BZ65" s="411"/>
      <c r="CA65" s="409" t="str">
        <f>IF(LEN(VLOOKUP(AK63,vysledovka!$D$8:$F$68,3,FALSE))&lt;4,"",LEFT(RIGHT(VLOOKUP(AK63,vysledovka!$D$8:$F$68,3,FALSE),4),1))</f>
        <v>0</v>
      </c>
      <c r="CB65" s="802"/>
      <c r="CC65" s="409" t="str">
        <f>IF(LEN(VLOOKUP(AK63,vysledovka!$D$8:$F$68,3,FALSE))&lt;3,"",LEFT(RIGHT(VLOOKUP(AK63,vysledovka!$D$8:$F$68,3,FALSE),3),1))</f>
        <v>3</v>
      </c>
      <c r="CD65" s="411"/>
      <c r="CE65" s="409" t="str">
        <f>IF(LEN(VLOOKUP(AK63,vysledovka!$D$8:$F$68,3,FALSE))&lt;2,"",LEFT(RIGHT(VLOOKUP(AK63,vysledovka!$D$8:$F$68,3,FALSE),2),1))</f>
        <v>9</v>
      </c>
      <c r="CF65" s="411"/>
      <c r="CG65" s="409" t="str">
        <f>IF(VLOOKUP(AK63,vysledovka!$D$8:$F$68,3,FALSE)=0,"",IF(LEN(VLOOKUP(AK63,vysledovka!$D$8:$F$68,3,FALSE))&lt;1,"",LEFT(RIGHT(VLOOKUP(AK63,vysledovka!$D$8:$F$68,3,FALSE),1),1)))</f>
        <v>9</v>
      </c>
      <c r="CH65" s="242"/>
      <c r="CI65" s="272"/>
      <c r="CJ65" s="272"/>
    </row>
    <row r="66" spans="1:88" s="274" customFormat="1" ht="3" customHeight="1">
      <c r="A66" s="272"/>
      <c r="B66" s="272"/>
      <c r="C66" s="272"/>
      <c r="E66" s="849"/>
      <c r="F66" s="849"/>
      <c r="G66" s="857"/>
      <c r="H66" s="858"/>
      <c r="I66" s="858"/>
      <c r="J66" s="858"/>
      <c r="K66" s="858"/>
      <c r="L66" s="858"/>
      <c r="M66" s="858"/>
      <c r="N66" s="858"/>
      <c r="O66" s="858"/>
      <c r="P66" s="858"/>
      <c r="Q66" s="858"/>
      <c r="R66" s="858"/>
      <c r="S66" s="858"/>
      <c r="T66" s="858"/>
      <c r="U66" s="858"/>
      <c r="V66" s="858"/>
      <c r="W66" s="858"/>
      <c r="X66" s="858"/>
      <c r="Y66" s="858"/>
      <c r="Z66" s="858"/>
      <c r="AA66" s="858"/>
      <c r="AB66" s="858"/>
      <c r="AC66" s="858"/>
      <c r="AD66" s="858"/>
      <c r="AE66" s="858"/>
      <c r="AF66" s="858"/>
      <c r="AG66" s="858"/>
      <c r="AH66" s="858"/>
      <c r="AI66" s="858"/>
      <c r="AJ66" s="859"/>
      <c r="AK66" s="851"/>
      <c r="AL66" s="851"/>
      <c r="AM66" s="851"/>
      <c r="AN66" s="322"/>
      <c r="AO66" s="331"/>
      <c r="AP66" s="331"/>
      <c r="AQ66" s="331"/>
      <c r="AR66" s="331"/>
      <c r="AS66" s="331"/>
      <c r="AT66" s="331"/>
      <c r="AU66" s="331"/>
      <c r="AV66" s="331"/>
      <c r="AW66" s="331"/>
      <c r="AX66" s="331"/>
      <c r="AY66" s="331"/>
      <c r="AZ66" s="331"/>
      <c r="BA66" s="331"/>
      <c r="BB66" s="331"/>
      <c r="BC66" s="331"/>
      <c r="BD66" s="331"/>
      <c r="BE66" s="270"/>
      <c r="BF66" s="270"/>
      <c r="BG66" s="270"/>
      <c r="BH66" s="270"/>
      <c r="BI66" s="270"/>
      <c r="BJ66" s="270"/>
      <c r="BK66" s="270"/>
      <c r="BL66" s="638"/>
      <c r="BM66" s="638"/>
      <c r="BN66" s="638"/>
      <c r="BO66" s="638"/>
      <c r="BP66" s="638"/>
      <c r="BQ66" s="638"/>
      <c r="BR66" s="638"/>
      <c r="BS66" s="638"/>
      <c r="BT66" s="638"/>
      <c r="BU66" s="638"/>
      <c r="BV66" s="638"/>
      <c r="BW66" s="638"/>
      <c r="BX66" s="638"/>
      <c r="BY66" s="638"/>
      <c r="BZ66" s="638"/>
      <c r="CA66" s="638"/>
      <c r="CB66" s="638"/>
      <c r="CC66" s="270"/>
      <c r="CD66" s="270"/>
      <c r="CE66" s="270"/>
      <c r="CF66" s="270"/>
      <c r="CG66" s="270"/>
      <c r="CH66" s="243"/>
      <c r="CI66" s="272"/>
      <c r="CJ66" s="272"/>
    </row>
    <row r="67" spans="1:88" s="206" customFormat="1" ht="3" customHeight="1">
      <c r="A67" s="173"/>
      <c r="B67" s="325"/>
      <c r="C67" s="178"/>
      <c r="D67" s="178"/>
      <c r="E67" s="849" t="s">
        <v>187</v>
      </c>
      <c r="F67" s="849"/>
      <c r="G67" s="857" t="str">
        <f>Index!C219</f>
        <v>Osobné náklady súčet (r. 16 až r. 19)</v>
      </c>
      <c r="H67" s="858"/>
      <c r="I67" s="858"/>
      <c r="J67" s="858"/>
      <c r="K67" s="858"/>
      <c r="L67" s="858"/>
      <c r="M67" s="858"/>
      <c r="N67" s="858"/>
      <c r="O67" s="858"/>
      <c r="P67" s="858"/>
      <c r="Q67" s="858"/>
      <c r="R67" s="858"/>
      <c r="S67" s="858"/>
      <c r="T67" s="858"/>
      <c r="U67" s="858"/>
      <c r="V67" s="858"/>
      <c r="W67" s="858"/>
      <c r="X67" s="858"/>
      <c r="Y67" s="858"/>
      <c r="Z67" s="858"/>
      <c r="AA67" s="858"/>
      <c r="AB67" s="858"/>
      <c r="AC67" s="858"/>
      <c r="AD67" s="858"/>
      <c r="AE67" s="858"/>
      <c r="AF67" s="858"/>
      <c r="AG67" s="858"/>
      <c r="AH67" s="858"/>
      <c r="AI67" s="858"/>
      <c r="AJ67" s="859"/>
      <c r="AK67" s="850" t="s">
        <v>788</v>
      </c>
      <c r="AL67" s="851"/>
      <c r="AM67" s="851"/>
      <c r="AN67" s="321"/>
      <c r="AO67" s="332"/>
      <c r="AP67" s="332"/>
      <c r="AQ67" s="332"/>
      <c r="AR67" s="332"/>
      <c r="AS67" s="332"/>
      <c r="AT67" s="332"/>
      <c r="AU67" s="332"/>
      <c r="AV67" s="332"/>
      <c r="AW67" s="332"/>
      <c r="AX67" s="332"/>
      <c r="AY67" s="332"/>
      <c r="AZ67" s="332"/>
      <c r="BA67" s="332"/>
      <c r="BB67" s="332"/>
      <c r="BC67" s="332"/>
      <c r="BD67" s="332"/>
      <c r="BE67" s="264"/>
      <c r="BF67" s="264"/>
      <c r="BG67" s="264"/>
      <c r="BH67" s="264"/>
      <c r="BI67" s="264"/>
      <c r="BJ67" s="264"/>
      <c r="BK67" s="264"/>
      <c r="BL67" s="659"/>
      <c r="BM67" s="659"/>
      <c r="BN67" s="659"/>
      <c r="BO67" s="659"/>
      <c r="BP67" s="659"/>
      <c r="BQ67" s="659"/>
      <c r="BR67" s="659"/>
      <c r="BS67" s="659"/>
      <c r="BT67" s="659"/>
      <c r="BU67" s="659"/>
      <c r="BV67" s="659"/>
      <c r="BW67" s="659"/>
      <c r="BX67" s="659"/>
      <c r="BY67" s="659"/>
      <c r="BZ67" s="659"/>
      <c r="CA67" s="659"/>
      <c r="CB67" s="659"/>
      <c r="CC67" s="264"/>
      <c r="CD67" s="264"/>
      <c r="CE67" s="264"/>
      <c r="CF67" s="264"/>
      <c r="CG67" s="264"/>
      <c r="CH67" s="241"/>
      <c r="CI67" s="245"/>
      <c r="CJ67" s="245"/>
    </row>
    <row r="68" spans="1:88" s="206" customFormat="1" ht="3" customHeight="1">
      <c r="A68" s="173"/>
      <c r="B68" s="173"/>
      <c r="C68" s="173"/>
      <c r="D68" s="325"/>
      <c r="E68" s="849"/>
      <c r="F68" s="849"/>
      <c r="G68" s="857"/>
      <c r="H68" s="858"/>
      <c r="I68" s="858"/>
      <c r="J68" s="858"/>
      <c r="K68" s="858"/>
      <c r="L68" s="858"/>
      <c r="M68" s="858"/>
      <c r="N68" s="858"/>
      <c r="O68" s="858"/>
      <c r="P68" s="858"/>
      <c r="Q68" s="858"/>
      <c r="R68" s="858"/>
      <c r="S68" s="858"/>
      <c r="T68" s="858"/>
      <c r="U68" s="858"/>
      <c r="V68" s="858"/>
      <c r="W68" s="858"/>
      <c r="X68" s="858"/>
      <c r="Y68" s="858"/>
      <c r="Z68" s="858"/>
      <c r="AA68" s="858"/>
      <c r="AB68" s="858"/>
      <c r="AC68" s="858"/>
      <c r="AD68" s="858"/>
      <c r="AE68" s="858"/>
      <c r="AF68" s="858"/>
      <c r="AG68" s="858"/>
      <c r="AH68" s="858"/>
      <c r="AI68" s="858"/>
      <c r="AJ68" s="859"/>
      <c r="AK68" s="851"/>
      <c r="AL68" s="851"/>
      <c r="AM68" s="851"/>
      <c r="AN68" s="319"/>
      <c r="AO68" s="413"/>
      <c r="AP68" s="413"/>
      <c r="AQ68" s="413"/>
      <c r="AR68" s="412"/>
      <c r="AS68" s="414"/>
      <c r="AT68" s="414"/>
      <c r="AU68" s="414"/>
      <c r="AV68" s="414"/>
      <c r="AW68" s="414"/>
      <c r="AX68" s="415"/>
      <c r="AY68" s="613"/>
      <c r="AZ68" s="613"/>
      <c r="BA68" s="613"/>
      <c r="BB68" s="613"/>
      <c r="BC68" s="613"/>
      <c r="BD68" s="613"/>
      <c r="BE68" s="411"/>
      <c r="BF68" s="761"/>
      <c r="BG68" s="761"/>
      <c r="BH68" s="761"/>
      <c r="BI68" s="761"/>
      <c r="BJ68" s="761"/>
      <c r="BK68" s="643"/>
      <c r="BL68" s="618"/>
      <c r="BM68" s="612"/>
      <c r="BN68" s="612"/>
      <c r="BO68" s="612"/>
      <c r="BP68" s="412"/>
      <c r="BQ68" s="613"/>
      <c r="BR68" s="613"/>
      <c r="BS68" s="613"/>
      <c r="BT68" s="613"/>
      <c r="BU68" s="613"/>
      <c r="BV68" s="610"/>
      <c r="BW68" s="614"/>
      <c r="BX68" s="614"/>
      <c r="BY68" s="614"/>
      <c r="BZ68" s="614"/>
      <c r="CA68" s="614"/>
      <c r="CB68" s="611"/>
      <c r="CC68" s="614"/>
      <c r="CD68" s="614"/>
      <c r="CE68" s="614"/>
      <c r="CF68" s="614"/>
      <c r="CG68" s="614"/>
      <c r="CH68" s="242"/>
      <c r="CI68" s="245"/>
      <c r="CJ68" s="245"/>
    </row>
    <row r="69" spans="1:88" s="203" customFormat="1" ht="15" customHeight="1">
      <c r="A69" s="173"/>
      <c r="B69" s="173"/>
      <c r="C69" s="173"/>
      <c r="E69" s="849"/>
      <c r="F69" s="849"/>
      <c r="G69" s="857"/>
      <c r="H69" s="858"/>
      <c r="I69" s="858"/>
      <c r="J69" s="858"/>
      <c r="K69" s="858"/>
      <c r="L69" s="858"/>
      <c r="M69" s="858"/>
      <c r="N69" s="858"/>
      <c r="O69" s="858"/>
      <c r="P69" s="858"/>
      <c r="Q69" s="858"/>
      <c r="R69" s="858"/>
      <c r="S69" s="858"/>
      <c r="T69" s="858"/>
      <c r="U69" s="858"/>
      <c r="V69" s="858"/>
      <c r="W69" s="858"/>
      <c r="X69" s="858"/>
      <c r="Y69" s="858"/>
      <c r="Z69" s="858"/>
      <c r="AA69" s="858"/>
      <c r="AB69" s="858"/>
      <c r="AC69" s="858"/>
      <c r="AD69" s="858"/>
      <c r="AE69" s="858"/>
      <c r="AF69" s="858"/>
      <c r="AG69" s="858"/>
      <c r="AH69" s="858"/>
      <c r="AI69" s="858"/>
      <c r="AJ69" s="859"/>
      <c r="AK69" s="851"/>
      <c r="AL69" s="851"/>
      <c r="AM69" s="851"/>
      <c r="AN69" s="319"/>
      <c r="AO69" s="409" t="str">
        <f>IF(LEN(VLOOKUP(AK67,vysledovka!$D$8:$F$68,2,FALSE))&lt;11,"",LEFT(RIGHT(VLOOKUP(AK67,vysledovka!$D$8:$F$68,2,FALSE),11),1))</f>
        <v/>
      </c>
      <c r="AP69" s="211"/>
      <c r="AQ69" s="409" t="str">
        <f>IF(LEN(VLOOKUP(AK67,vysledovka!$D$8:$F$68,2,FALSE))&lt;10,"",LEFT(RIGHT(VLOOKUP(AK67,vysledovka!$D$8:$F$68,2,FALSE),10),1))</f>
        <v/>
      </c>
      <c r="AR69" s="411"/>
      <c r="AS69" s="409" t="str">
        <f>IF(LEN(VLOOKUP(AK67,vysledovka!$D$8:$F$68,2,FALSE))&lt;9,"",LEFT(RIGHT(VLOOKUP(AK67,vysledovka!$D$8:$F$68,2,FALSE),9),1))</f>
        <v/>
      </c>
      <c r="AT69" s="211"/>
      <c r="AU69" s="409" t="str">
        <f>IF(LEN(VLOOKUP(AK67,vysledovka!$D$8:$F$68,2,FALSE))&lt;8,"",LEFT(RIGHT(VLOOKUP(AK67,vysledovka!$D$8:$F$68,2,FALSE),8),1))</f>
        <v/>
      </c>
      <c r="AV69" s="411"/>
      <c r="AW69" s="409" t="str">
        <f>IF(LEN(VLOOKUP(AK67,vysledovka!$D$8:$F$68,2,FALSE))&lt;7,"",LEFT(RIGHT(VLOOKUP(AK67,vysledovka!$D$8:$F$68,2,FALSE),7),1))</f>
        <v>4</v>
      </c>
      <c r="AX69" s="415"/>
      <c r="AY69" s="409" t="str">
        <f>IF(LEN(VLOOKUP(AK67,vysledovka!$D$8:$F$68,2,FALSE))&lt;6,"",LEFT(RIGHT(VLOOKUP(AK67,vysledovka!$D$8:$F$68,2,FALSE),6),1))</f>
        <v>9</v>
      </c>
      <c r="AZ69" s="211"/>
      <c r="BA69" s="754" t="str">
        <f>IF(LEN(VLOOKUP(AK67,vysledovka!$D$8:$F$68,2,FALSE))&lt;5,"",LEFT(RIGHT(VLOOKUP(AK67,vysledovka!$D$8:$F$68,2,FALSE),5),1))</f>
        <v>2</v>
      </c>
      <c r="BB69" s="754"/>
      <c r="BC69" s="411"/>
      <c r="BD69" s="409" t="str">
        <f>IF(LEN(VLOOKUP(AK67,vysledovka!$D$8:$F$68,2,FALSE))&lt;4,"",LEFT(RIGHT(VLOOKUP(AK67,vysledovka!$D$8:$F$68,2,FALSE),4),1))</f>
        <v>4</v>
      </c>
      <c r="BE69" s="411"/>
      <c r="BF69" s="409" t="str">
        <f>IF(LEN(VLOOKUP(AK67,vysledovka!$D$8:$F$68,2,FALSE))&lt;3,"",LEFT(RIGHT(VLOOKUP(AK67,vysledovka!$D$8:$F$68,2,FALSE),3),1))</f>
        <v>0</v>
      </c>
      <c r="BG69" s="411"/>
      <c r="BH69" s="409" t="str">
        <f>IF(LEN(VLOOKUP(AK67,vysledovka!$D$8:$F$68,2,FALSE))&lt;2,"",LEFT(RIGHT(VLOOKUP(AK67,vysledovka!$D$8:$F$68,2,FALSE),2),1))</f>
        <v>4</v>
      </c>
      <c r="BI69" s="411"/>
      <c r="BJ69" s="409" t="str">
        <f>IF(VLOOKUP(AK67,vysledovka!$D$8:$F$68,2,FALSE)=0,"",IF(LEN(VLOOKUP(AK67,vysledovka!$D$8:$F$68,2,FALSE))&lt;1,"",LEFT(RIGHT(VLOOKUP(AK67,vysledovka!$D$8:$F$68,2,FALSE),1),1)))</f>
        <v>1</v>
      </c>
      <c r="BK69" s="643"/>
      <c r="BL69" s="618"/>
      <c r="BM69" s="409" t="str">
        <f>IF(LEN(VLOOKUP(AK67,vysledovka!$D$8:$F$68,3,FALSE))&lt;11,"",LEFT(RIGHT(VLOOKUP(AK67,vysledovka!$D$8:$F$68,3,FALSE),11),1))</f>
        <v/>
      </c>
      <c r="BN69" s="211"/>
      <c r="BO69" s="409" t="str">
        <f>IF(LEN(VLOOKUP(AK67,vysledovka!$D$8:$F$68,3,FALSE))&lt;10,"",LEFT(RIGHT(VLOOKUP(AK67,vysledovka!$D$8:$F$68,3,FALSE),10),1))</f>
        <v/>
      </c>
      <c r="BP69" s="411"/>
      <c r="BQ69" s="409" t="str">
        <f>IF(LEN(VLOOKUP(AK67,vysledovka!$D$8:$F$68,3,FALSE))&lt;9,"",LEFT(RIGHT(VLOOKUP(AK67,vysledovka!$D$8:$F$68,3,FALSE),9),1))</f>
        <v/>
      </c>
      <c r="BR69" s="211"/>
      <c r="BS69" s="409" t="str">
        <f>IF(LEN(VLOOKUP(AK67,vysledovka!$D$8:$F$68,3,FALSE))&lt;8,"",LEFT(RIGHT(VLOOKUP(AK67,vysledovka!$D$8:$F$68,3,FALSE),8),1))</f>
        <v/>
      </c>
      <c r="BT69" s="411"/>
      <c r="BU69" s="409" t="str">
        <f>IF(LEN(VLOOKUP(AK67,vysledovka!$D$8:$F$68,3,FALSE))&lt;7,"",LEFT(RIGHT(VLOOKUP(AK67,vysledovka!$D$8:$F$68,3,FALSE),7),1))</f>
        <v>4</v>
      </c>
      <c r="BV69" s="610"/>
      <c r="BW69" s="409" t="str">
        <f>IF(LEN(VLOOKUP(AK67,vysledovka!$D$8:$F$68,3,FALSE))&lt;6,"",LEFT(RIGHT(VLOOKUP(AK67,vysledovka!$D$8:$F$68,3,FALSE),6),1))</f>
        <v>2</v>
      </c>
      <c r="BX69" s="411"/>
      <c r="BY69" s="409" t="str">
        <f>IF(LEN(VLOOKUP(AK67,vysledovka!$D$8:$F$68,3,FALSE))&lt;5,"",LEFT(RIGHT(VLOOKUP(AK67,vysledovka!$D$8:$F$68,3,FALSE),5),1))</f>
        <v>3</v>
      </c>
      <c r="BZ69" s="411"/>
      <c r="CA69" s="409" t="str">
        <f>IF(LEN(VLOOKUP(AK67,vysledovka!$D$8:$F$68,3,FALSE))&lt;4,"",LEFT(RIGHT(VLOOKUP(AK67,vysledovka!$D$8:$F$68,3,FALSE),4),1))</f>
        <v>3</v>
      </c>
      <c r="CB69" s="611"/>
      <c r="CC69" s="409" t="str">
        <f>IF(LEN(VLOOKUP(AK67,vysledovka!$D$8:$F$68,3,FALSE))&lt;3,"",LEFT(RIGHT(VLOOKUP(AK67,vysledovka!$D$8:$F$68,3,FALSE),3),1))</f>
        <v>5</v>
      </c>
      <c r="CD69" s="411"/>
      <c r="CE69" s="409" t="str">
        <f>IF(LEN(VLOOKUP(AK67,vysledovka!$D$8:$F$68,3,FALSE))&lt;2,"",LEFT(RIGHT(VLOOKUP(AK67,vysledovka!$D$8:$F$68,3,FALSE),2),1))</f>
        <v>9</v>
      </c>
      <c r="CF69" s="411"/>
      <c r="CG69" s="409" t="str">
        <f>IF(VLOOKUP(AK67,vysledovka!$D$8:$F$68,3,FALSE)=0,"",IF(LEN(VLOOKUP(AK67,vysledovka!$D$8:$F$68,3,FALSE))&lt;1,"",LEFT(RIGHT(VLOOKUP(AK67,vysledovka!$D$8:$F$68,3,FALSE),1),1)))</f>
        <v>5</v>
      </c>
      <c r="CH69" s="242"/>
      <c r="CI69" s="173"/>
      <c r="CJ69" s="173"/>
    </row>
    <row r="70" spans="1:88" s="203" customFormat="1" ht="3" customHeight="1">
      <c r="A70" s="173"/>
      <c r="B70" s="173"/>
      <c r="C70" s="173"/>
      <c r="E70" s="849"/>
      <c r="F70" s="849"/>
      <c r="G70" s="857"/>
      <c r="H70" s="858"/>
      <c r="I70" s="858"/>
      <c r="J70" s="858"/>
      <c r="K70" s="858"/>
      <c r="L70" s="858"/>
      <c r="M70" s="858"/>
      <c r="N70" s="858"/>
      <c r="O70" s="858"/>
      <c r="P70" s="858"/>
      <c r="Q70" s="858"/>
      <c r="R70" s="858"/>
      <c r="S70" s="858"/>
      <c r="T70" s="858"/>
      <c r="U70" s="858"/>
      <c r="V70" s="858"/>
      <c r="W70" s="858"/>
      <c r="X70" s="858"/>
      <c r="Y70" s="858"/>
      <c r="Z70" s="858"/>
      <c r="AA70" s="858"/>
      <c r="AB70" s="858"/>
      <c r="AC70" s="858"/>
      <c r="AD70" s="858"/>
      <c r="AE70" s="858"/>
      <c r="AF70" s="858"/>
      <c r="AG70" s="858"/>
      <c r="AH70" s="858"/>
      <c r="AI70" s="858"/>
      <c r="AJ70" s="859"/>
      <c r="AK70" s="851"/>
      <c r="AL70" s="851"/>
      <c r="AM70" s="851"/>
      <c r="AN70" s="322"/>
      <c r="AO70" s="331"/>
      <c r="AP70" s="331"/>
      <c r="AQ70" s="331"/>
      <c r="AR70" s="331"/>
      <c r="AS70" s="331"/>
      <c r="AT70" s="331"/>
      <c r="AU70" s="331"/>
      <c r="AV70" s="331"/>
      <c r="AW70" s="331"/>
      <c r="AX70" s="331"/>
      <c r="AY70" s="331"/>
      <c r="AZ70" s="331"/>
      <c r="BA70" s="331"/>
      <c r="BB70" s="331"/>
      <c r="BC70" s="331"/>
      <c r="BD70" s="331"/>
      <c r="BE70" s="270"/>
      <c r="BF70" s="270"/>
      <c r="BG70" s="270"/>
      <c r="BH70" s="270"/>
      <c r="BI70" s="270"/>
      <c r="BJ70" s="270"/>
      <c r="BK70" s="270"/>
      <c r="BL70" s="638"/>
      <c r="BM70" s="638"/>
      <c r="BN70" s="638"/>
      <c r="BO70" s="638"/>
      <c r="BP70" s="638"/>
      <c r="BQ70" s="638"/>
      <c r="BR70" s="638"/>
      <c r="BS70" s="638"/>
      <c r="BT70" s="638"/>
      <c r="BU70" s="638"/>
      <c r="BV70" s="638"/>
      <c r="BW70" s="638"/>
      <c r="BX70" s="638"/>
      <c r="BY70" s="638"/>
      <c r="BZ70" s="638"/>
      <c r="CA70" s="638"/>
      <c r="CB70" s="638"/>
      <c r="CC70" s="270"/>
      <c r="CD70" s="270"/>
      <c r="CE70" s="270"/>
      <c r="CF70" s="270"/>
      <c r="CG70" s="270"/>
      <c r="CH70" s="243"/>
      <c r="CI70" s="173"/>
      <c r="CJ70" s="173"/>
    </row>
    <row r="71" spans="1:88" s="206" customFormat="1" ht="3" customHeight="1">
      <c r="A71" s="173"/>
      <c r="B71" s="325"/>
      <c r="C71" s="178"/>
      <c r="D71" s="178"/>
      <c r="E71" s="849" t="s">
        <v>967</v>
      </c>
      <c r="F71" s="849"/>
      <c r="G71" s="857" t="str">
        <f>Index!C220</f>
        <v>Mzdové náklady (521, 522)</v>
      </c>
      <c r="H71" s="858"/>
      <c r="I71" s="858"/>
      <c r="J71" s="858"/>
      <c r="K71" s="858"/>
      <c r="L71" s="858"/>
      <c r="M71" s="858"/>
      <c r="N71" s="858"/>
      <c r="O71" s="858"/>
      <c r="P71" s="858"/>
      <c r="Q71" s="858"/>
      <c r="R71" s="858"/>
      <c r="S71" s="858"/>
      <c r="T71" s="858"/>
      <c r="U71" s="858"/>
      <c r="V71" s="858"/>
      <c r="W71" s="858"/>
      <c r="X71" s="858"/>
      <c r="Y71" s="858"/>
      <c r="Z71" s="858"/>
      <c r="AA71" s="858"/>
      <c r="AB71" s="858"/>
      <c r="AC71" s="858"/>
      <c r="AD71" s="858"/>
      <c r="AE71" s="858"/>
      <c r="AF71" s="858"/>
      <c r="AG71" s="858"/>
      <c r="AH71" s="858"/>
      <c r="AI71" s="858"/>
      <c r="AJ71" s="859"/>
      <c r="AK71" s="850" t="s">
        <v>789</v>
      </c>
      <c r="AL71" s="851"/>
      <c r="AM71" s="851"/>
      <c r="AN71" s="321"/>
      <c r="AO71" s="332"/>
      <c r="AP71" s="332"/>
      <c r="AQ71" s="332"/>
      <c r="AR71" s="332"/>
      <c r="AS71" s="332"/>
      <c r="AT71" s="332"/>
      <c r="AU71" s="332"/>
      <c r="AV71" s="332"/>
      <c r="AW71" s="332"/>
      <c r="AX71" s="332"/>
      <c r="AY71" s="332"/>
      <c r="AZ71" s="332"/>
      <c r="BA71" s="332"/>
      <c r="BB71" s="332"/>
      <c r="BC71" s="332"/>
      <c r="BD71" s="332"/>
      <c r="BE71" s="264"/>
      <c r="BF71" s="264"/>
      <c r="BG71" s="264"/>
      <c r="BH71" s="264"/>
      <c r="BI71" s="264"/>
      <c r="BJ71" s="264"/>
      <c r="BK71" s="264"/>
      <c r="BL71" s="659"/>
      <c r="BM71" s="659"/>
      <c r="BN71" s="659"/>
      <c r="BO71" s="659"/>
      <c r="BP71" s="659"/>
      <c r="BQ71" s="659"/>
      <c r="BR71" s="659"/>
      <c r="BS71" s="659"/>
      <c r="BT71" s="659"/>
      <c r="BU71" s="659"/>
      <c r="BV71" s="659"/>
      <c r="BW71" s="659"/>
      <c r="BX71" s="659"/>
      <c r="BY71" s="659"/>
      <c r="BZ71" s="659"/>
      <c r="CA71" s="659"/>
      <c r="CB71" s="659"/>
      <c r="CC71" s="264"/>
      <c r="CD71" s="264"/>
      <c r="CE71" s="264"/>
      <c r="CF71" s="264"/>
      <c r="CG71" s="264"/>
      <c r="CH71" s="241"/>
      <c r="CI71" s="245"/>
      <c r="CJ71" s="245"/>
    </row>
    <row r="72" spans="1:88" s="206" customFormat="1" ht="3" customHeight="1">
      <c r="A72" s="173"/>
      <c r="B72" s="173"/>
      <c r="C72" s="173"/>
      <c r="D72" s="325"/>
      <c r="E72" s="849"/>
      <c r="F72" s="849"/>
      <c r="G72" s="857"/>
      <c r="H72" s="858"/>
      <c r="I72" s="858"/>
      <c r="J72" s="858"/>
      <c r="K72" s="858"/>
      <c r="L72" s="858"/>
      <c r="M72" s="858"/>
      <c r="N72" s="858"/>
      <c r="O72" s="858"/>
      <c r="P72" s="858"/>
      <c r="Q72" s="858"/>
      <c r="R72" s="858"/>
      <c r="S72" s="858"/>
      <c r="T72" s="858"/>
      <c r="U72" s="858"/>
      <c r="V72" s="858"/>
      <c r="W72" s="858"/>
      <c r="X72" s="858"/>
      <c r="Y72" s="858"/>
      <c r="Z72" s="858"/>
      <c r="AA72" s="858"/>
      <c r="AB72" s="858"/>
      <c r="AC72" s="858"/>
      <c r="AD72" s="858"/>
      <c r="AE72" s="858"/>
      <c r="AF72" s="858"/>
      <c r="AG72" s="858"/>
      <c r="AH72" s="858"/>
      <c r="AI72" s="858"/>
      <c r="AJ72" s="859"/>
      <c r="AK72" s="851"/>
      <c r="AL72" s="851"/>
      <c r="AM72" s="851"/>
      <c r="AN72" s="319"/>
      <c r="AO72" s="413"/>
      <c r="AP72" s="413"/>
      <c r="AQ72" s="413"/>
      <c r="AR72" s="412"/>
      <c r="AS72" s="414"/>
      <c r="AT72" s="414"/>
      <c r="AU72" s="414"/>
      <c r="AV72" s="414"/>
      <c r="AW72" s="414"/>
      <c r="AX72" s="415"/>
      <c r="AY72" s="613"/>
      <c r="AZ72" s="613"/>
      <c r="BA72" s="613"/>
      <c r="BB72" s="613"/>
      <c r="BC72" s="613"/>
      <c r="BD72" s="613"/>
      <c r="BE72" s="411"/>
      <c r="BF72" s="761"/>
      <c r="BG72" s="761"/>
      <c r="BH72" s="761"/>
      <c r="BI72" s="761"/>
      <c r="BJ72" s="761"/>
      <c r="BK72" s="643"/>
      <c r="BL72" s="618"/>
      <c r="BM72" s="612"/>
      <c r="BN72" s="612"/>
      <c r="BO72" s="612"/>
      <c r="BP72" s="412"/>
      <c r="BQ72" s="613"/>
      <c r="BR72" s="613"/>
      <c r="BS72" s="613"/>
      <c r="BT72" s="613"/>
      <c r="BU72" s="613"/>
      <c r="BV72" s="610"/>
      <c r="BW72" s="614"/>
      <c r="BX72" s="614"/>
      <c r="BY72" s="614"/>
      <c r="BZ72" s="614"/>
      <c r="CA72" s="614"/>
      <c r="CB72" s="611"/>
      <c r="CC72" s="614"/>
      <c r="CD72" s="614"/>
      <c r="CE72" s="614"/>
      <c r="CF72" s="614"/>
      <c r="CG72" s="614"/>
      <c r="CH72" s="242"/>
      <c r="CI72" s="245"/>
      <c r="CJ72" s="245"/>
    </row>
    <row r="73" spans="1:88" s="203" customFormat="1" ht="15" customHeight="1">
      <c r="A73" s="173"/>
      <c r="B73" s="173"/>
      <c r="C73" s="173"/>
      <c r="E73" s="849"/>
      <c r="F73" s="849"/>
      <c r="G73" s="857"/>
      <c r="H73" s="858"/>
      <c r="I73" s="858"/>
      <c r="J73" s="858"/>
      <c r="K73" s="858"/>
      <c r="L73" s="858"/>
      <c r="M73" s="858"/>
      <c r="N73" s="858"/>
      <c r="O73" s="858"/>
      <c r="P73" s="858"/>
      <c r="Q73" s="858"/>
      <c r="R73" s="858"/>
      <c r="S73" s="858"/>
      <c r="T73" s="858"/>
      <c r="U73" s="858"/>
      <c r="V73" s="858"/>
      <c r="W73" s="858"/>
      <c r="X73" s="858"/>
      <c r="Y73" s="858"/>
      <c r="Z73" s="858"/>
      <c r="AA73" s="858"/>
      <c r="AB73" s="858"/>
      <c r="AC73" s="858"/>
      <c r="AD73" s="858"/>
      <c r="AE73" s="858"/>
      <c r="AF73" s="858"/>
      <c r="AG73" s="858"/>
      <c r="AH73" s="858"/>
      <c r="AI73" s="858"/>
      <c r="AJ73" s="859"/>
      <c r="AK73" s="851"/>
      <c r="AL73" s="851"/>
      <c r="AM73" s="851"/>
      <c r="AN73" s="319"/>
      <c r="AO73" s="409" t="str">
        <f>IF(LEN(VLOOKUP(AK71,vysledovka!$D$8:$F$68,2,FALSE))&lt;11,"",LEFT(RIGHT(VLOOKUP(AK71,vysledovka!$D$8:$F$68,2,FALSE),11),1))</f>
        <v/>
      </c>
      <c r="AP73" s="211"/>
      <c r="AQ73" s="409" t="str">
        <f>IF(LEN(VLOOKUP(AK71,vysledovka!$D$8:$F$68,2,FALSE))&lt;10,"",LEFT(RIGHT(VLOOKUP(AK71,vysledovka!$D$8:$F$68,2,FALSE),10),1))</f>
        <v/>
      </c>
      <c r="AR73" s="411"/>
      <c r="AS73" s="409" t="str">
        <f>IF(LEN(VLOOKUP(AK71,vysledovka!$D$8:$F$68,2,FALSE))&lt;9,"",LEFT(RIGHT(VLOOKUP(AK71,vysledovka!$D$8:$F$68,2,FALSE),9),1))</f>
        <v/>
      </c>
      <c r="AT73" s="211"/>
      <c r="AU73" s="409" t="str">
        <f>IF(LEN(VLOOKUP(AK71,vysledovka!$D$8:$F$68,2,FALSE))&lt;8,"",LEFT(RIGHT(VLOOKUP(AK71,vysledovka!$D$8:$F$68,2,FALSE),8),1))</f>
        <v/>
      </c>
      <c r="AV73" s="411"/>
      <c r="AW73" s="409" t="str">
        <f>IF(LEN(VLOOKUP(AK71,vysledovka!$D$8:$F$68,2,FALSE))&lt;7,"",LEFT(RIGHT(VLOOKUP(AK71,vysledovka!$D$8:$F$68,2,FALSE),7),1))</f>
        <v>3</v>
      </c>
      <c r="AX73" s="415"/>
      <c r="AY73" s="409" t="str">
        <f>IF(LEN(VLOOKUP(AK71,vysledovka!$D$8:$F$68,2,FALSE))&lt;6,"",LEFT(RIGHT(VLOOKUP(AK71,vysledovka!$D$8:$F$68,2,FALSE),6),1))</f>
        <v>4</v>
      </c>
      <c r="AZ73" s="211"/>
      <c r="BA73" s="754" t="str">
        <f>IF(LEN(VLOOKUP(AK71,vysledovka!$D$8:$F$68,2,FALSE))&lt;5,"",LEFT(RIGHT(VLOOKUP(AK71,vysledovka!$D$8:$F$68,2,FALSE),5),1))</f>
        <v>9</v>
      </c>
      <c r="BB73" s="754"/>
      <c r="BC73" s="411"/>
      <c r="BD73" s="409" t="str">
        <f>IF(LEN(VLOOKUP(AK71,vysledovka!$D$8:$F$68,2,FALSE))&lt;4,"",LEFT(RIGHT(VLOOKUP(AK71,vysledovka!$D$8:$F$68,2,FALSE),4),1))</f>
        <v>4</v>
      </c>
      <c r="BE73" s="411"/>
      <c r="BF73" s="409" t="str">
        <f>IF(LEN(VLOOKUP(AK71,vysledovka!$D$8:$F$68,2,FALSE))&lt;3,"",LEFT(RIGHT(VLOOKUP(AK71,vysledovka!$D$8:$F$68,2,FALSE),3),1))</f>
        <v>7</v>
      </c>
      <c r="BG73" s="411"/>
      <c r="BH73" s="409" t="str">
        <f>IF(LEN(VLOOKUP(AK71,vysledovka!$D$8:$F$68,2,FALSE))&lt;2,"",LEFT(RIGHT(VLOOKUP(AK71,vysledovka!$D$8:$F$68,2,FALSE),2),1))</f>
        <v>3</v>
      </c>
      <c r="BI73" s="411"/>
      <c r="BJ73" s="409" t="str">
        <f>IF(VLOOKUP(AK71,vysledovka!$D$8:$F$68,2,FALSE)=0,"",IF(LEN(VLOOKUP(AK71,vysledovka!$D$8:$F$68,2,FALSE))&lt;1,"",LEFT(RIGHT(VLOOKUP(AK71,vysledovka!$D$8:$F$68,2,FALSE),1),1)))</f>
        <v>2</v>
      </c>
      <c r="BK73" s="643"/>
      <c r="BL73" s="618"/>
      <c r="BM73" s="409" t="str">
        <f>IF(LEN(VLOOKUP(AK71,vysledovka!$D$8:$F$68,3,FALSE))&lt;11,"",LEFT(RIGHT(VLOOKUP(AK71,vysledovka!$D$8:$F$68,3,FALSE),11),1))</f>
        <v/>
      </c>
      <c r="BN73" s="211"/>
      <c r="BO73" s="409" t="str">
        <f>IF(LEN(VLOOKUP(AK71,vysledovka!$D$8:$F$68,3,FALSE))&lt;10,"",LEFT(RIGHT(VLOOKUP(AK71,vysledovka!$D$8:$F$68,3,FALSE),10),1))</f>
        <v/>
      </c>
      <c r="BP73" s="411"/>
      <c r="BQ73" s="409" t="str">
        <f>IF(LEN(VLOOKUP(AK71,vysledovka!$D$8:$F$68,3,FALSE))&lt;9,"",LEFT(RIGHT(VLOOKUP(AK71,vysledovka!$D$8:$F$68,3,FALSE),9),1))</f>
        <v/>
      </c>
      <c r="BR73" s="211"/>
      <c r="BS73" s="409" t="str">
        <f>IF(LEN(VLOOKUP(AK71,vysledovka!$D$8:$F$68,3,FALSE))&lt;8,"",LEFT(RIGHT(VLOOKUP(AK71,vysledovka!$D$8:$F$68,3,FALSE),8),1))</f>
        <v/>
      </c>
      <c r="BT73" s="411"/>
      <c r="BU73" s="409" t="str">
        <f>IF(LEN(VLOOKUP(AK71,vysledovka!$D$8:$F$68,3,FALSE))&lt;7,"",LEFT(RIGHT(VLOOKUP(AK71,vysledovka!$D$8:$F$68,3,FALSE),7),1))</f>
        <v>3</v>
      </c>
      <c r="BV73" s="610"/>
      <c r="BW73" s="409" t="str">
        <f>IF(LEN(VLOOKUP(AK71,vysledovka!$D$8:$F$68,3,FALSE))&lt;6,"",LEFT(RIGHT(VLOOKUP(AK71,vysledovka!$D$8:$F$68,3,FALSE),6),1))</f>
        <v>0</v>
      </c>
      <c r="BX73" s="411"/>
      <c r="BY73" s="409" t="str">
        <f>IF(LEN(VLOOKUP(AK71,vysledovka!$D$8:$F$68,3,FALSE))&lt;5,"",LEFT(RIGHT(VLOOKUP(AK71,vysledovka!$D$8:$F$68,3,FALSE),5),1))</f>
        <v>3</v>
      </c>
      <c r="BZ73" s="411"/>
      <c r="CA73" s="409" t="str">
        <f>IF(LEN(VLOOKUP(AK71,vysledovka!$D$8:$F$68,3,FALSE))&lt;4,"",LEFT(RIGHT(VLOOKUP(AK71,vysledovka!$D$8:$F$68,3,FALSE),4),1))</f>
        <v>5</v>
      </c>
      <c r="CB73" s="611"/>
      <c r="CC73" s="409" t="str">
        <f>IF(LEN(VLOOKUP(AK71,vysledovka!$D$8:$F$68,3,FALSE))&lt;3,"",LEFT(RIGHT(VLOOKUP(AK71,vysledovka!$D$8:$F$68,3,FALSE),3),1))</f>
        <v>4</v>
      </c>
      <c r="CD73" s="411"/>
      <c r="CE73" s="409" t="str">
        <f>IF(LEN(VLOOKUP(AK71,vysledovka!$D$8:$F$68,3,FALSE))&lt;2,"",LEFT(RIGHT(VLOOKUP(AK71,vysledovka!$D$8:$F$68,3,FALSE),2),1))</f>
        <v>9</v>
      </c>
      <c r="CF73" s="411"/>
      <c r="CG73" s="409" t="str">
        <f>IF(VLOOKUP(AK71,vysledovka!$D$8:$F$68,3,FALSE)=0,"",IF(LEN(VLOOKUP(AK71,vysledovka!$D$8:$F$68,3,FALSE))&lt;1,"",LEFT(RIGHT(VLOOKUP(AK71,vysledovka!$D$8:$F$68,3,FALSE),1),1)))</f>
        <v>8</v>
      </c>
      <c r="CH73" s="242"/>
      <c r="CI73" s="173"/>
      <c r="CJ73" s="173"/>
    </row>
    <row r="74" spans="1:88" s="203" customFormat="1" ht="3" customHeight="1">
      <c r="A74" s="173"/>
      <c r="B74" s="173"/>
      <c r="C74" s="173"/>
      <c r="E74" s="849"/>
      <c r="F74" s="849"/>
      <c r="G74" s="857"/>
      <c r="H74" s="858"/>
      <c r="I74" s="858"/>
      <c r="J74" s="858"/>
      <c r="K74" s="858"/>
      <c r="L74" s="858"/>
      <c r="M74" s="858"/>
      <c r="N74" s="858"/>
      <c r="O74" s="858"/>
      <c r="P74" s="858"/>
      <c r="Q74" s="858"/>
      <c r="R74" s="858"/>
      <c r="S74" s="858"/>
      <c r="T74" s="858"/>
      <c r="U74" s="858"/>
      <c r="V74" s="858"/>
      <c r="W74" s="858"/>
      <c r="X74" s="858"/>
      <c r="Y74" s="858"/>
      <c r="Z74" s="858"/>
      <c r="AA74" s="858"/>
      <c r="AB74" s="858"/>
      <c r="AC74" s="858"/>
      <c r="AD74" s="858"/>
      <c r="AE74" s="858"/>
      <c r="AF74" s="858"/>
      <c r="AG74" s="858"/>
      <c r="AH74" s="858"/>
      <c r="AI74" s="858"/>
      <c r="AJ74" s="859"/>
      <c r="AK74" s="851"/>
      <c r="AL74" s="851"/>
      <c r="AM74" s="851"/>
      <c r="AN74" s="322"/>
      <c r="AO74" s="331"/>
      <c r="AP74" s="331"/>
      <c r="AQ74" s="331"/>
      <c r="AR74" s="331"/>
      <c r="AS74" s="331"/>
      <c r="AT74" s="331"/>
      <c r="AU74" s="331"/>
      <c r="AV74" s="331"/>
      <c r="AW74" s="331"/>
      <c r="AX74" s="331"/>
      <c r="AY74" s="331"/>
      <c r="AZ74" s="331"/>
      <c r="BA74" s="331"/>
      <c r="BB74" s="331"/>
      <c r="BC74" s="331"/>
      <c r="BD74" s="331"/>
      <c r="BE74" s="270"/>
      <c r="BF74" s="270"/>
      <c r="BG74" s="270"/>
      <c r="BH74" s="270"/>
      <c r="BI74" s="270"/>
      <c r="BJ74" s="270"/>
      <c r="BK74" s="270"/>
      <c r="BL74" s="638"/>
      <c r="BM74" s="638"/>
      <c r="BN74" s="638"/>
      <c r="BO74" s="638"/>
      <c r="BP74" s="638"/>
      <c r="BQ74" s="638"/>
      <c r="BR74" s="638"/>
      <c r="BS74" s="638"/>
      <c r="BT74" s="638"/>
      <c r="BU74" s="638"/>
      <c r="BV74" s="638"/>
      <c r="BW74" s="638"/>
      <c r="BX74" s="638"/>
      <c r="BY74" s="638"/>
      <c r="BZ74" s="638"/>
      <c r="CA74" s="638"/>
      <c r="CB74" s="638"/>
      <c r="CC74" s="270"/>
      <c r="CD74" s="270"/>
      <c r="CE74" s="270"/>
      <c r="CF74" s="270"/>
      <c r="CG74" s="270"/>
      <c r="CH74" s="243"/>
      <c r="CI74" s="173"/>
      <c r="CJ74" s="173"/>
    </row>
    <row r="75" spans="1:88" s="206" customFormat="1" ht="3" customHeight="1">
      <c r="A75" s="173"/>
      <c r="B75" s="325"/>
      <c r="C75" s="178"/>
      <c r="D75" s="178"/>
      <c r="E75" s="776" t="s">
        <v>775</v>
      </c>
      <c r="F75" s="776"/>
      <c r="G75" s="765" t="str">
        <f>Index!C221</f>
        <v>Odmeny členom orgánov spoločnosti a družstva (523)</v>
      </c>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850" t="s">
        <v>790</v>
      </c>
      <c r="AL75" s="851"/>
      <c r="AM75" s="851"/>
      <c r="AN75" s="321"/>
      <c r="AO75" s="332"/>
      <c r="AP75" s="332"/>
      <c r="AQ75" s="332"/>
      <c r="AR75" s="332"/>
      <c r="AS75" s="332"/>
      <c r="AT75" s="332"/>
      <c r="AU75" s="332"/>
      <c r="AV75" s="332"/>
      <c r="AW75" s="332"/>
      <c r="AX75" s="332"/>
      <c r="AY75" s="332"/>
      <c r="AZ75" s="332"/>
      <c r="BA75" s="332"/>
      <c r="BB75" s="332"/>
      <c r="BC75" s="332"/>
      <c r="BD75" s="332"/>
      <c r="BE75" s="264"/>
      <c r="BF75" s="264"/>
      <c r="BG75" s="264"/>
      <c r="BH75" s="264"/>
      <c r="BI75" s="264"/>
      <c r="BJ75" s="264"/>
      <c r="BK75" s="264"/>
      <c r="BL75" s="659"/>
      <c r="BM75" s="659"/>
      <c r="BN75" s="659"/>
      <c r="BO75" s="659"/>
      <c r="BP75" s="659"/>
      <c r="BQ75" s="659"/>
      <c r="BR75" s="659"/>
      <c r="BS75" s="659"/>
      <c r="BT75" s="659"/>
      <c r="BU75" s="659"/>
      <c r="BV75" s="659"/>
      <c r="BW75" s="659"/>
      <c r="BX75" s="659"/>
      <c r="BY75" s="659"/>
      <c r="BZ75" s="659"/>
      <c r="CA75" s="659"/>
      <c r="CB75" s="659"/>
      <c r="CC75" s="264"/>
      <c r="CD75" s="264"/>
      <c r="CE75" s="264"/>
      <c r="CF75" s="264"/>
      <c r="CG75" s="264"/>
      <c r="CH75" s="241"/>
      <c r="CI75" s="245"/>
      <c r="CJ75" s="245"/>
    </row>
    <row r="76" spans="1:88" s="206" customFormat="1" ht="3" customHeight="1">
      <c r="A76" s="173"/>
      <c r="B76" s="173"/>
      <c r="C76" s="173"/>
      <c r="D76" s="325"/>
      <c r="E76" s="776"/>
      <c r="F76" s="776"/>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851"/>
      <c r="AL76" s="851"/>
      <c r="AM76" s="851"/>
      <c r="AN76" s="319"/>
      <c r="AO76" s="413"/>
      <c r="AP76" s="413"/>
      <c r="AQ76" s="413"/>
      <c r="AR76" s="412"/>
      <c r="AS76" s="414"/>
      <c r="AT76" s="414"/>
      <c r="AU76" s="414"/>
      <c r="AV76" s="414"/>
      <c r="AW76" s="414"/>
      <c r="AX76" s="415"/>
      <c r="AY76" s="613"/>
      <c r="AZ76" s="613"/>
      <c r="BA76" s="613"/>
      <c r="BB76" s="613"/>
      <c r="BC76" s="613"/>
      <c r="BD76" s="613"/>
      <c r="BE76" s="411"/>
      <c r="BF76" s="761"/>
      <c r="BG76" s="761"/>
      <c r="BH76" s="761"/>
      <c r="BI76" s="761"/>
      <c r="BJ76" s="761"/>
      <c r="BK76" s="643"/>
      <c r="BL76" s="618"/>
      <c r="BM76" s="612"/>
      <c r="BN76" s="612"/>
      <c r="BO76" s="612"/>
      <c r="BP76" s="412"/>
      <c r="BQ76" s="613"/>
      <c r="BR76" s="613"/>
      <c r="BS76" s="613"/>
      <c r="BT76" s="613"/>
      <c r="BU76" s="613"/>
      <c r="BV76" s="610"/>
      <c r="BW76" s="614"/>
      <c r="BX76" s="614"/>
      <c r="BY76" s="614"/>
      <c r="BZ76" s="614"/>
      <c r="CA76" s="614"/>
      <c r="CB76" s="611"/>
      <c r="CC76" s="614"/>
      <c r="CD76" s="614"/>
      <c r="CE76" s="614"/>
      <c r="CF76" s="614"/>
      <c r="CG76" s="614"/>
      <c r="CH76" s="242"/>
      <c r="CI76" s="245"/>
      <c r="CJ76" s="245"/>
    </row>
    <row r="77" spans="1:88" s="203" customFormat="1" ht="15" customHeight="1">
      <c r="A77" s="173"/>
      <c r="B77" s="173"/>
      <c r="C77" s="173"/>
      <c r="E77" s="776"/>
      <c r="F77" s="776"/>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765"/>
      <c r="AK77" s="851"/>
      <c r="AL77" s="851"/>
      <c r="AM77" s="851"/>
      <c r="AN77" s="319"/>
      <c r="AO77" s="409" t="str">
        <f>IF(LEN(VLOOKUP(AK75,vysledovka!$D$8:$F$68,2,FALSE))&lt;11,"",LEFT(RIGHT(VLOOKUP(AK75,vysledovka!$D$8:$F$68,2,FALSE),11),1))</f>
        <v/>
      </c>
      <c r="AP77" s="211"/>
      <c r="AQ77" s="409" t="str">
        <f>IF(LEN(VLOOKUP(AK75,vysledovka!$D$8:$F$68,2,FALSE))&lt;10,"",LEFT(RIGHT(VLOOKUP(AK75,vysledovka!$D$8:$F$68,2,FALSE),10),1))</f>
        <v/>
      </c>
      <c r="AR77" s="411"/>
      <c r="AS77" s="409" t="str">
        <f>IF(LEN(VLOOKUP(AK75,vysledovka!$D$8:$F$68,2,FALSE))&lt;9,"",LEFT(RIGHT(VLOOKUP(AK75,vysledovka!$D$8:$F$68,2,FALSE),9),1))</f>
        <v/>
      </c>
      <c r="AT77" s="211"/>
      <c r="AU77" s="409" t="str">
        <f>IF(LEN(VLOOKUP(AK75,vysledovka!$D$8:$F$68,2,FALSE))&lt;8,"",LEFT(RIGHT(VLOOKUP(AK75,vysledovka!$D$8:$F$68,2,FALSE),8),1))</f>
        <v/>
      </c>
      <c r="AV77" s="411"/>
      <c r="AW77" s="409" t="str">
        <f>IF(LEN(VLOOKUP(AK75,vysledovka!$D$8:$F$68,2,FALSE))&lt;7,"",LEFT(RIGHT(VLOOKUP(AK75,vysledovka!$D$8:$F$68,2,FALSE),7),1))</f>
        <v/>
      </c>
      <c r="AX77" s="415"/>
      <c r="AY77" s="409" t="str">
        <f>IF(LEN(VLOOKUP(AK75,vysledovka!$D$8:$F$68,2,FALSE))&lt;6,"",LEFT(RIGHT(VLOOKUP(AK75,vysledovka!$D$8:$F$68,2,FALSE),6),1))</f>
        <v/>
      </c>
      <c r="AZ77" s="211"/>
      <c r="BA77" s="754" t="str">
        <f>IF(LEN(VLOOKUP(AK75,vysledovka!$D$8:$F$68,2,FALSE))&lt;5,"",LEFT(RIGHT(VLOOKUP(AK75,vysledovka!$D$8:$F$68,2,FALSE),5),1))</f>
        <v/>
      </c>
      <c r="BB77" s="754"/>
      <c r="BC77" s="411"/>
      <c r="BD77" s="409" t="str">
        <f>IF(LEN(VLOOKUP(AK75,vysledovka!$D$8:$F$68,2,FALSE))&lt;4,"",LEFT(RIGHT(VLOOKUP(AK75,vysledovka!$D$8:$F$68,2,FALSE),4),1))</f>
        <v/>
      </c>
      <c r="BE77" s="411"/>
      <c r="BF77" s="409" t="str">
        <f>IF(LEN(VLOOKUP(AK75,vysledovka!$D$8:$F$68,2,FALSE))&lt;3,"",LEFT(RIGHT(VLOOKUP(AK75,vysledovka!$D$8:$F$68,2,FALSE),3),1))</f>
        <v/>
      </c>
      <c r="BG77" s="411"/>
      <c r="BH77" s="409" t="str">
        <f>IF(LEN(VLOOKUP(AK75,vysledovka!$D$8:$F$68,2,FALSE))&lt;2,"",LEFT(RIGHT(VLOOKUP(AK75,vysledovka!$D$8:$F$68,2,FALSE),2),1))</f>
        <v/>
      </c>
      <c r="BI77" s="411"/>
      <c r="BJ77" s="409" t="str">
        <f>IF(VLOOKUP(AK75,vysledovka!$D$8:$F$68,2,FALSE)=0,"",IF(LEN(VLOOKUP(AK75,vysledovka!$D$8:$F$68,2,FALSE))&lt;1,"",LEFT(RIGHT(VLOOKUP(AK75,vysledovka!$D$8:$F$68,2,FALSE),1),1)))</f>
        <v/>
      </c>
      <c r="BK77" s="643"/>
      <c r="BL77" s="618"/>
      <c r="BM77" s="409" t="str">
        <f>IF(LEN(VLOOKUP(AK75,vysledovka!$D$8:$F$68,3,FALSE))&lt;11,"",LEFT(RIGHT(VLOOKUP(AK75,vysledovka!$D$8:$F$68,3,FALSE),11),1))</f>
        <v/>
      </c>
      <c r="BN77" s="211"/>
      <c r="BO77" s="409" t="str">
        <f>IF(LEN(VLOOKUP(AK75,vysledovka!$D$8:$F$68,3,FALSE))&lt;10,"",LEFT(RIGHT(VLOOKUP(AK75,vysledovka!$D$8:$F$68,3,FALSE),10),1))</f>
        <v/>
      </c>
      <c r="BP77" s="411"/>
      <c r="BQ77" s="409" t="str">
        <f>IF(LEN(VLOOKUP(AK75,vysledovka!$D$8:$F$68,3,FALSE))&lt;9,"",LEFT(RIGHT(VLOOKUP(AK75,vysledovka!$D$8:$F$68,3,FALSE),9),1))</f>
        <v/>
      </c>
      <c r="BR77" s="211"/>
      <c r="BS77" s="409" t="str">
        <f>IF(LEN(VLOOKUP(AK75,vysledovka!$D$8:$F$68,3,FALSE))&lt;8,"",LEFT(RIGHT(VLOOKUP(AK75,vysledovka!$D$8:$F$68,3,FALSE),8),1))</f>
        <v/>
      </c>
      <c r="BT77" s="411"/>
      <c r="BU77" s="409" t="str">
        <f>IF(LEN(VLOOKUP(AK75,vysledovka!$D$8:$F$68,3,FALSE))&lt;7,"",LEFT(RIGHT(VLOOKUP(AK75,vysledovka!$D$8:$F$68,3,FALSE),7),1))</f>
        <v/>
      </c>
      <c r="BV77" s="610"/>
      <c r="BW77" s="409" t="str">
        <f>IF(LEN(VLOOKUP(AK75,vysledovka!$D$8:$F$68,3,FALSE))&lt;6,"",LEFT(RIGHT(VLOOKUP(AK75,vysledovka!$D$8:$F$68,3,FALSE),6),1))</f>
        <v/>
      </c>
      <c r="BX77" s="411"/>
      <c r="BY77" s="409" t="str">
        <f>IF(LEN(VLOOKUP(AK75,vysledovka!$D$8:$F$68,3,FALSE))&lt;5,"",LEFT(RIGHT(VLOOKUP(AK75,vysledovka!$D$8:$F$68,3,FALSE),5),1))</f>
        <v/>
      </c>
      <c r="BZ77" s="411"/>
      <c r="CA77" s="409" t="str">
        <f>IF(LEN(VLOOKUP(AK75,vysledovka!$D$8:$F$68,3,FALSE))&lt;4,"",LEFT(RIGHT(VLOOKUP(AK75,vysledovka!$D$8:$F$68,3,FALSE),4),1))</f>
        <v/>
      </c>
      <c r="CB77" s="611"/>
      <c r="CC77" s="409" t="str">
        <f>IF(LEN(VLOOKUP(AK75,vysledovka!$D$8:$F$68,3,FALSE))&lt;3,"",LEFT(RIGHT(VLOOKUP(AK75,vysledovka!$D$8:$F$68,3,FALSE),3),1))</f>
        <v/>
      </c>
      <c r="CD77" s="411"/>
      <c r="CE77" s="409" t="str">
        <f>IF(LEN(VLOOKUP(AK75,vysledovka!$D$8:$F$68,3,FALSE))&lt;2,"",LEFT(RIGHT(VLOOKUP(AK75,vysledovka!$D$8:$F$68,3,FALSE),2),1))</f>
        <v/>
      </c>
      <c r="CF77" s="411"/>
      <c r="CG77" s="409" t="str">
        <f>IF(VLOOKUP(AK75,vysledovka!$D$8:$F$68,3,FALSE)=0,"",IF(LEN(VLOOKUP(AK75,vysledovka!$D$8:$F$68,3,FALSE))&lt;1,"",LEFT(RIGHT(VLOOKUP(AK75,vysledovka!$D$8:$F$68,3,FALSE),1),1)))</f>
        <v/>
      </c>
      <c r="CH77" s="242"/>
      <c r="CI77" s="173"/>
      <c r="CJ77" s="173"/>
    </row>
    <row r="78" spans="1:88" s="203" customFormat="1" ht="3" customHeight="1">
      <c r="A78" s="173"/>
      <c r="B78" s="173"/>
      <c r="C78" s="173"/>
      <c r="E78" s="776"/>
      <c r="F78" s="776"/>
      <c r="G78" s="765"/>
      <c r="H78" s="765"/>
      <c r="I78" s="765"/>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851"/>
      <c r="AL78" s="851"/>
      <c r="AM78" s="851"/>
      <c r="AN78" s="322"/>
      <c r="AO78" s="331"/>
      <c r="AP78" s="331"/>
      <c r="AQ78" s="331"/>
      <c r="AR78" s="331"/>
      <c r="AS78" s="331"/>
      <c r="AT78" s="331"/>
      <c r="AU78" s="331"/>
      <c r="AV78" s="331"/>
      <c r="AW78" s="331"/>
      <c r="AX78" s="331"/>
      <c r="AY78" s="331"/>
      <c r="AZ78" s="331"/>
      <c r="BA78" s="331"/>
      <c r="BB78" s="331"/>
      <c r="BC78" s="331"/>
      <c r="BD78" s="331"/>
      <c r="BE78" s="270"/>
      <c r="BF78" s="270"/>
      <c r="BG78" s="270"/>
      <c r="BH78" s="270"/>
      <c r="BI78" s="270"/>
      <c r="BJ78" s="270"/>
      <c r="BK78" s="270"/>
      <c r="BL78" s="638"/>
      <c r="BM78" s="638"/>
      <c r="BN78" s="638"/>
      <c r="BO78" s="638"/>
      <c r="BP78" s="638"/>
      <c r="BQ78" s="638"/>
      <c r="BR78" s="638"/>
      <c r="BS78" s="638"/>
      <c r="BT78" s="638"/>
      <c r="BU78" s="638"/>
      <c r="BV78" s="638"/>
      <c r="BW78" s="638"/>
      <c r="BX78" s="638"/>
      <c r="BY78" s="638"/>
      <c r="BZ78" s="638"/>
      <c r="CA78" s="638"/>
      <c r="CB78" s="638"/>
      <c r="CC78" s="270"/>
      <c r="CD78" s="270"/>
      <c r="CE78" s="270"/>
      <c r="CF78" s="270"/>
      <c r="CG78" s="270"/>
      <c r="CH78" s="243"/>
      <c r="CI78" s="173"/>
      <c r="CJ78" s="173"/>
    </row>
    <row r="79" spans="1:88" s="206" customFormat="1" ht="3" customHeight="1">
      <c r="A79" s="173"/>
      <c r="B79" s="325"/>
      <c r="C79" s="178"/>
      <c r="D79" s="178"/>
      <c r="E79" s="776" t="s">
        <v>776</v>
      </c>
      <c r="F79" s="776"/>
      <c r="G79" s="765" t="str">
        <f>Index!C222</f>
        <v>Náklady na sociálne poistenie (524, 525, 526)</v>
      </c>
      <c r="H79" s="765"/>
      <c r="I79" s="765"/>
      <c r="J79" s="765"/>
      <c r="K79" s="765"/>
      <c r="L79" s="765"/>
      <c r="M79" s="765"/>
      <c r="N79" s="765"/>
      <c r="O79" s="765"/>
      <c r="P79" s="765"/>
      <c r="Q79" s="765"/>
      <c r="R79" s="765"/>
      <c r="S79" s="765"/>
      <c r="T79" s="765"/>
      <c r="U79" s="765"/>
      <c r="V79" s="765"/>
      <c r="W79" s="765"/>
      <c r="X79" s="765"/>
      <c r="Y79" s="765"/>
      <c r="Z79" s="765"/>
      <c r="AA79" s="765"/>
      <c r="AB79" s="765"/>
      <c r="AC79" s="765"/>
      <c r="AD79" s="765"/>
      <c r="AE79" s="765"/>
      <c r="AF79" s="765"/>
      <c r="AG79" s="765"/>
      <c r="AH79" s="765"/>
      <c r="AI79" s="765"/>
      <c r="AJ79" s="765"/>
      <c r="AK79" s="850" t="s">
        <v>791</v>
      </c>
      <c r="AL79" s="851"/>
      <c r="AM79" s="851"/>
      <c r="AN79" s="321"/>
      <c r="AO79" s="332"/>
      <c r="AP79" s="332"/>
      <c r="AQ79" s="332"/>
      <c r="AR79" s="332"/>
      <c r="AS79" s="332"/>
      <c r="AT79" s="332"/>
      <c r="AU79" s="332"/>
      <c r="AV79" s="332"/>
      <c r="AW79" s="332"/>
      <c r="AX79" s="332"/>
      <c r="AY79" s="332"/>
      <c r="AZ79" s="332"/>
      <c r="BA79" s="332"/>
      <c r="BB79" s="332"/>
      <c r="BC79" s="332"/>
      <c r="BD79" s="332"/>
      <c r="BE79" s="264"/>
      <c r="BF79" s="264"/>
      <c r="BG79" s="264"/>
      <c r="BH79" s="264"/>
      <c r="BI79" s="264"/>
      <c r="BJ79" s="264"/>
      <c r="BK79" s="264"/>
      <c r="BL79" s="659"/>
      <c r="BM79" s="659"/>
      <c r="BN79" s="659"/>
      <c r="BO79" s="659"/>
      <c r="BP79" s="659"/>
      <c r="BQ79" s="659"/>
      <c r="BR79" s="659"/>
      <c r="BS79" s="659"/>
      <c r="BT79" s="659"/>
      <c r="BU79" s="659"/>
      <c r="BV79" s="659"/>
      <c r="BW79" s="659"/>
      <c r="BX79" s="659"/>
      <c r="BY79" s="659"/>
      <c r="BZ79" s="659"/>
      <c r="CA79" s="659"/>
      <c r="CB79" s="659"/>
      <c r="CC79" s="264"/>
      <c r="CD79" s="264"/>
      <c r="CE79" s="264"/>
      <c r="CF79" s="264"/>
      <c r="CG79" s="264"/>
      <c r="CH79" s="241"/>
      <c r="CI79" s="245"/>
      <c r="CJ79" s="245"/>
    </row>
    <row r="80" spans="1:88" s="206" customFormat="1" ht="3" customHeight="1">
      <c r="A80" s="173"/>
      <c r="B80" s="173"/>
      <c r="C80" s="173"/>
      <c r="D80" s="325"/>
      <c r="E80" s="776"/>
      <c r="F80" s="776"/>
      <c r="G80" s="765"/>
      <c r="H80" s="765"/>
      <c r="I80" s="765"/>
      <c r="J80" s="765"/>
      <c r="K80" s="765"/>
      <c r="L80" s="765"/>
      <c r="M80" s="765"/>
      <c r="N80" s="765"/>
      <c r="O80" s="765"/>
      <c r="P80" s="765"/>
      <c r="Q80" s="765"/>
      <c r="R80" s="765"/>
      <c r="S80" s="765"/>
      <c r="T80" s="765"/>
      <c r="U80" s="765"/>
      <c r="V80" s="765"/>
      <c r="W80" s="765"/>
      <c r="X80" s="765"/>
      <c r="Y80" s="765"/>
      <c r="Z80" s="765"/>
      <c r="AA80" s="765"/>
      <c r="AB80" s="765"/>
      <c r="AC80" s="765"/>
      <c r="AD80" s="765"/>
      <c r="AE80" s="765"/>
      <c r="AF80" s="765"/>
      <c r="AG80" s="765"/>
      <c r="AH80" s="765"/>
      <c r="AI80" s="765"/>
      <c r="AJ80" s="765"/>
      <c r="AK80" s="851"/>
      <c r="AL80" s="851"/>
      <c r="AM80" s="851"/>
      <c r="AN80" s="319"/>
      <c r="AO80" s="413"/>
      <c r="AP80" s="413"/>
      <c r="AQ80" s="413"/>
      <c r="AR80" s="412"/>
      <c r="AS80" s="414"/>
      <c r="AT80" s="414"/>
      <c r="AU80" s="414"/>
      <c r="AV80" s="414"/>
      <c r="AW80" s="414"/>
      <c r="AX80" s="415"/>
      <c r="AY80" s="613"/>
      <c r="AZ80" s="613"/>
      <c r="BA80" s="613"/>
      <c r="BB80" s="613"/>
      <c r="BC80" s="613"/>
      <c r="BD80" s="613"/>
      <c r="BE80" s="411"/>
      <c r="BF80" s="761"/>
      <c r="BG80" s="761"/>
      <c r="BH80" s="761"/>
      <c r="BI80" s="761"/>
      <c r="BJ80" s="761"/>
      <c r="BK80" s="643"/>
      <c r="BL80" s="618"/>
      <c r="BM80" s="612"/>
      <c r="BN80" s="612"/>
      <c r="BO80" s="612"/>
      <c r="BP80" s="412"/>
      <c r="BQ80" s="613"/>
      <c r="BR80" s="613"/>
      <c r="BS80" s="613"/>
      <c r="BT80" s="613"/>
      <c r="BU80" s="613"/>
      <c r="BV80" s="610"/>
      <c r="BW80" s="614"/>
      <c r="BX80" s="614"/>
      <c r="BY80" s="614"/>
      <c r="BZ80" s="614"/>
      <c r="CA80" s="614"/>
      <c r="CB80" s="611"/>
      <c r="CC80" s="614"/>
      <c r="CD80" s="614"/>
      <c r="CE80" s="614"/>
      <c r="CF80" s="614"/>
      <c r="CG80" s="614"/>
      <c r="CH80" s="242"/>
      <c r="CI80" s="245"/>
      <c r="CJ80" s="245"/>
    </row>
    <row r="81" spans="1:88" s="203" customFormat="1" ht="15" customHeight="1">
      <c r="A81" s="173"/>
      <c r="B81" s="173"/>
      <c r="C81" s="173"/>
      <c r="E81" s="776"/>
      <c r="F81" s="776"/>
      <c r="G81" s="765"/>
      <c r="H81" s="765"/>
      <c r="I81" s="765"/>
      <c r="J81" s="765"/>
      <c r="K81" s="765"/>
      <c r="L81" s="765"/>
      <c r="M81" s="765"/>
      <c r="N81" s="765"/>
      <c r="O81" s="765"/>
      <c r="P81" s="765"/>
      <c r="Q81" s="765"/>
      <c r="R81" s="765"/>
      <c r="S81" s="765"/>
      <c r="T81" s="765"/>
      <c r="U81" s="765"/>
      <c r="V81" s="765"/>
      <c r="W81" s="765"/>
      <c r="X81" s="765"/>
      <c r="Y81" s="765"/>
      <c r="Z81" s="765"/>
      <c r="AA81" s="765"/>
      <c r="AB81" s="765"/>
      <c r="AC81" s="765"/>
      <c r="AD81" s="765"/>
      <c r="AE81" s="765"/>
      <c r="AF81" s="765"/>
      <c r="AG81" s="765"/>
      <c r="AH81" s="765"/>
      <c r="AI81" s="765"/>
      <c r="AJ81" s="765"/>
      <c r="AK81" s="851"/>
      <c r="AL81" s="851"/>
      <c r="AM81" s="851"/>
      <c r="AN81" s="319"/>
      <c r="AO81" s="409" t="str">
        <f>IF(LEN(VLOOKUP(AK79,vysledovka!$D$8:$F$68,2,FALSE))&lt;11,"",LEFT(RIGHT(VLOOKUP(AK79,vysledovka!$D$8:$F$68,2,FALSE),11),1))</f>
        <v/>
      </c>
      <c r="AP81" s="211"/>
      <c r="AQ81" s="409" t="str">
        <f>IF(LEN(VLOOKUP(AK79,vysledovka!$D$8:$F$68,2,FALSE))&lt;10,"",LEFT(RIGHT(VLOOKUP(AK79,vysledovka!$D$8:$F$68,2,FALSE),10),1))</f>
        <v/>
      </c>
      <c r="AR81" s="411"/>
      <c r="AS81" s="409" t="str">
        <f>IF(LEN(VLOOKUP(AK79,vysledovka!$D$8:$F$68,2,FALSE))&lt;9,"",LEFT(RIGHT(VLOOKUP(AK79,vysledovka!$D$8:$F$68,2,FALSE),9),1))</f>
        <v/>
      </c>
      <c r="AT81" s="211"/>
      <c r="AU81" s="409" t="str">
        <f>IF(LEN(VLOOKUP(AK79,vysledovka!$D$8:$F$68,2,FALSE))&lt;8,"",LEFT(RIGHT(VLOOKUP(AK79,vysledovka!$D$8:$F$68,2,FALSE),8),1))</f>
        <v/>
      </c>
      <c r="AV81" s="411"/>
      <c r="AW81" s="409" t="str">
        <f>IF(LEN(VLOOKUP(AK79,vysledovka!$D$8:$F$68,2,FALSE))&lt;7,"",LEFT(RIGHT(VLOOKUP(AK79,vysledovka!$D$8:$F$68,2,FALSE),7),1))</f>
        <v>1</v>
      </c>
      <c r="AX81" s="415"/>
      <c r="AY81" s="409" t="str">
        <f>IF(LEN(VLOOKUP(AK79,vysledovka!$D$8:$F$68,2,FALSE))&lt;6,"",LEFT(RIGHT(VLOOKUP(AK79,vysledovka!$D$8:$F$68,2,FALSE),6),1))</f>
        <v>2</v>
      </c>
      <c r="AZ81" s="211"/>
      <c r="BA81" s="754" t="str">
        <f>IF(LEN(VLOOKUP(AK79,vysledovka!$D$8:$F$68,2,FALSE))&lt;5,"",LEFT(RIGHT(VLOOKUP(AK79,vysledovka!$D$8:$F$68,2,FALSE),5),1))</f>
        <v>1</v>
      </c>
      <c r="BB81" s="754"/>
      <c r="BC81" s="411"/>
      <c r="BD81" s="409" t="str">
        <f>IF(LEN(VLOOKUP(AK79,vysledovka!$D$8:$F$68,2,FALSE))&lt;4,"",LEFT(RIGHT(VLOOKUP(AK79,vysledovka!$D$8:$F$68,2,FALSE),4),1))</f>
        <v>9</v>
      </c>
      <c r="BE81" s="411"/>
      <c r="BF81" s="409" t="str">
        <f>IF(LEN(VLOOKUP(AK79,vysledovka!$D$8:$F$68,2,FALSE))&lt;3,"",LEFT(RIGHT(VLOOKUP(AK79,vysledovka!$D$8:$F$68,2,FALSE),3),1))</f>
        <v>6</v>
      </c>
      <c r="BG81" s="411"/>
      <c r="BH81" s="409" t="str">
        <f>IF(LEN(VLOOKUP(AK79,vysledovka!$D$8:$F$68,2,FALSE))&lt;2,"",LEFT(RIGHT(VLOOKUP(AK79,vysledovka!$D$8:$F$68,2,FALSE),2),1))</f>
        <v>8</v>
      </c>
      <c r="BI81" s="411"/>
      <c r="BJ81" s="409" t="str">
        <f>IF(VLOOKUP(AK79,vysledovka!$D$8:$F$68,2,FALSE)=0,"",IF(LEN(VLOOKUP(AK79,vysledovka!$D$8:$F$68,2,FALSE))&lt;1,"",LEFT(RIGHT(VLOOKUP(AK79,vysledovka!$D$8:$F$68,2,FALSE),1),1)))</f>
        <v>8</v>
      </c>
      <c r="BK81" s="643"/>
      <c r="BL81" s="618"/>
      <c r="BM81" s="409" t="str">
        <f>IF(LEN(VLOOKUP(AK79,vysledovka!$D$8:$F$68,3,FALSE))&lt;11,"",LEFT(RIGHT(VLOOKUP(AK79,vysledovka!$D$8:$F$68,3,FALSE),11),1))</f>
        <v/>
      </c>
      <c r="BN81" s="211"/>
      <c r="BO81" s="409" t="str">
        <f>IF(LEN(VLOOKUP(AK79,vysledovka!$D$8:$F$68,3,FALSE))&lt;10,"",LEFT(RIGHT(VLOOKUP(AK79,vysledovka!$D$8:$F$68,3,FALSE),10),1))</f>
        <v/>
      </c>
      <c r="BP81" s="411"/>
      <c r="BQ81" s="409" t="str">
        <f>IF(LEN(VLOOKUP(AK79,vysledovka!$D$8:$F$68,3,FALSE))&lt;9,"",LEFT(RIGHT(VLOOKUP(AK79,vysledovka!$D$8:$F$68,3,FALSE),9),1))</f>
        <v/>
      </c>
      <c r="BR81" s="211"/>
      <c r="BS81" s="409" t="str">
        <f>IF(LEN(VLOOKUP(AK79,vysledovka!$D$8:$F$68,3,FALSE))&lt;8,"",LEFT(RIGHT(VLOOKUP(AK79,vysledovka!$D$8:$F$68,3,FALSE),8),1))</f>
        <v/>
      </c>
      <c r="BT81" s="411"/>
      <c r="BU81" s="409" t="str">
        <f>IF(LEN(VLOOKUP(AK79,vysledovka!$D$8:$F$68,3,FALSE))&lt;7,"",LEFT(RIGHT(VLOOKUP(AK79,vysledovka!$D$8:$F$68,3,FALSE),7),1))</f>
        <v>1</v>
      </c>
      <c r="BV81" s="610"/>
      <c r="BW81" s="409" t="str">
        <f>IF(LEN(VLOOKUP(AK79,vysledovka!$D$8:$F$68,3,FALSE))&lt;6,"",LEFT(RIGHT(VLOOKUP(AK79,vysledovka!$D$8:$F$68,3,FALSE),6),1))</f>
        <v>0</v>
      </c>
      <c r="BX81" s="411"/>
      <c r="BY81" s="409" t="str">
        <f>IF(LEN(VLOOKUP(AK79,vysledovka!$D$8:$F$68,3,FALSE))&lt;5,"",LEFT(RIGHT(VLOOKUP(AK79,vysledovka!$D$8:$F$68,3,FALSE),5),1))</f>
        <v>4</v>
      </c>
      <c r="BZ81" s="411"/>
      <c r="CA81" s="409" t="str">
        <f>IF(LEN(VLOOKUP(AK79,vysledovka!$D$8:$F$68,3,FALSE))&lt;4,"",LEFT(RIGHT(VLOOKUP(AK79,vysledovka!$D$8:$F$68,3,FALSE),4),1))</f>
        <v>9</v>
      </c>
      <c r="CB81" s="611"/>
      <c r="CC81" s="409" t="str">
        <f>IF(LEN(VLOOKUP(AK79,vysledovka!$D$8:$F$68,3,FALSE))&lt;3,"",LEFT(RIGHT(VLOOKUP(AK79,vysledovka!$D$8:$F$68,3,FALSE),3),1))</f>
        <v>4</v>
      </c>
      <c r="CD81" s="411"/>
      <c r="CE81" s="409" t="str">
        <f>IF(LEN(VLOOKUP(AK79,vysledovka!$D$8:$F$68,3,FALSE))&lt;2,"",LEFT(RIGHT(VLOOKUP(AK79,vysledovka!$D$8:$F$68,3,FALSE),2),1))</f>
        <v>1</v>
      </c>
      <c r="CF81" s="411"/>
      <c r="CG81" s="409" t="str">
        <f>IF(VLOOKUP(AK79,vysledovka!$D$8:$F$68,3,FALSE)=0,"",IF(LEN(VLOOKUP(AK79,vysledovka!$D$8:$F$68,3,FALSE))&lt;1,"",LEFT(RIGHT(VLOOKUP(AK79,vysledovka!$D$8:$F$68,3,FALSE),1),1)))</f>
        <v>4</v>
      </c>
      <c r="CH81" s="242"/>
      <c r="CI81" s="173"/>
      <c r="CJ81" s="173"/>
    </row>
    <row r="82" spans="1:88" s="203" customFormat="1" ht="3" customHeight="1">
      <c r="A82" s="173"/>
      <c r="B82" s="173"/>
      <c r="C82" s="173"/>
      <c r="E82" s="776"/>
      <c r="F82" s="776"/>
      <c r="G82" s="765"/>
      <c r="H82" s="765"/>
      <c r="I82" s="765"/>
      <c r="J82" s="765"/>
      <c r="K82" s="765"/>
      <c r="L82" s="765"/>
      <c r="M82" s="765"/>
      <c r="N82" s="765"/>
      <c r="O82" s="765"/>
      <c r="P82" s="765"/>
      <c r="Q82" s="765"/>
      <c r="R82" s="765"/>
      <c r="S82" s="765"/>
      <c r="T82" s="765"/>
      <c r="U82" s="765"/>
      <c r="V82" s="765"/>
      <c r="W82" s="765"/>
      <c r="X82" s="765"/>
      <c r="Y82" s="765"/>
      <c r="Z82" s="765"/>
      <c r="AA82" s="765"/>
      <c r="AB82" s="765"/>
      <c r="AC82" s="765"/>
      <c r="AD82" s="765"/>
      <c r="AE82" s="765"/>
      <c r="AF82" s="765"/>
      <c r="AG82" s="765"/>
      <c r="AH82" s="765"/>
      <c r="AI82" s="765"/>
      <c r="AJ82" s="765"/>
      <c r="AK82" s="851"/>
      <c r="AL82" s="851"/>
      <c r="AM82" s="851"/>
      <c r="AN82" s="322"/>
      <c r="AO82" s="331"/>
      <c r="AP82" s="331"/>
      <c r="AQ82" s="331"/>
      <c r="AR82" s="331"/>
      <c r="AS82" s="331"/>
      <c r="AT82" s="331"/>
      <c r="AU82" s="331"/>
      <c r="AV82" s="331"/>
      <c r="AW82" s="331"/>
      <c r="AX82" s="331"/>
      <c r="AY82" s="331"/>
      <c r="AZ82" s="331"/>
      <c r="BA82" s="331"/>
      <c r="BB82" s="331"/>
      <c r="BC82" s="331"/>
      <c r="BD82" s="331"/>
      <c r="BE82" s="270"/>
      <c r="BF82" s="270"/>
      <c r="BG82" s="270"/>
      <c r="BH82" s="270"/>
      <c r="BI82" s="270"/>
      <c r="BJ82" s="270"/>
      <c r="BK82" s="270"/>
      <c r="BL82" s="638"/>
      <c r="BM82" s="638"/>
      <c r="BN82" s="638"/>
      <c r="BO82" s="638"/>
      <c r="BP82" s="638"/>
      <c r="BQ82" s="638"/>
      <c r="BR82" s="638"/>
      <c r="BS82" s="638"/>
      <c r="BT82" s="638"/>
      <c r="BU82" s="638"/>
      <c r="BV82" s="638"/>
      <c r="BW82" s="638"/>
      <c r="BX82" s="638"/>
      <c r="BY82" s="638"/>
      <c r="BZ82" s="638"/>
      <c r="CA82" s="638"/>
      <c r="CB82" s="638"/>
      <c r="CC82" s="270"/>
      <c r="CD82" s="270"/>
      <c r="CE82" s="270"/>
      <c r="CF82" s="270"/>
      <c r="CG82" s="270"/>
      <c r="CH82" s="243"/>
      <c r="CI82" s="173"/>
      <c r="CJ82" s="173"/>
    </row>
    <row r="83" spans="1:88" s="206" customFormat="1" ht="3" customHeight="1">
      <c r="A83" s="272"/>
      <c r="B83" s="273"/>
      <c r="C83" s="178"/>
      <c r="D83" s="178"/>
      <c r="E83" s="854" t="s">
        <v>777</v>
      </c>
      <c r="F83" s="855"/>
      <c r="G83" s="765" t="str">
        <f>Index!C223</f>
        <v>Sociálne náklady (527, 528)</v>
      </c>
      <c r="H83" s="765"/>
      <c r="I83" s="765"/>
      <c r="J83" s="765"/>
      <c r="K83" s="765"/>
      <c r="L83" s="765"/>
      <c r="M83" s="765"/>
      <c r="N83" s="765"/>
      <c r="O83" s="765"/>
      <c r="P83" s="765"/>
      <c r="Q83" s="765"/>
      <c r="R83" s="765"/>
      <c r="S83" s="765"/>
      <c r="T83" s="765"/>
      <c r="U83" s="765"/>
      <c r="V83" s="765"/>
      <c r="W83" s="765"/>
      <c r="X83" s="765"/>
      <c r="Y83" s="765"/>
      <c r="Z83" s="765"/>
      <c r="AA83" s="765"/>
      <c r="AB83" s="765"/>
      <c r="AC83" s="765"/>
      <c r="AD83" s="765"/>
      <c r="AE83" s="765"/>
      <c r="AF83" s="765"/>
      <c r="AG83" s="765"/>
      <c r="AH83" s="765"/>
      <c r="AI83" s="765"/>
      <c r="AJ83" s="765"/>
      <c r="AK83" s="850" t="s">
        <v>793</v>
      </c>
      <c r="AL83" s="851"/>
      <c r="AM83" s="851"/>
      <c r="AN83" s="321"/>
      <c r="AO83" s="332"/>
      <c r="AP83" s="332"/>
      <c r="AQ83" s="332"/>
      <c r="AR83" s="332"/>
      <c r="AS83" s="332"/>
      <c r="AT83" s="332"/>
      <c r="AU83" s="332"/>
      <c r="AV83" s="332"/>
      <c r="AW83" s="332"/>
      <c r="AX83" s="332"/>
      <c r="AY83" s="332"/>
      <c r="AZ83" s="332"/>
      <c r="BA83" s="332"/>
      <c r="BB83" s="332"/>
      <c r="BC83" s="332"/>
      <c r="BD83" s="332"/>
      <c r="BE83" s="264"/>
      <c r="BF83" s="264"/>
      <c r="BG83" s="264"/>
      <c r="BH83" s="264"/>
      <c r="BI83" s="264"/>
      <c r="BJ83" s="264"/>
      <c r="BK83" s="264"/>
      <c r="BL83" s="659"/>
      <c r="BM83" s="659"/>
      <c r="BN83" s="659"/>
      <c r="BO83" s="659"/>
      <c r="BP83" s="659"/>
      <c r="BQ83" s="659"/>
      <c r="BR83" s="659"/>
      <c r="BS83" s="659"/>
      <c r="BT83" s="659"/>
      <c r="BU83" s="659"/>
      <c r="BV83" s="659"/>
      <c r="BW83" s="659"/>
      <c r="BX83" s="659"/>
      <c r="BY83" s="659"/>
      <c r="BZ83" s="659"/>
      <c r="CA83" s="659"/>
      <c r="CB83" s="659"/>
      <c r="CC83" s="264"/>
      <c r="CD83" s="264"/>
      <c r="CE83" s="264"/>
      <c r="CF83" s="264"/>
      <c r="CG83" s="264"/>
      <c r="CH83" s="241"/>
      <c r="CI83" s="245"/>
      <c r="CJ83" s="245"/>
    </row>
    <row r="84" spans="1:88" s="206" customFormat="1" ht="3" customHeight="1">
      <c r="A84" s="272"/>
      <c r="B84" s="272"/>
      <c r="C84" s="272"/>
      <c r="D84" s="273"/>
      <c r="E84" s="854"/>
      <c r="F84" s="855"/>
      <c r="G84" s="765"/>
      <c r="H84" s="765"/>
      <c r="I84" s="765"/>
      <c r="J84" s="765"/>
      <c r="K84" s="765"/>
      <c r="L84" s="765"/>
      <c r="M84" s="765"/>
      <c r="N84" s="765"/>
      <c r="O84" s="765"/>
      <c r="P84" s="765"/>
      <c r="Q84" s="765"/>
      <c r="R84" s="765"/>
      <c r="S84" s="765"/>
      <c r="T84" s="765"/>
      <c r="U84" s="765"/>
      <c r="V84" s="765"/>
      <c r="W84" s="765"/>
      <c r="X84" s="765"/>
      <c r="Y84" s="765"/>
      <c r="Z84" s="765"/>
      <c r="AA84" s="765"/>
      <c r="AB84" s="765"/>
      <c r="AC84" s="765"/>
      <c r="AD84" s="765"/>
      <c r="AE84" s="765"/>
      <c r="AF84" s="765"/>
      <c r="AG84" s="765"/>
      <c r="AH84" s="765"/>
      <c r="AI84" s="765"/>
      <c r="AJ84" s="765"/>
      <c r="AK84" s="851"/>
      <c r="AL84" s="851"/>
      <c r="AM84" s="851"/>
      <c r="AN84" s="319"/>
      <c r="AO84" s="413"/>
      <c r="AP84" s="413"/>
      <c r="AQ84" s="413"/>
      <c r="AR84" s="412"/>
      <c r="AS84" s="410"/>
      <c r="AT84" s="410"/>
      <c r="AU84" s="410"/>
      <c r="AV84" s="410"/>
      <c r="AW84" s="410"/>
      <c r="AX84" s="411"/>
      <c r="AY84" s="800"/>
      <c r="AZ84" s="800"/>
      <c r="BA84" s="800"/>
      <c r="BB84" s="800"/>
      <c r="BC84" s="800"/>
      <c r="BD84" s="800"/>
      <c r="BE84" s="411"/>
      <c r="BF84" s="761"/>
      <c r="BG84" s="761"/>
      <c r="BH84" s="761"/>
      <c r="BI84" s="761"/>
      <c r="BJ84" s="761"/>
      <c r="BK84" s="643"/>
      <c r="BL84" s="618"/>
      <c r="BM84" s="612"/>
      <c r="BN84" s="612"/>
      <c r="BO84" s="612"/>
      <c r="BP84" s="412"/>
      <c r="BQ84" s="800"/>
      <c r="BR84" s="800"/>
      <c r="BS84" s="800"/>
      <c r="BT84" s="800"/>
      <c r="BU84" s="800"/>
      <c r="BV84" s="801"/>
      <c r="BW84" s="761"/>
      <c r="BX84" s="761"/>
      <c r="BY84" s="761"/>
      <c r="BZ84" s="761"/>
      <c r="CA84" s="761"/>
      <c r="CB84" s="802"/>
      <c r="CC84" s="761"/>
      <c r="CD84" s="761"/>
      <c r="CE84" s="761"/>
      <c r="CF84" s="761"/>
      <c r="CG84" s="761"/>
      <c r="CH84" s="242"/>
      <c r="CI84" s="245"/>
      <c r="CJ84" s="245"/>
    </row>
    <row r="85" spans="1:88" s="274" customFormat="1" ht="15" customHeight="1">
      <c r="A85" s="272"/>
      <c r="B85" s="272"/>
      <c r="C85" s="272"/>
      <c r="E85" s="854"/>
      <c r="F85" s="855"/>
      <c r="G85" s="765"/>
      <c r="H85" s="765"/>
      <c r="I85" s="765"/>
      <c r="J85" s="765"/>
      <c r="K85" s="765"/>
      <c r="L85" s="765"/>
      <c r="M85" s="765"/>
      <c r="N85" s="765"/>
      <c r="O85" s="765"/>
      <c r="P85" s="765"/>
      <c r="Q85" s="765"/>
      <c r="R85" s="765"/>
      <c r="S85" s="765"/>
      <c r="T85" s="765"/>
      <c r="U85" s="765"/>
      <c r="V85" s="765"/>
      <c r="W85" s="765"/>
      <c r="X85" s="765"/>
      <c r="Y85" s="765"/>
      <c r="Z85" s="765"/>
      <c r="AA85" s="765"/>
      <c r="AB85" s="765"/>
      <c r="AC85" s="765"/>
      <c r="AD85" s="765"/>
      <c r="AE85" s="765"/>
      <c r="AF85" s="765"/>
      <c r="AG85" s="765"/>
      <c r="AH85" s="765"/>
      <c r="AI85" s="765"/>
      <c r="AJ85" s="765"/>
      <c r="AK85" s="851"/>
      <c r="AL85" s="851"/>
      <c r="AM85" s="851"/>
      <c r="AN85" s="319"/>
      <c r="AO85" s="409" t="str">
        <f>IF(LEN(VLOOKUP(AK83,vysledovka!$D$8:$F$68,2,FALSE))&lt;11,"",LEFT(RIGHT(VLOOKUP(AK83,vysledovka!$D$8:$F$68,2,FALSE),11),1))</f>
        <v/>
      </c>
      <c r="AP85" s="211"/>
      <c r="AQ85" s="409" t="str">
        <f>IF(LEN(VLOOKUP(AK83,vysledovka!$D$8:$F$68,2,FALSE))&lt;10,"",LEFT(RIGHT(VLOOKUP(AK83,vysledovka!$D$8:$F$68,2,FALSE),10),1))</f>
        <v/>
      </c>
      <c r="AR85" s="411"/>
      <c r="AS85" s="409" t="str">
        <f>IF(LEN(VLOOKUP(AK83,vysledovka!$D$8:$F$68,2,FALSE))&lt;9,"",LEFT(RIGHT(VLOOKUP(AK83,vysledovka!$D$8:$F$68,2,FALSE),9),1))</f>
        <v/>
      </c>
      <c r="AT85" s="211"/>
      <c r="AU85" s="409" t="str">
        <f>IF(LEN(VLOOKUP(AK83,vysledovka!$D$8:$F$68,2,FALSE))&lt;8,"",LEFT(RIGHT(VLOOKUP(AK83,vysledovka!$D$8:$F$68,2,FALSE),8),1))</f>
        <v/>
      </c>
      <c r="AV85" s="411"/>
      <c r="AW85" s="409" t="str">
        <f>IF(LEN(VLOOKUP(AK83,vysledovka!$D$8:$F$68,2,FALSE))&lt;7,"",LEFT(RIGHT(VLOOKUP(AK83,vysledovka!$D$8:$F$68,2,FALSE),7),1))</f>
        <v/>
      </c>
      <c r="AX85" s="411"/>
      <c r="AY85" s="409" t="str">
        <f>IF(LEN(VLOOKUP(AK83,vysledovka!$D$8:$F$68,2,FALSE))&lt;6,"",LEFT(RIGHT(VLOOKUP(AK83,vysledovka!$D$8:$F$68,2,FALSE),6),1))</f>
        <v>2</v>
      </c>
      <c r="AZ85" s="211"/>
      <c r="BA85" s="754" t="str">
        <f>IF(LEN(VLOOKUP(AK83,vysledovka!$D$8:$F$68,2,FALSE))&lt;5,"",LEFT(RIGHT(VLOOKUP(AK83,vysledovka!$D$8:$F$68,2,FALSE),5),1))</f>
        <v>0</v>
      </c>
      <c r="BB85" s="754"/>
      <c r="BC85" s="411"/>
      <c r="BD85" s="409" t="str">
        <f>IF(LEN(VLOOKUP(AK83,vysledovka!$D$8:$F$68,2,FALSE))&lt;4,"",LEFT(RIGHT(VLOOKUP(AK83,vysledovka!$D$8:$F$68,2,FALSE),4),1))</f>
        <v>9</v>
      </c>
      <c r="BE85" s="411"/>
      <c r="BF85" s="409" t="str">
        <f>IF(LEN(VLOOKUP(AK83,vysledovka!$D$8:$F$68,2,FALSE))&lt;3,"",LEFT(RIGHT(VLOOKUP(AK83,vysledovka!$D$8:$F$68,2,FALSE),3),1))</f>
        <v>6</v>
      </c>
      <c r="BG85" s="411"/>
      <c r="BH85" s="409" t="str">
        <f>IF(LEN(VLOOKUP(AK83,vysledovka!$D$8:$F$68,2,FALSE))&lt;2,"",LEFT(RIGHT(VLOOKUP(AK83,vysledovka!$D$8:$F$68,2,FALSE),2),1))</f>
        <v>2</v>
      </c>
      <c r="BI85" s="411"/>
      <c r="BJ85" s="409" t="str">
        <f>IF(VLOOKUP(AK83,vysledovka!$D$8:$F$68,2,FALSE)=0,"",IF(LEN(VLOOKUP(AK83,vysledovka!$D$8:$F$68,2,FALSE))&lt;1,"",LEFT(RIGHT(VLOOKUP(AK83,vysledovka!$D$8:$F$68,2,FALSE),1),1)))</f>
        <v>1</v>
      </c>
      <c r="BK85" s="643"/>
      <c r="BL85" s="618"/>
      <c r="BM85" s="409" t="str">
        <f>IF(LEN(VLOOKUP(AK83,vysledovka!$D$8:$F$68,3,FALSE))&lt;11,"",LEFT(RIGHT(VLOOKUP(AK83,vysledovka!$D$8:$F$68,3,FALSE),11),1))</f>
        <v/>
      </c>
      <c r="BN85" s="211"/>
      <c r="BO85" s="409" t="str">
        <f>IF(LEN(VLOOKUP(AK83,vysledovka!$D$8:$F$68,3,FALSE))&lt;10,"",LEFT(RIGHT(VLOOKUP(AK83,vysledovka!$D$8:$F$68,3,FALSE),10),1))</f>
        <v/>
      </c>
      <c r="BP85" s="411"/>
      <c r="BQ85" s="409" t="str">
        <f>IF(LEN(VLOOKUP(AK83,vysledovka!$D$8:$F$68,3,FALSE))&lt;9,"",LEFT(RIGHT(VLOOKUP(AK83,vysledovka!$D$8:$F$68,3,FALSE),9),1))</f>
        <v/>
      </c>
      <c r="BR85" s="211"/>
      <c r="BS85" s="409" t="str">
        <f>IF(LEN(VLOOKUP(AK83,vysledovka!$D$8:$F$68,3,FALSE))&lt;8,"",LEFT(RIGHT(VLOOKUP(AK83,vysledovka!$D$8:$F$68,3,FALSE),8),1))</f>
        <v/>
      </c>
      <c r="BT85" s="411"/>
      <c r="BU85" s="409" t="str">
        <f>IF(LEN(VLOOKUP(AK83,vysledovka!$D$8:$F$68,3,FALSE))&lt;7,"",LEFT(RIGHT(VLOOKUP(AK83,vysledovka!$D$8:$F$68,3,FALSE),7),1))</f>
        <v/>
      </c>
      <c r="BV85" s="801"/>
      <c r="BW85" s="409" t="str">
        <f>IF(LEN(VLOOKUP(AK83,vysledovka!$D$8:$F$68,3,FALSE))&lt;6,"",LEFT(RIGHT(VLOOKUP(AK83,vysledovka!$D$8:$F$68,3,FALSE),6),1))</f>
        <v>1</v>
      </c>
      <c r="BX85" s="411"/>
      <c r="BY85" s="409" t="str">
        <f>IF(LEN(VLOOKUP(AK83,vysledovka!$D$8:$F$68,3,FALSE))&lt;5,"",LEFT(RIGHT(VLOOKUP(AK83,vysledovka!$D$8:$F$68,3,FALSE),5),1))</f>
        <v>4</v>
      </c>
      <c r="BZ85" s="411"/>
      <c r="CA85" s="409" t="str">
        <f>IF(LEN(VLOOKUP(AK83,vysledovka!$D$8:$F$68,3,FALSE))&lt;4,"",LEFT(RIGHT(VLOOKUP(AK83,vysledovka!$D$8:$F$68,3,FALSE),4),1))</f>
        <v>8</v>
      </c>
      <c r="CB85" s="802"/>
      <c r="CC85" s="409" t="str">
        <f>IF(LEN(VLOOKUP(AK83,vysledovka!$D$8:$F$68,3,FALSE))&lt;3,"",LEFT(RIGHT(VLOOKUP(AK83,vysledovka!$D$8:$F$68,3,FALSE),3),1))</f>
        <v>6</v>
      </c>
      <c r="CD85" s="411"/>
      <c r="CE85" s="409" t="str">
        <f>IF(LEN(VLOOKUP(AK83,vysledovka!$D$8:$F$68,3,FALSE))&lt;2,"",LEFT(RIGHT(VLOOKUP(AK83,vysledovka!$D$8:$F$68,3,FALSE),2),1))</f>
        <v>8</v>
      </c>
      <c r="CF85" s="411"/>
      <c r="CG85" s="409" t="str">
        <f>IF(VLOOKUP(AK83,vysledovka!$D$8:$F$68,3,FALSE)=0,"",IF(LEN(VLOOKUP(AK83,vysledovka!$D$8:$F$68,3,FALSE))&lt;1,"",LEFT(RIGHT(VLOOKUP(AK83,vysledovka!$D$8:$F$68,3,FALSE),1),1)))</f>
        <v>3</v>
      </c>
      <c r="CH85" s="242"/>
      <c r="CI85" s="272"/>
      <c r="CJ85" s="272"/>
    </row>
    <row r="86" spans="1:88" s="274" customFormat="1" ht="3" customHeight="1">
      <c r="A86" s="272"/>
      <c r="B86" s="272"/>
      <c r="C86" s="272"/>
      <c r="E86" s="854"/>
      <c r="F86" s="855"/>
      <c r="G86" s="765"/>
      <c r="H86" s="765"/>
      <c r="I86" s="765"/>
      <c r="J86" s="765"/>
      <c r="K86" s="765"/>
      <c r="L86" s="765"/>
      <c r="M86" s="765"/>
      <c r="N86" s="765"/>
      <c r="O86" s="765"/>
      <c r="P86" s="765"/>
      <c r="Q86" s="765"/>
      <c r="R86" s="765"/>
      <c r="S86" s="765"/>
      <c r="T86" s="765"/>
      <c r="U86" s="765"/>
      <c r="V86" s="765"/>
      <c r="W86" s="765"/>
      <c r="X86" s="765"/>
      <c r="Y86" s="765"/>
      <c r="Z86" s="765"/>
      <c r="AA86" s="765"/>
      <c r="AB86" s="765"/>
      <c r="AC86" s="765"/>
      <c r="AD86" s="765"/>
      <c r="AE86" s="765"/>
      <c r="AF86" s="765"/>
      <c r="AG86" s="765"/>
      <c r="AH86" s="765"/>
      <c r="AI86" s="765"/>
      <c r="AJ86" s="765"/>
      <c r="AK86" s="851"/>
      <c r="AL86" s="851"/>
      <c r="AM86" s="851"/>
      <c r="AN86" s="322"/>
      <c r="AO86" s="331"/>
      <c r="AP86" s="331"/>
      <c r="AQ86" s="331"/>
      <c r="AR86" s="331"/>
      <c r="AS86" s="331"/>
      <c r="AT86" s="331"/>
      <c r="AU86" s="331"/>
      <c r="AV86" s="331"/>
      <c r="AW86" s="331"/>
      <c r="AX86" s="331"/>
      <c r="AY86" s="331"/>
      <c r="AZ86" s="331"/>
      <c r="BA86" s="331"/>
      <c r="BB86" s="331"/>
      <c r="BC86" s="331"/>
      <c r="BD86" s="331"/>
      <c r="BE86" s="270"/>
      <c r="BF86" s="270"/>
      <c r="BG86" s="270"/>
      <c r="BH86" s="270"/>
      <c r="BI86" s="270"/>
      <c r="BJ86" s="270"/>
      <c r="BK86" s="270"/>
      <c r="BL86" s="638"/>
      <c r="BM86" s="638"/>
      <c r="BN86" s="638"/>
      <c r="BO86" s="638"/>
      <c r="BP86" s="638"/>
      <c r="BQ86" s="638"/>
      <c r="BR86" s="638"/>
      <c r="BS86" s="638"/>
      <c r="BT86" s="638"/>
      <c r="BU86" s="638"/>
      <c r="BV86" s="638"/>
      <c r="BW86" s="638"/>
      <c r="BX86" s="638"/>
      <c r="BY86" s="638"/>
      <c r="BZ86" s="638"/>
      <c r="CA86" s="638"/>
      <c r="CB86" s="638"/>
      <c r="CC86" s="270"/>
      <c r="CD86" s="270"/>
      <c r="CE86" s="270"/>
      <c r="CF86" s="270"/>
      <c r="CG86" s="270"/>
      <c r="CH86" s="243"/>
      <c r="CI86" s="272"/>
      <c r="CJ86" s="272"/>
    </row>
    <row r="87" spans="1:88" s="206" customFormat="1" ht="3" customHeight="1">
      <c r="A87" s="272"/>
      <c r="B87" s="273"/>
      <c r="C87" s="178"/>
      <c r="D87" s="178"/>
      <c r="E87" s="852" t="s">
        <v>189</v>
      </c>
      <c r="F87" s="853"/>
      <c r="G87" s="765" t="str">
        <f>Index!C224</f>
        <v>Dane a poplatky (účtová skupina 53)</v>
      </c>
      <c r="H87" s="765"/>
      <c r="I87" s="765"/>
      <c r="J87" s="765"/>
      <c r="K87" s="765"/>
      <c r="L87" s="765"/>
      <c r="M87" s="765"/>
      <c r="N87" s="765"/>
      <c r="O87" s="765"/>
      <c r="P87" s="765"/>
      <c r="Q87" s="765"/>
      <c r="R87" s="765"/>
      <c r="S87" s="765"/>
      <c r="T87" s="765"/>
      <c r="U87" s="765"/>
      <c r="V87" s="765"/>
      <c r="W87" s="765"/>
      <c r="X87" s="765"/>
      <c r="Y87" s="765"/>
      <c r="Z87" s="765"/>
      <c r="AA87" s="765"/>
      <c r="AB87" s="765"/>
      <c r="AC87" s="765"/>
      <c r="AD87" s="765"/>
      <c r="AE87" s="765"/>
      <c r="AF87" s="765"/>
      <c r="AG87" s="765"/>
      <c r="AH87" s="765"/>
      <c r="AI87" s="765"/>
      <c r="AJ87" s="765"/>
      <c r="AK87" s="850" t="s">
        <v>795</v>
      </c>
      <c r="AL87" s="851"/>
      <c r="AM87" s="851"/>
      <c r="AN87" s="321"/>
      <c r="AO87" s="332"/>
      <c r="AP87" s="332"/>
      <c r="AQ87" s="332"/>
      <c r="AR87" s="332"/>
      <c r="AS87" s="332"/>
      <c r="AT87" s="332"/>
      <c r="AU87" s="332"/>
      <c r="AV87" s="332"/>
      <c r="AW87" s="332"/>
      <c r="AX87" s="332"/>
      <c r="AY87" s="332"/>
      <c r="AZ87" s="332"/>
      <c r="BA87" s="332"/>
      <c r="BB87" s="332"/>
      <c r="BC87" s="332"/>
      <c r="BD87" s="332"/>
      <c r="BE87" s="264"/>
      <c r="BF87" s="264"/>
      <c r="BG87" s="264"/>
      <c r="BH87" s="264"/>
      <c r="BI87" s="264"/>
      <c r="BJ87" s="264"/>
      <c r="BK87" s="264"/>
      <c r="BL87" s="659"/>
      <c r="BM87" s="659"/>
      <c r="BN87" s="659"/>
      <c r="BO87" s="659"/>
      <c r="BP87" s="659"/>
      <c r="BQ87" s="659"/>
      <c r="BR87" s="659"/>
      <c r="BS87" s="659"/>
      <c r="BT87" s="659"/>
      <c r="BU87" s="659"/>
      <c r="BV87" s="659"/>
      <c r="BW87" s="659"/>
      <c r="BX87" s="659"/>
      <c r="BY87" s="659"/>
      <c r="BZ87" s="659"/>
      <c r="CA87" s="659"/>
      <c r="CB87" s="659"/>
      <c r="CC87" s="264"/>
      <c r="CD87" s="264"/>
      <c r="CE87" s="264"/>
      <c r="CF87" s="264"/>
      <c r="CG87" s="264"/>
      <c r="CH87" s="241"/>
      <c r="CI87" s="245"/>
      <c r="CJ87" s="245"/>
    </row>
    <row r="88" spans="1:88" s="206" customFormat="1" ht="3" customHeight="1">
      <c r="A88" s="272"/>
      <c r="B88" s="272"/>
      <c r="C88" s="272"/>
      <c r="D88" s="273"/>
      <c r="E88" s="852"/>
      <c r="F88" s="853"/>
      <c r="G88" s="765"/>
      <c r="H88" s="765"/>
      <c r="I88" s="765"/>
      <c r="J88" s="765"/>
      <c r="K88" s="765"/>
      <c r="L88" s="765"/>
      <c r="M88" s="765"/>
      <c r="N88" s="765"/>
      <c r="O88" s="765"/>
      <c r="P88" s="765"/>
      <c r="Q88" s="765"/>
      <c r="R88" s="765"/>
      <c r="S88" s="765"/>
      <c r="T88" s="765"/>
      <c r="U88" s="765"/>
      <c r="V88" s="765"/>
      <c r="W88" s="765"/>
      <c r="X88" s="765"/>
      <c r="Y88" s="765"/>
      <c r="Z88" s="765"/>
      <c r="AA88" s="765"/>
      <c r="AB88" s="765"/>
      <c r="AC88" s="765"/>
      <c r="AD88" s="765"/>
      <c r="AE88" s="765"/>
      <c r="AF88" s="765"/>
      <c r="AG88" s="765"/>
      <c r="AH88" s="765"/>
      <c r="AI88" s="765"/>
      <c r="AJ88" s="765"/>
      <c r="AK88" s="851"/>
      <c r="AL88" s="851"/>
      <c r="AM88" s="851"/>
      <c r="AN88" s="319"/>
      <c r="AO88" s="413"/>
      <c r="AP88" s="413"/>
      <c r="AQ88" s="413"/>
      <c r="AR88" s="412"/>
      <c r="AS88" s="410"/>
      <c r="AT88" s="410"/>
      <c r="AU88" s="410"/>
      <c r="AV88" s="410"/>
      <c r="AW88" s="410"/>
      <c r="AX88" s="411"/>
      <c r="AY88" s="800"/>
      <c r="AZ88" s="800"/>
      <c r="BA88" s="800"/>
      <c r="BB88" s="800"/>
      <c r="BC88" s="800"/>
      <c r="BD88" s="800"/>
      <c r="BE88" s="411"/>
      <c r="BF88" s="761"/>
      <c r="BG88" s="761"/>
      <c r="BH88" s="761"/>
      <c r="BI88" s="761"/>
      <c r="BJ88" s="761"/>
      <c r="BK88" s="643"/>
      <c r="BL88" s="618"/>
      <c r="BM88" s="612"/>
      <c r="BN88" s="612"/>
      <c r="BO88" s="612"/>
      <c r="BP88" s="412"/>
      <c r="BQ88" s="800"/>
      <c r="BR88" s="800"/>
      <c r="BS88" s="800"/>
      <c r="BT88" s="800"/>
      <c r="BU88" s="800"/>
      <c r="BV88" s="801"/>
      <c r="BW88" s="761"/>
      <c r="BX88" s="761"/>
      <c r="BY88" s="761"/>
      <c r="BZ88" s="761"/>
      <c r="CA88" s="761"/>
      <c r="CB88" s="802"/>
      <c r="CC88" s="761"/>
      <c r="CD88" s="761"/>
      <c r="CE88" s="761"/>
      <c r="CF88" s="761"/>
      <c r="CG88" s="761"/>
      <c r="CH88" s="242"/>
      <c r="CI88" s="245"/>
      <c r="CJ88" s="245"/>
    </row>
    <row r="89" spans="1:88" s="274" customFormat="1" ht="15" customHeight="1">
      <c r="A89" s="272"/>
      <c r="B89" s="272"/>
      <c r="C89" s="272"/>
      <c r="E89" s="852"/>
      <c r="F89" s="853"/>
      <c r="G89" s="765"/>
      <c r="H89" s="765"/>
      <c r="I89" s="765"/>
      <c r="J89" s="765"/>
      <c r="K89" s="765"/>
      <c r="L89" s="765"/>
      <c r="M89" s="765"/>
      <c r="N89" s="765"/>
      <c r="O89" s="765"/>
      <c r="P89" s="765"/>
      <c r="Q89" s="765"/>
      <c r="R89" s="765"/>
      <c r="S89" s="765"/>
      <c r="T89" s="765"/>
      <c r="U89" s="765"/>
      <c r="V89" s="765"/>
      <c r="W89" s="765"/>
      <c r="X89" s="765"/>
      <c r="Y89" s="765"/>
      <c r="Z89" s="765"/>
      <c r="AA89" s="765"/>
      <c r="AB89" s="765"/>
      <c r="AC89" s="765"/>
      <c r="AD89" s="765"/>
      <c r="AE89" s="765"/>
      <c r="AF89" s="765"/>
      <c r="AG89" s="765"/>
      <c r="AH89" s="765"/>
      <c r="AI89" s="765"/>
      <c r="AJ89" s="765"/>
      <c r="AK89" s="851"/>
      <c r="AL89" s="851"/>
      <c r="AM89" s="851"/>
      <c r="AN89" s="319"/>
      <c r="AO89" s="409" t="str">
        <f>IF(LEN(VLOOKUP(AK87,vysledovka!$D$8:$F$68,2,FALSE))&lt;11,"",LEFT(RIGHT(VLOOKUP(AK87,vysledovka!$D$8:$F$68,2,FALSE),11),1))</f>
        <v/>
      </c>
      <c r="AP89" s="211"/>
      <c r="AQ89" s="409" t="str">
        <f>IF(LEN(VLOOKUP(AK87,vysledovka!$D$8:$F$68,2,FALSE))&lt;10,"",LEFT(RIGHT(VLOOKUP(AK87,vysledovka!$D$8:$F$68,2,FALSE),10),1))</f>
        <v/>
      </c>
      <c r="AR89" s="411"/>
      <c r="AS89" s="409" t="str">
        <f>IF(LEN(VLOOKUP(AK87,vysledovka!$D$8:$F$68,2,FALSE))&lt;9,"",LEFT(RIGHT(VLOOKUP(AK87,vysledovka!$D$8:$F$68,2,FALSE),9),1))</f>
        <v/>
      </c>
      <c r="AT89" s="211"/>
      <c r="AU89" s="409" t="str">
        <f>IF(LEN(VLOOKUP(AK87,vysledovka!$D$8:$F$68,2,FALSE))&lt;8,"",LEFT(RIGHT(VLOOKUP(AK87,vysledovka!$D$8:$F$68,2,FALSE),8),1))</f>
        <v/>
      </c>
      <c r="AV89" s="411"/>
      <c r="AW89" s="409" t="str">
        <f>IF(LEN(VLOOKUP(AK87,vysledovka!$D$8:$F$68,2,FALSE))&lt;7,"",LEFT(RIGHT(VLOOKUP(AK87,vysledovka!$D$8:$F$68,2,FALSE),7),1))</f>
        <v/>
      </c>
      <c r="AX89" s="411"/>
      <c r="AY89" s="409" t="str">
        <f>IF(LEN(VLOOKUP(AK87,vysledovka!$D$8:$F$68,2,FALSE))&lt;6,"",LEFT(RIGHT(VLOOKUP(AK87,vysledovka!$D$8:$F$68,2,FALSE),6),1))</f>
        <v/>
      </c>
      <c r="AZ89" s="211"/>
      <c r="BA89" s="754" t="str">
        <f>IF(LEN(VLOOKUP(AK87,vysledovka!$D$8:$F$68,2,FALSE))&lt;5,"",LEFT(RIGHT(VLOOKUP(AK87,vysledovka!$D$8:$F$68,2,FALSE),5),1))</f>
        <v/>
      </c>
      <c r="BB89" s="754"/>
      <c r="BC89" s="411"/>
      <c r="BD89" s="409" t="str">
        <f>IF(LEN(VLOOKUP(AK87,vysledovka!$D$8:$F$68,2,FALSE))&lt;4,"",LEFT(RIGHT(VLOOKUP(AK87,vysledovka!$D$8:$F$68,2,FALSE),4),1))</f>
        <v>4</v>
      </c>
      <c r="BE89" s="411"/>
      <c r="BF89" s="409" t="str">
        <f>IF(LEN(VLOOKUP(AK87,vysledovka!$D$8:$F$68,2,FALSE))&lt;3,"",LEFT(RIGHT(VLOOKUP(AK87,vysledovka!$D$8:$F$68,2,FALSE),3),1))</f>
        <v>2</v>
      </c>
      <c r="BG89" s="411"/>
      <c r="BH89" s="409" t="str">
        <f>IF(LEN(VLOOKUP(AK87,vysledovka!$D$8:$F$68,2,FALSE))&lt;2,"",LEFT(RIGHT(VLOOKUP(AK87,vysledovka!$D$8:$F$68,2,FALSE),2),1))</f>
        <v>2</v>
      </c>
      <c r="BI89" s="411"/>
      <c r="BJ89" s="409" t="str">
        <f>IF(VLOOKUP(AK87,vysledovka!$D$8:$F$68,2,FALSE)=0,"",IF(LEN(VLOOKUP(AK87,vysledovka!$D$8:$F$68,2,FALSE))&lt;1,"",LEFT(RIGHT(VLOOKUP(AK87,vysledovka!$D$8:$F$68,2,FALSE),1),1)))</f>
        <v>4</v>
      </c>
      <c r="BK89" s="643"/>
      <c r="BL89" s="618"/>
      <c r="BM89" s="409" t="str">
        <f>IF(LEN(VLOOKUP(AK87,vysledovka!$D$8:$F$68,3,FALSE))&lt;11,"",LEFT(RIGHT(VLOOKUP(AK87,vysledovka!$D$8:$F$68,3,FALSE),11),1))</f>
        <v/>
      </c>
      <c r="BN89" s="211"/>
      <c r="BO89" s="409" t="str">
        <f>IF(LEN(VLOOKUP(AK87,vysledovka!$D$8:$F$68,3,FALSE))&lt;10,"",LEFT(RIGHT(VLOOKUP(AK87,vysledovka!$D$8:$F$68,3,FALSE),10),1))</f>
        <v/>
      </c>
      <c r="BP89" s="411"/>
      <c r="BQ89" s="409" t="str">
        <f>IF(LEN(VLOOKUP(AK87,vysledovka!$D$8:$F$68,3,FALSE))&lt;9,"",LEFT(RIGHT(VLOOKUP(AK87,vysledovka!$D$8:$F$68,3,FALSE),9),1))</f>
        <v/>
      </c>
      <c r="BR89" s="211"/>
      <c r="BS89" s="409" t="str">
        <f>IF(LEN(VLOOKUP(AK87,vysledovka!$D$8:$F$68,3,FALSE))&lt;8,"",LEFT(RIGHT(VLOOKUP(AK87,vysledovka!$D$8:$F$68,3,FALSE),8),1))</f>
        <v/>
      </c>
      <c r="BT89" s="411"/>
      <c r="BU89" s="409" t="str">
        <f>IF(LEN(VLOOKUP(AK87,vysledovka!$D$8:$F$68,3,FALSE))&lt;7,"",LEFT(RIGHT(VLOOKUP(AK87,vysledovka!$D$8:$F$68,3,FALSE),7),1))</f>
        <v/>
      </c>
      <c r="BV89" s="801"/>
      <c r="BW89" s="409" t="str">
        <f>IF(LEN(VLOOKUP(AK87,vysledovka!$D$8:$F$68,3,FALSE))&lt;6,"",LEFT(RIGHT(VLOOKUP(AK87,vysledovka!$D$8:$F$68,3,FALSE),6),1))</f>
        <v/>
      </c>
      <c r="BX89" s="411"/>
      <c r="BY89" s="409" t="str">
        <f>IF(LEN(VLOOKUP(AK87,vysledovka!$D$8:$F$68,3,FALSE))&lt;5,"",LEFT(RIGHT(VLOOKUP(AK87,vysledovka!$D$8:$F$68,3,FALSE),5),1))</f>
        <v/>
      </c>
      <c r="BZ89" s="411"/>
      <c r="CA89" s="409" t="str">
        <f>IF(LEN(VLOOKUP(AK87,vysledovka!$D$8:$F$68,3,FALSE))&lt;4,"",LEFT(RIGHT(VLOOKUP(AK87,vysledovka!$D$8:$F$68,3,FALSE),4),1))</f>
        <v>2</v>
      </c>
      <c r="CB89" s="802"/>
      <c r="CC89" s="409" t="str">
        <f>IF(LEN(VLOOKUP(AK87,vysledovka!$D$8:$F$68,3,FALSE))&lt;3,"",LEFT(RIGHT(VLOOKUP(AK87,vysledovka!$D$8:$F$68,3,FALSE),3),1))</f>
        <v>4</v>
      </c>
      <c r="CD89" s="411"/>
      <c r="CE89" s="409" t="str">
        <f>IF(LEN(VLOOKUP(AK87,vysledovka!$D$8:$F$68,3,FALSE))&lt;2,"",LEFT(RIGHT(VLOOKUP(AK87,vysledovka!$D$8:$F$68,3,FALSE),2),1))</f>
        <v>3</v>
      </c>
      <c r="CF89" s="411"/>
      <c r="CG89" s="409" t="str">
        <f>IF(VLOOKUP(AK87,vysledovka!$D$8:$F$68,3,FALSE)=0,"",IF(LEN(VLOOKUP(AK87,vysledovka!$D$8:$F$68,3,FALSE))&lt;1,"",LEFT(RIGHT(VLOOKUP(AK87,vysledovka!$D$8:$F$68,3,FALSE),1),1)))</f>
        <v>8</v>
      </c>
      <c r="CH89" s="242"/>
      <c r="CI89" s="272"/>
      <c r="CJ89" s="272"/>
    </row>
    <row r="90" spans="1:88" s="274" customFormat="1" ht="3" customHeight="1">
      <c r="A90" s="272"/>
      <c r="B90" s="272"/>
      <c r="C90" s="272"/>
      <c r="E90" s="852"/>
      <c r="F90" s="853"/>
      <c r="G90" s="765"/>
      <c r="H90" s="765"/>
      <c r="I90" s="765"/>
      <c r="J90" s="765"/>
      <c r="K90" s="765"/>
      <c r="L90" s="765"/>
      <c r="M90" s="765"/>
      <c r="N90" s="765"/>
      <c r="O90" s="765"/>
      <c r="P90" s="765"/>
      <c r="Q90" s="765"/>
      <c r="R90" s="765"/>
      <c r="S90" s="765"/>
      <c r="T90" s="765"/>
      <c r="U90" s="765"/>
      <c r="V90" s="765"/>
      <c r="W90" s="765"/>
      <c r="X90" s="765"/>
      <c r="Y90" s="765"/>
      <c r="Z90" s="765"/>
      <c r="AA90" s="765"/>
      <c r="AB90" s="765"/>
      <c r="AC90" s="765"/>
      <c r="AD90" s="765"/>
      <c r="AE90" s="765"/>
      <c r="AF90" s="765"/>
      <c r="AG90" s="765"/>
      <c r="AH90" s="765"/>
      <c r="AI90" s="765"/>
      <c r="AJ90" s="765"/>
      <c r="AK90" s="851"/>
      <c r="AL90" s="851"/>
      <c r="AM90" s="851"/>
      <c r="AN90" s="322"/>
      <c r="AO90" s="331"/>
      <c r="AP90" s="331"/>
      <c r="AQ90" s="331"/>
      <c r="AR90" s="331"/>
      <c r="AS90" s="331"/>
      <c r="AT90" s="331"/>
      <c r="AU90" s="331"/>
      <c r="AV90" s="331"/>
      <c r="AW90" s="331"/>
      <c r="AX90" s="331"/>
      <c r="AY90" s="331"/>
      <c r="AZ90" s="331"/>
      <c r="BA90" s="331"/>
      <c r="BB90" s="331"/>
      <c r="BC90" s="331"/>
      <c r="BD90" s="331"/>
      <c r="BE90" s="270"/>
      <c r="BF90" s="270"/>
      <c r="BG90" s="270"/>
      <c r="BH90" s="270"/>
      <c r="BI90" s="270"/>
      <c r="BJ90" s="270"/>
      <c r="BK90" s="270"/>
      <c r="BL90" s="638"/>
      <c r="BM90" s="638"/>
      <c r="BN90" s="638"/>
      <c r="BO90" s="638"/>
      <c r="BP90" s="638"/>
      <c r="BQ90" s="638"/>
      <c r="BR90" s="638"/>
      <c r="BS90" s="638"/>
      <c r="BT90" s="638"/>
      <c r="BU90" s="638"/>
      <c r="BV90" s="638"/>
      <c r="BW90" s="638"/>
      <c r="BX90" s="638"/>
      <c r="BY90" s="638"/>
      <c r="BZ90" s="638"/>
      <c r="CA90" s="638"/>
      <c r="CB90" s="638"/>
      <c r="CC90" s="270"/>
      <c r="CD90" s="270"/>
      <c r="CE90" s="270"/>
      <c r="CF90" s="270"/>
      <c r="CG90" s="270"/>
      <c r="CH90" s="243"/>
      <c r="CI90" s="272"/>
      <c r="CJ90" s="272"/>
    </row>
    <row r="91" spans="1:88" s="206" customFormat="1" ht="3" customHeight="1">
      <c r="A91" s="272"/>
      <c r="B91" s="273"/>
      <c r="C91" s="178"/>
      <c r="D91" s="178"/>
      <c r="E91" s="849" t="s">
        <v>191</v>
      </c>
      <c r="F91" s="849"/>
      <c r="G91" s="799" t="str">
        <f>Index!C225</f>
        <v>Odpisy a opravné položky k dlhodobému nehmotnému majetku a dlhodobému hmotnému majetku (r. 22 + r. 23)</v>
      </c>
      <c r="H91" s="799"/>
      <c r="I91" s="799"/>
      <c r="J91" s="799"/>
      <c r="K91" s="799"/>
      <c r="L91" s="799"/>
      <c r="M91" s="799"/>
      <c r="N91" s="799"/>
      <c r="O91" s="799"/>
      <c r="P91" s="799"/>
      <c r="Q91" s="799"/>
      <c r="R91" s="799"/>
      <c r="S91" s="799"/>
      <c r="T91" s="799"/>
      <c r="U91" s="799"/>
      <c r="V91" s="799"/>
      <c r="W91" s="799"/>
      <c r="X91" s="799"/>
      <c r="Y91" s="799"/>
      <c r="Z91" s="799"/>
      <c r="AA91" s="799"/>
      <c r="AB91" s="799"/>
      <c r="AC91" s="799"/>
      <c r="AD91" s="799"/>
      <c r="AE91" s="799"/>
      <c r="AF91" s="799"/>
      <c r="AG91" s="799"/>
      <c r="AH91" s="799"/>
      <c r="AI91" s="799"/>
      <c r="AJ91" s="799"/>
      <c r="AK91" s="850" t="s">
        <v>796</v>
      </c>
      <c r="AL91" s="851"/>
      <c r="AM91" s="851"/>
      <c r="AN91" s="321"/>
      <c r="AO91" s="332"/>
      <c r="AP91" s="332"/>
      <c r="AQ91" s="332"/>
      <c r="AR91" s="332"/>
      <c r="AS91" s="332"/>
      <c r="AT91" s="332"/>
      <c r="AU91" s="332"/>
      <c r="AV91" s="332"/>
      <c r="AW91" s="332"/>
      <c r="AX91" s="332"/>
      <c r="AY91" s="332"/>
      <c r="AZ91" s="332"/>
      <c r="BA91" s="332"/>
      <c r="BB91" s="332"/>
      <c r="BC91" s="332"/>
      <c r="BD91" s="332"/>
      <c r="BE91" s="264"/>
      <c r="BF91" s="264"/>
      <c r="BG91" s="264"/>
      <c r="BH91" s="264"/>
      <c r="BI91" s="264"/>
      <c r="BJ91" s="264"/>
      <c r="BK91" s="264"/>
      <c r="BL91" s="659"/>
      <c r="BM91" s="659"/>
      <c r="BN91" s="659"/>
      <c r="BO91" s="659"/>
      <c r="BP91" s="659"/>
      <c r="BQ91" s="659"/>
      <c r="BR91" s="659"/>
      <c r="BS91" s="659"/>
      <c r="BT91" s="659"/>
      <c r="BU91" s="659"/>
      <c r="BV91" s="659"/>
      <c r="BW91" s="659"/>
      <c r="BX91" s="659"/>
      <c r="BY91" s="659"/>
      <c r="BZ91" s="659"/>
      <c r="CA91" s="659"/>
      <c r="CB91" s="659"/>
      <c r="CC91" s="264"/>
      <c r="CD91" s="264"/>
      <c r="CE91" s="264"/>
      <c r="CF91" s="264"/>
      <c r="CG91" s="264"/>
      <c r="CH91" s="241"/>
      <c r="CI91" s="245"/>
      <c r="CJ91" s="245"/>
    </row>
    <row r="92" spans="1:88" s="206" customFormat="1" ht="3" customHeight="1">
      <c r="A92" s="272"/>
      <c r="B92" s="272"/>
      <c r="C92" s="272"/>
      <c r="D92" s="273"/>
      <c r="E92" s="849"/>
      <c r="F92" s="849"/>
      <c r="G92" s="799"/>
      <c r="H92" s="799"/>
      <c r="I92" s="799"/>
      <c r="J92" s="799"/>
      <c r="K92" s="799"/>
      <c r="L92" s="799"/>
      <c r="M92" s="799"/>
      <c r="N92" s="799"/>
      <c r="O92" s="799"/>
      <c r="P92" s="799"/>
      <c r="Q92" s="799"/>
      <c r="R92" s="799"/>
      <c r="S92" s="799"/>
      <c r="T92" s="799"/>
      <c r="U92" s="799"/>
      <c r="V92" s="799"/>
      <c r="W92" s="799"/>
      <c r="X92" s="799"/>
      <c r="Y92" s="799"/>
      <c r="Z92" s="799"/>
      <c r="AA92" s="799"/>
      <c r="AB92" s="799"/>
      <c r="AC92" s="799"/>
      <c r="AD92" s="799"/>
      <c r="AE92" s="799"/>
      <c r="AF92" s="799"/>
      <c r="AG92" s="799"/>
      <c r="AH92" s="799"/>
      <c r="AI92" s="799"/>
      <c r="AJ92" s="799"/>
      <c r="AK92" s="851"/>
      <c r="AL92" s="851"/>
      <c r="AM92" s="851"/>
      <c r="AN92" s="319"/>
      <c r="AO92" s="413"/>
      <c r="AP92" s="413"/>
      <c r="AQ92" s="413"/>
      <c r="AR92" s="412"/>
      <c r="AS92" s="410"/>
      <c r="AT92" s="410"/>
      <c r="AU92" s="410"/>
      <c r="AV92" s="410"/>
      <c r="AW92" s="410"/>
      <c r="AX92" s="411"/>
      <c r="AY92" s="800"/>
      <c r="AZ92" s="800"/>
      <c r="BA92" s="800"/>
      <c r="BB92" s="800"/>
      <c r="BC92" s="800"/>
      <c r="BD92" s="800"/>
      <c r="BE92" s="411"/>
      <c r="BF92" s="761"/>
      <c r="BG92" s="761"/>
      <c r="BH92" s="761"/>
      <c r="BI92" s="761"/>
      <c r="BJ92" s="761"/>
      <c r="BK92" s="643"/>
      <c r="BL92" s="618"/>
      <c r="BM92" s="612"/>
      <c r="BN92" s="612"/>
      <c r="BO92" s="612"/>
      <c r="BP92" s="412"/>
      <c r="BQ92" s="800"/>
      <c r="BR92" s="800"/>
      <c r="BS92" s="800"/>
      <c r="BT92" s="800"/>
      <c r="BU92" s="800"/>
      <c r="BV92" s="801"/>
      <c r="BW92" s="761"/>
      <c r="BX92" s="761"/>
      <c r="BY92" s="761"/>
      <c r="BZ92" s="761"/>
      <c r="CA92" s="761"/>
      <c r="CB92" s="802"/>
      <c r="CC92" s="761"/>
      <c r="CD92" s="761"/>
      <c r="CE92" s="761"/>
      <c r="CF92" s="761"/>
      <c r="CG92" s="761"/>
      <c r="CH92" s="242"/>
      <c r="CI92" s="245"/>
      <c r="CJ92" s="245"/>
    </row>
    <row r="93" spans="1:88" s="274" customFormat="1" ht="15" customHeight="1">
      <c r="A93" s="272"/>
      <c r="B93" s="272"/>
      <c r="C93" s="272"/>
      <c r="E93" s="849"/>
      <c r="F93" s="849"/>
      <c r="G93" s="799"/>
      <c r="H93" s="799"/>
      <c r="I93" s="799"/>
      <c r="J93" s="799"/>
      <c r="K93" s="799"/>
      <c r="L93" s="799"/>
      <c r="M93" s="799"/>
      <c r="N93" s="799"/>
      <c r="O93" s="799"/>
      <c r="P93" s="799"/>
      <c r="Q93" s="799"/>
      <c r="R93" s="799"/>
      <c r="S93" s="799"/>
      <c r="T93" s="799"/>
      <c r="U93" s="799"/>
      <c r="V93" s="799"/>
      <c r="W93" s="799"/>
      <c r="X93" s="799"/>
      <c r="Y93" s="799"/>
      <c r="Z93" s="799"/>
      <c r="AA93" s="799"/>
      <c r="AB93" s="799"/>
      <c r="AC93" s="799"/>
      <c r="AD93" s="799"/>
      <c r="AE93" s="799"/>
      <c r="AF93" s="799"/>
      <c r="AG93" s="799"/>
      <c r="AH93" s="799"/>
      <c r="AI93" s="799"/>
      <c r="AJ93" s="799"/>
      <c r="AK93" s="851"/>
      <c r="AL93" s="851"/>
      <c r="AM93" s="851"/>
      <c r="AN93" s="319"/>
      <c r="AO93" s="409" t="str">
        <f>IF(LEN(VLOOKUP(AK91,vysledovka!$D$8:$F$68,2,FALSE))&lt;11,"",LEFT(RIGHT(VLOOKUP(AK91,vysledovka!$D$8:$F$68,2,FALSE),11),1))</f>
        <v/>
      </c>
      <c r="AP93" s="211"/>
      <c r="AQ93" s="409" t="str">
        <f>IF(LEN(VLOOKUP(AK91,vysledovka!$D$8:$F$68,2,FALSE))&lt;10,"",LEFT(RIGHT(VLOOKUP(AK91,vysledovka!$D$8:$F$68,2,FALSE),10),1))</f>
        <v/>
      </c>
      <c r="AR93" s="411"/>
      <c r="AS93" s="409" t="str">
        <f>IF(LEN(VLOOKUP(AK91,vysledovka!$D$8:$F$68,2,FALSE))&lt;9,"",LEFT(RIGHT(VLOOKUP(AK91,vysledovka!$D$8:$F$68,2,FALSE),9),1))</f>
        <v/>
      </c>
      <c r="AT93" s="211"/>
      <c r="AU93" s="409" t="str">
        <f>IF(LEN(VLOOKUP(AK91,vysledovka!$D$8:$F$68,2,FALSE))&lt;8,"",LEFT(RIGHT(VLOOKUP(AK91,vysledovka!$D$8:$F$68,2,FALSE),8),1))</f>
        <v/>
      </c>
      <c r="AV93" s="411"/>
      <c r="AW93" s="409" t="str">
        <f>IF(LEN(VLOOKUP(AK91,vysledovka!$D$8:$F$68,2,FALSE))&lt;7,"",LEFT(RIGHT(VLOOKUP(AK91,vysledovka!$D$8:$F$68,2,FALSE),7),1))</f>
        <v/>
      </c>
      <c r="AX93" s="411"/>
      <c r="AY93" s="409" t="str">
        <f>IF(LEN(VLOOKUP(AK91,vysledovka!$D$8:$F$68,2,FALSE))&lt;6,"",LEFT(RIGHT(VLOOKUP(AK91,vysledovka!$D$8:$F$68,2,FALSE),6),1))</f>
        <v>7</v>
      </c>
      <c r="AZ93" s="211"/>
      <c r="BA93" s="754" t="str">
        <f>IF(LEN(VLOOKUP(AK91,vysledovka!$D$8:$F$68,2,FALSE))&lt;5,"",LEFT(RIGHT(VLOOKUP(AK91,vysledovka!$D$8:$F$68,2,FALSE),5),1))</f>
        <v>9</v>
      </c>
      <c r="BB93" s="754"/>
      <c r="BC93" s="411"/>
      <c r="BD93" s="409" t="str">
        <f>IF(LEN(VLOOKUP(AK91,vysledovka!$D$8:$F$68,2,FALSE))&lt;4,"",LEFT(RIGHT(VLOOKUP(AK91,vysledovka!$D$8:$F$68,2,FALSE),4),1))</f>
        <v>3</v>
      </c>
      <c r="BE93" s="411"/>
      <c r="BF93" s="409" t="str">
        <f>IF(LEN(VLOOKUP(AK91,vysledovka!$D$8:$F$68,2,FALSE))&lt;3,"",LEFT(RIGHT(VLOOKUP(AK91,vysledovka!$D$8:$F$68,2,FALSE),3),1))</f>
        <v>2</v>
      </c>
      <c r="BG93" s="411"/>
      <c r="BH93" s="409" t="str">
        <f>IF(LEN(VLOOKUP(AK91,vysledovka!$D$8:$F$68,2,FALSE))&lt;2,"",LEFT(RIGHT(VLOOKUP(AK91,vysledovka!$D$8:$F$68,2,FALSE),2),1))</f>
        <v>3</v>
      </c>
      <c r="BI93" s="411"/>
      <c r="BJ93" s="409" t="str">
        <f>IF(VLOOKUP(AK91,vysledovka!$D$8:$F$68,2,FALSE)=0,"",IF(LEN(VLOOKUP(AK91,vysledovka!$D$8:$F$68,2,FALSE))&lt;1,"",LEFT(RIGHT(VLOOKUP(AK91,vysledovka!$D$8:$F$68,2,FALSE),1),1)))</f>
        <v>3</v>
      </c>
      <c r="BK93" s="643"/>
      <c r="BL93" s="618"/>
      <c r="BM93" s="409" t="str">
        <f>IF(LEN(VLOOKUP(AK91,vysledovka!$D$8:$F$68,3,FALSE))&lt;11,"",LEFT(RIGHT(VLOOKUP(AK91,vysledovka!$D$8:$F$68,3,FALSE),11),1))</f>
        <v/>
      </c>
      <c r="BN93" s="211"/>
      <c r="BO93" s="409" t="str">
        <f>IF(LEN(VLOOKUP(AK91,vysledovka!$D$8:$F$68,3,FALSE))&lt;10,"",LEFT(RIGHT(VLOOKUP(AK91,vysledovka!$D$8:$F$68,3,FALSE),10),1))</f>
        <v/>
      </c>
      <c r="BP93" s="411"/>
      <c r="BQ93" s="409" t="str">
        <f>IF(LEN(VLOOKUP(AK91,vysledovka!$D$8:$F$68,3,FALSE))&lt;9,"",LEFT(RIGHT(VLOOKUP(AK91,vysledovka!$D$8:$F$68,3,FALSE),9),1))</f>
        <v/>
      </c>
      <c r="BR93" s="211"/>
      <c r="BS93" s="409" t="str">
        <f>IF(LEN(VLOOKUP(AK91,vysledovka!$D$8:$F$68,3,FALSE))&lt;8,"",LEFT(RIGHT(VLOOKUP(AK91,vysledovka!$D$8:$F$68,3,FALSE),8),1))</f>
        <v/>
      </c>
      <c r="BT93" s="411"/>
      <c r="BU93" s="409" t="str">
        <f>IF(LEN(VLOOKUP(AK91,vysledovka!$D$8:$F$68,3,FALSE))&lt;7,"",LEFT(RIGHT(VLOOKUP(AK91,vysledovka!$D$8:$F$68,3,FALSE),7),1))</f>
        <v/>
      </c>
      <c r="BV93" s="801"/>
      <c r="BW93" s="409" t="str">
        <f>IF(LEN(VLOOKUP(AK91,vysledovka!$D$8:$F$68,3,FALSE))&lt;6,"",LEFT(RIGHT(VLOOKUP(AK91,vysledovka!$D$8:$F$68,3,FALSE),6),1))</f>
        <v>7</v>
      </c>
      <c r="BX93" s="411"/>
      <c r="BY93" s="409" t="str">
        <f>IF(LEN(VLOOKUP(AK91,vysledovka!$D$8:$F$68,3,FALSE))&lt;5,"",LEFT(RIGHT(VLOOKUP(AK91,vysledovka!$D$8:$F$68,3,FALSE),5),1))</f>
        <v>7</v>
      </c>
      <c r="BZ93" s="411"/>
      <c r="CA93" s="409" t="str">
        <f>IF(LEN(VLOOKUP(AK91,vysledovka!$D$8:$F$68,3,FALSE))&lt;4,"",LEFT(RIGHT(VLOOKUP(AK91,vysledovka!$D$8:$F$68,3,FALSE),4),1))</f>
        <v>4</v>
      </c>
      <c r="CB93" s="802"/>
      <c r="CC93" s="409" t="str">
        <f>IF(LEN(VLOOKUP(AK91,vysledovka!$D$8:$F$68,3,FALSE))&lt;3,"",LEFT(RIGHT(VLOOKUP(AK91,vysledovka!$D$8:$F$68,3,FALSE),3),1))</f>
        <v>2</v>
      </c>
      <c r="CD93" s="411"/>
      <c r="CE93" s="409" t="str">
        <f>IF(LEN(VLOOKUP(AK91,vysledovka!$D$8:$F$68,3,FALSE))&lt;2,"",LEFT(RIGHT(VLOOKUP(AK91,vysledovka!$D$8:$F$68,3,FALSE),2),1))</f>
        <v>3</v>
      </c>
      <c r="CF93" s="411"/>
      <c r="CG93" s="409" t="str">
        <f>IF(VLOOKUP(AK91,vysledovka!$D$8:$F$68,3,FALSE)=0,"",IF(LEN(VLOOKUP(AK91,vysledovka!$D$8:$F$68,3,FALSE))&lt;1,"",LEFT(RIGHT(VLOOKUP(AK91,vysledovka!$D$8:$F$68,3,FALSE),1),1)))</f>
        <v>3</v>
      </c>
      <c r="CH93" s="242"/>
      <c r="CI93" s="272"/>
      <c r="CJ93" s="272"/>
    </row>
    <row r="94" spans="1:88" s="274" customFormat="1" ht="3" customHeight="1">
      <c r="A94" s="272"/>
      <c r="B94" s="272"/>
      <c r="C94" s="272"/>
      <c r="E94" s="849"/>
      <c r="F94" s="849"/>
      <c r="G94" s="799"/>
      <c r="H94" s="799"/>
      <c r="I94" s="799"/>
      <c r="J94" s="799"/>
      <c r="K94" s="799"/>
      <c r="L94" s="799"/>
      <c r="M94" s="799"/>
      <c r="N94" s="799"/>
      <c r="O94" s="799"/>
      <c r="P94" s="799"/>
      <c r="Q94" s="799"/>
      <c r="R94" s="799"/>
      <c r="S94" s="799"/>
      <c r="T94" s="799"/>
      <c r="U94" s="799"/>
      <c r="V94" s="799"/>
      <c r="W94" s="799"/>
      <c r="X94" s="799"/>
      <c r="Y94" s="799"/>
      <c r="Z94" s="799"/>
      <c r="AA94" s="799"/>
      <c r="AB94" s="799"/>
      <c r="AC94" s="799"/>
      <c r="AD94" s="799"/>
      <c r="AE94" s="799"/>
      <c r="AF94" s="799"/>
      <c r="AG94" s="799"/>
      <c r="AH94" s="799"/>
      <c r="AI94" s="799"/>
      <c r="AJ94" s="799"/>
      <c r="AK94" s="851"/>
      <c r="AL94" s="851"/>
      <c r="AM94" s="851"/>
      <c r="AN94" s="322"/>
      <c r="AO94" s="331"/>
      <c r="AP94" s="331"/>
      <c r="AQ94" s="331"/>
      <c r="AR94" s="331"/>
      <c r="AS94" s="331"/>
      <c r="AT94" s="331"/>
      <c r="AU94" s="331"/>
      <c r="AV94" s="331"/>
      <c r="AW94" s="331"/>
      <c r="AX94" s="331"/>
      <c r="AY94" s="331"/>
      <c r="AZ94" s="331"/>
      <c r="BA94" s="331"/>
      <c r="BB94" s="331"/>
      <c r="BC94" s="331"/>
      <c r="BD94" s="331"/>
      <c r="BE94" s="270"/>
      <c r="BF94" s="270"/>
      <c r="BG94" s="270"/>
      <c r="BH94" s="270"/>
      <c r="BI94" s="270"/>
      <c r="BJ94" s="270"/>
      <c r="BK94" s="270"/>
      <c r="BL94" s="638"/>
      <c r="BM94" s="638"/>
      <c r="BN94" s="638"/>
      <c r="BO94" s="638"/>
      <c r="BP94" s="638"/>
      <c r="BQ94" s="638"/>
      <c r="BR94" s="638"/>
      <c r="BS94" s="638"/>
      <c r="BT94" s="638"/>
      <c r="BU94" s="638"/>
      <c r="BV94" s="638"/>
      <c r="BW94" s="638"/>
      <c r="BX94" s="638"/>
      <c r="BY94" s="638"/>
      <c r="BZ94" s="638"/>
      <c r="CA94" s="638"/>
      <c r="CB94" s="638"/>
      <c r="CC94" s="270"/>
      <c r="CD94" s="270"/>
      <c r="CE94" s="270"/>
      <c r="CF94" s="270"/>
      <c r="CG94" s="270"/>
      <c r="CH94" s="243"/>
      <c r="CI94" s="272"/>
      <c r="CJ94" s="272"/>
    </row>
    <row r="95" spans="1:88" s="206" customFormat="1" ht="3" customHeight="1">
      <c r="A95" s="272"/>
      <c r="B95" s="273"/>
      <c r="C95" s="178"/>
      <c r="D95" s="178"/>
      <c r="E95" s="852" t="s">
        <v>968</v>
      </c>
      <c r="F95" s="853"/>
      <c r="G95" s="765" t="str">
        <f>Index!C226</f>
        <v>Odpisy dlhodobého nehmotného majetku a dlhodobého hmotného majetku (551)</v>
      </c>
      <c r="H95" s="765"/>
      <c r="I95" s="765"/>
      <c r="J95" s="765"/>
      <c r="K95" s="765"/>
      <c r="L95" s="765"/>
      <c r="M95" s="765"/>
      <c r="N95" s="765"/>
      <c r="O95" s="765"/>
      <c r="P95" s="765"/>
      <c r="Q95" s="765"/>
      <c r="R95" s="765"/>
      <c r="S95" s="765"/>
      <c r="T95" s="765"/>
      <c r="U95" s="765"/>
      <c r="V95" s="765"/>
      <c r="W95" s="765"/>
      <c r="X95" s="765"/>
      <c r="Y95" s="765"/>
      <c r="Z95" s="765"/>
      <c r="AA95" s="765"/>
      <c r="AB95" s="765"/>
      <c r="AC95" s="765"/>
      <c r="AD95" s="765"/>
      <c r="AE95" s="765"/>
      <c r="AF95" s="765"/>
      <c r="AG95" s="765"/>
      <c r="AH95" s="765"/>
      <c r="AI95" s="765"/>
      <c r="AJ95" s="765"/>
      <c r="AK95" s="850" t="s">
        <v>797</v>
      </c>
      <c r="AL95" s="851"/>
      <c r="AM95" s="851"/>
      <c r="AN95" s="321"/>
      <c r="AO95" s="332"/>
      <c r="AP95" s="332"/>
      <c r="AQ95" s="332"/>
      <c r="AR95" s="332"/>
      <c r="AS95" s="332"/>
      <c r="AT95" s="332"/>
      <c r="AU95" s="332"/>
      <c r="AV95" s="332"/>
      <c r="AW95" s="332"/>
      <c r="AX95" s="332"/>
      <c r="AY95" s="332"/>
      <c r="AZ95" s="332"/>
      <c r="BA95" s="332"/>
      <c r="BB95" s="332"/>
      <c r="BC95" s="332"/>
      <c r="BD95" s="332"/>
      <c r="BE95" s="264"/>
      <c r="BF95" s="264"/>
      <c r="BG95" s="264"/>
      <c r="BH95" s="264"/>
      <c r="BI95" s="264"/>
      <c r="BJ95" s="264"/>
      <c r="BK95" s="264"/>
      <c r="BL95" s="659"/>
      <c r="BM95" s="659"/>
      <c r="BN95" s="659"/>
      <c r="BO95" s="659"/>
      <c r="BP95" s="659"/>
      <c r="BQ95" s="659"/>
      <c r="BR95" s="659"/>
      <c r="BS95" s="659"/>
      <c r="BT95" s="659"/>
      <c r="BU95" s="659"/>
      <c r="BV95" s="659"/>
      <c r="BW95" s="659"/>
      <c r="BX95" s="659"/>
      <c r="BY95" s="659"/>
      <c r="BZ95" s="659"/>
      <c r="CA95" s="659"/>
      <c r="CB95" s="659"/>
      <c r="CC95" s="264"/>
      <c r="CD95" s="264"/>
      <c r="CE95" s="264"/>
      <c r="CF95" s="264"/>
      <c r="CG95" s="264"/>
      <c r="CH95" s="241"/>
      <c r="CI95" s="245"/>
      <c r="CJ95" s="245"/>
    </row>
    <row r="96" spans="1:88" s="206" customFormat="1" ht="3" customHeight="1">
      <c r="A96" s="272"/>
      <c r="B96" s="272"/>
      <c r="C96" s="272"/>
      <c r="D96" s="273"/>
      <c r="E96" s="852"/>
      <c r="F96" s="853"/>
      <c r="G96" s="765"/>
      <c r="H96" s="765"/>
      <c r="I96" s="765"/>
      <c r="J96" s="765"/>
      <c r="K96" s="765"/>
      <c r="L96" s="765"/>
      <c r="M96" s="765"/>
      <c r="N96" s="765"/>
      <c r="O96" s="765"/>
      <c r="P96" s="765"/>
      <c r="Q96" s="765"/>
      <c r="R96" s="765"/>
      <c r="S96" s="765"/>
      <c r="T96" s="765"/>
      <c r="U96" s="765"/>
      <c r="V96" s="765"/>
      <c r="W96" s="765"/>
      <c r="X96" s="765"/>
      <c r="Y96" s="765"/>
      <c r="Z96" s="765"/>
      <c r="AA96" s="765"/>
      <c r="AB96" s="765"/>
      <c r="AC96" s="765"/>
      <c r="AD96" s="765"/>
      <c r="AE96" s="765"/>
      <c r="AF96" s="765"/>
      <c r="AG96" s="765"/>
      <c r="AH96" s="765"/>
      <c r="AI96" s="765"/>
      <c r="AJ96" s="765"/>
      <c r="AK96" s="851"/>
      <c r="AL96" s="851"/>
      <c r="AM96" s="851"/>
      <c r="AN96" s="319"/>
      <c r="AO96" s="413"/>
      <c r="AP96" s="413"/>
      <c r="AQ96" s="413"/>
      <c r="AR96" s="412"/>
      <c r="AS96" s="410"/>
      <c r="AT96" s="410"/>
      <c r="AU96" s="410"/>
      <c r="AV96" s="410"/>
      <c r="AW96" s="410"/>
      <c r="AX96" s="411"/>
      <c r="AY96" s="800"/>
      <c r="AZ96" s="800"/>
      <c r="BA96" s="800"/>
      <c r="BB96" s="800"/>
      <c r="BC96" s="800"/>
      <c r="BD96" s="800"/>
      <c r="BE96" s="411"/>
      <c r="BF96" s="761"/>
      <c r="BG96" s="761"/>
      <c r="BH96" s="761"/>
      <c r="BI96" s="761"/>
      <c r="BJ96" s="761"/>
      <c r="BK96" s="643"/>
      <c r="BL96" s="618"/>
      <c r="BM96" s="612"/>
      <c r="BN96" s="612"/>
      <c r="BO96" s="612"/>
      <c r="BP96" s="412"/>
      <c r="BQ96" s="800"/>
      <c r="BR96" s="800"/>
      <c r="BS96" s="800"/>
      <c r="BT96" s="800"/>
      <c r="BU96" s="800"/>
      <c r="BV96" s="801"/>
      <c r="BW96" s="761"/>
      <c r="BX96" s="761"/>
      <c r="BY96" s="761"/>
      <c r="BZ96" s="761"/>
      <c r="CA96" s="761"/>
      <c r="CB96" s="802"/>
      <c r="CC96" s="761"/>
      <c r="CD96" s="761"/>
      <c r="CE96" s="761"/>
      <c r="CF96" s="761"/>
      <c r="CG96" s="761"/>
      <c r="CH96" s="242"/>
      <c r="CI96" s="245"/>
      <c r="CJ96" s="245"/>
    </row>
    <row r="97" spans="1:88" s="274" customFormat="1" ht="15" customHeight="1">
      <c r="A97" s="272"/>
      <c r="B97" s="272"/>
      <c r="C97" s="272"/>
      <c r="E97" s="852"/>
      <c r="F97" s="853"/>
      <c r="G97" s="765"/>
      <c r="H97" s="765"/>
      <c r="I97" s="765"/>
      <c r="J97" s="765"/>
      <c r="K97" s="765"/>
      <c r="L97" s="765"/>
      <c r="M97" s="765"/>
      <c r="N97" s="765"/>
      <c r="O97" s="765"/>
      <c r="P97" s="765"/>
      <c r="Q97" s="765"/>
      <c r="R97" s="765"/>
      <c r="S97" s="765"/>
      <c r="T97" s="765"/>
      <c r="U97" s="765"/>
      <c r="V97" s="765"/>
      <c r="W97" s="765"/>
      <c r="X97" s="765"/>
      <c r="Y97" s="765"/>
      <c r="Z97" s="765"/>
      <c r="AA97" s="765"/>
      <c r="AB97" s="765"/>
      <c r="AC97" s="765"/>
      <c r="AD97" s="765"/>
      <c r="AE97" s="765"/>
      <c r="AF97" s="765"/>
      <c r="AG97" s="765"/>
      <c r="AH97" s="765"/>
      <c r="AI97" s="765"/>
      <c r="AJ97" s="765"/>
      <c r="AK97" s="851"/>
      <c r="AL97" s="851"/>
      <c r="AM97" s="851"/>
      <c r="AN97" s="319"/>
      <c r="AO97" s="409" t="str">
        <f>IF(LEN(VLOOKUP(AK95,vysledovka!$D$8:$F$68,2,FALSE))&lt;11,"",LEFT(RIGHT(VLOOKUP(AK95,vysledovka!$D$8:$F$68,2,FALSE),11),1))</f>
        <v/>
      </c>
      <c r="AP97" s="211"/>
      <c r="AQ97" s="409" t="str">
        <f>IF(LEN(VLOOKUP(AK95,vysledovka!$D$8:$F$68,2,FALSE))&lt;10,"",LEFT(RIGHT(VLOOKUP(AK95,vysledovka!$D$8:$F$68,2,FALSE),10),1))</f>
        <v/>
      </c>
      <c r="AR97" s="411"/>
      <c r="AS97" s="409" t="str">
        <f>IF(LEN(VLOOKUP(AK95,vysledovka!$D$8:$F$68,2,FALSE))&lt;9,"",LEFT(RIGHT(VLOOKUP(AK95,vysledovka!$D$8:$F$68,2,FALSE),9),1))</f>
        <v/>
      </c>
      <c r="AT97" s="211"/>
      <c r="AU97" s="409" t="str">
        <f>IF(LEN(VLOOKUP(AK95,vysledovka!$D$8:$F$68,2,FALSE))&lt;8,"",LEFT(RIGHT(VLOOKUP(AK95,vysledovka!$D$8:$F$68,2,FALSE),8),1))</f>
        <v/>
      </c>
      <c r="AV97" s="411"/>
      <c r="AW97" s="409" t="str">
        <f>IF(LEN(VLOOKUP(AK95,vysledovka!$D$8:$F$68,2,FALSE))&lt;7,"",LEFT(RIGHT(VLOOKUP(AK95,vysledovka!$D$8:$F$68,2,FALSE),7),1))</f>
        <v/>
      </c>
      <c r="AX97" s="411"/>
      <c r="AY97" s="409" t="str">
        <f>IF(LEN(VLOOKUP(AK95,vysledovka!$D$8:$F$68,2,FALSE))&lt;6,"",LEFT(RIGHT(VLOOKUP(AK95,vysledovka!$D$8:$F$68,2,FALSE),6),1))</f>
        <v>7</v>
      </c>
      <c r="AZ97" s="211"/>
      <c r="BA97" s="754" t="str">
        <f>IF(LEN(VLOOKUP(AK95,vysledovka!$D$8:$F$68,2,FALSE))&lt;5,"",LEFT(RIGHT(VLOOKUP(AK95,vysledovka!$D$8:$F$68,2,FALSE),5),1))</f>
        <v>9</v>
      </c>
      <c r="BB97" s="754"/>
      <c r="BC97" s="411"/>
      <c r="BD97" s="409" t="str">
        <f>IF(LEN(VLOOKUP(AK95,vysledovka!$D$8:$F$68,2,FALSE))&lt;4,"",LEFT(RIGHT(VLOOKUP(AK95,vysledovka!$D$8:$F$68,2,FALSE),4),1))</f>
        <v>3</v>
      </c>
      <c r="BE97" s="411"/>
      <c r="BF97" s="409" t="str">
        <f>IF(LEN(VLOOKUP(AK95,vysledovka!$D$8:$F$68,2,FALSE))&lt;3,"",LEFT(RIGHT(VLOOKUP(AK95,vysledovka!$D$8:$F$68,2,FALSE),3),1))</f>
        <v>2</v>
      </c>
      <c r="BG97" s="411"/>
      <c r="BH97" s="409" t="str">
        <f>IF(LEN(VLOOKUP(AK95,vysledovka!$D$8:$F$68,2,FALSE))&lt;2,"",LEFT(RIGHT(VLOOKUP(AK95,vysledovka!$D$8:$F$68,2,FALSE),2),1))</f>
        <v>3</v>
      </c>
      <c r="BI97" s="411"/>
      <c r="BJ97" s="409" t="str">
        <f>IF(VLOOKUP(AK95,vysledovka!$D$8:$F$68,2,FALSE)=0,"",IF(LEN(VLOOKUP(AK95,vysledovka!$D$8:$F$68,2,FALSE))&lt;1,"",LEFT(RIGHT(VLOOKUP(AK95,vysledovka!$D$8:$F$68,2,FALSE),1),1)))</f>
        <v>3</v>
      </c>
      <c r="BK97" s="643"/>
      <c r="BL97" s="618"/>
      <c r="BM97" s="409" t="str">
        <f>IF(LEN(VLOOKUP(AK95,vysledovka!$D$8:$F$68,3,FALSE))&lt;11,"",LEFT(RIGHT(VLOOKUP(AK95,vysledovka!$D$8:$F$68,3,FALSE),11),1))</f>
        <v/>
      </c>
      <c r="BN97" s="211"/>
      <c r="BO97" s="409" t="str">
        <f>IF(LEN(VLOOKUP(AK95,vysledovka!$D$8:$F$68,3,FALSE))&lt;10,"",LEFT(RIGHT(VLOOKUP(AK95,vysledovka!$D$8:$F$68,3,FALSE),10),1))</f>
        <v/>
      </c>
      <c r="BP97" s="411"/>
      <c r="BQ97" s="409" t="str">
        <f>IF(LEN(VLOOKUP(AK95,vysledovka!$D$8:$F$68,3,FALSE))&lt;9,"",LEFT(RIGHT(VLOOKUP(AK95,vysledovka!$D$8:$F$68,3,FALSE),9),1))</f>
        <v/>
      </c>
      <c r="BR97" s="211"/>
      <c r="BS97" s="409" t="str">
        <f>IF(LEN(VLOOKUP(AK95,vysledovka!$D$8:$F$68,3,FALSE))&lt;8,"",LEFT(RIGHT(VLOOKUP(AK95,vysledovka!$D$8:$F$68,3,FALSE),8),1))</f>
        <v/>
      </c>
      <c r="BT97" s="411"/>
      <c r="BU97" s="409" t="str">
        <f>IF(LEN(VLOOKUP(AK95,vysledovka!$D$8:$F$68,3,FALSE))&lt;7,"",LEFT(RIGHT(VLOOKUP(AK95,vysledovka!$D$8:$F$68,3,FALSE),7),1))</f>
        <v/>
      </c>
      <c r="BV97" s="801"/>
      <c r="BW97" s="409" t="str">
        <f>IF(LEN(VLOOKUP(AK95,vysledovka!$D$8:$F$68,3,FALSE))&lt;6,"",LEFT(RIGHT(VLOOKUP(AK95,vysledovka!$D$8:$F$68,3,FALSE),6),1))</f>
        <v>7</v>
      </c>
      <c r="BX97" s="411"/>
      <c r="BY97" s="409" t="str">
        <f>IF(LEN(VLOOKUP(AK95,vysledovka!$D$8:$F$68,3,FALSE))&lt;5,"",LEFT(RIGHT(VLOOKUP(AK95,vysledovka!$D$8:$F$68,3,FALSE),5),1))</f>
        <v>7</v>
      </c>
      <c r="BZ97" s="411"/>
      <c r="CA97" s="409" t="str">
        <f>IF(LEN(VLOOKUP(AK95,vysledovka!$D$8:$F$68,3,FALSE))&lt;4,"",LEFT(RIGHT(VLOOKUP(AK95,vysledovka!$D$8:$F$68,3,FALSE),4),1))</f>
        <v>4</v>
      </c>
      <c r="CB97" s="802"/>
      <c r="CC97" s="409" t="str">
        <f>IF(LEN(VLOOKUP(AK95,vysledovka!$D$8:$F$68,3,FALSE))&lt;3,"",LEFT(RIGHT(VLOOKUP(AK95,vysledovka!$D$8:$F$68,3,FALSE),3),1))</f>
        <v>2</v>
      </c>
      <c r="CD97" s="411"/>
      <c r="CE97" s="409" t="str">
        <f>IF(LEN(VLOOKUP(AK95,vysledovka!$D$8:$F$68,3,FALSE))&lt;2,"",LEFT(RIGHT(VLOOKUP(AK95,vysledovka!$D$8:$F$68,3,FALSE),2),1))</f>
        <v>3</v>
      </c>
      <c r="CF97" s="411"/>
      <c r="CG97" s="409" t="str">
        <f>IF(VLOOKUP(AK95,vysledovka!$D$8:$F$68,3,FALSE)=0,"",IF(LEN(VLOOKUP(AK95,vysledovka!$D$8:$F$68,3,FALSE))&lt;1,"",LEFT(RIGHT(VLOOKUP(AK95,vysledovka!$D$8:$F$68,3,FALSE),1),1)))</f>
        <v>3</v>
      </c>
      <c r="CH97" s="242"/>
      <c r="CI97" s="272"/>
      <c r="CJ97" s="272"/>
    </row>
    <row r="98" spans="1:88" s="274" customFormat="1">
      <c r="A98" s="272"/>
      <c r="B98" s="272"/>
      <c r="C98" s="272"/>
      <c r="E98" s="852"/>
      <c r="F98" s="853"/>
      <c r="G98" s="765"/>
      <c r="H98" s="765"/>
      <c r="I98" s="765"/>
      <c r="J98" s="765"/>
      <c r="K98" s="765"/>
      <c r="L98" s="765"/>
      <c r="M98" s="765"/>
      <c r="N98" s="765"/>
      <c r="O98" s="765"/>
      <c r="P98" s="765"/>
      <c r="Q98" s="765"/>
      <c r="R98" s="765"/>
      <c r="S98" s="765"/>
      <c r="T98" s="765"/>
      <c r="U98" s="765"/>
      <c r="V98" s="765"/>
      <c r="W98" s="765"/>
      <c r="X98" s="765"/>
      <c r="Y98" s="765"/>
      <c r="Z98" s="765"/>
      <c r="AA98" s="765"/>
      <c r="AB98" s="765"/>
      <c r="AC98" s="765"/>
      <c r="AD98" s="765"/>
      <c r="AE98" s="765"/>
      <c r="AF98" s="765"/>
      <c r="AG98" s="765"/>
      <c r="AH98" s="765"/>
      <c r="AI98" s="765"/>
      <c r="AJ98" s="765"/>
      <c r="AK98" s="851"/>
      <c r="AL98" s="851"/>
      <c r="AM98" s="851"/>
      <c r="AN98" s="322"/>
      <c r="AO98" s="331"/>
      <c r="AP98" s="331"/>
      <c r="AQ98" s="331"/>
      <c r="AR98" s="331"/>
      <c r="AS98" s="331"/>
      <c r="AT98" s="331"/>
      <c r="AU98" s="331"/>
      <c r="AV98" s="331"/>
      <c r="AW98" s="331"/>
      <c r="AX98" s="331"/>
      <c r="AY98" s="331"/>
      <c r="AZ98" s="331"/>
      <c r="BA98" s="331"/>
      <c r="BB98" s="331"/>
      <c r="BC98" s="331"/>
      <c r="BD98" s="331"/>
      <c r="BE98" s="270"/>
      <c r="BF98" s="270"/>
      <c r="BG98" s="270"/>
      <c r="BH98" s="270"/>
      <c r="BI98" s="270"/>
      <c r="BJ98" s="270"/>
      <c r="BK98" s="270"/>
      <c r="BL98" s="638"/>
      <c r="BM98" s="638"/>
      <c r="BN98" s="638"/>
      <c r="BO98" s="638"/>
      <c r="BP98" s="638"/>
      <c r="BQ98" s="638"/>
      <c r="BR98" s="638"/>
      <c r="BS98" s="638"/>
      <c r="BT98" s="638"/>
      <c r="BU98" s="638"/>
      <c r="BV98" s="638"/>
      <c r="BW98" s="638"/>
      <c r="BX98" s="638"/>
      <c r="BY98" s="638"/>
      <c r="BZ98" s="638"/>
      <c r="CA98" s="638"/>
      <c r="CB98" s="638"/>
      <c r="CC98" s="270"/>
      <c r="CD98" s="270"/>
      <c r="CE98" s="270"/>
      <c r="CF98" s="270"/>
      <c r="CG98" s="270"/>
      <c r="CH98" s="243"/>
      <c r="CI98" s="272"/>
      <c r="CJ98" s="272"/>
    </row>
    <row r="99" spans="1:88" s="206" customFormat="1" ht="3" customHeight="1">
      <c r="A99" s="272"/>
      <c r="B99" s="273"/>
      <c r="C99" s="178"/>
      <c r="D99" s="178"/>
      <c r="E99" s="854" t="s">
        <v>775</v>
      </c>
      <c r="F99" s="855"/>
      <c r="G99" s="856" t="str">
        <f>Index!C227</f>
        <v>Opravné položky k dlhodobému nehmotnému majetku a dlhodobému hmotnému majetku (+/-) (553)</v>
      </c>
      <c r="H99" s="856"/>
      <c r="I99" s="856"/>
      <c r="J99" s="856"/>
      <c r="K99" s="856"/>
      <c r="L99" s="856"/>
      <c r="M99" s="856"/>
      <c r="N99" s="856"/>
      <c r="O99" s="856"/>
      <c r="P99" s="856"/>
      <c r="Q99" s="856"/>
      <c r="R99" s="856"/>
      <c r="S99" s="856"/>
      <c r="T99" s="856"/>
      <c r="U99" s="856"/>
      <c r="V99" s="856"/>
      <c r="W99" s="856"/>
      <c r="X99" s="856"/>
      <c r="Y99" s="856"/>
      <c r="Z99" s="856"/>
      <c r="AA99" s="856"/>
      <c r="AB99" s="856"/>
      <c r="AC99" s="856"/>
      <c r="AD99" s="856"/>
      <c r="AE99" s="856"/>
      <c r="AF99" s="856"/>
      <c r="AG99" s="856"/>
      <c r="AH99" s="856"/>
      <c r="AI99" s="856"/>
      <c r="AJ99" s="856"/>
      <c r="AK99" s="850" t="s">
        <v>799</v>
      </c>
      <c r="AL99" s="851"/>
      <c r="AM99" s="851"/>
      <c r="AN99" s="321"/>
      <c r="AO99" s="332"/>
      <c r="AP99" s="332"/>
      <c r="AQ99" s="332"/>
      <c r="AR99" s="332"/>
      <c r="AS99" s="332"/>
      <c r="AT99" s="332"/>
      <c r="AU99" s="332"/>
      <c r="AV99" s="332"/>
      <c r="AW99" s="332"/>
      <c r="AX99" s="332"/>
      <c r="AY99" s="332"/>
      <c r="AZ99" s="332"/>
      <c r="BA99" s="332"/>
      <c r="BB99" s="332"/>
      <c r="BC99" s="332"/>
      <c r="BD99" s="332"/>
      <c r="BE99" s="264"/>
      <c r="BF99" s="264"/>
      <c r="BG99" s="264"/>
      <c r="BH99" s="264"/>
      <c r="BI99" s="264"/>
      <c r="BJ99" s="264"/>
      <c r="BK99" s="264"/>
      <c r="BL99" s="659"/>
      <c r="BM99" s="659"/>
      <c r="BN99" s="659"/>
      <c r="BO99" s="659"/>
      <c r="BP99" s="659"/>
      <c r="BQ99" s="659"/>
      <c r="BR99" s="659"/>
      <c r="BS99" s="659"/>
      <c r="BT99" s="659"/>
      <c r="BU99" s="659"/>
      <c r="BV99" s="659"/>
      <c r="BW99" s="659"/>
      <c r="BX99" s="659"/>
      <c r="BY99" s="659"/>
      <c r="BZ99" s="659"/>
      <c r="CA99" s="659"/>
      <c r="CB99" s="659"/>
      <c r="CC99" s="264"/>
      <c r="CD99" s="264"/>
      <c r="CE99" s="264"/>
      <c r="CF99" s="264"/>
      <c r="CG99" s="264"/>
      <c r="CH99" s="241"/>
      <c r="CI99" s="245"/>
      <c r="CJ99" s="245"/>
    </row>
    <row r="100" spans="1:88" s="206" customFormat="1" ht="3" customHeight="1">
      <c r="A100" s="272"/>
      <c r="B100" s="272"/>
      <c r="C100" s="272"/>
      <c r="D100" s="273"/>
      <c r="E100" s="854"/>
      <c r="F100" s="855"/>
      <c r="G100" s="856"/>
      <c r="H100" s="856"/>
      <c r="I100" s="856"/>
      <c r="J100" s="856"/>
      <c r="K100" s="856"/>
      <c r="L100" s="856"/>
      <c r="M100" s="856"/>
      <c r="N100" s="856"/>
      <c r="O100" s="856"/>
      <c r="P100" s="856"/>
      <c r="Q100" s="856"/>
      <c r="R100" s="856"/>
      <c r="S100" s="856"/>
      <c r="T100" s="856"/>
      <c r="U100" s="856"/>
      <c r="V100" s="856"/>
      <c r="W100" s="856"/>
      <c r="X100" s="856"/>
      <c r="Y100" s="856"/>
      <c r="Z100" s="856"/>
      <c r="AA100" s="856"/>
      <c r="AB100" s="856"/>
      <c r="AC100" s="856"/>
      <c r="AD100" s="856"/>
      <c r="AE100" s="856"/>
      <c r="AF100" s="856"/>
      <c r="AG100" s="856"/>
      <c r="AH100" s="856"/>
      <c r="AI100" s="856"/>
      <c r="AJ100" s="856"/>
      <c r="AK100" s="851"/>
      <c r="AL100" s="851"/>
      <c r="AM100" s="851"/>
      <c r="AN100" s="319"/>
      <c r="AO100" s="413"/>
      <c r="AP100" s="413"/>
      <c r="AQ100" s="413"/>
      <c r="AR100" s="412"/>
      <c r="AS100" s="410"/>
      <c r="AT100" s="410"/>
      <c r="AU100" s="410"/>
      <c r="AV100" s="410"/>
      <c r="AW100" s="410"/>
      <c r="AX100" s="411"/>
      <c r="AY100" s="800"/>
      <c r="AZ100" s="800"/>
      <c r="BA100" s="800"/>
      <c r="BB100" s="800"/>
      <c r="BC100" s="800"/>
      <c r="BD100" s="800"/>
      <c r="BE100" s="411"/>
      <c r="BF100" s="761"/>
      <c r="BG100" s="761"/>
      <c r="BH100" s="761"/>
      <c r="BI100" s="761"/>
      <c r="BJ100" s="761"/>
      <c r="BK100" s="643"/>
      <c r="BL100" s="618"/>
      <c r="BM100" s="612"/>
      <c r="BN100" s="612"/>
      <c r="BO100" s="612"/>
      <c r="BP100" s="412"/>
      <c r="BQ100" s="800"/>
      <c r="BR100" s="800"/>
      <c r="BS100" s="800"/>
      <c r="BT100" s="800"/>
      <c r="BU100" s="800"/>
      <c r="BV100" s="801"/>
      <c r="BW100" s="761"/>
      <c r="BX100" s="761"/>
      <c r="BY100" s="761"/>
      <c r="BZ100" s="761"/>
      <c r="CA100" s="761"/>
      <c r="CB100" s="802"/>
      <c r="CC100" s="761"/>
      <c r="CD100" s="761"/>
      <c r="CE100" s="761"/>
      <c r="CF100" s="761"/>
      <c r="CG100" s="761"/>
      <c r="CH100" s="242"/>
      <c r="CI100" s="245"/>
      <c r="CJ100" s="245"/>
    </row>
    <row r="101" spans="1:88" s="274" customFormat="1" ht="15" customHeight="1">
      <c r="A101" s="272"/>
      <c r="B101" s="272"/>
      <c r="C101" s="272"/>
      <c r="E101" s="854"/>
      <c r="F101" s="855"/>
      <c r="G101" s="856"/>
      <c r="H101" s="856"/>
      <c r="I101" s="856"/>
      <c r="J101" s="856"/>
      <c r="K101" s="856"/>
      <c r="L101" s="856"/>
      <c r="M101" s="856"/>
      <c r="N101" s="856"/>
      <c r="O101" s="856"/>
      <c r="P101" s="856"/>
      <c r="Q101" s="856"/>
      <c r="R101" s="856"/>
      <c r="S101" s="856"/>
      <c r="T101" s="856"/>
      <c r="U101" s="856"/>
      <c r="V101" s="856"/>
      <c r="W101" s="856"/>
      <c r="X101" s="856"/>
      <c r="Y101" s="856"/>
      <c r="Z101" s="856"/>
      <c r="AA101" s="856"/>
      <c r="AB101" s="856"/>
      <c r="AC101" s="856"/>
      <c r="AD101" s="856"/>
      <c r="AE101" s="856"/>
      <c r="AF101" s="856"/>
      <c r="AG101" s="856"/>
      <c r="AH101" s="856"/>
      <c r="AI101" s="856"/>
      <c r="AJ101" s="856"/>
      <c r="AK101" s="851"/>
      <c r="AL101" s="851"/>
      <c r="AM101" s="851"/>
      <c r="AN101" s="319"/>
      <c r="AO101" s="409" t="str">
        <f>IF(LEN(VLOOKUP(AK99,vysledovka!$D$8:$F$68,2,FALSE))&lt;11,"",LEFT(RIGHT(VLOOKUP(AK99,vysledovka!$D$8:$F$68,2,FALSE),11),1))</f>
        <v/>
      </c>
      <c r="AP101" s="211"/>
      <c r="AQ101" s="409" t="str">
        <f>IF(LEN(VLOOKUP(AK99,vysledovka!$D$8:$F$68,2,FALSE))&lt;10,"",LEFT(RIGHT(VLOOKUP(AK99,vysledovka!$D$8:$F$68,2,FALSE),10),1))</f>
        <v/>
      </c>
      <c r="AR101" s="411"/>
      <c r="AS101" s="409" t="str">
        <f>IF(LEN(VLOOKUP(AK99,vysledovka!$D$8:$F$68,2,FALSE))&lt;9,"",LEFT(RIGHT(VLOOKUP(AK99,vysledovka!$D$8:$F$68,2,FALSE),9),1))</f>
        <v/>
      </c>
      <c r="AT101" s="211"/>
      <c r="AU101" s="409" t="str">
        <f>IF(LEN(VLOOKUP(AK99,vysledovka!$D$8:$F$68,2,FALSE))&lt;8,"",LEFT(RIGHT(VLOOKUP(AK99,vysledovka!$D$8:$F$68,2,FALSE),8),1))</f>
        <v/>
      </c>
      <c r="AV101" s="411"/>
      <c r="AW101" s="409" t="str">
        <f>IF(LEN(VLOOKUP(AK99,vysledovka!$D$8:$F$68,2,FALSE))&lt;7,"",LEFT(RIGHT(VLOOKUP(AK99,vysledovka!$D$8:$F$68,2,FALSE),7),1))</f>
        <v/>
      </c>
      <c r="AX101" s="411"/>
      <c r="AY101" s="409" t="str">
        <f>IF(LEN(VLOOKUP(AK99,vysledovka!$D$8:$F$68,2,FALSE))&lt;6,"",LEFT(RIGHT(VLOOKUP(AK99,vysledovka!$D$8:$F$68,2,FALSE),6),1))</f>
        <v/>
      </c>
      <c r="AZ101" s="211"/>
      <c r="BA101" s="754" t="str">
        <f>IF(LEN(VLOOKUP(AK99,vysledovka!$D$8:$F$68,2,FALSE))&lt;5,"",LEFT(RIGHT(VLOOKUP(AK99,vysledovka!$D$8:$F$68,2,FALSE),5),1))</f>
        <v/>
      </c>
      <c r="BB101" s="754"/>
      <c r="BC101" s="411"/>
      <c r="BD101" s="409" t="str">
        <f>IF(LEN(VLOOKUP(AK99,vysledovka!$D$8:$F$68,2,FALSE))&lt;4,"",LEFT(RIGHT(VLOOKUP(AK99,vysledovka!$D$8:$F$68,2,FALSE),4),1))</f>
        <v/>
      </c>
      <c r="BE101" s="411"/>
      <c r="BF101" s="409" t="str">
        <f>IF(LEN(VLOOKUP(AK99,vysledovka!$D$8:$F$68,2,FALSE))&lt;3,"",LEFT(RIGHT(VLOOKUP(AK99,vysledovka!$D$8:$F$68,2,FALSE),3),1))</f>
        <v/>
      </c>
      <c r="BG101" s="411"/>
      <c r="BH101" s="409" t="str">
        <f>IF(LEN(VLOOKUP(AK99,vysledovka!$D$8:$F$68,2,FALSE))&lt;2,"",LEFT(RIGHT(VLOOKUP(AK99,vysledovka!$D$8:$F$68,2,FALSE),2),1))</f>
        <v/>
      </c>
      <c r="BI101" s="411"/>
      <c r="BJ101" s="409" t="str">
        <f>IF(VLOOKUP(AK99,vysledovka!$D$8:$F$68,2,FALSE)=0,"",IF(LEN(VLOOKUP(AK99,vysledovka!$D$8:$F$68,2,FALSE))&lt;1,"",LEFT(RIGHT(VLOOKUP(AK99,vysledovka!$D$8:$F$68,2,FALSE),1),1)))</f>
        <v/>
      </c>
      <c r="BK101" s="643"/>
      <c r="BL101" s="618"/>
      <c r="BM101" s="409" t="str">
        <f>IF(LEN(VLOOKUP(AK99,vysledovka!$D$8:$F$68,3,FALSE))&lt;11,"",LEFT(RIGHT(VLOOKUP(AK99,vysledovka!$D$8:$F$68,3,FALSE),11),1))</f>
        <v/>
      </c>
      <c r="BN101" s="211"/>
      <c r="BO101" s="409" t="str">
        <f>IF(LEN(VLOOKUP(AK99,vysledovka!$D$8:$F$68,3,FALSE))&lt;10,"",LEFT(RIGHT(VLOOKUP(AK99,vysledovka!$D$8:$F$68,3,FALSE),10),1))</f>
        <v/>
      </c>
      <c r="BP101" s="411"/>
      <c r="BQ101" s="409" t="str">
        <f>IF(LEN(VLOOKUP(AK99,vysledovka!$D$8:$F$68,3,FALSE))&lt;9,"",LEFT(RIGHT(VLOOKUP(AK99,vysledovka!$D$8:$F$68,3,FALSE),9),1))</f>
        <v/>
      </c>
      <c r="BR101" s="211"/>
      <c r="BS101" s="409" t="str">
        <f>IF(LEN(VLOOKUP(AK99,vysledovka!$D$8:$F$68,3,FALSE))&lt;8,"",LEFT(RIGHT(VLOOKUP(AK99,vysledovka!$D$8:$F$68,3,FALSE),8),1))</f>
        <v/>
      </c>
      <c r="BT101" s="411"/>
      <c r="BU101" s="409" t="str">
        <f>IF(LEN(VLOOKUP(AK99,vysledovka!$D$8:$F$68,3,FALSE))&lt;7,"",LEFT(RIGHT(VLOOKUP(AK99,vysledovka!$D$8:$F$68,3,FALSE),7),1))</f>
        <v/>
      </c>
      <c r="BV101" s="801"/>
      <c r="BW101" s="409" t="str">
        <f>IF(LEN(VLOOKUP(AK99,vysledovka!$D$8:$F$68,3,FALSE))&lt;6,"",LEFT(RIGHT(VLOOKUP(AK99,vysledovka!$D$8:$F$68,3,FALSE),6),1))</f>
        <v/>
      </c>
      <c r="BX101" s="411"/>
      <c r="BY101" s="409" t="str">
        <f>IF(LEN(VLOOKUP(AK99,vysledovka!$D$8:$F$68,3,FALSE))&lt;5,"",LEFT(RIGHT(VLOOKUP(AK99,vysledovka!$D$8:$F$68,3,FALSE),5),1))</f>
        <v/>
      </c>
      <c r="BZ101" s="411"/>
      <c r="CA101" s="409" t="str">
        <f>IF(LEN(VLOOKUP(AK99,vysledovka!$D$8:$F$68,3,FALSE))&lt;4,"",LEFT(RIGHT(VLOOKUP(AK99,vysledovka!$D$8:$F$68,3,FALSE),4),1))</f>
        <v/>
      </c>
      <c r="CB101" s="802"/>
      <c r="CC101" s="409" t="str">
        <f>IF(LEN(VLOOKUP(AK99,vysledovka!$D$8:$F$68,3,FALSE))&lt;3,"",LEFT(RIGHT(VLOOKUP(AK99,vysledovka!$D$8:$F$68,3,FALSE),3),1))</f>
        <v/>
      </c>
      <c r="CD101" s="411"/>
      <c r="CE101" s="409" t="str">
        <f>IF(LEN(VLOOKUP(AK99,vysledovka!$D$8:$F$68,3,FALSE))&lt;2,"",LEFT(RIGHT(VLOOKUP(AK99,vysledovka!$D$8:$F$68,3,FALSE),2),1))</f>
        <v/>
      </c>
      <c r="CF101" s="411"/>
      <c r="CG101" s="409" t="str">
        <f>IF(VLOOKUP(AK99,vysledovka!$D$8:$F$68,3,FALSE)=0,"",IF(LEN(VLOOKUP(AK99,vysledovka!$D$8:$F$68,3,FALSE))&lt;1,"",LEFT(RIGHT(VLOOKUP(AK99,vysledovka!$D$8:$F$68,3,FALSE),1),1)))</f>
        <v/>
      </c>
      <c r="CH101" s="242"/>
      <c r="CI101" s="272"/>
      <c r="CJ101" s="272"/>
    </row>
    <row r="102" spans="1:88" s="274" customFormat="1">
      <c r="A102" s="272"/>
      <c r="B102" s="272"/>
      <c r="C102" s="272"/>
      <c r="E102" s="854"/>
      <c r="F102" s="855"/>
      <c r="G102" s="856"/>
      <c r="H102" s="856"/>
      <c r="I102" s="856"/>
      <c r="J102" s="856"/>
      <c r="K102" s="856"/>
      <c r="L102" s="856"/>
      <c r="M102" s="856"/>
      <c r="N102" s="856"/>
      <c r="O102" s="856"/>
      <c r="P102" s="856"/>
      <c r="Q102" s="856"/>
      <c r="R102" s="856"/>
      <c r="S102" s="856"/>
      <c r="T102" s="856"/>
      <c r="U102" s="856"/>
      <c r="V102" s="856"/>
      <c r="W102" s="856"/>
      <c r="X102" s="856"/>
      <c r="Y102" s="856"/>
      <c r="Z102" s="856"/>
      <c r="AA102" s="856"/>
      <c r="AB102" s="856"/>
      <c r="AC102" s="856"/>
      <c r="AD102" s="856"/>
      <c r="AE102" s="856"/>
      <c r="AF102" s="856"/>
      <c r="AG102" s="856"/>
      <c r="AH102" s="856"/>
      <c r="AI102" s="856"/>
      <c r="AJ102" s="856"/>
      <c r="AK102" s="851"/>
      <c r="AL102" s="851"/>
      <c r="AM102" s="851"/>
      <c r="AN102" s="322"/>
      <c r="AO102" s="331"/>
      <c r="AP102" s="331"/>
      <c r="AQ102" s="331"/>
      <c r="AR102" s="331"/>
      <c r="AS102" s="331"/>
      <c r="AT102" s="331"/>
      <c r="AU102" s="331"/>
      <c r="AV102" s="331"/>
      <c r="AW102" s="331"/>
      <c r="AX102" s="331"/>
      <c r="AY102" s="331"/>
      <c r="AZ102" s="331"/>
      <c r="BA102" s="331"/>
      <c r="BB102" s="331"/>
      <c r="BC102" s="331"/>
      <c r="BD102" s="331"/>
      <c r="BE102" s="270"/>
      <c r="BF102" s="270"/>
      <c r="BG102" s="270"/>
      <c r="BH102" s="270"/>
      <c r="BI102" s="270"/>
      <c r="BJ102" s="270"/>
      <c r="BK102" s="270"/>
      <c r="BL102" s="638"/>
      <c r="BM102" s="638"/>
      <c r="BN102" s="638"/>
      <c r="BO102" s="638"/>
      <c r="BP102" s="638"/>
      <c r="BQ102" s="638"/>
      <c r="BR102" s="638"/>
      <c r="BS102" s="638"/>
      <c r="BT102" s="638"/>
      <c r="BU102" s="638"/>
      <c r="BV102" s="638"/>
      <c r="BW102" s="638"/>
      <c r="BX102" s="638"/>
      <c r="BY102" s="638"/>
      <c r="BZ102" s="638"/>
      <c r="CA102" s="638"/>
      <c r="CB102" s="638"/>
      <c r="CC102" s="270"/>
      <c r="CD102" s="270"/>
      <c r="CE102" s="270"/>
      <c r="CF102" s="270"/>
      <c r="CG102" s="270"/>
      <c r="CH102" s="243"/>
      <c r="CI102" s="272"/>
      <c r="CJ102" s="272"/>
    </row>
    <row r="103" spans="1:88" s="206" customFormat="1" ht="3" customHeight="1">
      <c r="A103" s="272"/>
      <c r="B103" s="273"/>
      <c r="C103" s="178"/>
      <c r="D103" s="178"/>
      <c r="E103" s="852" t="s">
        <v>194</v>
      </c>
      <c r="F103" s="853"/>
      <c r="G103" s="765" t="str">
        <f>Index!C228</f>
        <v>Zostatková cena predaného dlhodobého majetku a predaného materiálu (541, 542)</v>
      </c>
      <c r="H103" s="765"/>
      <c r="I103" s="765"/>
      <c r="J103" s="765"/>
      <c r="K103" s="765"/>
      <c r="L103" s="765"/>
      <c r="M103" s="765"/>
      <c r="N103" s="765"/>
      <c r="O103" s="765"/>
      <c r="P103" s="765"/>
      <c r="Q103" s="765"/>
      <c r="R103" s="765"/>
      <c r="S103" s="765"/>
      <c r="T103" s="765"/>
      <c r="U103" s="765"/>
      <c r="V103" s="765"/>
      <c r="W103" s="765"/>
      <c r="X103" s="765"/>
      <c r="Y103" s="765"/>
      <c r="Z103" s="765"/>
      <c r="AA103" s="765"/>
      <c r="AB103" s="765"/>
      <c r="AC103" s="765"/>
      <c r="AD103" s="765"/>
      <c r="AE103" s="765"/>
      <c r="AF103" s="765"/>
      <c r="AG103" s="765"/>
      <c r="AH103" s="765"/>
      <c r="AI103" s="765"/>
      <c r="AJ103" s="765"/>
      <c r="AK103" s="850" t="s">
        <v>800</v>
      </c>
      <c r="AL103" s="851"/>
      <c r="AM103" s="851"/>
      <c r="AN103" s="321"/>
      <c r="AO103" s="332"/>
      <c r="AP103" s="332"/>
      <c r="AQ103" s="332"/>
      <c r="AR103" s="332"/>
      <c r="AS103" s="332"/>
      <c r="AT103" s="332"/>
      <c r="AU103" s="332"/>
      <c r="AV103" s="332"/>
      <c r="AW103" s="332"/>
      <c r="AX103" s="332"/>
      <c r="AY103" s="332"/>
      <c r="AZ103" s="332"/>
      <c r="BA103" s="332"/>
      <c r="BB103" s="332"/>
      <c r="BC103" s="332"/>
      <c r="BD103" s="332"/>
      <c r="BE103" s="264"/>
      <c r="BF103" s="264"/>
      <c r="BG103" s="264"/>
      <c r="BH103" s="264"/>
      <c r="BI103" s="264"/>
      <c r="BJ103" s="264"/>
      <c r="BK103" s="264"/>
      <c r="BL103" s="659"/>
      <c r="BM103" s="659"/>
      <c r="BN103" s="659"/>
      <c r="BO103" s="659"/>
      <c r="BP103" s="659"/>
      <c r="BQ103" s="659"/>
      <c r="BR103" s="659"/>
      <c r="BS103" s="659"/>
      <c r="BT103" s="659"/>
      <c r="BU103" s="659"/>
      <c r="BV103" s="659"/>
      <c r="BW103" s="659"/>
      <c r="BX103" s="659"/>
      <c r="BY103" s="659"/>
      <c r="BZ103" s="659"/>
      <c r="CA103" s="659"/>
      <c r="CB103" s="659"/>
      <c r="CC103" s="264"/>
      <c r="CD103" s="264"/>
      <c r="CE103" s="264"/>
      <c r="CF103" s="264"/>
      <c r="CG103" s="264"/>
      <c r="CH103" s="241"/>
      <c r="CI103" s="245"/>
      <c r="CJ103" s="245"/>
    </row>
    <row r="104" spans="1:88" s="206" customFormat="1" ht="3" customHeight="1">
      <c r="A104" s="272"/>
      <c r="B104" s="272"/>
      <c r="C104" s="272"/>
      <c r="D104" s="273"/>
      <c r="E104" s="852"/>
      <c r="F104" s="853"/>
      <c r="G104" s="765"/>
      <c r="H104" s="765"/>
      <c r="I104" s="765"/>
      <c r="J104" s="765"/>
      <c r="K104" s="765"/>
      <c r="L104" s="765"/>
      <c r="M104" s="765"/>
      <c r="N104" s="765"/>
      <c r="O104" s="765"/>
      <c r="P104" s="765"/>
      <c r="Q104" s="765"/>
      <c r="R104" s="765"/>
      <c r="S104" s="765"/>
      <c r="T104" s="765"/>
      <c r="U104" s="765"/>
      <c r="V104" s="765"/>
      <c r="W104" s="765"/>
      <c r="X104" s="765"/>
      <c r="Y104" s="765"/>
      <c r="Z104" s="765"/>
      <c r="AA104" s="765"/>
      <c r="AB104" s="765"/>
      <c r="AC104" s="765"/>
      <c r="AD104" s="765"/>
      <c r="AE104" s="765"/>
      <c r="AF104" s="765"/>
      <c r="AG104" s="765"/>
      <c r="AH104" s="765"/>
      <c r="AI104" s="765"/>
      <c r="AJ104" s="765"/>
      <c r="AK104" s="851"/>
      <c r="AL104" s="851"/>
      <c r="AM104" s="851"/>
      <c r="AN104" s="319"/>
      <c r="AO104" s="413"/>
      <c r="AP104" s="413"/>
      <c r="AQ104" s="413"/>
      <c r="AR104" s="412"/>
      <c r="AS104" s="410"/>
      <c r="AT104" s="410"/>
      <c r="AU104" s="410"/>
      <c r="AV104" s="410"/>
      <c r="AW104" s="410"/>
      <c r="AX104" s="411"/>
      <c r="AY104" s="800"/>
      <c r="AZ104" s="800"/>
      <c r="BA104" s="800"/>
      <c r="BB104" s="800"/>
      <c r="BC104" s="800"/>
      <c r="BD104" s="800"/>
      <c r="BE104" s="411"/>
      <c r="BF104" s="761"/>
      <c r="BG104" s="761"/>
      <c r="BH104" s="761"/>
      <c r="BI104" s="761"/>
      <c r="BJ104" s="761"/>
      <c r="BK104" s="643"/>
      <c r="BL104" s="618"/>
      <c r="BM104" s="612"/>
      <c r="BN104" s="612"/>
      <c r="BO104" s="612"/>
      <c r="BP104" s="412"/>
      <c r="BQ104" s="800"/>
      <c r="BR104" s="800"/>
      <c r="BS104" s="800"/>
      <c r="BT104" s="800"/>
      <c r="BU104" s="800"/>
      <c r="BV104" s="801"/>
      <c r="BW104" s="761"/>
      <c r="BX104" s="761"/>
      <c r="BY104" s="761"/>
      <c r="BZ104" s="761"/>
      <c r="CA104" s="761"/>
      <c r="CB104" s="802"/>
      <c r="CC104" s="761"/>
      <c r="CD104" s="761"/>
      <c r="CE104" s="761"/>
      <c r="CF104" s="761"/>
      <c r="CG104" s="761"/>
      <c r="CH104" s="242"/>
      <c r="CI104" s="245"/>
      <c r="CJ104" s="245"/>
    </row>
    <row r="105" spans="1:88" s="274" customFormat="1" ht="15" customHeight="1">
      <c r="A105" s="272"/>
      <c r="B105" s="272"/>
      <c r="C105" s="272"/>
      <c r="E105" s="852"/>
      <c r="F105" s="853"/>
      <c r="G105" s="765"/>
      <c r="H105" s="765"/>
      <c r="I105" s="765"/>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851"/>
      <c r="AL105" s="851"/>
      <c r="AM105" s="851"/>
      <c r="AN105" s="319"/>
      <c r="AO105" s="409" t="str">
        <f>IF(LEN(VLOOKUP(AK103,vysledovka!$D$8:$F$68,2,FALSE))&lt;11,"",LEFT(RIGHT(VLOOKUP(AK103,vysledovka!$D$8:$F$68,2,FALSE),11),1))</f>
        <v/>
      </c>
      <c r="AP105" s="211"/>
      <c r="AQ105" s="409" t="str">
        <f>IF(LEN(VLOOKUP(AK103,vysledovka!$D$8:$F$68,2,FALSE))&lt;10,"",LEFT(RIGHT(VLOOKUP(AK103,vysledovka!$D$8:$F$68,2,FALSE),10),1))</f>
        <v/>
      </c>
      <c r="AR105" s="411"/>
      <c r="AS105" s="409" t="str">
        <f>IF(LEN(VLOOKUP(AK103,vysledovka!$D$8:$F$68,2,FALSE))&lt;9,"",LEFT(RIGHT(VLOOKUP(AK103,vysledovka!$D$8:$F$68,2,FALSE),9),1))</f>
        <v/>
      </c>
      <c r="AT105" s="211"/>
      <c r="AU105" s="409" t="str">
        <f>IF(LEN(VLOOKUP(AK103,vysledovka!$D$8:$F$68,2,FALSE))&lt;8,"",LEFT(RIGHT(VLOOKUP(AK103,vysledovka!$D$8:$F$68,2,FALSE),8),1))</f>
        <v/>
      </c>
      <c r="AV105" s="411"/>
      <c r="AW105" s="409" t="str">
        <f>IF(LEN(VLOOKUP(AK103,vysledovka!$D$8:$F$68,2,FALSE))&lt;7,"",LEFT(RIGHT(VLOOKUP(AK103,vysledovka!$D$8:$F$68,2,FALSE),7),1))</f>
        <v>1</v>
      </c>
      <c r="AX105" s="411"/>
      <c r="AY105" s="409" t="str">
        <f>IF(LEN(VLOOKUP(AK103,vysledovka!$D$8:$F$68,2,FALSE))&lt;6,"",LEFT(RIGHT(VLOOKUP(AK103,vysledovka!$D$8:$F$68,2,FALSE),6),1))</f>
        <v>4</v>
      </c>
      <c r="AZ105" s="211"/>
      <c r="BA105" s="754" t="str">
        <f>IF(LEN(VLOOKUP(AK103,vysledovka!$D$8:$F$68,2,FALSE))&lt;5,"",LEFT(RIGHT(VLOOKUP(AK103,vysledovka!$D$8:$F$68,2,FALSE),5),1))</f>
        <v>3</v>
      </c>
      <c r="BB105" s="754"/>
      <c r="BC105" s="411"/>
      <c r="BD105" s="409" t="str">
        <f>IF(LEN(VLOOKUP(AK103,vysledovka!$D$8:$F$68,2,FALSE))&lt;4,"",LEFT(RIGHT(VLOOKUP(AK103,vysledovka!$D$8:$F$68,2,FALSE),4),1))</f>
        <v>3</v>
      </c>
      <c r="BE105" s="411"/>
      <c r="BF105" s="409" t="str">
        <f>IF(LEN(VLOOKUP(AK103,vysledovka!$D$8:$F$68,2,FALSE))&lt;3,"",LEFT(RIGHT(VLOOKUP(AK103,vysledovka!$D$8:$F$68,2,FALSE),3),1))</f>
        <v>6</v>
      </c>
      <c r="BG105" s="411"/>
      <c r="BH105" s="409" t="str">
        <f>IF(LEN(VLOOKUP(AK103,vysledovka!$D$8:$F$68,2,FALSE))&lt;2,"",LEFT(RIGHT(VLOOKUP(AK103,vysledovka!$D$8:$F$68,2,FALSE),2),1))</f>
        <v>1</v>
      </c>
      <c r="BI105" s="411"/>
      <c r="BJ105" s="409" t="str">
        <f>IF(VLOOKUP(AK103,vysledovka!$D$8:$F$68,2,FALSE)=0,"",IF(LEN(VLOOKUP(AK103,vysledovka!$D$8:$F$68,2,FALSE))&lt;1,"",LEFT(RIGHT(VLOOKUP(AK103,vysledovka!$D$8:$F$68,2,FALSE),1),1)))</f>
        <v>2</v>
      </c>
      <c r="BK105" s="643"/>
      <c r="BL105" s="618"/>
      <c r="BM105" s="409" t="str">
        <f>IF(LEN(VLOOKUP(AK103,vysledovka!$D$8:$F$68,3,FALSE))&lt;11,"",LEFT(RIGHT(VLOOKUP(AK103,vysledovka!$D$8:$F$68,3,FALSE),11),1))</f>
        <v/>
      </c>
      <c r="BN105" s="211"/>
      <c r="BO105" s="409" t="str">
        <f>IF(LEN(VLOOKUP(AK103,vysledovka!$D$8:$F$68,3,FALSE))&lt;10,"",LEFT(RIGHT(VLOOKUP(AK103,vysledovka!$D$8:$F$68,3,FALSE),10),1))</f>
        <v/>
      </c>
      <c r="BP105" s="411"/>
      <c r="BQ105" s="409" t="str">
        <f>IF(LEN(VLOOKUP(AK103,vysledovka!$D$8:$F$68,3,FALSE))&lt;9,"",LEFT(RIGHT(VLOOKUP(AK103,vysledovka!$D$8:$F$68,3,FALSE),9),1))</f>
        <v/>
      </c>
      <c r="BR105" s="211"/>
      <c r="BS105" s="409" t="str">
        <f>IF(LEN(VLOOKUP(AK103,vysledovka!$D$8:$F$68,3,FALSE))&lt;8,"",LEFT(RIGHT(VLOOKUP(AK103,vysledovka!$D$8:$F$68,3,FALSE),8),1))</f>
        <v/>
      </c>
      <c r="BT105" s="411"/>
      <c r="BU105" s="409" t="str">
        <f>IF(LEN(VLOOKUP(AK103,vysledovka!$D$8:$F$68,3,FALSE))&lt;7,"",LEFT(RIGHT(VLOOKUP(AK103,vysledovka!$D$8:$F$68,3,FALSE),7),1))</f>
        <v>1</v>
      </c>
      <c r="BV105" s="801"/>
      <c r="BW105" s="409" t="str">
        <f>IF(LEN(VLOOKUP(AK103,vysledovka!$D$8:$F$68,3,FALSE))&lt;6,"",LEFT(RIGHT(VLOOKUP(AK103,vysledovka!$D$8:$F$68,3,FALSE),6),1))</f>
        <v>4</v>
      </c>
      <c r="BX105" s="411"/>
      <c r="BY105" s="409" t="str">
        <f>IF(LEN(VLOOKUP(AK103,vysledovka!$D$8:$F$68,3,FALSE))&lt;5,"",LEFT(RIGHT(VLOOKUP(AK103,vysledovka!$D$8:$F$68,3,FALSE),5),1))</f>
        <v>1</v>
      </c>
      <c r="BZ105" s="411"/>
      <c r="CA105" s="409" t="str">
        <f>IF(LEN(VLOOKUP(AK103,vysledovka!$D$8:$F$68,3,FALSE))&lt;4,"",LEFT(RIGHT(VLOOKUP(AK103,vysledovka!$D$8:$F$68,3,FALSE),4),1))</f>
        <v>2</v>
      </c>
      <c r="CB105" s="802"/>
      <c r="CC105" s="409" t="str">
        <f>IF(LEN(VLOOKUP(AK103,vysledovka!$D$8:$F$68,3,FALSE))&lt;3,"",LEFT(RIGHT(VLOOKUP(AK103,vysledovka!$D$8:$F$68,3,FALSE),3),1))</f>
        <v>8</v>
      </c>
      <c r="CD105" s="411"/>
      <c r="CE105" s="409" t="str">
        <f>IF(LEN(VLOOKUP(AK103,vysledovka!$D$8:$F$68,3,FALSE))&lt;2,"",LEFT(RIGHT(VLOOKUP(AK103,vysledovka!$D$8:$F$68,3,FALSE),2),1))</f>
        <v>4</v>
      </c>
      <c r="CF105" s="411"/>
      <c r="CG105" s="409" t="str">
        <f>IF(VLOOKUP(AK103,vysledovka!$D$8:$F$68,3,FALSE)=0,"",IF(LEN(VLOOKUP(AK103,vysledovka!$D$8:$F$68,3,FALSE))&lt;1,"",LEFT(RIGHT(VLOOKUP(AK103,vysledovka!$D$8:$F$68,3,FALSE),1),1)))</f>
        <v>1</v>
      </c>
      <c r="CH105" s="242"/>
      <c r="CI105" s="272"/>
      <c r="CJ105" s="272"/>
    </row>
    <row r="106" spans="1:88" s="274" customFormat="1" ht="3" customHeight="1">
      <c r="A106" s="272"/>
      <c r="B106" s="272"/>
      <c r="C106" s="272"/>
      <c r="E106" s="852"/>
      <c r="F106" s="853"/>
      <c r="G106" s="765"/>
      <c r="H106" s="765"/>
      <c r="I106" s="765"/>
      <c r="J106" s="765"/>
      <c r="K106" s="765"/>
      <c r="L106" s="765"/>
      <c r="M106" s="765"/>
      <c r="N106" s="765"/>
      <c r="O106" s="765"/>
      <c r="P106" s="765"/>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851"/>
      <c r="AL106" s="851"/>
      <c r="AM106" s="851"/>
      <c r="AN106" s="322"/>
      <c r="AO106" s="331"/>
      <c r="AP106" s="331"/>
      <c r="AQ106" s="331"/>
      <c r="AR106" s="331"/>
      <c r="AS106" s="331"/>
      <c r="AT106" s="331"/>
      <c r="AU106" s="331"/>
      <c r="AV106" s="331"/>
      <c r="AW106" s="331"/>
      <c r="AX106" s="331"/>
      <c r="AY106" s="331"/>
      <c r="AZ106" s="331"/>
      <c r="BA106" s="331"/>
      <c r="BB106" s="331"/>
      <c r="BC106" s="331"/>
      <c r="BD106" s="331"/>
      <c r="BE106" s="270"/>
      <c r="BF106" s="270"/>
      <c r="BG106" s="270"/>
      <c r="BH106" s="270"/>
      <c r="BI106" s="270"/>
      <c r="BJ106" s="270"/>
      <c r="BK106" s="270"/>
      <c r="BL106" s="638"/>
      <c r="BM106" s="638"/>
      <c r="BN106" s="638"/>
      <c r="BO106" s="638"/>
      <c r="BP106" s="638"/>
      <c r="BQ106" s="638"/>
      <c r="BR106" s="638"/>
      <c r="BS106" s="638"/>
      <c r="BT106" s="638"/>
      <c r="BU106" s="638"/>
      <c r="BV106" s="638"/>
      <c r="BW106" s="638"/>
      <c r="BX106" s="638"/>
      <c r="BY106" s="638"/>
      <c r="BZ106" s="638"/>
      <c r="CA106" s="638"/>
      <c r="CB106" s="638"/>
      <c r="CC106" s="270"/>
      <c r="CD106" s="270"/>
      <c r="CE106" s="270"/>
      <c r="CF106" s="270"/>
      <c r="CG106" s="270"/>
      <c r="CH106" s="243"/>
      <c r="CI106" s="272"/>
      <c r="CJ106" s="272"/>
    </row>
    <row r="107" spans="1:88" s="206" customFormat="1" ht="3" customHeight="1">
      <c r="A107" s="272"/>
      <c r="B107" s="273"/>
      <c r="C107" s="178"/>
      <c r="D107" s="178"/>
      <c r="E107" s="852" t="s">
        <v>166</v>
      </c>
      <c r="F107" s="853"/>
      <c r="G107" s="765" t="str">
        <f>Index!C229</f>
        <v>Opravné položky k pohľadávkam (+/-) (547)</v>
      </c>
      <c r="H107" s="765"/>
      <c r="I107" s="765"/>
      <c r="J107" s="765"/>
      <c r="K107" s="765"/>
      <c r="L107" s="765"/>
      <c r="M107" s="765"/>
      <c r="N107" s="765"/>
      <c r="O107" s="765"/>
      <c r="P107" s="765"/>
      <c r="Q107" s="765"/>
      <c r="R107" s="765"/>
      <c r="S107" s="765"/>
      <c r="T107" s="765"/>
      <c r="U107" s="765"/>
      <c r="V107" s="765"/>
      <c r="W107" s="765"/>
      <c r="X107" s="765"/>
      <c r="Y107" s="765"/>
      <c r="Z107" s="765"/>
      <c r="AA107" s="765"/>
      <c r="AB107" s="765"/>
      <c r="AC107" s="765"/>
      <c r="AD107" s="765"/>
      <c r="AE107" s="765"/>
      <c r="AF107" s="765"/>
      <c r="AG107" s="765"/>
      <c r="AH107" s="765"/>
      <c r="AI107" s="765"/>
      <c r="AJ107" s="765"/>
      <c r="AK107" s="850" t="s">
        <v>801</v>
      </c>
      <c r="AL107" s="851"/>
      <c r="AM107" s="851"/>
      <c r="AN107" s="321"/>
      <c r="AO107" s="332"/>
      <c r="AP107" s="332"/>
      <c r="AQ107" s="332"/>
      <c r="AR107" s="332"/>
      <c r="AS107" s="332"/>
      <c r="AT107" s="332"/>
      <c r="AU107" s="332"/>
      <c r="AV107" s="332"/>
      <c r="AW107" s="332"/>
      <c r="AX107" s="332"/>
      <c r="AY107" s="332"/>
      <c r="AZ107" s="332"/>
      <c r="BA107" s="332"/>
      <c r="BB107" s="332"/>
      <c r="BC107" s="332"/>
      <c r="BD107" s="332"/>
      <c r="BE107" s="264"/>
      <c r="BF107" s="264"/>
      <c r="BG107" s="264"/>
      <c r="BH107" s="264"/>
      <c r="BI107" s="264"/>
      <c r="BJ107" s="264"/>
      <c r="BK107" s="264"/>
      <c r="BL107" s="659"/>
      <c r="BM107" s="659"/>
      <c r="BN107" s="659"/>
      <c r="BO107" s="659"/>
      <c r="BP107" s="659"/>
      <c r="BQ107" s="659"/>
      <c r="BR107" s="659"/>
      <c r="BS107" s="659"/>
      <c r="BT107" s="659"/>
      <c r="BU107" s="659"/>
      <c r="BV107" s="659"/>
      <c r="BW107" s="659"/>
      <c r="BX107" s="659"/>
      <c r="BY107" s="659"/>
      <c r="BZ107" s="659"/>
      <c r="CA107" s="659"/>
      <c r="CB107" s="659"/>
      <c r="CC107" s="264"/>
      <c r="CD107" s="264"/>
      <c r="CE107" s="264"/>
      <c r="CF107" s="264"/>
      <c r="CG107" s="264"/>
      <c r="CH107" s="241"/>
      <c r="CI107" s="245"/>
      <c r="CJ107" s="245"/>
    </row>
    <row r="108" spans="1:88" s="206" customFormat="1" ht="3" customHeight="1">
      <c r="A108" s="272"/>
      <c r="B108" s="272"/>
      <c r="C108" s="272"/>
      <c r="D108" s="273"/>
      <c r="E108" s="852"/>
      <c r="F108" s="853"/>
      <c r="G108" s="765"/>
      <c r="H108" s="765"/>
      <c r="I108" s="765"/>
      <c r="J108" s="765"/>
      <c r="K108" s="765"/>
      <c r="L108" s="765"/>
      <c r="M108" s="765"/>
      <c r="N108" s="765"/>
      <c r="O108" s="765"/>
      <c r="P108" s="765"/>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851"/>
      <c r="AL108" s="851"/>
      <c r="AM108" s="851"/>
      <c r="AN108" s="319"/>
      <c r="AO108" s="413"/>
      <c r="AP108" s="413"/>
      <c r="AQ108" s="413"/>
      <c r="AR108" s="412"/>
      <c r="AS108" s="410"/>
      <c r="AT108" s="410"/>
      <c r="AU108" s="410"/>
      <c r="AV108" s="410"/>
      <c r="AW108" s="410"/>
      <c r="AX108" s="411"/>
      <c r="AY108" s="800"/>
      <c r="AZ108" s="800"/>
      <c r="BA108" s="800"/>
      <c r="BB108" s="800"/>
      <c r="BC108" s="800"/>
      <c r="BD108" s="800"/>
      <c r="BE108" s="411"/>
      <c r="BF108" s="761"/>
      <c r="BG108" s="761"/>
      <c r="BH108" s="761"/>
      <c r="BI108" s="761"/>
      <c r="BJ108" s="761"/>
      <c r="BK108" s="643"/>
      <c r="BL108" s="618"/>
      <c r="BM108" s="612"/>
      <c r="BN108" s="612"/>
      <c r="BO108" s="612"/>
      <c r="BP108" s="412"/>
      <c r="BQ108" s="800"/>
      <c r="BR108" s="800"/>
      <c r="BS108" s="800"/>
      <c r="BT108" s="800"/>
      <c r="BU108" s="800"/>
      <c r="BV108" s="801"/>
      <c r="BW108" s="761"/>
      <c r="BX108" s="761"/>
      <c r="BY108" s="761"/>
      <c r="BZ108" s="761"/>
      <c r="CA108" s="761"/>
      <c r="CB108" s="802"/>
      <c r="CC108" s="761"/>
      <c r="CD108" s="761"/>
      <c r="CE108" s="761"/>
      <c r="CF108" s="761"/>
      <c r="CG108" s="761"/>
      <c r="CH108" s="242"/>
      <c r="CI108" s="245"/>
      <c r="CJ108" s="245"/>
    </row>
    <row r="109" spans="1:88" s="274" customFormat="1" ht="15" customHeight="1">
      <c r="A109" s="272"/>
      <c r="B109" s="272"/>
      <c r="C109" s="272"/>
      <c r="E109" s="852"/>
      <c r="F109" s="853"/>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851"/>
      <c r="AL109" s="851"/>
      <c r="AM109" s="851"/>
      <c r="AN109" s="319"/>
      <c r="AO109" s="409" t="str">
        <f>IF(LEN(VLOOKUP(AK107,vysledovka!$D$8:$F$68,2,FALSE))&lt;11,"",LEFT(RIGHT(VLOOKUP(AK107,vysledovka!$D$8:$F$68,2,FALSE),11),1))</f>
        <v/>
      </c>
      <c r="AP109" s="211"/>
      <c r="AQ109" s="409" t="str">
        <f>IF(LEN(VLOOKUP(AK107,vysledovka!$D$8:$F$68,2,FALSE))&lt;10,"",LEFT(RIGHT(VLOOKUP(AK107,vysledovka!$D$8:$F$68,2,FALSE),10),1))</f>
        <v/>
      </c>
      <c r="AR109" s="411"/>
      <c r="AS109" s="409" t="str">
        <f>IF(LEN(VLOOKUP(AK107,vysledovka!$D$8:$F$68,2,FALSE))&lt;9,"",LEFT(RIGHT(VLOOKUP(AK107,vysledovka!$D$8:$F$68,2,FALSE),9),1))</f>
        <v/>
      </c>
      <c r="AT109" s="211"/>
      <c r="AU109" s="409" t="str">
        <f>IF(LEN(VLOOKUP(AK107,vysledovka!$D$8:$F$68,2,FALSE))&lt;8,"",LEFT(RIGHT(VLOOKUP(AK107,vysledovka!$D$8:$F$68,2,FALSE),8),1))</f>
        <v/>
      </c>
      <c r="AV109" s="411"/>
      <c r="AW109" s="409" t="str">
        <f>IF(LEN(VLOOKUP(AK107,vysledovka!$D$8:$F$68,2,FALSE))&lt;7,"",LEFT(RIGHT(VLOOKUP(AK107,vysledovka!$D$8:$F$68,2,FALSE),7),1))</f>
        <v/>
      </c>
      <c r="AX109" s="411"/>
      <c r="AY109" s="409" t="str">
        <f>IF(LEN(VLOOKUP(AK107,vysledovka!$D$8:$F$68,2,FALSE))&lt;6,"",LEFT(RIGHT(VLOOKUP(AK107,vysledovka!$D$8:$F$68,2,FALSE),6),1))</f>
        <v/>
      </c>
      <c r="AZ109" s="211"/>
      <c r="BA109" s="754" t="str">
        <f>IF(LEN(VLOOKUP(AK107,vysledovka!$D$8:$F$68,2,FALSE))&lt;5,"",LEFT(RIGHT(VLOOKUP(AK107,vysledovka!$D$8:$F$68,2,FALSE),5),1))</f>
        <v/>
      </c>
      <c r="BB109" s="754"/>
      <c r="BC109" s="411"/>
      <c r="BD109" s="409" t="str">
        <f>IF(LEN(VLOOKUP(AK107,vysledovka!$D$8:$F$68,2,FALSE))&lt;4,"",LEFT(RIGHT(VLOOKUP(AK107,vysledovka!$D$8:$F$68,2,FALSE),4),1))</f>
        <v>8</v>
      </c>
      <c r="BE109" s="411"/>
      <c r="BF109" s="409" t="str">
        <f>IF(LEN(VLOOKUP(AK107,vysledovka!$D$8:$F$68,2,FALSE))&lt;3,"",LEFT(RIGHT(VLOOKUP(AK107,vysledovka!$D$8:$F$68,2,FALSE),3),1))</f>
        <v>4</v>
      </c>
      <c r="BG109" s="411"/>
      <c r="BH109" s="409" t="str">
        <f>IF(LEN(VLOOKUP(AK107,vysledovka!$D$8:$F$68,2,FALSE))&lt;2,"",LEFT(RIGHT(VLOOKUP(AK107,vysledovka!$D$8:$F$68,2,FALSE),2),1))</f>
        <v>6</v>
      </c>
      <c r="BI109" s="411"/>
      <c r="BJ109" s="409" t="str">
        <f>IF(VLOOKUP(AK107,vysledovka!$D$8:$F$68,2,FALSE)=0,"",IF(LEN(VLOOKUP(AK107,vysledovka!$D$8:$F$68,2,FALSE))&lt;1,"",LEFT(RIGHT(VLOOKUP(AK107,vysledovka!$D$8:$F$68,2,FALSE),1),1)))</f>
        <v>3</v>
      </c>
      <c r="BK109" s="643"/>
      <c r="BL109" s="618"/>
      <c r="BM109" s="409" t="str">
        <f>IF(LEN(VLOOKUP(AK107,vysledovka!$D$8:$F$68,3,FALSE))&lt;11,"",LEFT(RIGHT(VLOOKUP(AK107,vysledovka!$D$8:$F$68,3,FALSE),11),1))</f>
        <v/>
      </c>
      <c r="BN109" s="211"/>
      <c r="BO109" s="409" t="str">
        <f>IF(LEN(VLOOKUP(AK107,vysledovka!$D$8:$F$68,3,FALSE))&lt;10,"",LEFT(RIGHT(VLOOKUP(AK107,vysledovka!$D$8:$F$68,3,FALSE),10),1))</f>
        <v/>
      </c>
      <c r="BP109" s="411"/>
      <c r="BQ109" s="409" t="str">
        <f>IF(LEN(VLOOKUP(AK107,vysledovka!$D$8:$F$68,3,FALSE))&lt;9,"",LEFT(RIGHT(VLOOKUP(AK107,vysledovka!$D$8:$F$68,3,FALSE),9),1))</f>
        <v/>
      </c>
      <c r="BR109" s="211"/>
      <c r="BS109" s="409" t="str">
        <f>IF(LEN(VLOOKUP(AK107,vysledovka!$D$8:$F$68,3,FALSE))&lt;8,"",LEFT(RIGHT(VLOOKUP(AK107,vysledovka!$D$8:$F$68,3,FALSE),8),1))</f>
        <v/>
      </c>
      <c r="BT109" s="411"/>
      <c r="BU109" s="409" t="str">
        <f>IF(LEN(VLOOKUP(AK107,vysledovka!$D$8:$F$68,3,FALSE))&lt;7,"",LEFT(RIGHT(VLOOKUP(AK107,vysledovka!$D$8:$F$68,3,FALSE),7),1))</f>
        <v/>
      </c>
      <c r="BV109" s="801"/>
      <c r="BW109" s="409" t="str">
        <f>IF(LEN(VLOOKUP(AK107,vysledovka!$D$8:$F$68,3,FALSE))&lt;6,"",LEFT(RIGHT(VLOOKUP(AK107,vysledovka!$D$8:$F$68,3,FALSE),6),1))</f>
        <v/>
      </c>
      <c r="BX109" s="411"/>
      <c r="BY109" s="409" t="str">
        <f>IF(LEN(VLOOKUP(AK107,vysledovka!$D$8:$F$68,3,FALSE))&lt;5,"",LEFT(RIGHT(VLOOKUP(AK107,vysledovka!$D$8:$F$68,3,FALSE),5),1))</f>
        <v>2</v>
      </c>
      <c r="BZ109" s="411"/>
      <c r="CA109" s="409" t="str">
        <f>IF(LEN(VLOOKUP(AK107,vysledovka!$D$8:$F$68,3,FALSE))&lt;4,"",LEFT(RIGHT(VLOOKUP(AK107,vysledovka!$D$8:$F$68,3,FALSE),4),1))</f>
        <v>6</v>
      </c>
      <c r="CB109" s="802"/>
      <c r="CC109" s="409" t="str">
        <f>IF(LEN(VLOOKUP(AK107,vysledovka!$D$8:$F$68,3,FALSE))&lt;3,"",LEFT(RIGHT(VLOOKUP(AK107,vysledovka!$D$8:$F$68,3,FALSE),3),1))</f>
        <v>7</v>
      </c>
      <c r="CD109" s="411"/>
      <c r="CE109" s="409" t="str">
        <f>IF(LEN(VLOOKUP(AK107,vysledovka!$D$8:$F$68,3,FALSE))&lt;2,"",LEFT(RIGHT(VLOOKUP(AK107,vysledovka!$D$8:$F$68,3,FALSE),2),1))</f>
        <v>9</v>
      </c>
      <c r="CF109" s="411"/>
      <c r="CG109" s="409" t="str">
        <f>IF(VLOOKUP(AK107,vysledovka!$D$8:$F$68,3,FALSE)=0,"",IF(LEN(VLOOKUP(AK107,vysledovka!$D$8:$F$68,3,FALSE))&lt;1,"",LEFT(RIGHT(VLOOKUP(AK107,vysledovka!$D$8:$F$68,3,FALSE),1),1)))</f>
        <v>5</v>
      </c>
      <c r="CH109" s="242"/>
      <c r="CI109" s="272"/>
      <c r="CJ109" s="272"/>
    </row>
    <row r="110" spans="1:88" s="274" customFormat="1" ht="3" customHeight="1">
      <c r="A110" s="272"/>
      <c r="B110" s="272"/>
      <c r="C110" s="272"/>
      <c r="E110" s="852"/>
      <c r="F110" s="853"/>
      <c r="G110" s="765"/>
      <c r="H110" s="765"/>
      <c r="I110" s="765"/>
      <c r="J110" s="765"/>
      <c r="K110" s="765"/>
      <c r="L110" s="765"/>
      <c r="M110" s="765"/>
      <c r="N110" s="765"/>
      <c r="O110" s="765"/>
      <c r="P110" s="765"/>
      <c r="Q110" s="765"/>
      <c r="R110" s="765"/>
      <c r="S110" s="765"/>
      <c r="T110" s="765"/>
      <c r="U110" s="765"/>
      <c r="V110" s="765"/>
      <c r="W110" s="765"/>
      <c r="X110" s="765"/>
      <c r="Y110" s="765"/>
      <c r="Z110" s="765"/>
      <c r="AA110" s="765"/>
      <c r="AB110" s="765"/>
      <c r="AC110" s="765"/>
      <c r="AD110" s="765"/>
      <c r="AE110" s="765"/>
      <c r="AF110" s="765"/>
      <c r="AG110" s="765"/>
      <c r="AH110" s="765"/>
      <c r="AI110" s="765"/>
      <c r="AJ110" s="765"/>
      <c r="AK110" s="851"/>
      <c r="AL110" s="851"/>
      <c r="AM110" s="851"/>
      <c r="AN110" s="322"/>
      <c r="AO110" s="331"/>
      <c r="AP110" s="331"/>
      <c r="AQ110" s="331"/>
      <c r="AR110" s="331"/>
      <c r="AS110" s="331"/>
      <c r="AT110" s="331"/>
      <c r="AU110" s="331"/>
      <c r="AV110" s="331"/>
      <c r="AW110" s="331"/>
      <c r="AX110" s="331"/>
      <c r="AY110" s="331"/>
      <c r="AZ110" s="331"/>
      <c r="BA110" s="331"/>
      <c r="BB110" s="331"/>
      <c r="BC110" s="331"/>
      <c r="BD110" s="331"/>
      <c r="BE110" s="270"/>
      <c r="BF110" s="270"/>
      <c r="BG110" s="270"/>
      <c r="BH110" s="270"/>
      <c r="BI110" s="270"/>
      <c r="BJ110" s="270"/>
      <c r="BK110" s="270"/>
      <c r="BL110" s="638"/>
      <c r="BM110" s="638"/>
      <c r="BN110" s="638"/>
      <c r="BO110" s="638"/>
      <c r="BP110" s="638"/>
      <c r="BQ110" s="638"/>
      <c r="BR110" s="638"/>
      <c r="BS110" s="638"/>
      <c r="BT110" s="638"/>
      <c r="BU110" s="638"/>
      <c r="BV110" s="638"/>
      <c r="BW110" s="638"/>
      <c r="BX110" s="638"/>
      <c r="BY110" s="638"/>
      <c r="BZ110" s="638"/>
      <c r="CA110" s="638"/>
      <c r="CB110" s="638"/>
      <c r="CC110" s="270"/>
      <c r="CD110" s="270"/>
      <c r="CE110" s="270"/>
      <c r="CF110" s="270"/>
      <c r="CG110" s="270"/>
      <c r="CH110" s="243"/>
      <c r="CI110" s="272"/>
      <c r="CJ110" s="272"/>
    </row>
    <row r="111" spans="1:88" s="206" customFormat="1" ht="3" customHeight="1">
      <c r="A111" s="272"/>
      <c r="B111" s="273"/>
      <c r="C111" s="178"/>
      <c r="D111" s="178"/>
      <c r="E111" s="849" t="s">
        <v>200</v>
      </c>
      <c r="F111" s="849"/>
      <c r="G111" s="765" t="str">
        <f>Index!C230</f>
        <v>Ostatné náklady na hospodársku činnosť (543, 544, 545, 546, 548, 549, 555, 557)</v>
      </c>
      <c r="H111" s="765"/>
      <c r="I111" s="765"/>
      <c r="J111" s="765"/>
      <c r="K111" s="765"/>
      <c r="L111" s="765"/>
      <c r="M111" s="765"/>
      <c r="N111" s="765"/>
      <c r="O111" s="765"/>
      <c r="P111" s="765"/>
      <c r="Q111" s="765"/>
      <c r="R111" s="765"/>
      <c r="S111" s="765"/>
      <c r="T111" s="765"/>
      <c r="U111" s="765"/>
      <c r="V111" s="765"/>
      <c r="W111" s="765"/>
      <c r="X111" s="765"/>
      <c r="Y111" s="765"/>
      <c r="Z111" s="765"/>
      <c r="AA111" s="765"/>
      <c r="AB111" s="765"/>
      <c r="AC111" s="765"/>
      <c r="AD111" s="765"/>
      <c r="AE111" s="765"/>
      <c r="AF111" s="765"/>
      <c r="AG111" s="765"/>
      <c r="AH111" s="765"/>
      <c r="AI111" s="765"/>
      <c r="AJ111" s="765"/>
      <c r="AK111" s="850" t="s">
        <v>802</v>
      </c>
      <c r="AL111" s="851"/>
      <c r="AM111" s="851"/>
      <c r="AN111" s="321"/>
      <c r="AO111" s="332"/>
      <c r="AP111" s="332"/>
      <c r="AQ111" s="332"/>
      <c r="AR111" s="332"/>
      <c r="AS111" s="332"/>
      <c r="AT111" s="332"/>
      <c r="AU111" s="332"/>
      <c r="AV111" s="332"/>
      <c r="AW111" s="332"/>
      <c r="AX111" s="332"/>
      <c r="AY111" s="332"/>
      <c r="AZ111" s="332"/>
      <c r="BA111" s="332"/>
      <c r="BB111" s="332"/>
      <c r="BC111" s="332"/>
      <c r="BD111" s="332"/>
      <c r="BE111" s="264"/>
      <c r="BF111" s="264"/>
      <c r="BG111" s="264"/>
      <c r="BH111" s="264"/>
      <c r="BI111" s="264"/>
      <c r="BJ111" s="264"/>
      <c r="BK111" s="264"/>
      <c r="BL111" s="659"/>
      <c r="BM111" s="659"/>
      <c r="BN111" s="659"/>
      <c r="BO111" s="659"/>
      <c r="BP111" s="659"/>
      <c r="BQ111" s="659"/>
      <c r="BR111" s="659"/>
      <c r="BS111" s="659"/>
      <c r="BT111" s="659"/>
      <c r="BU111" s="659"/>
      <c r="BV111" s="659"/>
      <c r="BW111" s="659"/>
      <c r="BX111" s="659"/>
      <c r="BY111" s="659"/>
      <c r="BZ111" s="659"/>
      <c r="CA111" s="659"/>
      <c r="CB111" s="659"/>
      <c r="CC111" s="264"/>
      <c r="CD111" s="264"/>
      <c r="CE111" s="264"/>
      <c r="CF111" s="264"/>
      <c r="CG111" s="264"/>
      <c r="CH111" s="241"/>
      <c r="CI111" s="245"/>
      <c r="CJ111" s="245"/>
    </row>
    <row r="112" spans="1:88" s="206" customFormat="1" ht="3" customHeight="1">
      <c r="A112" s="272"/>
      <c r="B112" s="272"/>
      <c r="C112" s="272"/>
      <c r="D112" s="273"/>
      <c r="E112" s="849"/>
      <c r="F112" s="849"/>
      <c r="G112" s="765"/>
      <c r="H112" s="765"/>
      <c r="I112" s="765"/>
      <c r="J112" s="765"/>
      <c r="K112" s="765"/>
      <c r="L112" s="765"/>
      <c r="M112" s="765"/>
      <c r="N112" s="765"/>
      <c r="O112" s="765"/>
      <c r="P112" s="765"/>
      <c r="Q112" s="765"/>
      <c r="R112" s="765"/>
      <c r="S112" s="765"/>
      <c r="T112" s="765"/>
      <c r="U112" s="765"/>
      <c r="V112" s="765"/>
      <c r="W112" s="765"/>
      <c r="X112" s="765"/>
      <c r="Y112" s="765"/>
      <c r="Z112" s="765"/>
      <c r="AA112" s="765"/>
      <c r="AB112" s="765"/>
      <c r="AC112" s="765"/>
      <c r="AD112" s="765"/>
      <c r="AE112" s="765"/>
      <c r="AF112" s="765"/>
      <c r="AG112" s="765"/>
      <c r="AH112" s="765"/>
      <c r="AI112" s="765"/>
      <c r="AJ112" s="765"/>
      <c r="AK112" s="851"/>
      <c r="AL112" s="851"/>
      <c r="AM112" s="851"/>
      <c r="AN112" s="319"/>
      <c r="AO112" s="413"/>
      <c r="AP112" s="413"/>
      <c r="AQ112" s="413"/>
      <c r="AR112" s="412"/>
      <c r="AS112" s="410"/>
      <c r="AT112" s="410"/>
      <c r="AU112" s="410"/>
      <c r="AV112" s="410"/>
      <c r="AW112" s="410"/>
      <c r="AX112" s="411"/>
      <c r="AY112" s="800"/>
      <c r="AZ112" s="800"/>
      <c r="BA112" s="800"/>
      <c r="BB112" s="800"/>
      <c r="BC112" s="800"/>
      <c r="BD112" s="800"/>
      <c r="BE112" s="411"/>
      <c r="BF112" s="761"/>
      <c r="BG112" s="761"/>
      <c r="BH112" s="761"/>
      <c r="BI112" s="761"/>
      <c r="BJ112" s="761"/>
      <c r="BK112" s="643"/>
      <c r="BL112" s="618"/>
      <c r="BM112" s="612"/>
      <c r="BN112" s="612"/>
      <c r="BO112" s="612"/>
      <c r="BP112" s="412"/>
      <c r="BQ112" s="800"/>
      <c r="BR112" s="800"/>
      <c r="BS112" s="800"/>
      <c r="BT112" s="800"/>
      <c r="BU112" s="800"/>
      <c r="BV112" s="801"/>
      <c r="BW112" s="761"/>
      <c r="BX112" s="761"/>
      <c r="BY112" s="761"/>
      <c r="BZ112" s="761"/>
      <c r="CA112" s="761"/>
      <c r="CB112" s="802"/>
      <c r="CC112" s="761"/>
      <c r="CD112" s="761"/>
      <c r="CE112" s="761"/>
      <c r="CF112" s="761"/>
      <c r="CG112" s="761"/>
      <c r="CH112" s="242"/>
      <c r="CI112" s="245"/>
      <c r="CJ112" s="245"/>
    </row>
    <row r="113" spans="1:88" s="274" customFormat="1" ht="15" customHeight="1">
      <c r="A113" s="272"/>
      <c r="B113" s="272"/>
      <c r="C113" s="272"/>
      <c r="E113" s="849"/>
      <c r="F113" s="849"/>
      <c r="G113" s="765"/>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851"/>
      <c r="AL113" s="851"/>
      <c r="AM113" s="851"/>
      <c r="AN113" s="319"/>
      <c r="AO113" s="409" t="str">
        <f>IF(LEN(VLOOKUP(AK111,vysledovka!$D$8:$F$68,2,FALSE))&lt;11,"",LEFT(RIGHT(VLOOKUP(AK111,vysledovka!$D$8:$F$68,2,FALSE),11),1))</f>
        <v/>
      </c>
      <c r="AP113" s="211"/>
      <c r="AQ113" s="409" t="str">
        <f>IF(LEN(VLOOKUP(AK111,vysledovka!$D$8:$F$68,2,FALSE))&lt;10,"",LEFT(RIGHT(VLOOKUP(AK111,vysledovka!$D$8:$F$68,2,FALSE),10),1))</f>
        <v/>
      </c>
      <c r="AR113" s="411"/>
      <c r="AS113" s="409" t="str">
        <f>IF(LEN(VLOOKUP(AK111,vysledovka!$D$8:$F$68,2,FALSE))&lt;9,"",LEFT(RIGHT(VLOOKUP(AK111,vysledovka!$D$8:$F$68,2,FALSE),9),1))</f>
        <v/>
      </c>
      <c r="AT113" s="211"/>
      <c r="AU113" s="409" t="str">
        <f>IF(LEN(VLOOKUP(AK111,vysledovka!$D$8:$F$68,2,FALSE))&lt;8,"",LEFT(RIGHT(VLOOKUP(AK111,vysledovka!$D$8:$F$68,2,FALSE),8),1))</f>
        <v/>
      </c>
      <c r="AV113" s="411"/>
      <c r="AW113" s="409" t="str">
        <f>IF(LEN(VLOOKUP(AK111,vysledovka!$D$8:$F$68,2,FALSE))&lt;7,"",LEFT(RIGHT(VLOOKUP(AK111,vysledovka!$D$8:$F$68,2,FALSE),7),1))</f>
        <v/>
      </c>
      <c r="AX113" s="411"/>
      <c r="AY113" s="409" t="str">
        <f>IF(LEN(VLOOKUP(AK111,vysledovka!$D$8:$F$68,2,FALSE))&lt;6,"",LEFT(RIGHT(VLOOKUP(AK111,vysledovka!$D$8:$F$68,2,FALSE),6),1))</f>
        <v/>
      </c>
      <c r="AZ113" s="211"/>
      <c r="BA113" s="754" t="str">
        <f>IF(LEN(VLOOKUP(AK111,vysledovka!$D$8:$F$68,2,FALSE))&lt;5,"",LEFT(RIGHT(VLOOKUP(AK111,vysledovka!$D$8:$F$68,2,FALSE),5),1))</f>
        <v>-</v>
      </c>
      <c r="BB113" s="754"/>
      <c r="BC113" s="411"/>
      <c r="BD113" s="409" t="str">
        <f>IF(LEN(VLOOKUP(AK111,vysledovka!$D$8:$F$68,2,FALSE))&lt;4,"",LEFT(RIGHT(VLOOKUP(AK111,vysledovka!$D$8:$F$68,2,FALSE),4),1))</f>
        <v>2</v>
      </c>
      <c r="BE113" s="411"/>
      <c r="BF113" s="409" t="str">
        <f>IF(LEN(VLOOKUP(AK111,vysledovka!$D$8:$F$68,2,FALSE))&lt;3,"",LEFT(RIGHT(VLOOKUP(AK111,vysledovka!$D$8:$F$68,2,FALSE),3),1))</f>
        <v>4</v>
      </c>
      <c r="BG113" s="411"/>
      <c r="BH113" s="409" t="str">
        <f>IF(LEN(VLOOKUP(AK111,vysledovka!$D$8:$F$68,2,FALSE))&lt;2,"",LEFT(RIGHT(VLOOKUP(AK111,vysledovka!$D$8:$F$68,2,FALSE),2),1))</f>
        <v>0</v>
      </c>
      <c r="BI113" s="411"/>
      <c r="BJ113" s="409" t="str">
        <f>IF(VLOOKUP(AK111,vysledovka!$D$8:$F$68,2,FALSE)=0,"",IF(LEN(VLOOKUP(AK111,vysledovka!$D$8:$F$68,2,FALSE))&lt;1,"",LEFT(RIGHT(VLOOKUP(AK111,vysledovka!$D$8:$F$68,2,FALSE),1),1)))</f>
        <v>5</v>
      </c>
      <c r="BK113" s="643"/>
      <c r="BL113" s="618"/>
      <c r="BM113" s="409" t="str">
        <f>IF(LEN(VLOOKUP(AK111,vysledovka!$D$8:$F$68,3,FALSE))&lt;11,"",LEFT(RIGHT(VLOOKUP(AK111,vysledovka!$D$8:$F$68,3,FALSE),11),1))</f>
        <v/>
      </c>
      <c r="BN113" s="211"/>
      <c r="BO113" s="409" t="str">
        <f>IF(LEN(VLOOKUP(AK111,vysledovka!$D$8:$F$68,3,FALSE))&lt;10,"",LEFT(RIGHT(VLOOKUP(AK111,vysledovka!$D$8:$F$68,3,FALSE),10),1))</f>
        <v/>
      </c>
      <c r="BP113" s="411"/>
      <c r="BQ113" s="409" t="str">
        <f>IF(LEN(VLOOKUP(AK111,vysledovka!$D$8:$F$68,3,FALSE))&lt;9,"",LEFT(RIGHT(VLOOKUP(AK111,vysledovka!$D$8:$F$68,3,FALSE),9),1))</f>
        <v/>
      </c>
      <c r="BR113" s="211"/>
      <c r="BS113" s="409" t="str">
        <f>IF(LEN(VLOOKUP(AK111,vysledovka!$D$8:$F$68,3,FALSE))&lt;8,"",LEFT(RIGHT(VLOOKUP(AK111,vysledovka!$D$8:$F$68,3,FALSE),8),1))</f>
        <v/>
      </c>
      <c r="BT113" s="411"/>
      <c r="BU113" s="409" t="str">
        <f>IF(LEN(VLOOKUP(AK111,vysledovka!$D$8:$F$68,3,FALSE))&lt;7,"",LEFT(RIGHT(VLOOKUP(AK111,vysledovka!$D$8:$F$68,3,FALSE),7),1))</f>
        <v>-</v>
      </c>
      <c r="BV113" s="801"/>
      <c r="BW113" s="409" t="str">
        <f>IF(LEN(VLOOKUP(AK111,vysledovka!$D$8:$F$68,3,FALSE))&lt;6,"",LEFT(RIGHT(VLOOKUP(AK111,vysledovka!$D$8:$F$68,3,FALSE),6),1))</f>
        <v>2</v>
      </c>
      <c r="BX113" s="411"/>
      <c r="BY113" s="409" t="str">
        <f>IF(LEN(VLOOKUP(AK111,vysledovka!$D$8:$F$68,3,FALSE))&lt;5,"",LEFT(RIGHT(VLOOKUP(AK111,vysledovka!$D$8:$F$68,3,FALSE),5),1))</f>
        <v>0</v>
      </c>
      <c r="BZ113" s="411"/>
      <c r="CA113" s="409" t="str">
        <f>IF(LEN(VLOOKUP(AK111,vysledovka!$D$8:$F$68,3,FALSE))&lt;4,"",LEFT(RIGHT(VLOOKUP(AK111,vysledovka!$D$8:$F$68,3,FALSE),4),1))</f>
        <v>4</v>
      </c>
      <c r="CB113" s="802"/>
      <c r="CC113" s="409" t="str">
        <f>IF(LEN(VLOOKUP(AK111,vysledovka!$D$8:$F$68,3,FALSE))&lt;3,"",LEFT(RIGHT(VLOOKUP(AK111,vysledovka!$D$8:$F$68,3,FALSE),3),1))</f>
        <v>2</v>
      </c>
      <c r="CD113" s="411"/>
      <c r="CE113" s="409" t="str">
        <f>IF(LEN(VLOOKUP(AK111,vysledovka!$D$8:$F$68,3,FALSE))&lt;2,"",LEFT(RIGHT(VLOOKUP(AK111,vysledovka!$D$8:$F$68,3,FALSE),2),1))</f>
        <v>7</v>
      </c>
      <c r="CF113" s="411"/>
      <c r="CG113" s="409" t="str">
        <f>IF(VLOOKUP(AK111,vysledovka!$D$8:$F$68,3,FALSE)=0,"",IF(LEN(VLOOKUP(AK111,vysledovka!$D$8:$F$68,3,FALSE))&lt;1,"",LEFT(RIGHT(VLOOKUP(AK111,vysledovka!$D$8:$F$68,3,FALSE),1),1)))</f>
        <v>1</v>
      </c>
      <c r="CH113" s="242"/>
      <c r="CI113" s="272"/>
      <c r="CJ113" s="272"/>
    </row>
    <row r="114" spans="1:88" s="274" customFormat="1" ht="3" customHeight="1">
      <c r="A114" s="272"/>
      <c r="B114" s="272"/>
      <c r="C114" s="272"/>
      <c r="E114" s="849"/>
      <c r="F114" s="849"/>
      <c r="G114" s="765"/>
      <c r="H114" s="765"/>
      <c r="I114" s="765"/>
      <c r="J114" s="765"/>
      <c r="K114" s="765"/>
      <c r="L114" s="765"/>
      <c r="M114" s="765"/>
      <c r="N114" s="765"/>
      <c r="O114" s="765"/>
      <c r="P114" s="765"/>
      <c r="Q114" s="765"/>
      <c r="R114" s="765"/>
      <c r="S114" s="765"/>
      <c r="T114" s="765"/>
      <c r="U114" s="765"/>
      <c r="V114" s="765"/>
      <c r="W114" s="765"/>
      <c r="X114" s="765"/>
      <c r="Y114" s="765"/>
      <c r="Z114" s="765"/>
      <c r="AA114" s="765"/>
      <c r="AB114" s="765"/>
      <c r="AC114" s="765"/>
      <c r="AD114" s="765"/>
      <c r="AE114" s="765"/>
      <c r="AF114" s="765"/>
      <c r="AG114" s="765"/>
      <c r="AH114" s="765"/>
      <c r="AI114" s="765"/>
      <c r="AJ114" s="765"/>
      <c r="AK114" s="851"/>
      <c r="AL114" s="851"/>
      <c r="AM114" s="851"/>
      <c r="AN114" s="322"/>
      <c r="AO114" s="331"/>
      <c r="AP114" s="331"/>
      <c r="AQ114" s="331"/>
      <c r="AR114" s="331"/>
      <c r="AS114" s="331"/>
      <c r="AT114" s="331"/>
      <c r="AU114" s="331"/>
      <c r="AV114" s="331"/>
      <c r="AW114" s="331"/>
      <c r="AX114" s="331"/>
      <c r="AY114" s="331"/>
      <c r="AZ114" s="331"/>
      <c r="BA114" s="331"/>
      <c r="BB114" s="331"/>
      <c r="BC114" s="331"/>
      <c r="BD114" s="331"/>
      <c r="BE114" s="270"/>
      <c r="BF114" s="270"/>
      <c r="BG114" s="270"/>
      <c r="BH114" s="270"/>
      <c r="BI114" s="270"/>
      <c r="BJ114" s="270"/>
      <c r="BK114" s="270"/>
      <c r="BL114" s="638"/>
      <c r="BM114" s="638"/>
      <c r="BN114" s="638"/>
      <c r="BO114" s="638"/>
      <c r="BP114" s="638"/>
      <c r="BQ114" s="638"/>
      <c r="BR114" s="638"/>
      <c r="BS114" s="638"/>
      <c r="BT114" s="638"/>
      <c r="BU114" s="638"/>
      <c r="BV114" s="638"/>
      <c r="BW114" s="638"/>
      <c r="BX114" s="638"/>
      <c r="BY114" s="638"/>
      <c r="BZ114" s="638"/>
      <c r="CA114" s="638"/>
      <c r="CB114" s="638"/>
      <c r="CC114" s="270"/>
      <c r="CD114" s="270"/>
      <c r="CE114" s="270"/>
      <c r="CF114" s="270"/>
      <c r="CG114" s="270"/>
      <c r="CH114" s="243"/>
      <c r="CI114" s="272"/>
      <c r="CJ114" s="272"/>
    </row>
    <row r="115" spans="1:88" s="267" customFormat="1" ht="3" customHeight="1" thickBot="1">
      <c r="A115" s="261"/>
      <c r="B115" s="262"/>
      <c r="C115" s="263"/>
      <c r="D115" s="263"/>
      <c r="E115" s="842" t="s">
        <v>226</v>
      </c>
      <c r="F115" s="842"/>
      <c r="G115" s="844" t="str">
        <f>Index!C231</f>
        <v>Výsledok hospodárenia z hospodárskej činnosti (+/-) (r. 02 - r. 10)</v>
      </c>
      <c r="H115" s="844"/>
      <c r="I115" s="844"/>
      <c r="J115" s="844"/>
      <c r="K115" s="844"/>
      <c r="L115" s="844"/>
      <c r="M115" s="844"/>
      <c r="N115" s="844"/>
      <c r="O115" s="844"/>
      <c r="P115" s="844"/>
      <c r="Q115" s="844"/>
      <c r="R115" s="844"/>
      <c r="S115" s="844"/>
      <c r="T115" s="844"/>
      <c r="U115" s="844"/>
      <c r="V115" s="844"/>
      <c r="W115" s="844"/>
      <c r="X115" s="844"/>
      <c r="Y115" s="844"/>
      <c r="Z115" s="844"/>
      <c r="AA115" s="844"/>
      <c r="AB115" s="844"/>
      <c r="AC115" s="844"/>
      <c r="AD115" s="844"/>
      <c r="AE115" s="844"/>
      <c r="AF115" s="844"/>
      <c r="AG115" s="844"/>
      <c r="AH115" s="844"/>
      <c r="AI115" s="844"/>
      <c r="AJ115" s="844"/>
      <c r="AK115" s="846" t="s">
        <v>803</v>
      </c>
      <c r="AL115" s="847"/>
      <c r="AM115" s="847"/>
      <c r="AN115" s="330"/>
      <c r="AO115" s="332"/>
      <c r="AP115" s="332"/>
      <c r="AQ115" s="332"/>
      <c r="AR115" s="332"/>
      <c r="AS115" s="332"/>
      <c r="AT115" s="332"/>
      <c r="AU115" s="332"/>
      <c r="AV115" s="332"/>
      <c r="AW115" s="332"/>
      <c r="AX115" s="332"/>
      <c r="AY115" s="332"/>
      <c r="AZ115" s="332"/>
      <c r="BA115" s="332"/>
      <c r="BB115" s="332"/>
      <c r="BC115" s="332"/>
      <c r="BD115" s="332"/>
      <c r="BE115" s="264"/>
      <c r="BF115" s="264"/>
      <c r="BG115" s="264"/>
      <c r="BH115" s="264"/>
      <c r="BI115" s="264"/>
      <c r="BJ115" s="264"/>
      <c r="BK115" s="264"/>
      <c r="BL115" s="659"/>
      <c r="BM115" s="659"/>
      <c r="BN115" s="659"/>
      <c r="BO115" s="659"/>
      <c r="BP115" s="659"/>
      <c r="BQ115" s="659"/>
      <c r="BR115" s="659"/>
      <c r="BS115" s="659"/>
      <c r="BT115" s="659"/>
      <c r="BU115" s="659"/>
      <c r="BV115" s="659"/>
      <c r="BW115" s="659"/>
      <c r="BX115" s="659"/>
      <c r="BY115" s="659"/>
      <c r="BZ115" s="659"/>
      <c r="CA115" s="659"/>
      <c r="CB115" s="659"/>
      <c r="CC115" s="264"/>
      <c r="CD115" s="264"/>
      <c r="CE115" s="264"/>
      <c r="CF115" s="264"/>
      <c r="CG115" s="264"/>
      <c r="CH115" s="265"/>
      <c r="CI115" s="266"/>
      <c r="CJ115" s="266"/>
    </row>
    <row r="116" spans="1:88" s="267" customFormat="1" ht="3" customHeight="1" thickBot="1">
      <c r="A116" s="261"/>
      <c r="B116" s="261"/>
      <c r="C116" s="261"/>
      <c r="D116" s="262"/>
      <c r="E116" s="843"/>
      <c r="F116" s="843"/>
      <c r="G116" s="845"/>
      <c r="H116" s="845"/>
      <c r="I116" s="845"/>
      <c r="J116" s="845"/>
      <c r="K116" s="845"/>
      <c r="L116" s="845"/>
      <c r="M116" s="845"/>
      <c r="N116" s="845"/>
      <c r="O116" s="845"/>
      <c r="P116" s="845"/>
      <c r="Q116" s="845"/>
      <c r="R116" s="845"/>
      <c r="S116" s="845"/>
      <c r="T116" s="845"/>
      <c r="U116" s="845"/>
      <c r="V116" s="845"/>
      <c r="W116" s="845"/>
      <c r="X116" s="845"/>
      <c r="Y116" s="845"/>
      <c r="Z116" s="845"/>
      <c r="AA116" s="845"/>
      <c r="AB116" s="845"/>
      <c r="AC116" s="845"/>
      <c r="AD116" s="845"/>
      <c r="AE116" s="845"/>
      <c r="AF116" s="845"/>
      <c r="AG116" s="845"/>
      <c r="AH116" s="845"/>
      <c r="AI116" s="845"/>
      <c r="AJ116" s="845"/>
      <c r="AK116" s="848"/>
      <c r="AL116" s="848"/>
      <c r="AM116" s="848"/>
      <c r="AN116" s="333"/>
      <c r="AO116" s="413"/>
      <c r="AP116" s="413"/>
      <c r="AQ116" s="413"/>
      <c r="AR116" s="412"/>
      <c r="AS116" s="410"/>
      <c r="AT116" s="410"/>
      <c r="AU116" s="410"/>
      <c r="AV116" s="410"/>
      <c r="AW116" s="410"/>
      <c r="AX116" s="411"/>
      <c r="AY116" s="800"/>
      <c r="AZ116" s="800"/>
      <c r="BA116" s="800"/>
      <c r="BB116" s="800"/>
      <c r="BC116" s="800"/>
      <c r="BD116" s="800"/>
      <c r="BE116" s="411"/>
      <c r="BF116" s="761"/>
      <c r="BG116" s="761"/>
      <c r="BH116" s="761"/>
      <c r="BI116" s="761"/>
      <c r="BJ116" s="761"/>
      <c r="BK116" s="643"/>
      <c r="BL116" s="618"/>
      <c r="BM116" s="612"/>
      <c r="BN116" s="612"/>
      <c r="BO116" s="612"/>
      <c r="BP116" s="412"/>
      <c r="BQ116" s="800"/>
      <c r="BR116" s="800"/>
      <c r="BS116" s="800"/>
      <c r="BT116" s="800"/>
      <c r="BU116" s="800"/>
      <c r="BV116" s="801"/>
      <c r="BW116" s="761"/>
      <c r="BX116" s="761"/>
      <c r="BY116" s="761"/>
      <c r="BZ116" s="761"/>
      <c r="CA116" s="761"/>
      <c r="CB116" s="802"/>
      <c r="CC116" s="761"/>
      <c r="CD116" s="761"/>
      <c r="CE116" s="761"/>
      <c r="CF116" s="761"/>
      <c r="CG116" s="761"/>
      <c r="CH116" s="268"/>
      <c r="CI116" s="266"/>
      <c r="CJ116" s="266"/>
    </row>
    <row r="117" spans="1:88" s="269" customFormat="1" ht="15" customHeight="1" thickBot="1">
      <c r="A117" s="261"/>
      <c r="B117" s="261"/>
      <c r="C117" s="261"/>
      <c r="E117" s="843"/>
      <c r="F117" s="843"/>
      <c r="G117" s="845"/>
      <c r="H117" s="845"/>
      <c r="I117" s="845"/>
      <c r="J117" s="845"/>
      <c r="K117" s="845"/>
      <c r="L117" s="845"/>
      <c r="M117" s="845"/>
      <c r="N117" s="845"/>
      <c r="O117" s="845"/>
      <c r="P117" s="845"/>
      <c r="Q117" s="845"/>
      <c r="R117" s="845"/>
      <c r="S117" s="845"/>
      <c r="T117" s="845"/>
      <c r="U117" s="845"/>
      <c r="V117" s="845"/>
      <c r="W117" s="845"/>
      <c r="X117" s="845"/>
      <c r="Y117" s="845"/>
      <c r="Z117" s="845"/>
      <c r="AA117" s="845"/>
      <c r="AB117" s="845"/>
      <c r="AC117" s="845"/>
      <c r="AD117" s="845"/>
      <c r="AE117" s="845"/>
      <c r="AF117" s="845"/>
      <c r="AG117" s="845"/>
      <c r="AH117" s="845"/>
      <c r="AI117" s="845"/>
      <c r="AJ117" s="845"/>
      <c r="AK117" s="848"/>
      <c r="AL117" s="848"/>
      <c r="AM117" s="848"/>
      <c r="AN117" s="333"/>
      <c r="AO117" s="409" t="str">
        <f>IF(LEN(VLOOKUP(AK115,vysledovka!$D$8:$F$68,2,FALSE))&lt;11,"",LEFT(RIGHT(VLOOKUP(AK115,vysledovka!$D$8:$F$68,2,FALSE),11),1))</f>
        <v/>
      </c>
      <c r="AP117" s="211"/>
      <c r="AQ117" s="409" t="str">
        <f>IF(LEN(VLOOKUP(AK115,vysledovka!$D$8:$F$68,2,FALSE))&lt;10,"",LEFT(RIGHT(VLOOKUP(AK115,vysledovka!$D$8:$F$68,2,FALSE),10),1))</f>
        <v/>
      </c>
      <c r="AR117" s="411"/>
      <c r="AS117" s="409" t="str">
        <f>IF(LEN(VLOOKUP(AK115,vysledovka!$D$8:$F$68,2,FALSE))&lt;9,"",LEFT(RIGHT(VLOOKUP(AK115,vysledovka!$D$8:$F$68,2,FALSE),9),1))</f>
        <v/>
      </c>
      <c r="AT117" s="211"/>
      <c r="AU117" s="409" t="str">
        <f>IF(LEN(VLOOKUP(AK115,vysledovka!$D$8:$F$68,2,FALSE))&lt;8,"",LEFT(RIGHT(VLOOKUP(AK115,vysledovka!$D$8:$F$68,2,FALSE),8),1))</f>
        <v/>
      </c>
      <c r="AV117" s="411"/>
      <c r="AW117" s="409" t="str">
        <f>IF(LEN(VLOOKUP(AK115,vysledovka!$D$8:$F$68,2,FALSE))&lt;7,"",LEFT(RIGHT(VLOOKUP(AK115,vysledovka!$D$8:$F$68,2,FALSE),7),1))</f>
        <v/>
      </c>
      <c r="AX117" s="411"/>
      <c r="AY117" s="409" t="str">
        <f>IF(LEN(VLOOKUP(AK115,vysledovka!$D$8:$F$68,2,FALSE))&lt;6,"",LEFT(RIGHT(VLOOKUP(AK115,vysledovka!$D$8:$F$68,2,FALSE),6),1))</f>
        <v>2</v>
      </c>
      <c r="AZ117" s="211"/>
      <c r="BA117" s="754" t="str">
        <f>IF(LEN(VLOOKUP(AK115,vysledovka!$D$8:$F$68,2,FALSE))&lt;5,"",LEFT(RIGHT(VLOOKUP(AK115,vysledovka!$D$8:$F$68,2,FALSE),5),1))</f>
        <v>0</v>
      </c>
      <c r="BB117" s="754"/>
      <c r="BC117" s="411"/>
      <c r="BD117" s="409" t="str">
        <f>IF(LEN(VLOOKUP(AK115,vysledovka!$D$8:$F$68,2,FALSE))&lt;4,"",LEFT(RIGHT(VLOOKUP(AK115,vysledovka!$D$8:$F$68,2,FALSE),4),1))</f>
        <v>4</v>
      </c>
      <c r="BE117" s="411"/>
      <c r="BF117" s="409" t="str">
        <f>IF(LEN(VLOOKUP(AK115,vysledovka!$D$8:$F$68,2,FALSE))&lt;3,"",LEFT(RIGHT(VLOOKUP(AK115,vysledovka!$D$8:$F$68,2,FALSE),3),1))</f>
        <v>6</v>
      </c>
      <c r="BG117" s="411"/>
      <c r="BH117" s="409" t="str">
        <f>IF(LEN(VLOOKUP(AK115,vysledovka!$D$8:$F$68,2,FALSE))&lt;2,"",LEFT(RIGHT(VLOOKUP(AK115,vysledovka!$D$8:$F$68,2,FALSE),2),1))</f>
        <v>9</v>
      </c>
      <c r="BI117" s="411"/>
      <c r="BJ117" s="409" t="str">
        <f>IF(VLOOKUP(AK115,vysledovka!$D$8:$F$68,2,FALSE)=0,"",IF(LEN(VLOOKUP(AK115,vysledovka!$D$8:$F$68,2,FALSE))&lt;1,"",LEFT(RIGHT(VLOOKUP(AK115,vysledovka!$D$8:$F$68,2,FALSE),1),1)))</f>
        <v>6</v>
      </c>
      <c r="BK117" s="643"/>
      <c r="BL117" s="618"/>
      <c r="BM117" s="409" t="str">
        <f>IF(LEN(VLOOKUP(AK115,vysledovka!$D$8:$F$68,3,FALSE))&lt;11,"",LEFT(RIGHT(VLOOKUP(AK115,vysledovka!$D$8:$F$68,3,FALSE),11),1))</f>
        <v/>
      </c>
      <c r="BN117" s="211"/>
      <c r="BO117" s="409" t="str">
        <f>IF(LEN(VLOOKUP(AK115,vysledovka!$D$8:$F$68,3,FALSE))&lt;10,"",LEFT(RIGHT(VLOOKUP(AK115,vysledovka!$D$8:$F$68,3,FALSE),10),1))</f>
        <v/>
      </c>
      <c r="BP117" s="411"/>
      <c r="BQ117" s="409" t="str">
        <f>IF(LEN(VLOOKUP(AK115,vysledovka!$D$8:$F$68,3,FALSE))&lt;9,"",LEFT(RIGHT(VLOOKUP(AK115,vysledovka!$D$8:$F$68,3,FALSE),9),1))</f>
        <v/>
      </c>
      <c r="BR117" s="211"/>
      <c r="BS117" s="409" t="str">
        <f>IF(LEN(VLOOKUP(AK115,vysledovka!$D$8:$F$68,3,FALSE))&lt;8,"",LEFT(RIGHT(VLOOKUP(AK115,vysledovka!$D$8:$F$68,3,FALSE),8),1))</f>
        <v/>
      </c>
      <c r="BT117" s="411"/>
      <c r="BU117" s="409" t="str">
        <f>IF(LEN(VLOOKUP(AK115,vysledovka!$D$8:$F$68,3,FALSE))&lt;7,"",LEFT(RIGHT(VLOOKUP(AK115,vysledovka!$D$8:$F$68,3,FALSE),7),1))</f>
        <v/>
      </c>
      <c r="BV117" s="801"/>
      <c r="BW117" s="409" t="str">
        <f>IF(LEN(VLOOKUP(AK115,vysledovka!$D$8:$F$68,3,FALSE))&lt;6,"",LEFT(RIGHT(VLOOKUP(AK115,vysledovka!$D$8:$F$68,3,FALSE),6),1))</f>
        <v>2</v>
      </c>
      <c r="BX117" s="411"/>
      <c r="BY117" s="409" t="str">
        <f>IF(LEN(VLOOKUP(AK115,vysledovka!$D$8:$F$68,3,FALSE))&lt;5,"",LEFT(RIGHT(VLOOKUP(AK115,vysledovka!$D$8:$F$68,3,FALSE),5),1))</f>
        <v>0</v>
      </c>
      <c r="BZ117" s="411"/>
      <c r="CA117" s="409" t="str">
        <f>IF(LEN(VLOOKUP(AK115,vysledovka!$D$8:$F$68,3,FALSE))&lt;4,"",LEFT(RIGHT(VLOOKUP(AK115,vysledovka!$D$8:$F$68,3,FALSE),4),1))</f>
        <v>1</v>
      </c>
      <c r="CB117" s="802"/>
      <c r="CC117" s="409" t="str">
        <f>IF(LEN(VLOOKUP(AK115,vysledovka!$D$8:$F$68,3,FALSE))&lt;3,"",LEFT(RIGHT(VLOOKUP(AK115,vysledovka!$D$8:$F$68,3,FALSE),3),1))</f>
        <v>1</v>
      </c>
      <c r="CD117" s="411"/>
      <c r="CE117" s="409" t="str">
        <f>IF(LEN(VLOOKUP(AK115,vysledovka!$D$8:$F$68,3,FALSE))&lt;2,"",LEFT(RIGHT(VLOOKUP(AK115,vysledovka!$D$8:$F$68,3,FALSE),2),1))</f>
        <v>0</v>
      </c>
      <c r="CF117" s="411"/>
      <c r="CG117" s="409" t="str">
        <f>IF(VLOOKUP(AK115,vysledovka!$D$8:$F$68,3,FALSE)=0,"",IF(LEN(VLOOKUP(AK115,vysledovka!$D$8:$F$68,3,FALSE))&lt;1,"",LEFT(RIGHT(VLOOKUP(AK115,vysledovka!$D$8:$F$68,3,FALSE),1),1)))</f>
        <v>6</v>
      </c>
      <c r="CH117" s="268"/>
      <c r="CI117" s="261"/>
      <c r="CJ117" s="261"/>
    </row>
    <row r="118" spans="1:88" s="269" customFormat="1" ht="3" customHeight="1" thickBot="1">
      <c r="A118" s="261"/>
      <c r="B118" s="261"/>
      <c r="C118" s="261"/>
      <c r="E118" s="843"/>
      <c r="F118" s="843"/>
      <c r="G118" s="845"/>
      <c r="H118" s="845"/>
      <c r="I118" s="845"/>
      <c r="J118" s="845"/>
      <c r="K118" s="845"/>
      <c r="L118" s="845"/>
      <c r="M118" s="845"/>
      <c r="N118" s="845"/>
      <c r="O118" s="845"/>
      <c r="P118" s="845"/>
      <c r="Q118" s="845"/>
      <c r="R118" s="845"/>
      <c r="S118" s="845"/>
      <c r="T118" s="845"/>
      <c r="U118" s="845"/>
      <c r="V118" s="845"/>
      <c r="W118" s="845"/>
      <c r="X118" s="845"/>
      <c r="Y118" s="845"/>
      <c r="Z118" s="845"/>
      <c r="AA118" s="845"/>
      <c r="AB118" s="845"/>
      <c r="AC118" s="845"/>
      <c r="AD118" s="845"/>
      <c r="AE118" s="845"/>
      <c r="AF118" s="845"/>
      <c r="AG118" s="845"/>
      <c r="AH118" s="845"/>
      <c r="AI118" s="845"/>
      <c r="AJ118" s="845"/>
      <c r="AK118" s="848"/>
      <c r="AL118" s="848"/>
      <c r="AM118" s="848"/>
      <c r="AN118" s="329"/>
      <c r="AO118" s="331"/>
      <c r="AP118" s="331"/>
      <c r="AQ118" s="331"/>
      <c r="AR118" s="331"/>
      <c r="AS118" s="331"/>
      <c r="AT118" s="331"/>
      <c r="AU118" s="331"/>
      <c r="AV118" s="331"/>
      <c r="AW118" s="331"/>
      <c r="AX118" s="331"/>
      <c r="AY118" s="331"/>
      <c r="AZ118" s="331"/>
      <c r="BA118" s="331"/>
      <c r="BB118" s="331"/>
      <c r="BC118" s="331"/>
      <c r="BD118" s="331"/>
      <c r="BE118" s="270"/>
      <c r="BF118" s="270"/>
      <c r="BG118" s="270"/>
      <c r="BH118" s="270"/>
      <c r="BI118" s="270"/>
      <c r="BJ118" s="270"/>
      <c r="BK118" s="270"/>
      <c r="BL118" s="638"/>
      <c r="BM118" s="638"/>
      <c r="BN118" s="638"/>
      <c r="BO118" s="638"/>
      <c r="BP118" s="638"/>
      <c r="BQ118" s="638"/>
      <c r="BR118" s="638"/>
      <c r="BS118" s="638"/>
      <c r="BT118" s="638"/>
      <c r="BU118" s="638"/>
      <c r="BV118" s="638"/>
      <c r="BW118" s="638"/>
      <c r="BX118" s="638"/>
      <c r="BY118" s="638"/>
      <c r="BZ118" s="638"/>
      <c r="CA118" s="638"/>
      <c r="CB118" s="638"/>
      <c r="CC118" s="270"/>
      <c r="CD118" s="270"/>
      <c r="CE118" s="270"/>
      <c r="CF118" s="270"/>
      <c r="CG118" s="270"/>
      <c r="CH118" s="271"/>
      <c r="CI118" s="261"/>
      <c r="CJ118" s="261"/>
    </row>
    <row r="119" spans="1:88" ht="6" customHeight="1">
      <c r="D119" s="188"/>
      <c r="E119" s="224"/>
      <c r="F119" s="224"/>
      <c r="G119" s="224"/>
      <c r="H119" s="195"/>
      <c r="I119" s="195"/>
      <c r="J119" s="195"/>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c r="AI119" s="320"/>
      <c r="AJ119" s="320"/>
      <c r="AK119" s="320"/>
      <c r="AL119" s="320"/>
      <c r="AM119" s="320"/>
      <c r="AN119" s="320"/>
      <c r="AO119" s="320"/>
      <c r="AP119" s="320"/>
      <c r="AQ119" s="320"/>
      <c r="AR119" s="320"/>
      <c r="AS119" s="320"/>
      <c r="AT119" s="320"/>
      <c r="AU119" s="320"/>
      <c r="AV119" s="320"/>
      <c r="AW119" s="320"/>
      <c r="AX119" s="320"/>
      <c r="AY119" s="320"/>
      <c r="AZ119" s="320"/>
      <c r="BA119" s="320"/>
      <c r="BB119" s="320"/>
      <c r="BC119" s="320"/>
      <c r="BD119" s="320"/>
      <c r="BE119" s="320"/>
      <c r="BF119" s="320"/>
      <c r="BG119" s="320"/>
      <c r="BH119" s="320"/>
      <c r="BI119" s="320"/>
      <c r="BJ119" s="320"/>
      <c r="BK119" s="320"/>
      <c r="BL119" s="320"/>
      <c r="BM119" s="320"/>
      <c r="BN119" s="320"/>
      <c r="BO119" s="320"/>
      <c r="BP119" s="320"/>
      <c r="BQ119" s="320"/>
      <c r="BR119" s="320"/>
      <c r="BS119" s="320"/>
      <c r="BT119" s="320"/>
      <c r="BU119" s="320"/>
      <c r="BV119" s="320"/>
      <c r="BW119" s="320"/>
      <c r="BX119" s="320"/>
      <c r="BY119" s="320"/>
      <c r="BZ119" s="320"/>
      <c r="CA119" s="320"/>
      <c r="CB119" s="320"/>
      <c r="CC119" s="320"/>
      <c r="CD119" s="320"/>
      <c r="CE119" s="320"/>
      <c r="CF119" s="320"/>
      <c r="CG119" s="320"/>
      <c r="CH119" s="320"/>
      <c r="CI119" s="188"/>
      <c r="CJ119" s="188"/>
    </row>
    <row r="120" spans="1:88" ht="13.5" thickBot="1">
      <c r="D120" s="188"/>
      <c r="E120" s="246"/>
      <c r="F120" s="224"/>
      <c r="G120" s="224"/>
      <c r="H120" s="51"/>
      <c r="I120" s="195"/>
      <c r="J120" s="195"/>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c r="AI120" s="320"/>
      <c r="AJ120" s="320"/>
      <c r="AK120" s="320"/>
      <c r="AL120" s="320"/>
      <c r="AM120" s="320"/>
      <c r="AN120" s="320"/>
      <c r="AO120" s="320"/>
      <c r="AP120" s="320"/>
      <c r="AQ120" s="320"/>
      <c r="AR120" s="320"/>
      <c r="AS120" s="320"/>
      <c r="AT120" s="320"/>
      <c r="AU120" s="320"/>
      <c r="AV120" s="320"/>
      <c r="AW120" s="320"/>
      <c r="AX120" s="320"/>
      <c r="AY120" s="320"/>
      <c r="AZ120" s="320"/>
      <c r="BA120" s="320"/>
      <c r="BB120" s="320"/>
      <c r="BC120" s="320"/>
      <c r="BD120" s="320"/>
      <c r="BE120" s="320"/>
      <c r="BF120" s="320"/>
      <c r="BG120" s="320"/>
      <c r="BH120" s="320"/>
      <c r="BI120" s="320"/>
      <c r="BJ120" s="320"/>
      <c r="BK120" s="320"/>
      <c r="BL120" s="320"/>
      <c r="BM120" s="320"/>
      <c r="BN120" s="320"/>
      <c r="BO120" s="320"/>
      <c r="BP120" s="320"/>
      <c r="BQ120" s="320"/>
      <c r="BR120" s="320"/>
      <c r="BS120" s="320"/>
      <c r="BT120" s="320"/>
      <c r="BU120" s="320"/>
      <c r="BV120" s="320"/>
      <c r="BW120" s="320"/>
      <c r="BX120" s="320"/>
      <c r="BY120" s="320"/>
      <c r="BZ120" s="320"/>
      <c r="CA120" s="320"/>
      <c r="CB120" s="320"/>
      <c r="CC120" s="320"/>
      <c r="CD120" s="320"/>
      <c r="CE120" s="320"/>
      <c r="CF120" s="320"/>
      <c r="CG120" s="752"/>
      <c r="CH120" s="752"/>
      <c r="CI120" s="188"/>
      <c r="CJ120" s="188"/>
    </row>
    <row r="121" spans="1:88" ht="8.25" customHeight="1" thickTop="1">
      <c r="D121" s="188"/>
      <c r="E121" s="224"/>
      <c r="F121" s="224"/>
      <c r="G121" s="224"/>
      <c r="H121" s="51" t="s">
        <v>765</v>
      </c>
      <c r="I121" s="195"/>
      <c r="J121" s="195"/>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c r="AI121" s="320"/>
      <c r="AJ121" s="320"/>
      <c r="AK121" s="320"/>
      <c r="AL121" s="320"/>
      <c r="AM121" s="320"/>
      <c r="AN121" s="320"/>
      <c r="AO121" s="320"/>
      <c r="AP121" s="320"/>
      <c r="AQ121" s="320"/>
      <c r="AR121" s="320"/>
      <c r="AS121" s="320"/>
      <c r="AT121" s="320"/>
      <c r="AU121" s="320"/>
      <c r="AV121" s="320"/>
      <c r="AW121" s="320"/>
      <c r="AX121" s="320"/>
      <c r="AY121" s="320"/>
      <c r="AZ121" s="320"/>
      <c r="BA121" s="320"/>
      <c r="BB121" s="320"/>
      <c r="BC121" s="320"/>
      <c r="BD121" s="320"/>
      <c r="BE121" s="320"/>
      <c r="BF121" s="320"/>
      <c r="BG121" s="320"/>
      <c r="BH121" s="320"/>
      <c r="BI121" s="320"/>
      <c r="BJ121" s="320"/>
      <c r="BK121" s="320"/>
      <c r="BL121" s="320"/>
      <c r="BM121" s="320"/>
      <c r="BN121" s="320"/>
      <c r="BO121" s="320"/>
      <c r="BP121" s="320"/>
      <c r="BQ121" s="320"/>
      <c r="BR121" s="320"/>
      <c r="BS121" s="320"/>
      <c r="BT121" s="320"/>
      <c r="BU121" s="320"/>
      <c r="BV121" s="320"/>
      <c r="BW121" s="320"/>
      <c r="BX121" s="320"/>
      <c r="BY121" s="247"/>
      <c r="BZ121" s="320"/>
      <c r="CA121" s="388" t="str">
        <f>Index!C428</f>
        <v>Strana 10</v>
      </c>
      <c r="CB121" s="320"/>
      <c r="CC121" s="320"/>
      <c r="CD121" s="320"/>
      <c r="CE121" s="320"/>
      <c r="CF121" s="320"/>
      <c r="CG121" s="320"/>
      <c r="CH121" s="320"/>
    </row>
    <row r="122" spans="1:88" s="234" customFormat="1">
      <c r="A122" s="229"/>
      <c r="B122" s="228"/>
      <c r="C122" s="229"/>
      <c r="D122" s="229"/>
      <c r="E122" s="230"/>
      <c r="F122" s="230"/>
      <c r="G122" s="230"/>
      <c r="H122" s="231"/>
      <c r="I122" s="231"/>
      <c r="J122" s="231"/>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232"/>
      <c r="BF122" s="232"/>
      <c r="BG122" s="232"/>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row>
    <row r="123" spans="1:88" s="234" customFormat="1">
      <c r="A123" s="229"/>
      <c r="B123" s="228"/>
      <c r="C123" s="229"/>
      <c r="D123" s="229"/>
      <c r="E123" s="230"/>
      <c r="F123" s="230"/>
      <c r="G123" s="230"/>
      <c r="H123" s="231"/>
      <c r="I123" s="231"/>
      <c r="J123" s="231"/>
      <c r="K123" s="232"/>
      <c r="L123" s="232"/>
      <c r="M123" s="232"/>
      <c r="N123" s="232"/>
      <c r="O123" s="232"/>
      <c r="P123" s="232"/>
      <c r="Q123" s="232"/>
      <c r="R123" s="232"/>
      <c r="S123" s="232"/>
      <c r="T123" s="232"/>
      <c r="U123" s="232"/>
      <c r="V123" s="232"/>
      <c r="W123" s="232"/>
      <c r="X123" s="232"/>
      <c r="Y123" s="232"/>
      <c r="Z123" s="232"/>
      <c r="AA123" s="232"/>
      <c r="AB123" s="232"/>
      <c r="AC123" s="232"/>
      <c r="AD123" s="232"/>
      <c r="AE123" s="233">
        <v>10</v>
      </c>
      <c r="AF123" s="232"/>
      <c r="AG123" s="233">
        <v>9</v>
      </c>
      <c r="AH123" s="232"/>
      <c r="AI123" s="233">
        <v>8</v>
      </c>
      <c r="AJ123" s="232"/>
      <c r="AK123" s="233">
        <v>7</v>
      </c>
      <c r="AL123" s="232"/>
      <c r="AM123" s="233">
        <v>6</v>
      </c>
      <c r="AN123" s="232"/>
      <c r="AO123" s="233">
        <v>5</v>
      </c>
      <c r="AP123" s="232"/>
      <c r="AQ123" s="233">
        <v>4</v>
      </c>
      <c r="AR123" s="232"/>
      <c r="AS123" s="233">
        <v>3</v>
      </c>
      <c r="AT123" s="232"/>
      <c r="AU123" s="233">
        <v>2</v>
      </c>
      <c r="AV123" s="232"/>
      <c r="AW123" s="233">
        <v>1</v>
      </c>
      <c r="AX123" s="232"/>
      <c r="AY123" s="233">
        <v>0</v>
      </c>
      <c r="AZ123" s="232"/>
      <c r="BA123" s="232"/>
      <c r="BB123" s="233">
        <v>10</v>
      </c>
      <c r="BC123" s="232"/>
      <c r="BD123" s="233">
        <v>9</v>
      </c>
      <c r="BE123" s="232"/>
      <c r="BF123" s="233">
        <v>8</v>
      </c>
      <c r="BG123" s="232"/>
      <c r="BH123" s="233">
        <v>7</v>
      </c>
      <c r="BI123" s="232"/>
      <c r="BJ123" s="233">
        <v>6</v>
      </c>
      <c r="BK123" s="233">
        <v>5</v>
      </c>
      <c r="BL123" s="233">
        <v>5</v>
      </c>
      <c r="BM123" s="233">
        <v>5</v>
      </c>
      <c r="BN123" s="233"/>
      <c r="BO123" s="233">
        <v>4</v>
      </c>
      <c r="BP123" s="233"/>
      <c r="BQ123" s="233">
        <v>3</v>
      </c>
      <c r="BR123" s="233">
        <v>2</v>
      </c>
      <c r="BS123" s="233">
        <v>2</v>
      </c>
      <c r="BT123" s="233">
        <v>1</v>
      </c>
      <c r="BU123" s="233">
        <v>1</v>
      </c>
      <c r="BV123" s="233"/>
      <c r="BW123" s="233">
        <v>0</v>
      </c>
      <c r="BX123" s="232"/>
      <c r="BY123" s="232"/>
      <c r="BZ123" s="232"/>
      <c r="CA123" s="232"/>
      <c r="CB123" s="232"/>
      <c r="CC123" s="232"/>
      <c r="CD123" s="232"/>
      <c r="CE123" s="232"/>
      <c r="CF123" s="232"/>
      <c r="CG123" s="232"/>
      <c r="CH123" s="229"/>
      <c r="CI123" s="229"/>
      <c r="CJ123" s="229"/>
    </row>
    <row r="124" spans="1:88" s="234" customFormat="1">
      <c r="B124" s="228"/>
      <c r="C124" s="229"/>
      <c r="D124" s="229"/>
      <c r="E124" s="230"/>
      <c r="F124" s="230"/>
      <c r="G124" s="230"/>
      <c r="H124" s="231"/>
      <c r="I124" s="231"/>
      <c r="J124" s="231"/>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3">
        <v>10</v>
      </c>
      <c r="AP124" s="233"/>
      <c r="AQ124" s="233">
        <v>9</v>
      </c>
      <c r="AR124" s="233"/>
      <c r="AS124" s="233">
        <v>8</v>
      </c>
      <c r="AT124" s="233"/>
      <c r="AU124" s="233">
        <v>7</v>
      </c>
      <c r="AV124" s="233"/>
      <c r="AW124" s="233">
        <v>6</v>
      </c>
      <c r="AX124" s="233"/>
      <c r="AY124" s="233">
        <v>5</v>
      </c>
      <c r="AZ124" s="233"/>
      <c r="BA124" s="233"/>
      <c r="BB124" s="233">
        <v>4</v>
      </c>
      <c r="BC124" s="233"/>
      <c r="BD124" s="233">
        <v>3</v>
      </c>
      <c r="BE124" s="233"/>
      <c r="BF124" s="233">
        <v>2</v>
      </c>
      <c r="BG124" s="233"/>
      <c r="BH124" s="233">
        <v>1</v>
      </c>
      <c r="BI124" s="233"/>
      <c r="BJ124" s="233">
        <v>0</v>
      </c>
      <c r="BK124" s="233">
        <v>10</v>
      </c>
      <c r="BL124" s="233">
        <v>10</v>
      </c>
      <c r="BM124" s="233">
        <v>10</v>
      </c>
      <c r="BN124" s="233"/>
      <c r="BO124" s="233">
        <v>9</v>
      </c>
      <c r="BP124" s="233"/>
      <c r="BQ124" s="233">
        <v>8</v>
      </c>
      <c r="BR124" s="233"/>
      <c r="BS124" s="233">
        <v>7</v>
      </c>
      <c r="BT124" s="233"/>
      <c r="BU124" s="233">
        <v>6</v>
      </c>
      <c r="BV124" s="233"/>
      <c r="BW124" s="233">
        <v>5</v>
      </c>
      <c r="BX124" s="233"/>
      <c r="BY124" s="233">
        <v>4</v>
      </c>
      <c r="BZ124" s="233"/>
      <c r="CA124" s="233">
        <v>3</v>
      </c>
      <c r="CB124" s="233"/>
      <c r="CC124" s="233">
        <v>2</v>
      </c>
      <c r="CD124" s="233"/>
      <c r="CE124" s="233">
        <v>1</v>
      </c>
      <c r="CF124" s="233"/>
      <c r="CG124" s="233">
        <v>0</v>
      </c>
      <c r="CH124" s="229"/>
      <c r="CJ124" s="229"/>
    </row>
    <row r="125" spans="1:88" s="251" customFormat="1">
      <c r="A125" s="249"/>
      <c r="B125" s="250"/>
      <c r="C125" s="249"/>
      <c r="E125" s="252"/>
      <c r="F125" s="252"/>
      <c r="G125" s="252"/>
      <c r="H125" s="253"/>
      <c r="I125" s="253"/>
      <c r="J125" s="253"/>
      <c r="K125" s="254"/>
      <c r="L125" s="254"/>
      <c r="M125" s="254"/>
      <c r="N125" s="254"/>
      <c r="O125" s="254"/>
      <c r="P125" s="254"/>
      <c r="Q125" s="254"/>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c r="CF125" s="254"/>
      <c r="CG125" s="254"/>
      <c r="CH125" s="254"/>
    </row>
    <row r="126" spans="1:88">
      <c r="E126" s="224"/>
      <c r="F126" s="224"/>
      <c r="G126" s="224"/>
      <c r="H126" s="195"/>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320"/>
      <c r="BY126" s="320"/>
      <c r="BZ126" s="320"/>
      <c r="CA126" s="320"/>
      <c r="CB126" s="320"/>
      <c r="CC126" s="320"/>
      <c r="CD126" s="320"/>
      <c r="CE126" s="320"/>
      <c r="CF126" s="320"/>
      <c r="CG126" s="320"/>
      <c r="CH126" s="320"/>
    </row>
    <row r="127" spans="1:88">
      <c r="E127" s="224"/>
      <c r="F127" s="224"/>
      <c r="G127" s="224"/>
      <c r="H127" s="195"/>
      <c r="I127" s="195"/>
      <c r="J127" s="195"/>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c r="AP127" s="320"/>
      <c r="AQ127" s="320"/>
      <c r="AR127" s="320"/>
      <c r="AS127" s="320"/>
      <c r="AT127" s="320"/>
      <c r="AU127" s="320"/>
      <c r="AV127" s="320"/>
      <c r="AW127" s="320"/>
      <c r="AX127" s="320"/>
      <c r="AY127" s="320"/>
      <c r="AZ127" s="320"/>
      <c r="BA127" s="320"/>
      <c r="BB127" s="320"/>
      <c r="BC127" s="320"/>
      <c r="BD127" s="320"/>
      <c r="BE127" s="320"/>
      <c r="BF127" s="320"/>
      <c r="BG127" s="320"/>
      <c r="BH127" s="320"/>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320"/>
      <c r="CG127" s="320"/>
      <c r="CH127" s="320"/>
    </row>
  </sheetData>
  <sheetProtection sheet="1" objects="1" scenarios="1"/>
  <mergeCells count="463">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CG120:CH120"/>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1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1">
    <pageSetUpPr fitToPage="1"/>
  </sheetPr>
  <dimension ref="A1:CK131"/>
  <sheetViews>
    <sheetView topLeftCell="A10" zoomScaleNormal="10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4" width="0.5703125" style="237" customWidth="1"/>
    <col min="65" max="65" width="2.140625" style="237" customWidth="1"/>
    <col min="66" max="66" width="0.5703125" style="237" customWidth="1"/>
    <col min="67" max="67" width="2.140625" style="237" customWidth="1"/>
    <col min="68" max="68" width="0.5703125" style="237" customWidth="1"/>
    <col min="69" max="69" width="2.140625" style="237" customWidth="1"/>
    <col min="70" max="70" width="0.5703125" style="237" customWidth="1"/>
    <col min="71" max="71" width="2.140625" style="237" customWidth="1"/>
    <col min="72" max="72" width="0.5703125" style="237" customWidth="1"/>
    <col min="73" max="73" width="2.140625" style="237" customWidth="1"/>
    <col min="74" max="74" width="0.5703125" style="237" customWidth="1"/>
    <col min="75" max="75" width="2.140625" style="237" customWidth="1"/>
    <col min="76" max="76" width="0.5703125" style="237" customWidth="1"/>
    <col min="77" max="77" width="2.140625" style="237" customWidth="1"/>
    <col min="78" max="78" width="0.5703125" style="237" customWidth="1"/>
    <col min="79" max="79" width="2.140625" style="237" customWidth="1"/>
    <col min="80" max="80" width="0.5703125" style="237" customWidth="1"/>
    <col min="81" max="81" width="2.140625" style="237" customWidth="1"/>
    <col min="82" max="82" width="0.5703125" style="237" customWidth="1"/>
    <col min="83" max="83" width="2.140625" style="237" customWidth="1"/>
    <col min="84" max="84" width="0.5703125" style="237" customWidth="1"/>
    <col min="85" max="85" width="2.140625" style="237" customWidth="1"/>
    <col min="86" max="86" width="0.5703125" style="237" customWidth="1"/>
    <col min="87" max="88" width="2.5703125" style="177"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20" width="0.5703125" style="177" customWidth="1"/>
    <col min="321" max="321" width="2.140625" style="177" customWidth="1"/>
    <col min="322" max="322" width="0.5703125" style="177" customWidth="1"/>
    <col min="323" max="323" width="2.140625" style="177" customWidth="1"/>
    <col min="324" max="324" width="0.5703125" style="177" customWidth="1"/>
    <col min="325" max="325" width="2.140625" style="177" customWidth="1"/>
    <col min="326" max="326" width="0.5703125" style="177" customWidth="1"/>
    <col min="327" max="327" width="2.140625" style="177" customWidth="1"/>
    <col min="328" max="328" width="0.5703125" style="177" customWidth="1"/>
    <col min="329" max="329" width="2.140625" style="177" customWidth="1"/>
    <col min="330" max="330" width="0.5703125" style="177" customWidth="1"/>
    <col min="331" max="331" width="2.140625" style="177" customWidth="1"/>
    <col min="332" max="332" width="0.5703125" style="177" customWidth="1"/>
    <col min="333" max="333" width="2.140625" style="177" customWidth="1"/>
    <col min="334" max="334" width="0.5703125" style="177" customWidth="1"/>
    <col min="335" max="335" width="2.140625" style="177" customWidth="1"/>
    <col min="336" max="336" width="0.5703125" style="177" customWidth="1"/>
    <col min="337" max="337" width="2.140625" style="177" customWidth="1"/>
    <col min="338" max="338" width="0.5703125" style="177" customWidth="1"/>
    <col min="339" max="339" width="2.140625" style="177" customWidth="1"/>
    <col min="340" max="340" width="0.5703125" style="177" customWidth="1"/>
    <col min="341" max="341" width="2.140625" style="177" customWidth="1"/>
    <col min="342" max="342" width="0.5703125" style="177" customWidth="1"/>
    <col min="343" max="344" width="2.57031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6" width="0.5703125" style="177" customWidth="1"/>
    <col min="577" max="577" width="2.140625" style="177" customWidth="1"/>
    <col min="578" max="578" width="0.5703125" style="177" customWidth="1"/>
    <col min="579" max="579" width="2.140625" style="177" customWidth="1"/>
    <col min="580" max="580" width="0.5703125" style="177" customWidth="1"/>
    <col min="581" max="581" width="2.140625" style="177" customWidth="1"/>
    <col min="582" max="582" width="0.5703125" style="177" customWidth="1"/>
    <col min="583" max="583" width="2.140625" style="177" customWidth="1"/>
    <col min="584" max="584" width="0.5703125" style="177" customWidth="1"/>
    <col min="585" max="585" width="2.140625" style="177" customWidth="1"/>
    <col min="586" max="586" width="0.5703125" style="177" customWidth="1"/>
    <col min="587" max="587" width="2.140625" style="177" customWidth="1"/>
    <col min="588" max="588" width="0.5703125" style="177" customWidth="1"/>
    <col min="589" max="589" width="2.140625" style="177" customWidth="1"/>
    <col min="590" max="590" width="0.5703125" style="177" customWidth="1"/>
    <col min="591" max="591" width="2.140625" style="177" customWidth="1"/>
    <col min="592" max="592" width="0.5703125" style="177" customWidth="1"/>
    <col min="593" max="593" width="2.140625" style="177" customWidth="1"/>
    <col min="594" max="594" width="0.5703125" style="177" customWidth="1"/>
    <col min="595" max="595" width="2.140625" style="177" customWidth="1"/>
    <col min="596" max="596" width="0.5703125" style="177" customWidth="1"/>
    <col min="597" max="597" width="2.140625" style="177" customWidth="1"/>
    <col min="598" max="598" width="0.5703125" style="177" customWidth="1"/>
    <col min="599" max="600" width="2.57031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2" width="0.5703125" style="177" customWidth="1"/>
    <col min="833" max="833" width="2.140625" style="177" customWidth="1"/>
    <col min="834" max="834" width="0.5703125" style="177" customWidth="1"/>
    <col min="835" max="835" width="2.140625" style="177" customWidth="1"/>
    <col min="836" max="836" width="0.5703125" style="177" customWidth="1"/>
    <col min="837" max="837" width="2.140625" style="177" customWidth="1"/>
    <col min="838" max="838" width="0.5703125" style="177" customWidth="1"/>
    <col min="839" max="839" width="2.140625" style="177" customWidth="1"/>
    <col min="840" max="840" width="0.5703125" style="177" customWidth="1"/>
    <col min="841" max="841" width="2.140625" style="177" customWidth="1"/>
    <col min="842" max="842" width="0.5703125" style="177" customWidth="1"/>
    <col min="843" max="843" width="2.140625" style="177" customWidth="1"/>
    <col min="844" max="844" width="0.5703125" style="177" customWidth="1"/>
    <col min="845" max="845" width="2.140625" style="177" customWidth="1"/>
    <col min="846" max="846" width="0.5703125" style="177" customWidth="1"/>
    <col min="847" max="847" width="2.140625" style="177" customWidth="1"/>
    <col min="848" max="848" width="0.5703125" style="177" customWidth="1"/>
    <col min="849" max="849" width="2.140625" style="177" customWidth="1"/>
    <col min="850" max="850" width="0.5703125" style="177" customWidth="1"/>
    <col min="851" max="851" width="2.140625" style="177" customWidth="1"/>
    <col min="852" max="852" width="0.5703125" style="177" customWidth="1"/>
    <col min="853" max="853" width="2.140625" style="177" customWidth="1"/>
    <col min="854" max="854" width="0.5703125" style="177" customWidth="1"/>
    <col min="855" max="856" width="2.57031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8" width="0.5703125" style="177" customWidth="1"/>
    <col min="1089" max="1089" width="2.140625" style="177" customWidth="1"/>
    <col min="1090" max="1090" width="0.5703125" style="177" customWidth="1"/>
    <col min="1091" max="1091" width="2.140625" style="177" customWidth="1"/>
    <col min="1092" max="1092" width="0.5703125" style="177" customWidth="1"/>
    <col min="1093" max="1093" width="2.140625" style="177" customWidth="1"/>
    <col min="1094" max="1094" width="0.5703125" style="177" customWidth="1"/>
    <col min="1095" max="1095" width="2.140625" style="177" customWidth="1"/>
    <col min="1096" max="1096" width="0.5703125" style="177" customWidth="1"/>
    <col min="1097" max="1097" width="2.140625" style="177" customWidth="1"/>
    <col min="1098" max="1098" width="0.5703125" style="177" customWidth="1"/>
    <col min="1099" max="1099" width="2.140625" style="177" customWidth="1"/>
    <col min="1100" max="1100" width="0.5703125" style="177" customWidth="1"/>
    <col min="1101" max="1101" width="2.140625" style="177" customWidth="1"/>
    <col min="1102" max="1102" width="0.5703125" style="177" customWidth="1"/>
    <col min="1103" max="1103" width="2.140625" style="177" customWidth="1"/>
    <col min="1104" max="1104" width="0.5703125" style="177" customWidth="1"/>
    <col min="1105" max="1105" width="2.140625" style="177" customWidth="1"/>
    <col min="1106" max="1106" width="0.5703125" style="177" customWidth="1"/>
    <col min="1107" max="1107" width="2.140625" style="177" customWidth="1"/>
    <col min="1108" max="1108" width="0.5703125" style="177" customWidth="1"/>
    <col min="1109" max="1109" width="2.140625" style="177" customWidth="1"/>
    <col min="1110" max="1110" width="0.5703125" style="177" customWidth="1"/>
    <col min="1111" max="1112" width="2.57031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4" width="0.5703125" style="177" customWidth="1"/>
    <col min="1345" max="1345" width="2.140625" style="177" customWidth="1"/>
    <col min="1346" max="1346" width="0.5703125" style="177" customWidth="1"/>
    <col min="1347" max="1347" width="2.140625" style="177" customWidth="1"/>
    <col min="1348" max="1348" width="0.5703125" style="177" customWidth="1"/>
    <col min="1349" max="1349" width="2.140625" style="177" customWidth="1"/>
    <col min="1350" max="1350" width="0.5703125" style="177" customWidth="1"/>
    <col min="1351" max="1351" width="2.140625" style="177" customWidth="1"/>
    <col min="1352" max="1352" width="0.5703125" style="177" customWidth="1"/>
    <col min="1353" max="1353" width="2.140625" style="177" customWidth="1"/>
    <col min="1354" max="1354" width="0.5703125" style="177" customWidth="1"/>
    <col min="1355" max="1355" width="2.140625" style="177" customWidth="1"/>
    <col min="1356" max="1356" width="0.5703125" style="177" customWidth="1"/>
    <col min="1357" max="1357" width="2.140625" style="177" customWidth="1"/>
    <col min="1358" max="1358" width="0.5703125" style="177" customWidth="1"/>
    <col min="1359" max="1359" width="2.140625" style="177" customWidth="1"/>
    <col min="1360" max="1360" width="0.5703125" style="177" customWidth="1"/>
    <col min="1361" max="1361" width="2.140625" style="177" customWidth="1"/>
    <col min="1362" max="1362" width="0.5703125" style="177" customWidth="1"/>
    <col min="1363" max="1363" width="2.140625" style="177" customWidth="1"/>
    <col min="1364" max="1364" width="0.5703125" style="177" customWidth="1"/>
    <col min="1365" max="1365" width="2.140625" style="177" customWidth="1"/>
    <col min="1366" max="1366" width="0.5703125" style="177" customWidth="1"/>
    <col min="1367" max="1368" width="2.57031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600" width="0.5703125" style="177" customWidth="1"/>
    <col min="1601" max="1601" width="2.140625" style="177" customWidth="1"/>
    <col min="1602" max="1602" width="0.5703125" style="177" customWidth="1"/>
    <col min="1603" max="1603" width="2.140625" style="177" customWidth="1"/>
    <col min="1604" max="1604" width="0.5703125" style="177" customWidth="1"/>
    <col min="1605" max="1605" width="2.140625" style="177" customWidth="1"/>
    <col min="1606" max="1606" width="0.5703125" style="177" customWidth="1"/>
    <col min="1607" max="1607" width="2.140625" style="177" customWidth="1"/>
    <col min="1608" max="1608" width="0.5703125" style="177" customWidth="1"/>
    <col min="1609" max="1609" width="2.140625" style="177" customWidth="1"/>
    <col min="1610" max="1610" width="0.5703125" style="177" customWidth="1"/>
    <col min="1611" max="1611" width="2.140625" style="177" customWidth="1"/>
    <col min="1612" max="1612" width="0.5703125" style="177" customWidth="1"/>
    <col min="1613" max="1613" width="2.140625" style="177" customWidth="1"/>
    <col min="1614" max="1614" width="0.5703125" style="177" customWidth="1"/>
    <col min="1615" max="1615" width="2.140625" style="177" customWidth="1"/>
    <col min="1616" max="1616" width="0.5703125" style="177" customWidth="1"/>
    <col min="1617" max="1617" width="2.140625" style="177" customWidth="1"/>
    <col min="1618" max="1618" width="0.5703125" style="177" customWidth="1"/>
    <col min="1619" max="1619" width="2.140625" style="177" customWidth="1"/>
    <col min="1620" max="1620" width="0.5703125" style="177" customWidth="1"/>
    <col min="1621" max="1621" width="2.140625" style="177" customWidth="1"/>
    <col min="1622" max="1622" width="0.5703125" style="177" customWidth="1"/>
    <col min="1623" max="1624" width="2.57031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6" width="0.5703125" style="177" customWidth="1"/>
    <col min="1857" max="1857" width="2.140625" style="177" customWidth="1"/>
    <col min="1858" max="1858" width="0.5703125" style="177" customWidth="1"/>
    <col min="1859" max="1859" width="2.140625" style="177" customWidth="1"/>
    <col min="1860" max="1860" width="0.5703125" style="177" customWidth="1"/>
    <col min="1861" max="1861" width="2.140625" style="177" customWidth="1"/>
    <col min="1862" max="1862" width="0.5703125" style="177" customWidth="1"/>
    <col min="1863" max="1863" width="2.140625" style="177" customWidth="1"/>
    <col min="1864" max="1864" width="0.5703125" style="177" customWidth="1"/>
    <col min="1865" max="1865" width="2.140625" style="177" customWidth="1"/>
    <col min="1866" max="1866" width="0.5703125" style="177" customWidth="1"/>
    <col min="1867" max="1867" width="2.140625" style="177" customWidth="1"/>
    <col min="1868" max="1868" width="0.5703125" style="177" customWidth="1"/>
    <col min="1869" max="1869" width="2.140625" style="177" customWidth="1"/>
    <col min="1870" max="1870" width="0.5703125" style="177" customWidth="1"/>
    <col min="1871" max="1871" width="2.140625" style="177" customWidth="1"/>
    <col min="1872" max="1872" width="0.5703125" style="177" customWidth="1"/>
    <col min="1873" max="1873" width="2.140625" style="177" customWidth="1"/>
    <col min="1874" max="1874" width="0.5703125" style="177" customWidth="1"/>
    <col min="1875" max="1875" width="2.140625" style="177" customWidth="1"/>
    <col min="1876" max="1876" width="0.5703125" style="177" customWidth="1"/>
    <col min="1877" max="1877" width="2.140625" style="177" customWidth="1"/>
    <col min="1878" max="1878" width="0.5703125" style="177" customWidth="1"/>
    <col min="1879" max="1880" width="2.57031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2" width="0.5703125" style="177" customWidth="1"/>
    <col min="2113" max="2113" width="2.140625" style="177" customWidth="1"/>
    <col min="2114" max="2114" width="0.5703125" style="177" customWidth="1"/>
    <col min="2115" max="2115" width="2.140625" style="177" customWidth="1"/>
    <col min="2116" max="2116" width="0.5703125" style="177" customWidth="1"/>
    <col min="2117" max="2117" width="2.140625" style="177" customWidth="1"/>
    <col min="2118" max="2118" width="0.5703125" style="177" customWidth="1"/>
    <col min="2119" max="2119" width="2.140625" style="177" customWidth="1"/>
    <col min="2120" max="2120" width="0.5703125" style="177" customWidth="1"/>
    <col min="2121" max="2121" width="2.140625" style="177" customWidth="1"/>
    <col min="2122" max="2122" width="0.5703125" style="177" customWidth="1"/>
    <col min="2123" max="2123" width="2.140625" style="177" customWidth="1"/>
    <col min="2124" max="2124" width="0.5703125" style="177" customWidth="1"/>
    <col min="2125" max="2125" width="2.140625" style="177" customWidth="1"/>
    <col min="2126" max="2126" width="0.5703125" style="177" customWidth="1"/>
    <col min="2127" max="2127" width="2.140625" style="177" customWidth="1"/>
    <col min="2128" max="2128" width="0.5703125" style="177" customWidth="1"/>
    <col min="2129" max="2129" width="2.140625" style="177" customWidth="1"/>
    <col min="2130" max="2130" width="0.5703125" style="177" customWidth="1"/>
    <col min="2131" max="2131" width="2.140625" style="177" customWidth="1"/>
    <col min="2132" max="2132" width="0.5703125" style="177" customWidth="1"/>
    <col min="2133" max="2133" width="2.140625" style="177" customWidth="1"/>
    <col min="2134" max="2134" width="0.5703125" style="177" customWidth="1"/>
    <col min="2135" max="2136" width="2.57031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8" width="0.5703125" style="177" customWidth="1"/>
    <col min="2369" max="2369" width="2.140625" style="177" customWidth="1"/>
    <col min="2370" max="2370" width="0.5703125" style="177" customWidth="1"/>
    <col min="2371" max="2371" width="2.140625" style="177" customWidth="1"/>
    <col min="2372" max="2372" width="0.5703125" style="177" customWidth="1"/>
    <col min="2373" max="2373" width="2.140625" style="177" customWidth="1"/>
    <col min="2374" max="2374" width="0.5703125" style="177" customWidth="1"/>
    <col min="2375" max="2375" width="2.140625" style="177" customWidth="1"/>
    <col min="2376" max="2376" width="0.5703125" style="177" customWidth="1"/>
    <col min="2377" max="2377" width="2.140625" style="177" customWidth="1"/>
    <col min="2378" max="2378" width="0.5703125" style="177" customWidth="1"/>
    <col min="2379" max="2379" width="2.140625" style="177" customWidth="1"/>
    <col min="2380" max="2380" width="0.5703125" style="177" customWidth="1"/>
    <col min="2381" max="2381" width="2.140625" style="177" customWidth="1"/>
    <col min="2382" max="2382" width="0.5703125" style="177" customWidth="1"/>
    <col min="2383" max="2383" width="2.140625" style="177" customWidth="1"/>
    <col min="2384" max="2384" width="0.5703125" style="177" customWidth="1"/>
    <col min="2385" max="2385" width="2.140625" style="177" customWidth="1"/>
    <col min="2386" max="2386" width="0.5703125" style="177" customWidth="1"/>
    <col min="2387" max="2387" width="2.140625" style="177" customWidth="1"/>
    <col min="2388" max="2388" width="0.5703125" style="177" customWidth="1"/>
    <col min="2389" max="2389" width="2.140625" style="177" customWidth="1"/>
    <col min="2390" max="2390" width="0.5703125" style="177" customWidth="1"/>
    <col min="2391" max="2392" width="2.57031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4" width="0.5703125" style="177" customWidth="1"/>
    <col min="2625" max="2625" width="2.140625" style="177" customWidth="1"/>
    <col min="2626" max="2626" width="0.5703125" style="177" customWidth="1"/>
    <col min="2627" max="2627" width="2.140625" style="177" customWidth="1"/>
    <col min="2628" max="2628" width="0.5703125" style="177" customWidth="1"/>
    <col min="2629" max="2629" width="2.140625" style="177" customWidth="1"/>
    <col min="2630" max="2630" width="0.5703125" style="177" customWidth="1"/>
    <col min="2631" max="2631" width="2.140625" style="177" customWidth="1"/>
    <col min="2632" max="2632" width="0.5703125" style="177" customWidth="1"/>
    <col min="2633" max="2633" width="2.140625" style="177" customWidth="1"/>
    <col min="2634" max="2634" width="0.5703125" style="177" customWidth="1"/>
    <col min="2635" max="2635" width="2.140625" style="177" customWidth="1"/>
    <col min="2636" max="2636" width="0.5703125" style="177" customWidth="1"/>
    <col min="2637" max="2637" width="2.140625" style="177" customWidth="1"/>
    <col min="2638" max="2638" width="0.5703125" style="177" customWidth="1"/>
    <col min="2639" max="2639" width="2.140625" style="177" customWidth="1"/>
    <col min="2640" max="2640" width="0.5703125" style="177" customWidth="1"/>
    <col min="2641" max="2641" width="2.140625" style="177" customWidth="1"/>
    <col min="2642" max="2642" width="0.5703125" style="177" customWidth="1"/>
    <col min="2643" max="2643" width="2.140625" style="177" customWidth="1"/>
    <col min="2644" max="2644" width="0.5703125" style="177" customWidth="1"/>
    <col min="2645" max="2645" width="2.140625" style="177" customWidth="1"/>
    <col min="2646" max="2646" width="0.5703125" style="177" customWidth="1"/>
    <col min="2647" max="2648" width="2.57031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80" width="0.5703125" style="177" customWidth="1"/>
    <col min="2881" max="2881" width="2.140625" style="177" customWidth="1"/>
    <col min="2882" max="2882" width="0.5703125" style="177" customWidth="1"/>
    <col min="2883" max="2883" width="2.140625" style="177" customWidth="1"/>
    <col min="2884" max="2884" width="0.5703125" style="177" customWidth="1"/>
    <col min="2885" max="2885" width="2.140625" style="177" customWidth="1"/>
    <col min="2886" max="2886" width="0.5703125" style="177" customWidth="1"/>
    <col min="2887" max="2887" width="2.140625" style="177" customWidth="1"/>
    <col min="2888" max="2888" width="0.5703125" style="177" customWidth="1"/>
    <col min="2889" max="2889" width="2.140625" style="177" customWidth="1"/>
    <col min="2890" max="2890" width="0.5703125" style="177" customWidth="1"/>
    <col min="2891" max="2891" width="2.140625" style="177" customWidth="1"/>
    <col min="2892" max="2892" width="0.5703125" style="177" customWidth="1"/>
    <col min="2893" max="2893" width="2.140625" style="177" customWidth="1"/>
    <col min="2894" max="2894" width="0.5703125" style="177" customWidth="1"/>
    <col min="2895" max="2895" width="2.140625" style="177" customWidth="1"/>
    <col min="2896" max="2896" width="0.5703125" style="177" customWidth="1"/>
    <col min="2897" max="2897" width="2.140625" style="177" customWidth="1"/>
    <col min="2898" max="2898" width="0.5703125" style="177" customWidth="1"/>
    <col min="2899" max="2899" width="2.140625" style="177" customWidth="1"/>
    <col min="2900" max="2900" width="0.5703125" style="177" customWidth="1"/>
    <col min="2901" max="2901" width="2.140625" style="177" customWidth="1"/>
    <col min="2902" max="2902" width="0.5703125" style="177" customWidth="1"/>
    <col min="2903" max="2904" width="2.57031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6" width="0.5703125" style="177" customWidth="1"/>
    <col min="3137" max="3137" width="2.140625" style="177" customWidth="1"/>
    <col min="3138" max="3138" width="0.5703125" style="177" customWidth="1"/>
    <col min="3139" max="3139" width="2.140625" style="177" customWidth="1"/>
    <col min="3140" max="3140" width="0.5703125" style="177" customWidth="1"/>
    <col min="3141" max="3141" width="2.140625" style="177" customWidth="1"/>
    <col min="3142" max="3142" width="0.5703125" style="177" customWidth="1"/>
    <col min="3143" max="3143" width="2.140625" style="177" customWidth="1"/>
    <col min="3144" max="3144" width="0.5703125" style="177" customWidth="1"/>
    <col min="3145" max="3145" width="2.140625" style="177" customWidth="1"/>
    <col min="3146" max="3146" width="0.5703125" style="177" customWidth="1"/>
    <col min="3147" max="3147" width="2.140625" style="177" customWidth="1"/>
    <col min="3148" max="3148" width="0.5703125" style="177" customWidth="1"/>
    <col min="3149" max="3149" width="2.140625" style="177" customWidth="1"/>
    <col min="3150" max="3150" width="0.5703125" style="177" customWidth="1"/>
    <col min="3151" max="3151" width="2.140625" style="177" customWidth="1"/>
    <col min="3152" max="3152" width="0.5703125" style="177" customWidth="1"/>
    <col min="3153" max="3153" width="2.140625" style="177" customWidth="1"/>
    <col min="3154" max="3154" width="0.5703125" style="177" customWidth="1"/>
    <col min="3155" max="3155" width="2.140625" style="177" customWidth="1"/>
    <col min="3156" max="3156" width="0.5703125" style="177" customWidth="1"/>
    <col min="3157" max="3157" width="2.140625" style="177" customWidth="1"/>
    <col min="3158" max="3158" width="0.5703125" style="177" customWidth="1"/>
    <col min="3159" max="3160" width="2.57031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2" width="0.5703125" style="177" customWidth="1"/>
    <col min="3393" max="3393" width="2.140625" style="177" customWidth="1"/>
    <col min="3394" max="3394" width="0.5703125" style="177" customWidth="1"/>
    <col min="3395" max="3395" width="2.140625" style="177" customWidth="1"/>
    <col min="3396" max="3396" width="0.5703125" style="177" customWidth="1"/>
    <col min="3397" max="3397" width="2.140625" style="177" customWidth="1"/>
    <col min="3398" max="3398" width="0.5703125" style="177" customWidth="1"/>
    <col min="3399" max="3399" width="2.140625" style="177" customWidth="1"/>
    <col min="3400" max="3400" width="0.5703125" style="177" customWidth="1"/>
    <col min="3401" max="3401" width="2.140625" style="177" customWidth="1"/>
    <col min="3402" max="3402" width="0.5703125" style="177" customWidth="1"/>
    <col min="3403" max="3403" width="2.140625" style="177" customWidth="1"/>
    <col min="3404" max="3404" width="0.5703125" style="177" customWidth="1"/>
    <col min="3405" max="3405" width="2.140625" style="177" customWidth="1"/>
    <col min="3406" max="3406" width="0.5703125" style="177" customWidth="1"/>
    <col min="3407" max="3407" width="2.140625" style="177" customWidth="1"/>
    <col min="3408" max="3408" width="0.5703125" style="177" customWidth="1"/>
    <col min="3409" max="3409" width="2.140625" style="177" customWidth="1"/>
    <col min="3410" max="3410" width="0.5703125" style="177" customWidth="1"/>
    <col min="3411" max="3411" width="2.140625" style="177" customWidth="1"/>
    <col min="3412" max="3412" width="0.5703125" style="177" customWidth="1"/>
    <col min="3413" max="3413" width="2.140625" style="177" customWidth="1"/>
    <col min="3414" max="3414" width="0.5703125" style="177" customWidth="1"/>
    <col min="3415" max="3416" width="2.57031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8" width="0.5703125" style="177" customWidth="1"/>
    <col min="3649" max="3649" width="2.140625" style="177" customWidth="1"/>
    <col min="3650" max="3650" width="0.5703125" style="177" customWidth="1"/>
    <col min="3651" max="3651" width="2.140625" style="177" customWidth="1"/>
    <col min="3652" max="3652" width="0.5703125" style="177" customWidth="1"/>
    <col min="3653" max="3653" width="2.140625" style="177" customWidth="1"/>
    <col min="3654" max="3654" width="0.5703125" style="177" customWidth="1"/>
    <col min="3655" max="3655" width="2.140625" style="177" customWidth="1"/>
    <col min="3656" max="3656" width="0.5703125" style="177" customWidth="1"/>
    <col min="3657" max="3657" width="2.140625" style="177" customWidth="1"/>
    <col min="3658" max="3658" width="0.5703125" style="177" customWidth="1"/>
    <col min="3659" max="3659" width="2.140625" style="177" customWidth="1"/>
    <col min="3660" max="3660" width="0.5703125" style="177" customWidth="1"/>
    <col min="3661" max="3661" width="2.140625" style="177" customWidth="1"/>
    <col min="3662" max="3662" width="0.5703125" style="177" customWidth="1"/>
    <col min="3663" max="3663" width="2.140625" style="177" customWidth="1"/>
    <col min="3664" max="3664" width="0.5703125" style="177" customWidth="1"/>
    <col min="3665" max="3665" width="2.140625" style="177" customWidth="1"/>
    <col min="3666" max="3666" width="0.5703125" style="177" customWidth="1"/>
    <col min="3667" max="3667" width="2.140625" style="177" customWidth="1"/>
    <col min="3668" max="3668" width="0.5703125" style="177" customWidth="1"/>
    <col min="3669" max="3669" width="2.140625" style="177" customWidth="1"/>
    <col min="3670" max="3670" width="0.5703125" style="177" customWidth="1"/>
    <col min="3671" max="3672" width="2.57031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4" width="0.5703125" style="177" customWidth="1"/>
    <col min="3905" max="3905" width="2.140625" style="177" customWidth="1"/>
    <col min="3906" max="3906" width="0.5703125" style="177" customWidth="1"/>
    <col min="3907" max="3907" width="2.140625" style="177" customWidth="1"/>
    <col min="3908" max="3908" width="0.5703125" style="177" customWidth="1"/>
    <col min="3909" max="3909" width="2.140625" style="177" customWidth="1"/>
    <col min="3910" max="3910" width="0.5703125" style="177" customWidth="1"/>
    <col min="3911" max="3911" width="2.140625" style="177" customWidth="1"/>
    <col min="3912" max="3912" width="0.5703125" style="177" customWidth="1"/>
    <col min="3913" max="3913" width="2.140625" style="177" customWidth="1"/>
    <col min="3914" max="3914" width="0.5703125" style="177" customWidth="1"/>
    <col min="3915" max="3915" width="2.140625" style="177" customWidth="1"/>
    <col min="3916" max="3916" width="0.5703125" style="177" customWidth="1"/>
    <col min="3917" max="3917" width="2.140625" style="177" customWidth="1"/>
    <col min="3918" max="3918" width="0.5703125" style="177" customWidth="1"/>
    <col min="3919" max="3919" width="2.140625" style="177" customWidth="1"/>
    <col min="3920" max="3920" width="0.5703125" style="177" customWidth="1"/>
    <col min="3921" max="3921" width="2.140625" style="177" customWidth="1"/>
    <col min="3922" max="3922" width="0.5703125" style="177" customWidth="1"/>
    <col min="3923" max="3923" width="2.140625" style="177" customWidth="1"/>
    <col min="3924" max="3924" width="0.5703125" style="177" customWidth="1"/>
    <col min="3925" max="3925" width="2.140625" style="177" customWidth="1"/>
    <col min="3926" max="3926" width="0.5703125" style="177" customWidth="1"/>
    <col min="3927" max="3928" width="2.57031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60" width="0.5703125" style="177" customWidth="1"/>
    <col min="4161" max="4161" width="2.140625" style="177" customWidth="1"/>
    <col min="4162" max="4162" width="0.5703125" style="177" customWidth="1"/>
    <col min="4163" max="4163" width="2.140625" style="177" customWidth="1"/>
    <col min="4164" max="4164" width="0.5703125" style="177" customWidth="1"/>
    <col min="4165" max="4165" width="2.140625" style="177" customWidth="1"/>
    <col min="4166" max="4166" width="0.5703125" style="177" customWidth="1"/>
    <col min="4167" max="4167" width="2.140625" style="177" customWidth="1"/>
    <col min="4168" max="4168" width="0.5703125" style="177" customWidth="1"/>
    <col min="4169" max="4169" width="2.140625" style="177" customWidth="1"/>
    <col min="4170" max="4170" width="0.5703125" style="177" customWidth="1"/>
    <col min="4171" max="4171" width="2.140625" style="177" customWidth="1"/>
    <col min="4172" max="4172" width="0.5703125" style="177" customWidth="1"/>
    <col min="4173" max="4173" width="2.140625" style="177" customWidth="1"/>
    <col min="4174" max="4174" width="0.5703125" style="177" customWidth="1"/>
    <col min="4175" max="4175" width="2.140625" style="177" customWidth="1"/>
    <col min="4176" max="4176" width="0.5703125" style="177" customWidth="1"/>
    <col min="4177" max="4177" width="2.140625" style="177" customWidth="1"/>
    <col min="4178" max="4178" width="0.5703125" style="177" customWidth="1"/>
    <col min="4179" max="4179" width="2.140625" style="177" customWidth="1"/>
    <col min="4180" max="4180" width="0.5703125" style="177" customWidth="1"/>
    <col min="4181" max="4181" width="2.140625" style="177" customWidth="1"/>
    <col min="4182" max="4182" width="0.5703125" style="177" customWidth="1"/>
    <col min="4183" max="4184" width="2.57031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6" width="0.5703125" style="177" customWidth="1"/>
    <col min="4417" max="4417" width="2.140625" style="177" customWidth="1"/>
    <col min="4418" max="4418" width="0.5703125" style="177" customWidth="1"/>
    <col min="4419" max="4419" width="2.140625" style="177" customWidth="1"/>
    <col min="4420" max="4420" width="0.5703125" style="177" customWidth="1"/>
    <col min="4421" max="4421" width="2.140625" style="177" customWidth="1"/>
    <col min="4422" max="4422" width="0.5703125" style="177" customWidth="1"/>
    <col min="4423" max="4423" width="2.140625" style="177" customWidth="1"/>
    <col min="4424" max="4424" width="0.5703125" style="177" customWidth="1"/>
    <col min="4425" max="4425" width="2.140625" style="177" customWidth="1"/>
    <col min="4426" max="4426" width="0.5703125" style="177" customWidth="1"/>
    <col min="4427" max="4427" width="2.140625" style="177" customWidth="1"/>
    <col min="4428" max="4428" width="0.5703125" style="177" customWidth="1"/>
    <col min="4429" max="4429" width="2.140625" style="177" customWidth="1"/>
    <col min="4430" max="4430" width="0.5703125" style="177" customWidth="1"/>
    <col min="4431" max="4431" width="2.140625" style="177" customWidth="1"/>
    <col min="4432" max="4432" width="0.5703125" style="177" customWidth="1"/>
    <col min="4433" max="4433" width="2.140625" style="177" customWidth="1"/>
    <col min="4434" max="4434" width="0.5703125" style="177" customWidth="1"/>
    <col min="4435" max="4435" width="2.140625" style="177" customWidth="1"/>
    <col min="4436" max="4436" width="0.5703125" style="177" customWidth="1"/>
    <col min="4437" max="4437" width="2.140625" style="177" customWidth="1"/>
    <col min="4438" max="4438" width="0.5703125" style="177" customWidth="1"/>
    <col min="4439" max="4440" width="2.57031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2" width="0.5703125" style="177" customWidth="1"/>
    <col min="4673" max="4673" width="2.140625" style="177" customWidth="1"/>
    <col min="4674" max="4674" width="0.5703125" style="177" customWidth="1"/>
    <col min="4675" max="4675" width="2.140625" style="177" customWidth="1"/>
    <col min="4676" max="4676" width="0.5703125" style="177" customWidth="1"/>
    <col min="4677" max="4677" width="2.140625" style="177" customWidth="1"/>
    <col min="4678" max="4678" width="0.5703125" style="177" customWidth="1"/>
    <col min="4679" max="4679" width="2.140625" style="177" customWidth="1"/>
    <col min="4680" max="4680" width="0.5703125" style="177" customWidth="1"/>
    <col min="4681" max="4681" width="2.140625" style="177" customWidth="1"/>
    <col min="4682" max="4682" width="0.5703125" style="177" customWidth="1"/>
    <col min="4683" max="4683" width="2.140625" style="177" customWidth="1"/>
    <col min="4684" max="4684" width="0.5703125" style="177" customWidth="1"/>
    <col min="4685" max="4685" width="2.140625" style="177" customWidth="1"/>
    <col min="4686" max="4686" width="0.5703125" style="177" customWidth="1"/>
    <col min="4687" max="4687" width="2.140625" style="177" customWidth="1"/>
    <col min="4688" max="4688" width="0.5703125" style="177" customWidth="1"/>
    <col min="4689" max="4689" width="2.140625" style="177" customWidth="1"/>
    <col min="4690" max="4690" width="0.5703125" style="177" customWidth="1"/>
    <col min="4691" max="4691" width="2.140625" style="177" customWidth="1"/>
    <col min="4692" max="4692" width="0.5703125" style="177" customWidth="1"/>
    <col min="4693" max="4693" width="2.140625" style="177" customWidth="1"/>
    <col min="4694" max="4694" width="0.5703125" style="177" customWidth="1"/>
    <col min="4695" max="4696" width="2.57031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8" width="0.5703125" style="177" customWidth="1"/>
    <col min="4929" max="4929" width="2.140625" style="177" customWidth="1"/>
    <col min="4930" max="4930" width="0.5703125" style="177" customWidth="1"/>
    <col min="4931" max="4931" width="2.140625" style="177" customWidth="1"/>
    <col min="4932" max="4932" width="0.5703125" style="177" customWidth="1"/>
    <col min="4933" max="4933" width="2.140625" style="177" customWidth="1"/>
    <col min="4934" max="4934" width="0.5703125" style="177" customWidth="1"/>
    <col min="4935" max="4935" width="2.140625" style="177" customWidth="1"/>
    <col min="4936" max="4936" width="0.5703125" style="177" customWidth="1"/>
    <col min="4937" max="4937" width="2.140625" style="177" customWidth="1"/>
    <col min="4938" max="4938" width="0.5703125" style="177" customWidth="1"/>
    <col min="4939" max="4939" width="2.140625" style="177" customWidth="1"/>
    <col min="4940" max="4940" width="0.5703125" style="177" customWidth="1"/>
    <col min="4941" max="4941" width="2.140625" style="177" customWidth="1"/>
    <col min="4942" max="4942" width="0.5703125" style="177" customWidth="1"/>
    <col min="4943" max="4943" width="2.140625" style="177" customWidth="1"/>
    <col min="4944" max="4944" width="0.5703125" style="177" customWidth="1"/>
    <col min="4945" max="4945" width="2.140625" style="177" customWidth="1"/>
    <col min="4946" max="4946" width="0.5703125" style="177" customWidth="1"/>
    <col min="4947" max="4947" width="2.140625" style="177" customWidth="1"/>
    <col min="4948" max="4948" width="0.5703125" style="177" customWidth="1"/>
    <col min="4949" max="4949" width="2.140625" style="177" customWidth="1"/>
    <col min="4950" max="4950" width="0.5703125" style="177" customWidth="1"/>
    <col min="4951" max="4952" width="2.57031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4" width="0.5703125" style="177" customWidth="1"/>
    <col min="5185" max="5185" width="2.140625" style="177" customWidth="1"/>
    <col min="5186" max="5186" width="0.5703125" style="177" customWidth="1"/>
    <col min="5187" max="5187" width="2.140625" style="177" customWidth="1"/>
    <col min="5188" max="5188" width="0.5703125" style="177" customWidth="1"/>
    <col min="5189" max="5189" width="2.140625" style="177" customWidth="1"/>
    <col min="5190" max="5190" width="0.5703125" style="177" customWidth="1"/>
    <col min="5191" max="5191" width="2.140625" style="177" customWidth="1"/>
    <col min="5192" max="5192" width="0.5703125" style="177" customWidth="1"/>
    <col min="5193" max="5193" width="2.140625" style="177" customWidth="1"/>
    <col min="5194" max="5194" width="0.5703125" style="177" customWidth="1"/>
    <col min="5195" max="5195" width="2.140625" style="177" customWidth="1"/>
    <col min="5196" max="5196" width="0.5703125" style="177" customWidth="1"/>
    <col min="5197" max="5197" width="2.140625" style="177" customWidth="1"/>
    <col min="5198" max="5198" width="0.5703125" style="177" customWidth="1"/>
    <col min="5199" max="5199" width="2.140625" style="177" customWidth="1"/>
    <col min="5200" max="5200" width="0.5703125" style="177" customWidth="1"/>
    <col min="5201" max="5201" width="2.140625" style="177" customWidth="1"/>
    <col min="5202" max="5202" width="0.5703125" style="177" customWidth="1"/>
    <col min="5203" max="5203" width="2.140625" style="177" customWidth="1"/>
    <col min="5204" max="5204" width="0.5703125" style="177" customWidth="1"/>
    <col min="5205" max="5205" width="2.140625" style="177" customWidth="1"/>
    <col min="5206" max="5206" width="0.5703125" style="177" customWidth="1"/>
    <col min="5207" max="5208" width="2.57031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40" width="0.5703125" style="177" customWidth="1"/>
    <col min="5441" max="5441" width="2.140625" style="177" customWidth="1"/>
    <col min="5442" max="5442" width="0.5703125" style="177" customWidth="1"/>
    <col min="5443" max="5443" width="2.140625" style="177" customWidth="1"/>
    <col min="5444" max="5444" width="0.5703125" style="177" customWidth="1"/>
    <col min="5445" max="5445" width="2.140625" style="177" customWidth="1"/>
    <col min="5446" max="5446" width="0.5703125" style="177" customWidth="1"/>
    <col min="5447" max="5447" width="2.140625" style="177" customWidth="1"/>
    <col min="5448" max="5448" width="0.5703125" style="177" customWidth="1"/>
    <col min="5449" max="5449" width="2.140625" style="177" customWidth="1"/>
    <col min="5450" max="5450" width="0.5703125" style="177" customWidth="1"/>
    <col min="5451" max="5451" width="2.140625" style="177" customWidth="1"/>
    <col min="5452" max="5452" width="0.5703125" style="177" customWidth="1"/>
    <col min="5453" max="5453" width="2.140625" style="177" customWidth="1"/>
    <col min="5454" max="5454" width="0.5703125" style="177" customWidth="1"/>
    <col min="5455" max="5455" width="2.140625" style="177" customWidth="1"/>
    <col min="5456" max="5456" width="0.5703125" style="177" customWidth="1"/>
    <col min="5457" max="5457" width="2.140625" style="177" customWidth="1"/>
    <col min="5458" max="5458" width="0.5703125" style="177" customWidth="1"/>
    <col min="5459" max="5459" width="2.140625" style="177" customWidth="1"/>
    <col min="5460" max="5460" width="0.5703125" style="177" customWidth="1"/>
    <col min="5461" max="5461" width="2.140625" style="177" customWidth="1"/>
    <col min="5462" max="5462" width="0.5703125" style="177" customWidth="1"/>
    <col min="5463" max="5464" width="2.57031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6" width="0.5703125" style="177" customWidth="1"/>
    <col min="5697" max="5697" width="2.140625" style="177" customWidth="1"/>
    <col min="5698" max="5698" width="0.5703125" style="177" customWidth="1"/>
    <col min="5699" max="5699" width="2.140625" style="177" customWidth="1"/>
    <col min="5700" max="5700" width="0.5703125" style="177" customWidth="1"/>
    <col min="5701" max="5701" width="2.140625" style="177" customWidth="1"/>
    <col min="5702" max="5702" width="0.5703125" style="177" customWidth="1"/>
    <col min="5703" max="5703" width="2.140625" style="177" customWidth="1"/>
    <col min="5704" max="5704" width="0.5703125" style="177" customWidth="1"/>
    <col min="5705" max="5705" width="2.140625" style="177" customWidth="1"/>
    <col min="5706" max="5706" width="0.5703125" style="177" customWidth="1"/>
    <col min="5707" max="5707" width="2.140625" style="177" customWidth="1"/>
    <col min="5708" max="5708" width="0.5703125" style="177" customWidth="1"/>
    <col min="5709" max="5709" width="2.140625" style="177" customWidth="1"/>
    <col min="5710" max="5710" width="0.5703125" style="177" customWidth="1"/>
    <col min="5711" max="5711" width="2.140625" style="177" customWidth="1"/>
    <col min="5712" max="5712" width="0.5703125" style="177" customWidth="1"/>
    <col min="5713" max="5713" width="2.140625" style="177" customWidth="1"/>
    <col min="5714" max="5714" width="0.5703125" style="177" customWidth="1"/>
    <col min="5715" max="5715" width="2.140625" style="177" customWidth="1"/>
    <col min="5716" max="5716" width="0.5703125" style="177" customWidth="1"/>
    <col min="5717" max="5717" width="2.140625" style="177" customWidth="1"/>
    <col min="5718" max="5718" width="0.5703125" style="177" customWidth="1"/>
    <col min="5719" max="5720" width="2.57031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2" width="0.5703125" style="177" customWidth="1"/>
    <col min="5953" max="5953" width="2.140625" style="177" customWidth="1"/>
    <col min="5954" max="5954" width="0.5703125" style="177" customWidth="1"/>
    <col min="5955" max="5955" width="2.140625" style="177" customWidth="1"/>
    <col min="5956" max="5956" width="0.5703125" style="177" customWidth="1"/>
    <col min="5957" max="5957" width="2.140625" style="177" customWidth="1"/>
    <col min="5958" max="5958" width="0.5703125" style="177" customWidth="1"/>
    <col min="5959" max="5959" width="2.140625" style="177" customWidth="1"/>
    <col min="5960" max="5960" width="0.5703125" style="177" customWidth="1"/>
    <col min="5961" max="5961" width="2.140625" style="177" customWidth="1"/>
    <col min="5962" max="5962" width="0.5703125" style="177" customWidth="1"/>
    <col min="5963" max="5963" width="2.140625" style="177" customWidth="1"/>
    <col min="5964" max="5964" width="0.5703125" style="177" customWidth="1"/>
    <col min="5965" max="5965" width="2.140625" style="177" customWidth="1"/>
    <col min="5966" max="5966" width="0.5703125" style="177" customWidth="1"/>
    <col min="5967" max="5967" width="2.140625" style="177" customWidth="1"/>
    <col min="5968" max="5968" width="0.5703125" style="177" customWidth="1"/>
    <col min="5969" max="5969" width="2.140625" style="177" customWidth="1"/>
    <col min="5970" max="5970" width="0.5703125" style="177" customWidth="1"/>
    <col min="5971" max="5971" width="2.140625" style="177" customWidth="1"/>
    <col min="5972" max="5972" width="0.5703125" style="177" customWidth="1"/>
    <col min="5973" max="5973" width="2.140625" style="177" customWidth="1"/>
    <col min="5974" max="5974" width="0.5703125" style="177" customWidth="1"/>
    <col min="5975" max="5976" width="2.57031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8" width="0.5703125" style="177" customWidth="1"/>
    <col min="6209" max="6209" width="2.140625" style="177" customWidth="1"/>
    <col min="6210" max="6210" width="0.5703125" style="177" customWidth="1"/>
    <col min="6211" max="6211" width="2.140625" style="177" customWidth="1"/>
    <col min="6212" max="6212" width="0.5703125" style="177" customWidth="1"/>
    <col min="6213" max="6213" width="2.140625" style="177" customWidth="1"/>
    <col min="6214" max="6214" width="0.5703125" style="177" customWidth="1"/>
    <col min="6215" max="6215" width="2.140625" style="177" customWidth="1"/>
    <col min="6216" max="6216" width="0.5703125" style="177" customWidth="1"/>
    <col min="6217" max="6217" width="2.140625" style="177" customWidth="1"/>
    <col min="6218" max="6218" width="0.5703125" style="177" customWidth="1"/>
    <col min="6219" max="6219" width="2.140625" style="177" customWidth="1"/>
    <col min="6220" max="6220" width="0.5703125" style="177" customWidth="1"/>
    <col min="6221" max="6221" width="2.140625" style="177" customWidth="1"/>
    <col min="6222" max="6222" width="0.5703125" style="177" customWidth="1"/>
    <col min="6223" max="6223" width="2.140625" style="177" customWidth="1"/>
    <col min="6224" max="6224" width="0.5703125" style="177" customWidth="1"/>
    <col min="6225" max="6225" width="2.140625" style="177" customWidth="1"/>
    <col min="6226" max="6226" width="0.5703125" style="177" customWidth="1"/>
    <col min="6227" max="6227" width="2.140625" style="177" customWidth="1"/>
    <col min="6228" max="6228" width="0.5703125" style="177" customWidth="1"/>
    <col min="6229" max="6229" width="2.140625" style="177" customWidth="1"/>
    <col min="6230" max="6230" width="0.5703125" style="177" customWidth="1"/>
    <col min="6231" max="6232" width="2.57031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4" width="0.5703125" style="177" customWidth="1"/>
    <col min="6465" max="6465" width="2.140625" style="177" customWidth="1"/>
    <col min="6466" max="6466" width="0.5703125" style="177" customWidth="1"/>
    <col min="6467" max="6467" width="2.140625" style="177" customWidth="1"/>
    <col min="6468" max="6468" width="0.5703125" style="177" customWidth="1"/>
    <col min="6469" max="6469" width="2.140625" style="177" customWidth="1"/>
    <col min="6470" max="6470" width="0.5703125" style="177" customWidth="1"/>
    <col min="6471" max="6471" width="2.140625" style="177" customWidth="1"/>
    <col min="6472" max="6472" width="0.5703125" style="177" customWidth="1"/>
    <col min="6473" max="6473" width="2.140625" style="177" customWidth="1"/>
    <col min="6474" max="6474" width="0.5703125" style="177" customWidth="1"/>
    <col min="6475" max="6475" width="2.140625" style="177" customWidth="1"/>
    <col min="6476" max="6476" width="0.5703125" style="177" customWidth="1"/>
    <col min="6477" max="6477" width="2.140625" style="177" customWidth="1"/>
    <col min="6478" max="6478" width="0.5703125" style="177" customWidth="1"/>
    <col min="6479" max="6479" width="2.140625" style="177" customWidth="1"/>
    <col min="6480" max="6480" width="0.5703125" style="177" customWidth="1"/>
    <col min="6481" max="6481" width="2.140625" style="177" customWidth="1"/>
    <col min="6482" max="6482" width="0.5703125" style="177" customWidth="1"/>
    <col min="6483" max="6483" width="2.140625" style="177" customWidth="1"/>
    <col min="6484" max="6484" width="0.5703125" style="177" customWidth="1"/>
    <col min="6485" max="6485" width="2.140625" style="177" customWidth="1"/>
    <col min="6486" max="6486" width="0.5703125" style="177" customWidth="1"/>
    <col min="6487" max="6488" width="2.57031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20" width="0.5703125" style="177" customWidth="1"/>
    <col min="6721" max="6721" width="2.140625" style="177" customWidth="1"/>
    <col min="6722" max="6722" width="0.5703125" style="177" customWidth="1"/>
    <col min="6723" max="6723" width="2.140625" style="177" customWidth="1"/>
    <col min="6724" max="6724" width="0.5703125" style="177" customWidth="1"/>
    <col min="6725" max="6725" width="2.140625" style="177" customWidth="1"/>
    <col min="6726" max="6726" width="0.5703125" style="177" customWidth="1"/>
    <col min="6727" max="6727" width="2.140625" style="177" customWidth="1"/>
    <col min="6728" max="6728" width="0.5703125" style="177" customWidth="1"/>
    <col min="6729" max="6729" width="2.140625" style="177" customWidth="1"/>
    <col min="6730" max="6730" width="0.5703125" style="177" customWidth="1"/>
    <col min="6731" max="6731" width="2.140625" style="177" customWidth="1"/>
    <col min="6732" max="6732" width="0.5703125" style="177" customWidth="1"/>
    <col min="6733" max="6733" width="2.140625" style="177" customWidth="1"/>
    <col min="6734" max="6734" width="0.5703125" style="177" customWidth="1"/>
    <col min="6735" max="6735" width="2.140625" style="177" customWidth="1"/>
    <col min="6736" max="6736" width="0.5703125" style="177" customWidth="1"/>
    <col min="6737" max="6737" width="2.140625" style="177" customWidth="1"/>
    <col min="6738" max="6738" width="0.5703125" style="177" customWidth="1"/>
    <col min="6739" max="6739" width="2.140625" style="177" customWidth="1"/>
    <col min="6740" max="6740" width="0.5703125" style="177" customWidth="1"/>
    <col min="6741" max="6741" width="2.140625" style="177" customWidth="1"/>
    <col min="6742" max="6742" width="0.5703125" style="177" customWidth="1"/>
    <col min="6743" max="6744" width="2.57031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6" width="0.5703125" style="177" customWidth="1"/>
    <col min="6977" max="6977" width="2.140625" style="177" customWidth="1"/>
    <col min="6978" max="6978" width="0.5703125" style="177" customWidth="1"/>
    <col min="6979" max="6979" width="2.140625" style="177" customWidth="1"/>
    <col min="6980" max="6980" width="0.5703125" style="177" customWidth="1"/>
    <col min="6981" max="6981" width="2.140625" style="177" customWidth="1"/>
    <col min="6982" max="6982" width="0.5703125" style="177" customWidth="1"/>
    <col min="6983" max="6983" width="2.140625" style="177" customWidth="1"/>
    <col min="6984" max="6984" width="0.5703125" style="177" customWidth="1"/>
    <col min="6985" max="6985" width="2.140625" style="177" customWidth="1"/>
    <col min="6986" max="6986" width="0.5703125" style="177" customWidth="1"/>
    <col min="6987" max="6987" width="2.140625" style="177" customWidth="1"/>
    <col min="6988" max="6988" width="0.5703125" style="177" customWidth="1"/>
    <col min="6989" max="6989" width="2.140625" style="177" customWidth="1"/>
    <col min="6990" max="6990" width="0.5703125" style="177" customWidth="1"/>
    <col min="6991" max="6991" width="2.140625" style="177" customWidth="1"/>
    <col min="6992" max="6992" width="0.5703125" style="177" customWidth="1"/>
    <col min="6993" max="6993" width="2.140625" style="177" customWidth="1"/>
    <col min="6994" max="6994" width="0.5703125" style="177" customWidth="1"/>
    <col min="6995" max="6995" width="2.140625" style="177" customWidth="1"/>
    <col min="6996" max="6996" width="0.5703125" style="177" customWidth="1"/>
    <col min="6997" max="6997" width="2.140625" style="177" customWidth="1"/>
    <col min="6998" max="6998" width="0.5703125" style="177" customWidth="1"/>
    <col min="6999" max="7000" width="2.57031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2" width="0.5703125" style="177" customWidth="1"/>
    <col min="7233" max="7233" width="2.140625" style="177" customWidth="1"/>
    <col min="7234" max="7234" width="0.5703125" style="177" customWidth="1"/>
    <col min="7235" max="7235" width="2.140625" style="177" customWidth="1"/>
    <col min="7236" max="7236" width="0.5703125" style="177" customWidth="1"/>
    <col min="7237" max="7237" width="2.140625" style="177" customWidth="1"/>
    <col min="7238" max="7238" width="0.5703125" style="177" customWidth="1"/>
    <col min="7239" max="7239" width="2.140625" style="177" customWidth="1"/>
    <col min="7240" max="7240" width="0.5703125" style="177" customWidth="1"/>
    <col min="7241" max="7241" width="2.140625" style="177" customWidth="1"/>
    <col min="7242" max="7242" width="0.5703125" style="177" customWidth="1"/>
    <col min="7243" max="7243" width="2.140625" style="177" customWidth="1"/>
    <col min="7244" max="7244" width="0.5703125" style="177" customWidth="1"/>
    <col min="7245" max="7245" width="2.140625" style="177" customWidth="1"/>
    <col min="7246" max="7246" width="0.5703125" style="177" customWidth="1"/>
    <col min="7247" max="7247" width="2.140625" style="177" customWidth="1"/>
    <col min="7248" max="7248" width="0.5703125" style="177" customWidth="1"/>
    <col min="7249" max="7249" width="2.140625" style="177" customWidth="1"/>
    <col min="7250" max="7250" width="0.5703125" style="177" customWidth="1"/>
    <col min="7251" max="7251" width="2.140625" style="177" customWidth="1"/>
    <col min="7252" max="7252" width="0.5703125" style="177" customWidth="1"/>
    <col min="7253" max="7253" width="2.140625" style="177" customWidth="1"/>
    <col min="7254" max="7254" width="0.5703125" style="177" customWidth="1"/>
    <col min="7255" max="7256" width="2.57031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8" width="0.5703125" style="177" customWidth="1"/>
    <col min="7489" max="7489" width="2.140625" style="177" customWidth="1"/>
    <col min="7490" max="7490" width="0.5703125" style="177" customWidth="1"/>
    <col min="7491" max="7491" width="2.140625" style="177" customWidth="1"/>
    <col min="7492" max="7492" width="0.5703125" style="177" customWidth="1"/>
    <col min="7493" max="7493" width="2.140625" style="177" customWidth="1"/>
    <col min="7494" max="7494" width="0.5703125" style="177" customWidth="1"/>
    <col min="7495" max="7495" width="2.140625" style="177" customWidth="1"/>
    <col min="7496" max="7496" width="0.5703125" style="177" customWidth="1"/>
    <col min="7497" max="7497" width="2.140625" style="177" customWidth="1"/>
    <col min="7498" max="7498" width="0.5703125" style="177" customWidth="1"/>
    <col min="7499" max="7499" width="2.140625" style="177" customWidth="1"/>
    <col min="7500" max="7500" width="0.5703125" style="177" customWidth="1"/>
    <col min="7501" max="7501" width="2.140625" style="177" customWidth="1"/>
    <col min="7502" max="7502" width="0.5703125" style="177" customWidth="1"/>
    <col min="7503" max="7503" width="2.140625" style="177" customWidth="1"/>
    <col min="7504" max="7504" width="0.5703125" style="177" customWidth="1"/>
    <col min="7505" max="7505" width="2.140625" style="177" customWidth="1"/>
    <col min="7506" max="7506" width="0.5703125" style="177" customWidth="1"/>
    <col min="7507" max="7507" width="2.140625" style="177" customWidth="1"/>
    <col min="7508" max="7508" width="0.5703125" style="177" customWidth="1"/>
    <col min="7509" max="7509" width="2.140625" style="177" customWidth="1"/>
    <col min="7510" max="7510" width="0.5703125" style="177" customWidth="1"/>
    <col min="7511" max="7512" width="2.57031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4" width="0.5703125" style="177" customWidth="1"/>
    <col min="7745" max="7745" width="2.140625" style="177" customWidth="1"/>
    <col min="7746" max="7746" width="0.5703125" style="177" customWidth="1"/>
    <col min="7747" max="7747" width="2.140625" style="177" customWidth="1"/>
    <col min="7748" max="7748" width="0.5703125" style="177" customWidth="1"/>
    <col min="7749" max="7749" width="2.140625" style="177" customWidth="1"/>
    <col min="7750" max="7750" width="0.5703125" style="177" customWidth="1"/>
    <col min="7751" max="7751" width="2.140625" style="177" customWidth="1"/>
    <col min="7752" max="7752" width="0.5703125" style="177" customWidth="1"/>
    <col min="7753" max="7753" width="2.140625" style="177" customWidth="1"/>
    <col min="7754" max="7754" width="0.5703125" style="177" customWidth="1"/>
    <col min="7755" max="7755" width="2.140625" style="177" customWidth="1"/>
    <col min="7756" max="7756" width="0.5703125" style="177" customWidth="1"/>
    <col min="7757" max="7757" width="2.140625" style="177" customWidth="1"/>
    <col min="7758" max="7758" width="0.5703125" style="177" customWidth="1"/>
    <col min="7759" max="7759" width="2.140625" style="177" customWidth="1"/>
    <col min="7760" max="7760" width="0.5703125" style="177" customWidth="1"/>
    <col min="7761" max="7761" width="2.140625" style="177" customWidth="1"/>
    <col min="7762" max="7762" width="0.5703125" style="177" customWidth="1"/>
    <col min="7763" max="7763" width="2.140625" style="177" customWidth="1"/>
    <col min="7764" max="7764" width="0.5703125" style="177" customWidth="1"/>
    <col min="7765" max="7765" width="2.140625" style="177" customWidth="1"/>
    <col min="7766" max="7766" width="0.5703125" style="177" customWidth="1"/>
    <col min="7767" max="7768" width="2.57031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8000" width="0.5703125" style="177" customWidth="1"/>
    <col min="8001" max="8001" width="2.140625" style="177" customWidth="1"/>
    <col min="8002" max="8002" width="0.5703125" style="177" customWidth="1"/>
    <col min="8003" max="8003" width="2.140625" style="177" customWidth="1"/>
    <col min="8004" max="8004" width="0.5703125" style="177" customWidth="1"/>
    <col min="8005" max="8005" width="2.140625" style="177" customWidth="1"/>
    <col min="8006" max="8006" width="0.5703125" style="177" customWidth="1"/>
    <col min="8007" max="8007" width="2.140625" style="177" customWidth="1"/>
    <col min="8008" max="8008" width="0.5703125" style="177" customWidth="1"/>
    <col min="8009" max="8009" width="2.140625" style="177" customWidth="1"/>
    <col min="8010" max="8010" width="0.5703125" style="177" customWidth="1"/>
    <col min="8011" max="8011" width="2.140625" style="177" customWidth="1"/>
    <col min="8012" max="8012" width="0.5703125" style="177" customWidth="1"/>
    <col min="8013" max="8013" width="2.140625" style="177" customWidth="1"/>
    <col min="8014" max="8014" width="0.5703125" style="177" customWidth="1"/>
    <col min="8015" max="8015" width="2.140625" style="177" customWidth="1"/>
    <col min="8016" max="8016" width="0.5703125" style="177" customWidth="1"/>
    <col min="8017" max="8017" width="2.140625" style="177" customWidth="1"/>
    <col min="8018" max="8018" width="0.5703125" style="177" customWidth="1"/>
    <col min="8019" max="8019" width="2.140625" style="177" customWidth="1"/>
    <col min="8020" max="8020" width="0.5703125" style="177" customWidth="1"/>
    <col min="8021" max="8021" width="2.140625" style="177" customWidth="1"/>
    <col min="8022" max="8022" width="0.5703125" style="177" customWidth="1"/>
    <col min="8023" max="8024" width="2.57031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6" width="0.5703125" style="177" customWidth="1"/>
    <col min="8257" max="8257" width="2.140625" style="177" customWidth="1"/>
    <col min="8258" max="8258" width="0.5703125" style="177" customWidth="1"/>
    <col min="8259" max="8259" width="2.140625" style="177" customWidth="1"/>
    <col min="8260" max="8260" width="0.5703125" style="177" customWidth="1"/>
    <col min="8261" max="8261" width="2.140625" style="177" customWidth="1"/>
    <col min="8262" max="8262" width="0.5703125" style="177" customWidth="1"/>
    <col min="8263" max="8263" width="2.140625" style="177" customWidth="1"/>
    <col min="8264" max="8264" width="0.5703125" style="177" customWidth="1"/>
    <col min="8265" max="8265" width="2.140625" style="177" customWidth="1"/>
    <col min="8266" max="8266" width="0.5703125" style="177" customWidth="1"/>
    <col min="8267" max="8267" width="2.140625" style="177" customWidth="1"/>
    <col min="8268" max="8268" width="0.5703125" style="177" customWidth="1"/>
    <col min="8269" max="8269" width="2.140625" style="177" customWidth="1"/>
    <col min="8270" max="8270" width="0.5703125" style="177" customWidth="1"/>
    <col min="8271" max="8271" width="2.140625" style="177" customWidth="1"/>
    <col min="8272" max="8272" width="0.5703125" style="177" customWidth="1"/>
    <col min="8273" max="8273" width="2.140625" style="177" customWidth="1"/>
    <col min="8274" max="8274" width="0.5703125" style="177" customWidth="1"/>
    <col min="8275" max="8275" width="2.140625" style="177" customWidth="1"/>
    <col min="8276" max="8276" width="0.5703125" style="177" customWidth="1"/>
    <col min="8277" max="8277" width="2.140625" style="177" customWidth="1"/>
    <col min="8278" max="8278" width="0.5703125" style="177" customWidth="1"/>
    <col min="8279" max="8280" width="2.57031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2" width="0.5703125" style="177" customWidth="1"/>
    <col min="8513" max="8513" width="2.140625" style="177" customWidth="1"/>
    <col min="8514" max="8514" width="0.5703125" style="177" customWidth="1"/>
    <col min="8515" max="8515" width="2.140625" style="177" customWidth="1"/>
    <col min="8516" max="8516" width="0.5703125" style="177" customWidth="1"/>
    <col min="8517" max="8517" width="2.140625" style="177" customWidth="1"/>
    <col min="8518" max="8518" width="0.5703125" style="177" customWidth="1"/>
    <col min="8519" max="8519" width="2.140625" style="177" customWidth="1"/>
    <col min="8520" max="8520" width="0.5703125" style="177" customWidth="1"/>
    <col min="8521" max="8521" width="2.140625" style="177" customWidth="1"/>
    <col min="8522" max="8522" width="0.5703125" style="177" customWidth="1"/>
    <col min="8523" max="8523" width="2.140625" style="177" customWidth="1"/>
    <col min="8524" max="8524" width="0.5703125" style="177" customWidth="1"/>
    <col min="8525" max="8525" width="2.140625" style="177" customWidth="1"/>
    <col min="8526" max="8526" width="0.5703125" style="177" customWidth="1"/>
    <col min="8527" max="8527" width="2.140625" style="177" customWidth="1"/>
    <col min="8528" max="8528" width="0.5703125" style="177" customWidth="1"/>
    <col min="8529" max="8529" width="2.140625" style="177" customWidth="1"/>
    <col min="8530" max="8530" width="0.5703125" style="177" customWidth="1"/>
    <col min="8531" max="8531" width="2.140625" style="177" customWidth="1"/>
    <col min="8532" max="8532" width="0.5703125" style="177" customWidth="1"/>
    <col min="8533" max="8533" width="2.140625" style="177" customWidth="1"/>
    <col min="8534" max="8534" width="0.5703125" style="177" customWidth="1"/>
    <col min="8535" max="8536" width="2.57031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8" width="0.5703125" style="177" customWidth="1"/>
    <col min="8769" max="8769" width="2.140625" style="177" customWidth="1"/>
    <col min="8770" max="8770" width="0.5703125" style="177" customWidth="1"/>
    <col min="8771" max="8771" width="2.140625" style="177" customWidth="1"/>
    <col min="8772" max="8772" width="0.5703125" style="177" customWidth="1"/>
    <col min="8773" max="8773" width="2.140625" style="177" customWidth="1"/>
    <col min="8774" max="8774" width="0.5703125" style="177" customWidth="1"/>
    <col min="8775" max="8775" width="2.140625" style="177" customWidth="1"/>
    <col min="8776" max="8776" width="0.5703125" style="177" customWidth="1"/>
    <col min="8777" max="8777" width="2.140625" style="177" customWidth="1"/>
    <col min="8778" max="8778" width="0.5703125" style="177" customWidth="1"/>
    <col min="8779" max="8779" width="2.140625" style="177" customWidth="1"/>
    <col min="8780" max="8780" width="0.5703125" style="177" customWidth="1"/>
    <col min="8781" max="8781" width="2.140625" style="177" customWidth="1"/>
    <col min="8782" max="8782" width="0.5703125" style="177" customWidth="1"/>
    <col min="8783" max="8783" width="2.140625" style="177" customWidth="1"/>
    <col min="8784" max="8784" width="0.5703125" style="177" customWidth="1"/>
    <col min="8785" max="8785" width="2.140625" style="177" customWidth="1"/>
    <col min="8786" max="8786" width="0.5703125" style="177" customWidth="1"/>
    <col min="8787" max="8787" width="2.140625" style="177" customWidth="1"/>
    <col min="8788" max="8788" width="0.5703125" style="177" customWidth="1"/>
    <col min="8789" max="8789" width="2.140625" style="177" customWidth="1"/>
    <col min="8790" max="8790" width="0.5703125" style="177" customWidth="1"/>
    <col min="8791" max="8792" width="2.57031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4" width="0.5703125" style="177" customWidth="1"/>
    <col min="9025" max="9025" width="2.140625" style="177" customWidth="1"/>
    <col min="9026" max="9026" width="0.5703125" style="177" customWidth="1"/>
    <col min="9027" max="9027" width="2.140625" style="177" customWidth="1"/>
    <col min="9028" max="9028" width="0.5703125" style="177" customWidth="1"/>
    <col min="9029" max="9029" width="2.140625" style="177" customWidth="1"/>
    <col min="9030" max="9030" width="0.5703125" style="177" customWidth="1"/>
    <col min="9031" max="9031" width="2.140625" style="177" customWidth="1"/>
    <col min="9032" max="9032" width="0.5703125" style="177" customWidth="1"/>
    <col min="9033" max="9033" width="2.140625" style="177" customWidth="1"/>
    <col min="9034" max="9034" width="0.5703125" style="177" customWidth="1"/>
    <col min="9035" max="9035" width="2.140625" style="177" customWidth="1"/>
    <col min="9036" max="9036" width="0.5703125" style="177" customWidth="1"/>
    <col min="9037" max="9037" width="2.140625" style="177" customWidth="1"/>
    <col min="9038" max="9038" width="0.5703125" style="177" customWidth="1"/>
    <col min="9039" max="9039" width="2.140625" style="177" customWidth="1"/>
    <col min="9040" max="9040" width="0.5703125" style="177" customWidth="1"/>
    <col min="9041" max="9041" width="2.140625" style="177" customWidth="1"/>
    <col min="9042" max="9042" width="0.5703125" style="177" customWidth="1"/>
    <col min="9043" max="9043" width="2.140625" style="177" customWidth="1"/>
    <col min="9044" max="9044" width="0.5703125" style="177" customWidth="1"/>
    <col min="9045" max="9045" width="2.140625" style="177" customWidth="1"/>
    <col min="9046" max="9046" width="0.5703125" style="177" customWidth="1"/>
    <col min="9047" max="9048" width="2.57031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80" width="0.5703125" style="177" customWidth="1"/>
    <col min="9281" max="9281" width="2.140625" style="177" customWidth="1"/>
    <col min="9282" max="9282" width="0.5703125" style="177" customWidth="1"/>
    <col min="9283" max="9283" width="2.140625" style="177" customWidth="1"/>
    <col min="9284" max="9284" width="0.5703125" style="177" customWidth="1"/>
    <col min="9285" max="9285" width="2.140625" style="177" customWidth="1"/>
    <col min="9286" max="9286" width="0.5703125" style="177" customWidth="1"/>
    <col min="9287" max="9287" width="2.140625" style="177" customWidth="1"/>
    <col min="9288" max="9288" width="0.5703125" style="177" customWidth="1"/>
    <col min="9289" max="9289" width="2.140625" style="177" customWidth="1"/>
    <col min="9290" max="9290" width="0.5703125" style="177" customWidth="1"/>
    <col min="9291" max="9291" width="2.140625" style="177" customWidth="1"/>
    <col min="9292" max="9292" width="0.5703125" style="177" customWidth="1"/>
    <col min="9293" max="9293" width="2.140625" style="177" customWidth="1"/>
    <col min="9294" max="9294" width="0.5703125" style="177" customWidth="1"/>
    <col min="9295" max="9295" width="2.140625" style="177" customWidth="1"/>
    <col min="9296" max="9296" width="0.5703125" style="177" customWidth="1"/>
    <col min="9297" max="9297" width="2.140625" style="177" customWidth="1"/>
    <col min="9298" max="9298" width="0.5703125" style="177" customWidth="1"/>
    <col min="9299" max="9299" width="2.140625" style="177" customWidth="1"/>
    <col min="9300" max="9300" width="0.5703125" style="177" customWidth="1"/>
    <col min="9301" max="9301" width="2.140625" style="177" customWidth="1"/>
    <col min="9302" max="9302" width="0.5703125" style="177" customWidth="1"/>
    <col min="9303" max="9304" width="2.57031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6" width="0.5703125" style="177" customWidth="1"/>
    <col min="9537" max="9537" width="2.140625" style="177" customWidth="1"/>
    <col min="9538" max="9538" width="0.5703125" style="177" customWidth="1"/>
    <col min="9539" max="9539" width="2.140625" style="177" customWidth="1"/>
    <col min="9540" max="9540" width="0.5703125" style="177" customWidth="1"/>
    <col min="9541" max="9541" width="2.140625" style="177" customWidth="1"/>
    <col min="9542" max="9542" width="0.5703125" style="177" customWidth="1"/>
    <col min="9543" max="9543" width="2.140625" style="177" customWidth="1"/>
    <col min="9544" max="9544" width="0.5703125" style="177" customWidth="1"/>
    <col min="9545" max="9545" width="2.140625" style="177" customWidth="1"/>
    <col min="9546" max="9546" width="0.5703125" style="177" customWidth="1"/>
    <col min="9547" max="9547" width="2.140625" style="177" customWidth="1"/>
    <col min="9548" max="9548" width="0.5703125" style="177" customWidth="1"/>
    <col min="9549" max="9549" width="2.140625" style="177" customWidth="1"/>
    <col min="9550" max="9550" width="0.5703125" style="177" customWidth="1"/>
    <col min="9551" max="9551" width="2.140625" style="177" customWidth="1"/>
    <col min="9552" max="9552" width="0.5703125" style="177" customWidth="1"/>
    <col min="9553" max="9553" width="2.140625" style="177" customWidth="1"/>
    <col min="9554" max="9554" width="0.5703125" style="177" customWidth="1"/>
    <col min="9555" max="9555" width="2.140625" style="177" customWidth="1"/>
    <col min="9556" max="9556" width="0.5703125" style="177" customWidth="1"/>
    <col min="9557" max="9557" width="2.140625" style="177" customWidth="1"/>
    <col min="9558" max="9558" width="0.5703125" style="177" customWidth="1"/>
    <col min="9559" max="9560" width="2.57031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2" width="0.5703125" style="177" customWidth="1"/>
    <col min="9793" max="9793" width="2.140625" style="177" customWidth="1"/>
    <col min="9794" max="9794" width="0.5703125" style="177" customWidth="1"/>
    <col min="9795" max="9795" width="2.140625" style="177" customWidth="1"/>
    <col min="9796" max="9796" width="0.5703125" style="177" customWidth="1"/>
    <col min="9797" max="9797" width="2.140625" style="177" customWidth="1"/>
    <col min="9798" max="9798" width="0.5703125" style="177" customWidth="1"/>
    <col min="9799" max="9799" width="2.140625" style="177" customWidth="1"/>
    <col min="9800" max="9800" width="0.5703125" style="177" customWidth="1"/>
    <col min="9801" max="9801" width="2.140625" style="177" customWidth="1"/>
    <col min="9802" max="9802" width="0.5703125" style="177" customWidth="1"/>
    <col min="9803" max="9803" width="2.140625" style="177" customWidth="1"/>
    <col min="9804" max="9804" width="0.5703125" style="177" customWidth="1"/>
    <col min="9805" max="9805" width="2.140625" style="177" customWidth="1"/>
    <col min="9806" max="9806" width="0.5703125" style="177" customWidth="1"/>
    <col min="9807" max="9807" width="2.140625" style="177" customWidth="1"/>
    <col min="9808" max="9808" width="0.5703125" style="177" customWidth="1"/>
    <col min="9809" max="9809" width="2.140625" style="177" customWidth="1"/>
    <col min="9810" max="9810" width="0.5703125" style="177" customWidth="1"/>
    <col min="9811" max="9811" width="2.140625" style="177" customWidth="1"/>
    <col min="9812" max="9812" width="0.5703125" style="177" customWidth="1"/>
    <col min="9813" max="9813" width="2.140625" style="177" customWidth="1"/>
    <col min="9814" max="9814" width="0.5703125" style="177" customWidth="1"/>
    <col min="9815" max="9816" width="2.57031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8" width="0.5703125" style="177" customWidth="1"/>
    <col min="10049" max="10049" width="2.140625" style="177" customWidth="1"/>
    <col min="10050" max="10050" width="0.5703125" style="177" customWidth="1"/>
    <col min="10051" max="10051" width="2.140625" style="177" customWidth="1"/>
    <col min="10052" max="10052" width="0.5703125" style="177" customWidth="1"/>
    <col min="10053" max="10053" width="2.140625" style="177" customWidth="1"/>
    <col min="10054" max="10054" width="0.5703125" style="177" customWidth="1"/>
    <col min="10055" max="10055" width="2.140625" style="177" customWidth="1"/>
    <col min="10056" max="10056" width="0.5703125" style="177" customWidth="1"/>
    <col min="10057" max="10057" width="2.140625" style="177" customWidth="1"/>
    <col min="10058" max="10058" width="0.5703125" style="177" customWidth="1"/>
    <col min="10059" max="10059" width="2.140625" style="177" customWidth="1"/>
    <col min="10060" max="10060" width="0.5703125" style="177" customWidth="1"/>
    <col min="10061" max="10061" width="2.140625" style="177" customWidth="1"/>
    <col min="10062" max="10062" width="0.5703125" style="177" customWidth="1"/>
    <col min="10063" max="10063" width="2.140625" style="177" customWidth="1"/>
    <col min="10064" max="10064" width="0.5703125" style="177" customWidth="1"/>
    <col min="10065" max="10065" width="2.140625" style="177" customWidth="1"/>
    <col min="10066" max="10066" width="0.5703125" style="177" customWidth="1"/>
    <col min="10067" max="10067" width="2.140625" style="177" customWidth="1"/>
    <col min="10068" max="10068" width="0.5703125" style="177" customWidth="1"/>
    <col min="10069" max="10069" width="2.140625" style="177" customWidth="1"/>
    <col min="10070" max="10070" width="0.5703125" style="177" customWidth="1"/>
    <col min="10071" max="10072" width="2.57031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4" width="0.5703125" style="177" customWidth="1"/>
    <col min="10305" max="10305" width="2.140625" style="177" customWidth="1"/>
    <col min="10306" max="10306" width="0.5703125" style="177" customWidth="1"/>
    <col min="10307" max="10307" width="2.140625" style="177" customWidth="1"/>
    <col min="10308" max="10308" width="0.5703125" style="177" customWidth="1"/>
    <col min="10309" max="10309" width="2.140625" style="177" customWidth="1"/>
    <col min="10310" max="10310" width="0.5703125" style="177" customWidth="1"/>
    <col min="10311" max="10311" width="2.140625" style="177" customWidth="1"/>
    <col min="10312" max="10312" width="0.5703125" style="177" customWidth="1"/>
    <col min="10313" max="10313" width="2.140625" style="177" customWidth="1"/>
    <col min="10314" max="10314" width="0.5703125" style="177" customWidth="1"/>
    <col min="10315" max="10315" width="2.140625" style="177" customWidth="1"/>
    <col min="10316" max="10316" width="0.5703125" style="177" customWidth="1"/>
    <col min="10317" max="10317" width="2.140625" style="177" customWidth="1"/>
    <col min="10318" max="10318" width="0.5703125" style="177" customWidth="1"/>
    <col min="10319" max="10319" width="2.140625" style="177" customWidth="1"/>
    <col min="10320" max="10320" width="0.5703125" style="177" customWidth="1"/>
    <col min="10321" max="10321" width="2.140625" style="177" customWidth="1"/>
    <col min="10322" max="10322" width="0.5703125" style="177" customWidth="1"/>
    <col min="10323" max="10323" width="2.140625" style="177" customWidth="1"/>
    <col min="10324" max="10324" width="0.5703125" style="177" customWidth="1"/>
    <col min="10325" max="10325" width="2.140625" style="177" customWidth="1"/>
    <col min="10326" max="10326" width="0.5703125" style="177" customWidth="1"/>
    <col min="10327" max="10328" width="2.57031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60" width="0.5703125" style="177" customWidth="1"/>
    <col min="10561" max="10561" width="2.140625" style="177" customWidth="1"/>
    <col min="10562" max="10562" width="0.5703125" style="177" customWidth="1"/>
    <col min="10563" max="10563" width="2.140625" style="177" customWidth="1"/>
    <col min="10564" max="10564" width="0.5703125" style="177" customWidth="1"/>
    <col min="10565" max="10565" width="2.140625" style="177" customWidth="1"/>
    <col min="10566" max="10566" width="0.5703125" style="177" customWidth="1"/>
    <col min="10567" max="10567" width="2.140625" style="177" customWidth="1"/>
    <col min="10568" max="10568" width="0.5703125" style="177" customWidth="1"/>
    <col min="10569" max="10569" width="2.140625" style="177" customWidth="1"/>
    <col min="10570" max="10570" width="0.5703125" style="177" customWidth="1"/>
    <col min="10571" max="10571" width="2.140625" style="177" customWidth="1"/>
    <col min="10572" max="10572" width="0.5703125" style="177" customWidth="1"/>
    <col min="10573" max="10573" width="2.140625" style="177" customWidth="1"/>
    <col min="10574" max="10574" width="0.5703125" style="177" customWidth="1"/>
    <col min="10575" max="10575" width="2.140625" style="177" customWidth="1"/>
    <col min="10576" max="10576" width="0.5703125" style="177" customWidth="1"/>
    <col min="10577" max="10577" width="2.140625" style="177" customWidth="1"/>
    <col min="10578" max="10578" width="0.5703125" style="177" customWidth="1"/>
    <col min="10579" max="10579" width="2.140625" style="177" customWidth="1"/>
    <col min="10580" max="10580" width="0.5703125" style="177" customWidth="1"/>
    <col min="10581" max="10581" width="2.140625" style="177" customWidth="1"/>
    <col min="10582" max="10582" width="0.5703125" style="177" customWidth="1"/>
    <col min="10583" max="10584" width="2.57031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6" width="0.5703125" style="177" customWidth="1"/>
    <col min="10817" max="10817" width="2.140625" style="177" customWidth="1"/>
    <col min="10818" max="10818" width="0.5703125" style="177" customWidth="1"/>
    <col min="10819" max="10819" width="2.140625" style="177" customWidth="1"/>
    <col min="10820" max="10820" width="0.5703125" style="177" customWidth="1"/>
    <col min="10821" max="10821" width="2.140625" style="177" customWidth="1"/>
    <col min="10822" max="10822" width="0.5703125" style="177" customWidth="1"/>
    <col min="10823" max="10823" width="2.140625" style="177" customWidth="1"/>
    <col min="10824" max="10824" width="0.5703125" style="177" customWidth="1"/>
    <col min="10825" max="10825" width="2.140625" style="177" customWidth="1"/>
    <col min="10826" max="10826" width="0.5703125" style="177" customWidth="1"/>
    <col min="10827" max="10827" width="2.140625" style="177" customWidth="1"/>
    <col min="10828" max="10828" width="0.5703125" style="177" customWidth="1"/>
    <col min="10829" max="10829" width="2.140625" style="177" customWidth="1"/>
    <col min="10830" max="10830" width="0.5703125" style="177" customWidth="1"/>
    <col min="10831" max="10831" width="2.140625" style="177" customWidth="1"/>
    <col min="10832" max="10832" width="0.5703125" style="177" customWidth="1"/>
    <col min="10833" max="10833" width="2.140625" style="177" customWidth="1"/>
    <col min="10834" max="10834" width="0.5703125" style="177" customWidth="1"/>
    <col min="10835" max="10835" width="2.140625" style="177" customWidth="1"/>
    <col min="10836" max="10836" width="0.5703125" style="177" customWidth="1"/>
    <col min="10837" max="10837" width="2.140625" style="177" customWidth="1"/>
    <col min="10838" max="10838" width="0.5703125" style="177" customWidth="1"/>
    <col min="10839" max="10840" width="2.57031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2" width="0.5703125" style="177" customWidth="1"/>
    <col min="11073" max="11073" width="2.140625" style="177" customWidth="1"/>
    <col min="11074" max="11074" width="0.5703125" style="177" customWidth="1"/>
    <col min="11075" max="11075" width="2.140625" style="177" customWidth="1"/>
    <col min="11076" max="11076" width="0.5703125" style="177" customWidth="1"/>
    <col min="11077" max="11077" width="2.140625" style="177" customWidth="1"/>
    <col min="11078" max="11078" width="0.5703125" style="177" customWidth="1"/>
    <col min="11079" max="11079" width="2.140625" style="177" customWidth="1"/>
    <col min="11080" max="11080" width="0.5703125" style="177" customWidth="1"/>
    <col min="11081" max="11081" width="2.140625" style="177" customWidth="1"/>
    <col min="11082" max="11082" width="0.5703125" style="177" customWidth="1"/>
    <col min="11083" max="11083" width="2.140625" style="177" customWidth="1"/>
    <col min="11084" max="11084" width="0.5703125" style="177" customWidth="1"/>
    <col min="11085" max="11085" width="2.140625" style="177" customWidth="1"/>
    <col min="11086" max="11086" width="0.5703125" style="177" customWidth="1"/>
    <col min="11087" max="11087" width="2.140625" style="177" customWidth="1"/>
    <col min="11088" max="11088" width="0.5703125" style="177" customWidth="1"/>
    <col min="11089" max="11089" width="2.140625" style="177" customWidth="1"/>
    <col min="11090" max="11090" width="0.5703125" style="177" customWidth="1"/>
    <col min="11091" max="11091" width="2.140625" style="177" customWidth="1"/>
    <col min="11092" max="11092" width="0.5703125" style="177" customWidth="1"/>
    <col min="11093" max="11093" width="2.140625" style="177" customWidth="1"/>
    <col min="11094" max="11094" width="0.5703125" style="177" customWidth="1"/>
    <col min="11095" max="11096" width="2.57031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8" width="0.5703125" style="177" customWidth="1"/>
    <col min="11329" max="11329" width="2.140625" style="177" customWidth="1"/>
    <col min="11330" max="11330" width="0.5703125" style="177" customWidth="1"/>
    <col min="11331" max="11331" width="2.140625" style="177" customWidth="1"/>
    <col min="11332" max="11332" width="0.5703125" style="177" customWidth="1"/>
    <col min="11333" max="11333" width="2.140625" style="177" customWidth="1"/>
    <col min="11334" max="11334" width="0.5703125" style="177" customWidth="1"/>
    <col min="11335" max="11335" width="2.140625" style="177" customWidth="1"/>
    <col min="11336" max="11336" width="0.5703125" style="177" customWidth="1"/>
    <col min="11337" max="11337" width="2.140625" style="177" customWidth="1"/>
    <col min="11338" max="11338" width="0.5703125" style="177" customWidth="1"/>
    <col min="11339" max="11339" width="2.140625" style="177" customWidth="1"/>
    <col min="11340" max="11340" width="0.5703125" style="177" customWidth="1"/>
    <col min="11341" max="11341" width="2.140625" style="177" customWidth="1"/>
    <col min="11342" max="11342" width="0.5703125" style="177" customWidth="1"/>
    <col min="11343" max="11343" width="2.140625" style="177" customWidth="1"/>
    <col min="11344" max="11344" width="0.5703125" style="177" customWidth="1"/>
    <col min="11345" max="11345" width="2.140625" style="177" customWidth="1"/>
    <col min="11346" max="11346" width="0.5703125" style="177" customWidth="1"/>
    <col min="11347" max="11347" width="2.140625" style="177" customWidth="1"/>
    <col min="11348" max="11348" width="0.5703125" style="177" customWidth="1"/>
    <col min="11349" max="11349" width="2.140625" style="177" customWidth="1"/>
    <col min="11350" max="11350" width="0.5703125" style="177" customWidth="1"/>
    <col min="11351" max="11352" width="2.57031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4" width="0.5703125" style="177" customWidth="1"/>
    <col min="11585" max="11585" width="2.140625" style="177" customWidth="1"/>
    <col min="11586" max="11586" width="0.5703125" style="177" customWidth="1"/>
    <col min="11587" max="11587" width="2.140625" style="177" customWidth="1"/>
    <col min="11588" max="11588" width="0.5703125" style="177" customWidth="1"/>
    <col min="11589" max="11589" width="2.140625" style="177" customWidth="1"/>
    <col min="11590" max="11590" width="0.5703125" style="177" customWidth="1"/>
    <col min="11591" max="11591" width="2.140625" style="177" customWidth="1"/>
    <col min="11592" max="11592" width="0.5703125" style="177" customWidth="1"/>
    <col min="11593" max="11593" width="2.140625" style="177" customWidth="1"/>
    <col min="11594" max="11594" width="0.5703125" style="177" customWidth="1"/>
    <col min="11595" max="11595" width="2.140625" style="177" customWidth="1"/>
    <col min="11596" max="11596" width="0.5703125" style="177" customWidth="1"/>
    <col min="11597" max="11597" width="2.140625" style="177" customWidth="1"/>
    <col min="11598" max="11598" width="0.5703125" style="177" customWidth="1"/>
    <col min="11599" max="11599" width="2.140625" style="177" customWidth="1"/>
    <col min="11600" max="11600" width="0.5703125" style="177" customWidth="1"/>
    <col min="11601" max="11601" width="2.140625" style="177" customWidth="1"/>
    <col min="11602" max="11602" width="0.5703125" style="177" customWidth="1"/>
    <col min="11603" max="11603" width="2.140625" style="177" customWidth="1"/>
    <col min="11604" max="11604" width="0.5703125" style="177" customWidth="1"/>
    <col min="11605" max="11605" width="2.140625" style="177" customWidth="1"/>
    <col min="11606" max="11606" width="0.5703125" style="177" customWidth="1"/>
    <col min="11607" max="11608" width="2.57031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40" width="0.5703125" style="177" customWidth="1"/>
    <col min="11841" max="11841" width="2.140625" style="177" customWidth="1"/>
    <col min="11842" max="11842" width="0.5703125" style="177" customWidth="1"/>
    <col min="11843" max="11843" width="2.140625" style="177" customWidth="1"/>
    <col min="11844" max="11844" width="0.5703125" style="177" customWidth="1"/>
    <col min="11845" max="11845" width="2.140625" style="177" customWidth="1"/>
    <col min="11846" max="11846" width="0.5703125" style="177" customWidth="1"/>
    <col min="11847" max="11847" width="2.140625" style="177" customWidth="1"/>
    <col min="11848" max="11848" width="0.5703125" style="177" customWidth="1"/>
    <col min="11849" max="11849" width="2.140625" style="177" customWidth="1"/>
    <col min="11850" max="11850" width="0.5703125" style="177" customWidth="1"/>
    <col min="11851" max="11851" width="2.140625" style="177" customWidth="1"/>
    <col min="11852" max="11852" width="0.5703125" style="177" customWidth="1"/>
    <col min="11853" max="11853" width="2.140625" style="177" customWidth="1"/>
    <col min="11854" max="11854" width="0.5703125" style="177" customWidth="1"/>
    <col min="11855" max="11855" width="2.140625" style="177" customWidth="1"/>
    <col min="11856" max="11856" width="0.5703125" style="177" customWidth="1"/>
    <col min="11857" max="11857" width="2.140625" style="177" customWidth="1"/>
    <col min="11858" max="11858" width="0.5703125" style="177" customWidth="1"/>
    <col min="11859" max="11859" width="2.140625" style="177" customWidth="1"/>
    <col min="11860" max="11860" width="0.5703125" style="177" customWidth="1"/>
    <col min="11861" max="11861" width="2.140625" style="177" customWidth="1"/>
    <col min="11862" max="11862" width="0.5703125" style="177" customWidth="1"/>
    <col min="11863" max="11864" width="2.57031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6" width="0.5703125" style="177" customWidth="1"/>
    <col min="12097" max="12097" width="2.140625" style="177" customWidth="1"/>
    <col min="12098" max="12098" width="0.5703125" style="177" customWidth="1"/>
    <col min="12099" max="12099" width="2.140625" style="177" customWidth="1"/>
    <col min="12100" max="12100" width="0.5703125" style="177" customWidth="1"/>
    <col min="12101" max="12101" width="2.140625" style="177" customWidth="1"/>
    <col min="12102" max="12102" width="0.5703125" style="177" customWidth="1"/>
    <col min="12103" max="12103" width="2.140625" style="177" customWidth="1"/>
    <col min="12104" max="12104" width="0.5703125" style="177" customWidth="1"/>
    <col min="12105" max="12105" width="2.140625" style="177" customWidth="1"/>
    <col min="12106" max="12106" width="0.5703125" style="177" customWidth="1"/>
    <col min="12107" max="12107" width="2.140625" style="177" customWidth="1"/>
    <col min="12108" max="12108" width="0.5703125" style="177" customWidth="1"/>
    <col min="12109" max="12109" width="2.140625" style="177" customWidth="1"/>
    <col min="12110" max="12110" width="0.5703125" style="177" customWidth="1"/>
    <col min="12111" max="12111" width="2.140625" style="177" customWidth="1"/>
    <col min="12112" max="12112" width="0.5703125" style="177" customWidth="1"/>
    <col min="12113" max="12113" width="2.140625" style="177" customWidth="1"/>
    <col min="12114" max="12114" width="0.5703125" style="177" customWidth="1"/>
    <col min="12115" max="12115" width="2.140625" style="177" customWidth="1"/>
    <col min="12116" max="12116" width="0.5703125" style="177" customWidth="1"/>
    <col min="12117" max="12117" width="2.140625" style="177" customWidth="1"/>
    <col min="12118" max="12118" width="0.5703125" style="177" customWidth="1"/>
    <col min="12119" max="12120" width="2.57031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2" width="0.5703125" style="177" customWidth="1"/>
    <col min="12353" max="12353" width="2.140625" style="177" customWidth="1"/>
    <col min="12354" max="12354" width="0.5703125" style="177" customWidth="1"/>
    <col min="12355" max="12355" width="2.140625" style="177" customWidth="1"/>
    <col min="12356" max="12356" width="0.5703125" style="177" customWidth="1"/>
    <col min="12357" max="12357" width="2.140625" style="177" customWidth="1"/>
    <col min="12358" max="12358" width="0.5703125" style="177" customWidth="1"/>
    <col min="12359" max="12359" width="2.140625" style="177" customWidth="1"/>
    <col min="12360" max="12360" width="0.5703125" style="177" customWidth="1"/>
    <col min="12361" max="12361" width="2.140625" style="177" customWidth="1"/>
    <col min="12362" max="12362" width="0.5703125" style="177" customWidth="1"/>
    <col min="12363" max="12363" width="2.140625" style="177" customWidth="1"/>
    <col min="12364" max="12364" width="0.5703125" style="177" customWidth="1"/>
    <col min="12365" max="12365" width="2.140625" style="177" customWidth="1"/>
    <col min="12366" max="12366" width="0.5703125" style="177" customWidth="1"/>
    <col min="12367" max="12367" width="2.140625" style="177" customWidth="1"/>
    <col min="12368" max="12368" width="0.5703125" style="177" customWidth="1"/>
    <col min="12369" max="12369" width="2.140625" style="177" customWidth="1"/>
    <col min="12370" max="12370" width="0.5703125" style="177" customWidth="1"/>
    <col min="12371" max="12371" width="2.140625" style="177" customWidth="1"/>
    <col min="12372" max="12372" width="0.5703125" style="177" customWidth="1"/>
    <col min="12373" max="12373" width="2.140625" style="177" customWidth="1"/>
    <col min="12374" max="12374" width="0.5703125" style="177" customWidth="1"/>
    <col min="12375" max="12376" width="2.57031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8" width="0.5703125" style="177" customWidth="1"/>
    <col min="12609" max="12609" width="2.140625" style="177" customWidth="1"/>
    <col min="12610" max="12610" width="0.5703125" style="177" customWidth="1"/>
    <col min="12611" max="12611" width="2.140625" style="177" customWidth="1"/>
    <col min="12612" max="12612" width="0.5703125" style="177" customWidth="1"/>
    <col min="12613" max="12613" width="2.140625" style="177" customWidth="1"/>
    <col min="12614" max="12614" width="0.5703125" style="177" customWidth="1"/>
    <col min="12615" max="12615" width="2.140625" style="177" customWidth="1"/>
    <col min="12616" max="12616" width="0.5703125" style="177" customWidth="1"/>
    <col min="12617" max="12617" width="2.140625" style="177" customWidth="1"/>
    <col min="12618" max="12618" width="0.5703125" style="177" customWidth="1"/>
    <col min="12619" max="12619" width="2.140625" style="177" customWidth="1"/>
    <col min="12620" max="12620" width="0.5703125" style="177" customWidth="1"/>
    <col min="12621" max="12621" width="2.140625" style="177" customWidth="1"/>
    <col min="12622" max="12622" width="0.5703125" style="177" customWidth="1"/>
    <col min="12623" max="12623" width="2.140625" style="177" customWidth="1"/>
    <col min="12624" max="12624" width="0.5703125" style="177" customWidth="1"/>
    <col min="12625" max="12625" width="2.140625" style="177" customWidth="1"/>
    <col min="12626" max="12626" width="0.5703125" style="177" customWidth="1"/>
    <col min="12627" max="12627" width="2.140625" style="177" customWidth="1"/>
    <col min="12628" max="12628" width="0.5703125" style="177" customWidth="1"/>
    <col min="12629" max="12629" width="2.140625" style="177" customWidth="1"/>
    <col min="12630" max="12630" width="0.5703125" style="177" customWidth="1"/>
    <col min="12631" max="12632" width="2.57031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4" width="0.5703125" style="177" customWidth="1"/>
    <col min="12865" max="12865" width="2.140625" style="177" customWidth="1"/>
    <col min="12866" max="12866" width="0.5703125" style="177" customWidth="1"/>
    <col min="12867" max="12867" width="2.140625" style="177" customWidth="1"/>
    <col min="12868" max="12868" width="0.5703125" style="177" customWidth="1"/>
    <col min="12869" max="12869" width="2.140625" style="177" customWidth="1"/>
    <col min="12870" max="12870" width="0.5703125" style="177" customWidth="1"/>
    <col min="12871" max="12871" width="2.140625" style="177" customWidth="1"/>
    <col min="12872" max="12872" width="0.5703125" style="177" customWidth="1"/>
    <col min="12873" max="12873" width="2.140625" style="177" customWidth="1"/>
    <col min="12874" max="12874" width="0.5703125" style="177" customWidth="1"/>
    <col min="12875" max="12875" width="2.140625" style="177" customWidth="1"/>
    <col min="12876" max="12876" width="0.5703125" style="177" customWidth="1"/>
    <col min="12877" max="12877" width="2.140625" style="177" customWidth="1"/>
    <col min="12878" max="12878" width="0.5703125" style="177" customWidth="1"/>
    <col min="12879" max="12879" width="2.140625" style="177" customWidth="1"/>
    <col min="12880" max="12880" width="0.5703125" style="177" customWidth="1"/>
    <col min="12881" max="12881" width="2.140625" style="177" customWidth="1"/>
    <col min="12882" max="12882" width="0.5703125" style="177" customWidth="1"/>
    <col min="12883" max="12883" width="2.140625" style="177" customWidth="1"/>
    <col min="12884" max="12884" width="0.5703125" style="177" customWidth="1"/>
    <col min="12885" max="12885" width="2.140625" style="177" customWidth="1"/>
    <col min="12886" max="12886" width="0.5703125" style="177" customWidth="1"/>
    <col min="12887" max="12888" width="2.57031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20" width="0.5703125" style="177" customWidth="1"/>
    <col min="13121" max="13121" width="2.140625" style="177" customWidth="1"/>
    <col min="13122" max="13122" width="0.5703125" style="177" customWidth="1"/>
    <col min="13123" max="13123" width="2.140625" style="177" customWidth="1"/>
    <col min="13124" max="13124" width="0.5703125" style="177" customWidth="1"/>
    <col min="13125" max="13125" width="2.140625" style="177" customWidth="1"/>
    <col min="13126" max="13126" width="0.5703125" style="177" customWidth="1"/>
    <col min="13127" max="13127" width="2.140625" style="177" customWidth="1"/>
    <col min="13128" max="13128" width="0.5703125" style="177" customWidth="1"/>
    <col min="13129" max="13129" width="2.140625" style="177" customWidth="1"/>
    <col min="13130" max="13130" width="0.5703125" style="177" customWidth="1"/>
    <col min="13131" max="13131" width="2.140625" style="177" customWidth="1"/>
    <col min="13132" max="13132" width="0.5703125" style="177" customWidth="1"/>
    <col min="13133" max="13133" width="2.140625" style="177" customWidth="1"/>
    <col min="13134" max="13134" width="0.5703125" style="177" customWidth="1"/>
    <col min="13135" max="13135" width="2.140625" style="177" customWidth="1"/>
    <col min="13136" max="13136" width="0.5703125" style="177" customWidth="1"/>
    <col min="13137" max="13137" width="2.140625" style="177" customWidth="1"/>
    <col min="13138" max="13138" width="0.5703125" style="177" customWidth="1"/>
    <col min="13139" max="13139" width="2.140625" style="177" customWidth="1"/>
    <col min="13140" max="13140" width="0.5703125" style="177" customWidth="1"/>
    <col min="13141" max="13141" width="2.140625" style="177" customWidth="1"/>
    <col min="13142" max="13142" width="0.5703125" style="177" customWidth="1"/>
    <col min="13143" max="13144" width="2.57031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6" width="0.5703125" style="177" customWidth="1"/>
    <col min="13377" max="13377" width="2.140625" style="177" customWidth="1"/>
    <col min="13378" max="13378" width="0.5703125" style="177" customWidth="1"/>
    <col min="13379" max="13379" width="2.140625" style="177" customWidth="1"/>
    <col min="13380" max="13380" width="0.5703125" style="177" customWidth="1"/>
    <col min="13381" max="13381" width="2.140625" style="177" customWidth="1"/>
    <col min="13382" max="13382" width="0.5703125" style="177" customWidth="1"/>
    <col min="13383" max="13383" width="2.140625" style="177" customWidth="1"/>
    <col min="13384" max="13384" width="0.5703125" style="177" customWidth="1"/>
    <col min="13385" max="13385" width="2.140625" style="177" customWidth="1"/>
    <col min="13386" max="13386" width="0.5703125" style="177" customWidth="1"/>
    <col min="13387" max="13387" width="2.140625" style="177" customWidth="1"/>
    <col min="13388" max="13388" width="0.5703125" style="177" customWidth="1"/>
    <col min="13389" max="13389" width="2.140625" style="177" customWidth="1"/>
    <col min="13390" max="13390" width="0.5703125" style="177" customWidth="1"/>
    <col min="13391" max="13391" width="2.140625" style="177" customWidth="1"/>
    <col min="13392" max="13392" width="0.5703125" style="177" customWidth="1"/>
    <col min="13393" max="13393" width="2.140625" style="177" customWidth="1"/>
    <col min="13394" max="13394" width="0.5703125" style="177" customWidth="1"/>
    <col min="13395" max="13395" width="2.140625" style="177" customWidth="1"/>
    <col min="13396" max="13396" width="0.5703125" style="177" customWidth="1"/>
    <col min="13397" max="13397" width="2.140625" style="177" customWidth="1"/>
    <col min="13398" max="13398" width="0.5703125" style="177" customWidth="1"/>
    <col min="13399" max="13400" width="2.57031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2" width="0.5703125" style="177" customWidth="1"/>
    <col min="13633" max="13633" width="2.140625" style="177" customWidth="1"/>
    <col min="13634" max="13634" width="0.5703125" style="177" customWidth="1"/>
    <col min="13635" max="13635" width="2.140625" style="177" customWidth="1"/>
    <col min="13636" max="13636" width="0.5703125" style="177" customWidth="1"/>
    <col min="13637" max="13637" width="2.140625" style="177" customWidth="1"/>
    <col min="13638" max="13638" width="0.5703125" style="177" customWidth="1"/>
    <col min="13639" max="13639" width="2.140625" style="177" customWidth="1"/>
    <col min="13640" max="13640" width="0.5703125" style="177" customWidth="1"/>
    <col min="13641" max="13641" width="2.140625" style="177" customWidth="1"/>
    <col min="13642" max="13642" width="0.5703125" style="177" customWidth="1"/>
    <col min="13643" max="13643" width="2.140625" style="177" customWidth="1"/>
    <col min="13644" max="13644" width="0.5703125" style="177" customWidth="1"/>
    <col min="13645" max="13645" width="2.140625" style="177" customWidth="1"/>
    <col min="13646" max="13646" width="0.5703125" style="177" customWidth="1"/>
    <col min="13647" max="13647" width="2.140625" style="177" customWidth="1"/>
    <col min="13648" max="13648" width="0.5703125" style="177" customWidth="1"/>
    <col min="13649" max="13649" width="2.140625" style="177" customWidth="1"/>
    <col min="13650" max="13650" width="0.5703125" style="177" customWidth="1"/>
    <col min="13651" max="13651" width="2.140625" style="177" customWidth="1"/>
    <col min="13652" max="13652" width="0.5703125" style="177" customWidth="1"/>
    <col min="13653" max="13653" width="2.140625" style="177" customWidth="1"/>
    <col min="13654" max="13654" width="0.5703125" style="177" customWidth="1"/>
    <col min="13655" max="13656" width="2.57031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8" width="0.5703125" style="177" customWidth="1"/>
    <col min="13889" max="13889" width="2.140625" style="177" customWidth="1"/>
    <col min="13890" max="13890" width="0.5703125" style="177" customWidth="1"/>
    <col min="13891" max="13891" width="2.140625" style="177" customWidth="1"/>
    <col min="13892" max="13892" width="0.5703125" style="177" customWidth="1"/>
    <col min="13893" max="13893" width="2.140625" style="177" customWidth="1"/>
    <col min="13894" max="13894" width="0.5703125" style="177" customWidth="1"/>
    <col min="13895" max="13895" width="2.140625" style="177" customWidth="1"/>
    <col min="13896" max="13896" width="0.5703125" style="177" customWidth="1"/>
    <col min="13897" max="13897" width="2.140625" style="177" customWidth="1"/>
    <col min="13898" max="13898" width="0.5703125" style="177" customWidth="1"/>
    <col min="13899" max="13899" width="2.140625" style="177" customWidth="1"/>
    <col min="13900" max="13900" width="0.5703125" style="177" customWidth="1"/>
    <col min="13901" max="13901" width="2.140625" style="177" customWidth="1"/>
    <col min="13902" max="13902" width="0.5703125" style="177" customWidth="1"/>
    <col min="13903" max="13903" width="2.140625" style="177" customWidth="1"/>
    <col min="13904" max="13904" width="0.5703125" style="177" customWidth="1"/>
    <col min="13905" max="13905" width="2.140625" style="177" customWidth="1"/>
    <col min="13906" max="13906" width="0.5703125" style="177" customWidth="1"/>
    <col min="13907" max="13907" width="2.140625" style="177" customWidth="1"/>
    <col min="13908" max="13908" width="0.5703125" style="177" customWidth="1"/>
    <col min="13909" max="13909" width="2.140625" style="177" customWidth="1"/>
    <col min="13910" max="13910" width="0.5703125" style="177" customWidth="1"/>
    <col min="13911" max="13912" width="2.57031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4" width="0.5703125" style="177" customWidth="1"/>
    <col min="14145" max="14145" width="2.140625" style="177" customWidth="1"/>
    <col min="14146" max="14146" width="0.5703125" style="177" customWidth="1"/>
    <col min="14147" max="14147" width="2.140625" style="177" customWidth="1"/>
    <col min="14148" max="14148" width="0.5703125" style="177" customWidth="1"/>
    <col min="14149" max="14149" width="2.140625" style="177" customWidth="1"/>
    <col min="14150" max="14150" width="0.5703125" style="177" customWidth="1"/>
    <col min="14151" max="14151" width="2.140625" style="177" customWidth="1"/>
    <col min="14152" max="14152" width="0.5703125" style="177" customWidth="1"/>
    <col min="14153" max="14153" width="2.140625" style="177" customWidth="1"/>
    <col min="14154" max="14154" width="0.5703125" style="177" customWidth="1"/>
    <col min="14155" max="14155" width="2.140625" style="177" customWidth="1"/>
    <col min="14156" max="14156" width="0.5703125" style="177" customWidth="1"/>
    <col min="14157" max="14157" width="2.140625" style="177" customWidth="1"/>
    <col min="14158" max="14158" width="0.5703125" style="177" customWidth="1"/>
    <col min="14159" max="14159" width="2.140625" style="177" customWidth="1"/>
    <col min="14160" max="14160" width="0.5703125" style="177" customWidth="1"/>
    <col min="14161" max="14161" width="2.140625" style="177" customWidth="1"/>
    <col min="14162" max="14162" width="0.5703125" style="177" customWidth="1"/>
    <col min="14163" max="14163" width="2.140625" style="177" customWidth="1"/>
    <col min="14164" max="14164" width="0.5703125" style="177" customWidth="1"/>
    <col min="14165" max="14165" width="2.140625" style="177" customWidth="1"/>
    <col min="14166" max="14166" width="0.5703125" style="177" customWidth="1"/>
    <col min="14167" max="14168" width="2.57031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400" width="0.5703125" style="177" customWidth="1"/>
    <col min="14401" max="14401" width="2.140625" style="177" customWidth="1"/>
    <col min="14402" max="14402" width="0.5703125" style="177" customWidth="1"/>
    <col min="14403" max="14403" width="2.140625" style="177" customWidth="1"/>
    <col min="14404" max="14404" width="0.5703125" style="177" customWidth="1"/>
    <col min="14405" max="14405" width="2.140625" style="177" customWidth="1"/>
    <col min="14406" max="14406" width="0.5703125" style="177" customWidth="1"/>
    <col min="14407" max="14407" width="2.140625" style="177" customWidth="1"/>
    <col min="14408" max="14408" width="0.5703125" style="177" customWidth="1"/>
    <col min="14409" max="14409" width="2.140625" style="177" customWidth="1"/>
    <col min="14410" max="14410" width="0.5703125" style="177" customWidth="1"/>
    <col min="14411" max="14411" width="2.140625" style="177" customWidth="1"/>
    <col min="14412" max="14412" width="0.5703125" style="177" customWidth="1"/>
    <col min="14413" max="14413" width="2.140625" style="177" customWidth="1"/>
    <col min="14414" max="14414" width="0.5703125" style="177" customWidth="1"/>
    <col min="14415" max="14415" width="2.140625" style="177" customWidth="1"/>
    <col min="14416" max="14416" width="0.5703125" style="177" customWidth="1"/>
    <col min="14417" max="14417" width="2.140625" style="177" customWidth="1"/>
    <col min="14418" max="14418" width="0.5703125" style="177" customWidth="1"/>
    <col min="14419" max="14419" width="2.140625" style="177" customWidth="1"/>
    <col min="14420" max="14420" width="0.5703125" style="177" customWidth="1"/>
    <col min="14421" max="14421" width="2.140625" style="177" customWidth="1"/>
    <col min="14422" max="14422" width="0.5703125" style="177" customWidth="1"/>
    <col min="14423" max="14424" width="2.57031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6" width="0.5703125" style="177" customWidth="1"/>
    <col min="14657" max="14657" width="2.140625" style="177" customWidth="1"/>
    <col min="14658" max="14658" width="0.5703125" style="177" customWidth="1"/>
    <col min="14659" max="14659" width="2.140625" style="177" customWidth="1"/>
    <col min="14660" max="14660" width="0.5703125" style="177" customWidth="1"/>
    <col min="14661" max="14661" width="2.140625" style="177" customWidth="1"/>
    <col min="14662" max="14662" width="0.5703125" style="177" customWidth="1"/>
    <col min="14663" max="14663" width="2.140625" style="177" customWidth="1"/>
    <col min="14664" max="14664" width="0.5703125" style="177" customWidth="1"/>
    <col min="14665" max="14665" width="2.140625" style="177" customWidth="1"/>
    <col min="14666" max="14666" width="0.5703125" style="177" customWidth="1"/>
    <col min="14667" max="14667" width="2.140625" style="177" customWidth="1"/>
    <col min="14668" max="14668" width="0.5703125" style="177" customWidth="1"/>
    <col min="14669" max="14669" width="2.140625" style="177" customWidth="1"/>
    <col min="14670" max="14670" width="0.5703125" style="177" customWidth="1"/>
    <col min="14671" max="14671" width="2.140625" style="177" customWidth="1"/>
    <col min="14672" max="14672" width="0.5703125" style="177" customWidth="1"/>
    <col min="14673" max="14673" width="2.140625" style="177" customWidth="1"/>
    <col min="14674" max="14674" width="0.5703125" style="177" customWidth="1"/>
    <col min="14675" max="14675" width="2.140625" style="177" customWidth="1"/>
    <col min="14676" max="14676" width="0.5703125" style="177" customWidth="1"/>
    <col min="14677" max="14677" width="2.140625" style="177" customWidth="1"/>
    <col min="14678" max="14678" width="0.5703125" style="177" customWidth="1"/>
    <col min="14679" max="14680" width="2.57031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2" width="0.5703125" style="177" customWidth="1"/>
    <col min="14913" max="14913" width="2.140625" style="177" customWidth="1"/>
    <col min="14914" max="14914" width="0.5703125" style="177" customWidth="1"/>
    <col min="14915" max="14915" width="2.140625" style="177" customWidth="1"/>
    <col min="14916" max="14916" width="0.5703125" style="177" customWidth="1"/>
    <col min="14917" max="14917" width="2.140625" style="177" customWidth="1"/>
    <col min="14918" max="14918" width="0.5703125" style="177" customWidth="1"/>
    <col min="14919" max="14919" width="2.140625" style="177" customWidth="1"/>
    <col min="14920" max="14920" width="0.5703125" style="177" customWidth="1"/>
    <col min="14921" max="14921" width="2.140625" style="177" customWidth="1"/>
    <col min="14922" max="14922" width="0.5703125" style="177" customWidth="1"/>
    <col min="14923" max="14923" width="2.140625" style="177" customWidth="1"/>
    <col min="14924" max="14924" width="0.5703125" style="177" customWidth="1"/>
    <col min="14925" max="14925" width="2.140625" style="177" customWidth="1"/>
    <col min="14926" max="14926" width="0.5703125" style="177" customWidth="1"/>
    <col min="14927" max="14927" width="2.140625" style="177" customWidth="1"/>
    <col min="14928" max="14928" width="0.5703125" style="177" customWidth="1"/>
    <col min="14929" max="14929" width="2.140625" style="177" customWidth="1"/>
    <col min="14930" max="14930" width="0.5703125" style="177" customWidth="1"/>
    <col min="14931" max="14931" width="2.140625" style="177" customWidth="1"/>
    <col min="14932" max="14932" width="0.5703125" style="177" customWidth="1"/>
    <col min="14933" max="14933" width="2.140625" style="177" customWidth="1"/>
    <col min="14934" max="14934" width="0.5703125" style="177" customWidth="1"/>
    <col min="14935" max="14936" width="2.57031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8" width="0.5703125" style="177" customWidth="1"/>
    <col min="15169" max="15169" width="2.140625" style="177" customWidth="1"/>
    <col min="15170" max="15170" width="0.5703125" style="177" customWidth="1"/>
    <col min="15171" max="15171" width="2.140625" style="177" customWidth="1"/>
    <col min="15172" max="15172" width="0.5703125" style="177" customWidth="1"/>
    <col min="15173" max="15173" width="2.140625" style="177" customWidth="1"/>
    <col min="15174" max="15174" width="0.5703125" style="177" customWidth="1"/>
    <col min="15175" max="15175" width="2.140625" style="177" customWidth="1"/>
    <col min="15176" max="15176" width="0.5703125" style="177" customWidth="1"/>
    <col min="15177" max="15177" width="2.140625" style="177" customWidth="1"/>
    <col min="15178" max="15178" width="0.5703125" style="177" customWidth="1"/>
    <col min="15179" max="15179" width="2.140625" style="177" customWidth="1"/>
    <col min="15180" max="15180" width="0.5703125" style="177" customWidth="1"/>
    <col min="15181" max="15181" width="2.140625" style="177" customWidth="1"/>
    <col min="15182" max="15182" width="0.5703125" style="177" customWidth="1"/>
    <col min="15183" max="15183" width="2.140625" style="177" customWidth="1"/>
    <col min="15184" max="15184" width="0.5703125" style="177" customWidth="1"/>
    <col min="15185" max="15185" width="2.140625" style="177" customWidth="1"/>
    <col min="15186" max="15186" width="0.5703125" style="177" customWidth="1"/>
    <col min="15187" max="15187" width="2.140625" style="177" customWidth="1"/>
    <col min="15188" max="15188" width="0.5703125" style="177" customWidth="1"/>
    <col min="15189" max="15189" width="2.140625" style="177" customWidth="1"/>
    <col min="15190" max="15190" width="0.5703125" style="177" customWidth="1"/>
    <col min="15191" max="15192" width="2.57031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4" width="0.5703125" style="177" customWidth="1"/>
    <col min="15425" max="15425" width="2.140625" style="177" customWidth="1"/>
    <col min="15426" max="15426" width="0.5703125" style="177" customWidth="1"/>
    <col min="15427" max="15427" width="2.140625" style="177" customWidth="1"/>
    <col min="15428" max="15428" width="0.5703125" style="177" customWidth="1"/>
    <col min="15429" max="15429" width="2.140625" style="177" customWidth="1"/>
    <col min="15430" max="15430" width="0.5703125" style="177" customWidth="1"/>
    <col min="15431" max="15431" width="2.140625" style="177" customWidth="1"/>
    <col min="15432" max="15432" width="0.5703125" style="177" customWidth="1"/>
    <col min="15433" max="15433" width="2.140625" style="177" customWidth="1"/>
    <col min="15434" max="15434" width="0.5703125" style="177" customWidth="1"/>
    <col min="15435" max="15435" width="2.140625" style="177" customWidth="1"/>
    <col min="15436" max="15436" width="0.5703125" style="177" customWidth="1"/>
    <col min="15437" max="15437" width="2.140625" style="177" customWidth="1"/>
    <col min="15438" max="15438" width="0.5703125" style="177" customWidth="1"/>
    <col min="15439" max="15439" width="2.140625" style="177" customWidth="1"/>
    <col min="15440" max="15440" width="0.5703125" style="177" customWidth="1"/>
    <col min="15441" max="15441" width="2.140625" style="177" customWidth="1"/>
    <col min="15442" max="15442" width="0.5703125" style="177" customWidth="1"/>
    <col min="15443" max="15443" width="2.140625" style="177" customWidth="1"/>
    <col min="15444" max="15444" width="0.5703125" style="177" customWidth="1"/>
    <col min="15445" max="15445" width="2.140625" style="177" customWidth="1"/>
    <col min="15446" max="15446" width="0.5703125" style="177" customWidth="1"/>
    <col min="15447" max="15448" width="2.57031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80" width="0.5703125" style="177" customWidth="1"/>
    <col min="15681" max="15681" width="2.140625" style="177" customWidth="1"/>
    <col min="15682" max="15682" width="0.5703125" style="177" customWidth="1"/>
    <col min="15683" max="15683" width="2.140625" style="177" customWidth="1"/>
    <col min="15684" max="15684" width="0.5703125" style="177" customWidth="1"/>
    <col min="15685" max="15685" width="2.140625" style="177" customWidth="1"/>
    <col min="15686" max="15686" width="0.5703125" style="177" customWidth="1"/>
    <col min="15687" max="15687" width="2.140625" style="177" customWidth="1"/>
    <col min="15688" max="15688" width="0.5703125" style="177" customWidth="1"/>
    <col min="15689" max="15689" width="2.140625" style="177" customWidth="1"/>
    <col min="15690" max="15690" width="0.5703125" style="177" customWidth="1"/>
    <col min="15691" max="15691" width="2.140625" style="177" customWidth="1"/>
    <col min="15692" max="15692" width="0.5703125" style="177" customWidth="1"/>
    <col min="15693" max="15693" width="2.140625" style="177" customWidth="1"/>
    <col min="15694" max="15694" width="0.5703125" style="177" customWidth="1"/>
    <col min="15695" max="15695" width="2.140625" style="177" customWidth="1"/>
    <col min="15696" max="15696" width="0.5703125" style="177" customWidth="1"/>
    <col min="15697" max="15697" width="2.140625" style="177" customWidth="1"/>
    <col min="15698" max="15698" width="0.5703125" style="177" customWidth="1"/>
    <col min="15699" max="15699" width="2.140625" style="177" customWidth="1"/>
    <col min="15700" max="15700" width="0.5703125" style="177" customWidth="1"/>
    <col min="15701" max="15701" width="2.140625" style="177" customWidth="1"/>
    <col min="15702" max="15702" width="0.5703125" style="177" customWidth="1"/>
    <col min="15703" max="15704" width="2.57031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6" width="0.5703125" style="177" customWidth="1"/>
    <col min="15937" max="15937" width="2.140625" style="177" customWidth="1"/>
    <col min="15938" max="15938" width="0.5703125" style="177" customWidth="1"/>
    <col min="15939" max="15939" width="2.140625" style="177" customWidth="1"/>
    <col min="15940" max="15940" width="0.5703125" style="177" customWidth="1"/>
    <col min="15941" max="15941" width="2.140625" style="177" customWidth="1"/>
    <col min="15942" max="15942" width="0.5703125" style="177" customWidth="1"/>
    <col min="15943" max="15943" width="2.140625" style="177" customWidth="1"/>
    <col min="15944" max="15944" width="0.5703125" style="177" customWidth="1"/>
    <col min="15945" max="15945" width="2.140625" style="177" customWidth="1"/>
    <col min="15946" max="15946" width="0.5703125" style="177" customWidth="1"/>
    <col min="15947" max="15947" width="2.140625" style="177" customWidth="1"/>
    <col min="15948" max="15948" width="0.5703125" style="177" customWidth="1"/>
    <col min="15949" max="15949" width="2.140625" style="177" customWidth="1"/>
    <col min="15950" max="15950" width="0.5703125" style="177" customWidth="1"/>
    <col min="15951" max="15951" width="2.140625" style="177" customWidth="1"/>
    <col min="15952" max="15952" width="0.5703125" style="177" customWidth="1"/>
    <col min="15953" max="15953" width="2.140625" style="177" customWidth="1"/>
    <col min="15954" max="15954" width="0.5703125" style="177" customWidth="1"/>
    <col min="15955" max="15955" width="2.140625" style="177" customWidth="1"/>
    <col min="15956" max="15956" width="0.5703125" style="177" customWidth="1"/>
    <col min="15957" max="15957" width="2.140625" style="177" customWidth="1"/>
    <col min="15958" max="15958" width="0.5703125" style="177" customWidth="1"/>
    <col min="15959" max="15960" width="2.57031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2" width="0.5703125" style="177" customWidth="1"/>
    <col min="16193" max="16193" width="2.140625" style="177" customWidth="1"/>
    <col min="16194" max="16194" width="0.5703125" style="177" customWidth="1"/>
    <col min="16195" max="16195" width="2.140625" style="177" customWidth="1"/>
    <col min="16196" max="16196" width="0.5703125" style="177" customWidth="1"/>
    <col min="16197" max="16197" width="2.140625" style="177" customWidth="1"/>
    <col min="16198" max="16198" width="0.5703125" style="177" customWidth="1"/>
    <col min="16199" max="16199" width="2.140625" style="177" customWidth="1"/>
    <col min="16200" max="16200" width="0.5703125" style="177" customWidth="1"/>
    <col min="16201" max="16201" width="2.140625" style="177" customWidth="1"/>
    <col min="16202" max="16202" width="0.5703125" style="177" customWidth="1"/>
    <col min="16203" max="16203" width="2.140625" style="177" customWidth="1"/>
    <col min="16204" max="16204" width="0.5703125" style="177" customWidth="1"/>
    <col min="16205" max="16205" width="2.140625" style="177" customWidth="1"/>
    <col min="16206" max="16206" width="0.5703125" style="177" customWidth="1"/>
    <col min="16207" max="16207" width="2.140625" style="177" customWidth="1"/>
    <col min="16208" max="16208" width="0.5703125" style="177" customWidth="1"/>
    <col min="16209" max="16209" width="2.140625" style="177" customWidth="1"/>
    <col min="16210" max="16210" width="0.5703125" style="177" customWidth="1"/>
    <col min="16211" max="16211" width="2.140625" style="177" customWidth="1"/>
    <col min="16212" max="16212" width="0.5703125" style="177" customWidth="1"/>
    <col min="16213" max="16213" width="2.140625" style="177" customWidth="1"/>
    <col min="16214" max="16214" width="0.5703125" style="177" customWidth="1"/>
    <col min="16215" max="16216" width="2.5703125" style="177" customWidth="1"/>
    <col min="16217" max="16384" width="9.140625" style="177"/>
  </cols>
  <sheetData>
    <row r="1" spans="1:89" s="318" customFormat="1" ht="14.25" customHeight="1" thickBot="1">
      <c r="F1" s="51" t="s">
        <v>973</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CK1" s="177"/>
    </row>
    <row r="2" spans="1:89" ht="7.5" customHeight="1" thickTop="1">
      <c r="A2" s="173"/>
      <c r="B2" s="325"/>
      <c r="C2" s="174"/>
      <c r="D2" s="325"/>
      <c r="E2" s="175"/>
      <c r="F2" s="325"/>
      <c r="G2" s="176"/>
      <c r="H2" s="889" t="str">
        <f>Index!C431</f>
        <v>Výkaz ziskov a strát Úč POD 
2 - 01</v>
      </c>
      <c r="I2" s="890"/>
      <c r="J2" s="890"/>
      <c r="K2" s="890"/>
      <c r="L2" s="890"/>
      <c r="M2" s="890"/>
      <c r="N2" s="890"/>
      <c r="O2" s="890"/>
      <c r="P2" s="890"/>
      <c r="Q2" s="890"/>
      <c r="R2" s="890"/>
      <c r="S2" s="890"/>
      <c r="T2" s="890"/>
      <c r="U2" s="890"/>
      <c r="V2" s="890"/>
      <c r="W2" s="890"/>
      <c r="X2" s="891"/>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19"/>
      <c r="BT2" s="720"/>
      <c r="BU2" s="721"/>
      <c r="BV2" s="721"/>
      <c r="BW2" s="721"/>
      <c r="BX2" s="721"/>
      <c r="BY2" s="721"/>
      <c r="BZ2" s="721"/>
      <c r="CA2" s="721"/>
      <c r="CB2" s="721"/>
      <c r="CC2" s="721"/>
      <c r="CD2" s="721"/>
      <c r="CE2" s="721"/>
      <c r="CF2" s="325"/>
      <c r="CG2" s="325"/>
      <c r="CH2" s="325"/>
      <c r="CI2" s="325"/>
      <c r="CJ2" s="325"/>
    </row>
    <row r="3" spans="1:89" ht="3.75" customHeight="1" thickBot="1">
      <c r="A3" s="173"/>
      <c r="B3" s="325"/>
      <c r="C3" s="178"/>
      <c r="D3" s="178"/>
      <c r="E3" s="179"/>
      <c r="F3" s="325"/>
      <c r="G3" s="176"/>
      <c r="H3" s="892"/>
      <c r="I3" s="893"/>
      <c r="J3" s="893"/>
      <c r="K3" s="893"/>
      <c r="L3" s="893"/>
      <c r="M3" s="893"/>
      <c r="N3" s="893"/>
      <c r="O3" s="893"/>
      <c r="P3" s="893"/>
      <c r="Q3" s="893"/>
      <c r="R3" s="893"/>
      <c r="S3" s="893"/>
      <c r="T3" s="893"/>
      <c r="U3" s="893"/>
      <c r="V3" s="893"/>
      <c r="W3" s="893"/>
      <c r="X3" s="894"/>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721"/>
      <c r="BT3" s="181"/>
      <c r="BU3" s="721"/>
      <c r="BV3" s="721"/>
      <c r="BW3" s="721"/>
      <c r="BX3" s="721"/>
      <c r="BY3" s="721"/>
      <c r="BZ3" s="721"/>
      <c r="CA3" s="721"/>
      <c r="CB3" s="721"/>
      <c r="CC3" s="721"/>
      <c r="CD3" s="721"/>
      <c r="CE3" s="721"/>
      <c r="CF3" s="325"/>
      <c r="CG3" s="325"/>
      <c r="CH3" s="325"/>
      <c r="CI3" s="325"/>
      <c r="CJ3" s="325"/>
    </row>
    <row r="4" spans="1:89" ht="16.5" customHeight="1" thickTop="1">
      <c r="A4" s="173"/>
      <c r="B4" s="325"/>
      <c r="C4" s="178"/>
      <c r="D4" s="178"/>
      <c r="E4" s="182"/>
      <c r="F4" s="325"/>
      <c r="G4" s="176"/>
      <c r="H4" s="895"/>
      <c r="I4" s="896"/>
      <c r="J4" s="896"/>
      <c r="K4" s="896"/>
      <c r="L4" s="896"/>
      <c r="M4" s="896"/>
      <c r="N4" s="896"/>
      <c r="O4" s="896"/>
      <c r="P4" s="896"/>
      <c r="Q4" s="896"/>
      <c r="R4" s="896"/>
      <c r="S4" s="896"/>
      <c r="T4" s="896"/>
      <c r="U4" s="896"/>
      <c r="V4" s="896"/>
      <c r="W4" s="896"/>
      <c r="X4" s="897"/>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185"/>
      <c r="BM4" s="92" t="str">
        <f>'Závierka titulka'!K27</f>
        <v>0</v>
      </c>
      <c r="BN4" s="185"/>
      <c r="BO4" s="92" t="str">
        <f>'Závierka titulka'!M27</f>
        <v>2</v>
      </c>
      <c r="BP4" s="316"/>
      <c r="BQ4" s="92" t="str">
        <f>'Závierka titulka'!O27</f>
        <v>3</v>
      </c>
      <c r="BR4" s="316"/>
      <c r="BS4" s="92" t="str">
        <f>'Závierka titulka'!Q27</f>
        <v>6</v>
      </c>
      <c r="BT4" s="184"/>
      <c r="BU4" s="721"/>
      <c r="BV4" s="721"/>
      <c r="BW4" s="721"/>
      <c r="BX4" s="721"/>
      <c r="BY4" s="721"/>
      <c r="BZ4" s="721"/>
      <c r="CA4" s="721"/>
      <c r="CB4" s="721"/>
      <c r="CC4" s="721"/>
      <c r="CD4" s="721"/>
      <c r="CE4" s="721"/>
      <c r="CF4" s="173"/>
      <c r="CG4" s="186"/>
      <c r="CH4" s="187"/>
      <c r="CI4" s="188"/>
      <c r="CJ4" s="188"/>
    </row>
    <row r="5" spans="1:89"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92"/>
      <c r="BM5" s="189"/>
      <c r="BN5" s="192"/>
      <c r="BO5" s="189"/>
      <c r="BP5" s="189"/>
      <c r="BQ5" s="189"/>
      <c r="BR5" s="189"/>
      <c r="BS5" s="189"/>
      <c r="BT5" s="190"/>
      <c r="BU5" s="721"/>
      <c r="BV5" s="721"/>
      <c r="BW5" s="721"/>
      <c r="BX5" s="721"/>
      <c r="BY5" s="721"/>
      <c r="BZ5" s="721"/>
      <c r="CA5" s="721"/>
      <c r="CB5" s="721"/>
      <c r="CC5" s="721"/>
      <c r="CD5" s="721"/>
      <c r="CE5" s="721"/>
      <c r="CF5" s="173"/>
      <c r="CG5" s="325"/>
      <c r="CH5" s="193"/>
      <c r="CI5" s="188"/>
      <c r="CJ5" s="188"/>
    </row>
    <row r="6" spans="1:89"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7"/>
      <c r="BY6" s="197"/>
      <c r="BZ6" s="197"/>
      <c r="CA6" s="197"/>
      <c r="CB6" s="197"/>
      <c r="CC6" s="197"/>
      <c r="CD6" s="197"/>
      <c r="CE6" s="197"/>
      <c r="CF6" s="197"/>
      <c r="CG6" s="197"/>
      <c r="CH6" s="197"/>
      <c r="CI6" s="325"/>
      <c r="CJ6" s="325"/>
    </row>
    <row r="7" spans="1:89" ht="12" customHeight="1">
      <c r="A7" s="173"/>
      <c r="B7" s="325"/>
      <c r="C7" s="178"/>
      <c r="D7" s="178"/>
      <c r="E7" s="898" t="str">
        <f>Index!C410</f>
        <v>Ozna-čenie</v>
      </c>
      <c r="F7" s="899"/>
      <c r="G7" s="902" t="str">
        <f>Index!C435</f>
        <v>Text</v>
      </c>
      <c r="H7" s="902"/>
      <c r="I7" s="902"/>
      <c r="J7" s="902"/>
      <c r="K7" s="902"/>
      <c r="L7" s="902"/>
      <c r="M7" s="902"/>
      <c r="N7" s="902"/>
      <c r="O7" s="902"/>
      <c r="P7" s="902"/>
      <c r="Q7" s="902"/>
      <c r="R7" s="902"/>
      <c r="S7" s="902"/>
      <c r="T7" s="902"/>
      <c r="U7" s="902"/>
      <c r="V7" s="902"/>
      <c r="W7" s="902"/>
      <c r="X7" s="902"/>
      <c r="Y7" s="902"/>
      <c r="Z7" s="902"/>
      <c r="AA7" s="902"/>
      <c r="AB7" s="902"/>
      <c r="AC7" s="902"/>
      <c r="AD7" s="902"/>
      <c r="AE7" s="902"/>
      <c r="AF7" s="902"/>
      <c r="AG7" s="902"/>
      <c r="AH7" s="902"/>
      <c r="AI7" s="902"/>
      <c r="AJ7" s="902"/>
      <c r="AK7" s="904" t="str">
        <f>Index!C433</f>
        <v>Číslo riadku</v>
      </c>
      <c r="AL7" s="905"/>
      <c r="AM7" s="906"/>
      <c r="AN7" s="913" t="str">
        <f>Index!C434</f>
        <v>Skutočnosť</v>
      </c>
      <c r="AO7" s="914"/>
      <c r="AP7" s="914"/>
      <c r="AQ7" s="914"/>
      <c r="AR7" s="914"/>
      <c r="AS7" s="914"/>
      <c r="AT7" s="914"/>
      <c r="AU7" s="914"/>
      <c r="AV7" s="914"/>
      <c r="AW7" s="914"/>
      <c r="AX7" s="914"/>
      <c r="AY7" s="914"/>
      <c r="AZ7" s="914"/>
      <c r="BA7" s="914"/>
      <c r="BB7" s="914"/>
      <c r="BC7" s="914"/>
      <c r="BD7" s="914"/>
      <c r="BE7" s="914"/>
      <c r="BF7" s="914"/>
      <c r="BG7" s="914"/>
      <c r="BH7" s="914"/>
      <c r="BI7" s="914"/>
      <c r="BJ7" s="914"/>
      <c r="BK7" s="914"/>
      <c r="BL7" s="914"/>
      <c r="BM7" s="914"/>
      <c r="BN7" s="914"/>
      <c r="BO7" s="914"/>
      <c r="BP7" s="914"/>
      <c r="BQ7" s="914"/>
      <c r="BR7" s="914"/>
      <c r="BS7" s="914"/>
      <c r="BT7" s="914"/>
      <c r="BU7" s="914"/>
      <c r="BV7" s="914"/>
      <c r="BW7" s="914"/>
      <c r="BX7" s="914"/>
      <c r="BY7" s="914"/>
      <c r="BZ7" s="914"/>
      <c r="CA7" s="914"/>
      <c r="CB7" s="914"/>
      <c r="CC7" s="914"/>
      <c r="CD7" s="914"/>
      <c r="CE7" s="914"/>
      <c r="CF7" s="914"/>
      <c r="CG7" s="914"/>
      <c r="CH7" s="915"/>
      <c r="CI7" s="325"/>
      <c r="CJ7" s="325"/>
    </row>
    <row r="8" spans="1:89" ht="12.75" customHeight="1" thickBot="1">
      <c r="A8" s="173"/>
      <c r="B8" s="325"/>
      <c r="C8" s="178"/>
      <c r="D8" s="178"/>
      <c r="E8" s="900"/>
      <c r="F8" s="901"/>
      <c r="G8" s="903"/>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03"/>
      <c r="AK8" s="907"/>
      <c r="AL8" s="908"/>
      <c r="AM8" s="909"/>
      <c r="AN8" s="916" t="str">
        <f>Index!C414</f>
        <v>Bežné účtovné obdobie</v>
      </c>
      <c r="AO8" s="917"/>
      <c r="AP8" s="917"/>
      <c r="AQ8" s="917"/>
      <c r="AR8" s="917"/>
      <c r="AS8" s="917"/>
      <c r="AT8" s="917"/>
      <c r="AU8" s="917"/>
      <c r="AV8" s="917"/>
      <c r="AW8" s="917"/>
      <c r="AX8" s="917"/>
      <c r="AY8" s="917"/>
      <c r="AZ8" s="917"/>
      <c r="BA8" s="917"/>
      <c r="BB8" s="917"/>
      <c r="BC8" s="917"/>
      <c r="BD8" s="917"/>
      <c r="BE8" s="917"/>
      <c r="BF8" s="917"/>
      <c r="BG8" s="917"/>
      <c r="BH8" s="917"/>
      <c r="BI8" s="917"/>
      <c r="BJ8" s="918"/>
      <c r="BK8" s="275"/>
      <c r="BL8" s="920" t="str">
        <f>Index!C415</f>
        <v>Bezprostredne predchádzajúce účtovné obdobie</v>
      </c>
      <c r="BM8" s="920"/>
      <c r="BN8" s="920"/>
      <c r="BO8" s="920"/>
      <c r="BP8" s="920"/>
      <c r="BQ8" s="920"/>
      <c r="BR8" s="920"/>
      <c r="BS8" s="920"/>
      <c r="BT8" s="920"/>
      <c r="BU8" s="920"/>
      <c r="BV8" s="920"/>
      <c r="BW8" s="920"/>
      <c r="BX8" s="920"/>
      <c r="BY8" s="920"/>
      <c r="BZ8" s="920"/>
      <c r="CA8" s="920"/>
      <c r="CB8" s="920"/>
      <c r="CC8" s="920"/>
      <c r="CD8" s="920"/>
      <c r="CE8" s="920"/>
      <c r="CF8" s="920"/>
      <c r="CG8" s="920"/>
      <c r="CH8" s="920"/>
      <c r="CI8" s="188"/>
      <c r="CJ8" s="188"/>
    </row>
    <row r="9" spans="1:89" ht="11.25" customHeight="1">
      <c r="A9" s="173"/>
      <c r="B9" s="690"/>
      <c r="C9" s="690"/>
      <c r="D9" s="690"/>
      <c r="E9" s="900"/>
      <c r="F9" s="901"/>
      <c r="G9" s="903"/>
      <c r="H9" s="903"/>
      <c r="I9" s="903"/>
      <c r="J9" s="903"/>
      <c r="K9" s="903"/>
      <c r="L9" s="903"/>
      <c r="M9" s="903"/>
      <c r="N9" s="903"/>
      <c r="O9" s="903"/>
      <c r="P9" s="903"/>
      <c r="Q9" s="903"/>
      <c r="R9" s="903"/>
      <c r="S9" s="903"/>
      <c r="T9" s="903"/>
      <c r="U9" s="903"/>
      <c r="V9" s="903"/>
      <c r="W9" s="903"/>
      <c r="X9" s="903"/>
      <c r="Y9" s="903"/>
      <c r="Z9" s="903"/>
      <c r="AA9" s="903"/>
      <c r="AB9" s="903"/>
      <c r="AC9" s="903"/>
      <c r="AD9" s="903"/>
      <c r="AE9" s="903"/>
      <c r="AF9" s="903"/>
      <c r="AG9" s="903"/>
      <c r="AH9" s="903"/>
      <c r="AI9" s="903"/>
      <c r="AJ9" s="903"/>
      <c r="AK9" s="910"/>
      <c r="AL9" s="911"/>
      <c r="AM9" s="912"/>
      <c r="AN9" s="919"/>
      <c r="AO9" s="794"/>
      <c r="AP9" s="794"/>
      <c r="AQ9" s="794"/>
      <c r="AR9" s="794"/>
      <c r="AS9" s="794"/>
      <c r="AT9" s="794"/>
      <c r="AU9" s="794"/>
      <c r="AV9" s="794"/>
      <c r="AW9" s="794"/>
      <c r="AX9" s="794"/>
      <c r="AY9" s="794"/>
      <c r="AZ9" s="794"/>
      <c r="BA9" s="794"/>
      <c r="BB9" s="794"/>
      <c r="BC9" s="794"/>
      <c r="BD9" s="794"/>
      <c r="BE9" s="794"/>
      <c r="BF9" s="794"/>
      <c r="BG9" s="794"/>
      <c r="BH9" s="794"/>
      <c r="BI9" s="794"/>
      <c r="BJ9" s="796"/>
      <c r="BK9" s="255"/>
      <c r="BL9" s="797"/>
      <c r="BM9" s="797"/>
      <c r="BN9" s="797"/>
      <c r="BO9" s="797"/>
      <c r="BP9" s="797"/>
      <c r="BQ9" s="797"/>
      <c r="BR9" s="797"/>
      <c r="BS9" s="797"/>
      <c r="BT9" s="797"/>
      <c r="BU9" s="797"/>
      <c r="BV9" s="797"/>
      <c r="BW9" s="797"/>
      <c r="BX9" s="797"/>
      <c r="BY9" s="797"/>
      <c r="BZ9" s="797"/>
      <c r="CA9" s="797"/>
      <c r="CB9" s="797"/>
      <c r="CC9" s="797"/>
      <c r="CD9" s="797"/>
      <c r="CE9" s="797"/>
      <c r="CF9" s="797"/>
      <c r="CG9" s="797"/>
      <c r="CH9" s="797"/>
      <c r="CI9" s="188"/>
      <c r="CJ9" s="188"/>
    </row>
    <row r="10" spans="1:89" s="260" customFormat="1" ht="9" customHeight="1">
      <c r="A10" s="256"/>
      <c r="B10" s="789"/>
      <c r="C10" s="789"/>
      <c r="D10" s="257"/>
      <c r="E10" s="790" t="s">
        <v>8</v>
      </c>
      <c r="F10" s="790"/>
      <c r="G10" s="791" t="s">
        <v>9</v>
      </c>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t="s">
        <v>10</v>
      </c>
      <c r="AL10" s="791"/>
      <c r="AM10" s="791"/>
      <c r="AN10" s="791">
        <v>1</v>
      </c>
      <c r="AO10" s="791"/>
      <c r="AP10" s="791"/>
      <c r="AQ10" s="791"/>
      <c r="AR10" s="791"/>
      <c r="AS10" s="791"/>
      <c r="AT10" s="791"/>
      <c r="AU10" s="791"/>
      <c r="AV10" s="791"/>
      <c r="AW10" s="791"/>
      <c r="AX10" s="791"/>
      <c r="AY10" s="791"/>
      <c r="AZ10" s="791"/>
      <c r="BA10" s="791"/>
      <c r="BB10" s="791"/>
      <c r="BC10" s="791"/>
      <c r="BD10" s="791"/>
      <c r="BE10" s="791"/>
      <c r="BF10" s="791"/>
      <c r="BG10" s="791"/>
      <c r="BH10" s="791"/>
      <c r="BI10" s="791"/>
      <c r="BJ10" s="792"/>
      <c r="BK10" s="258"/>
      <c r="BL10" s="787">
        <v>2</v>
      </c>
      <c r="BM10" s="787"/>
      <c r="BN10" s="787"/>
      <c r="BO10" s="787"/>
      <c r="BP10" s="787"/>
      <c r="BQ10" s="787"/>
      <c r="BR10" s="787"/>
      <c r="BS10" s="787"/>
      <c r="BT10" s="787"/>
      <c r="BU10" s="787"/>
      <c r="BV10" s="787"/>
      <c r="BW10" s="787"/>
      <c r="BX10" s="787"/>
      <c r="BY10" s="787"/>
      <c r="BZ10" s="787"/>
      <c r="CA10" s="787"/>
      <c r="CB10" s="787"/>
      <c r="CC10" s="787"/>
      <c r="CD10" s="787"/>
      <c r="CE10" s="787"/>
      <c r="CF10" s="787"/>
      <c r="CG10" s="787"/>
      <c r="CH10" s="787"/>
      <c r="CI10" s="259"/>
      <c r="CJ10" s="259"/>
    </row>
    <row r="11" spans="1:89" s="267" customFormat="1" ht="3" customHeight="1">
      <c r="A11" s="261"/>
      <c r="B11" s="262"/>
      <c r="C11" s="263"/>
      <c r="D11" s="263"/>
      <c r="E11" s="788" t="s">
        <v>197</v>
      </c>
      <c r="F11" s="788"/>
      <c r="G11" s="785" t="str">
        <f>Index!C232</f>
        <v>Pridaná hodnota (r. 03 + r. 04 + r. 05 + r. 06 + r. 07) - (r. 11 + r. 12 + r. 13 + r. 14)</v>
      </c>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864" t="s">
        <v>804</v>
      </c>
      <c r="AL11" s="848"/>
      <c r="AM11" s="848"/>
      <c r="AN11" s="330"/>
      <c r="AO11" s="332"/>
      <c r="AP11" s="332"/>
      <c r="AQ11" s="332"/>
      <c r="AR11" s="332"/>
      <c r="AS11" s="332"/>
      <c r="AT11" s="332"/>
      <c r="AU11" s="332"/>
      <c r="AV11" s="332"/>
      <c r="AW11" s="332"/>
      <c r="AX11" s="332"/>
      <c r="AY11" s="332"/>
      <c r="AZ11" s="332"/>
      <c r="BA11" s="332"/>
      <c r="BB11" s="332"/>
      <c r="BC11" s="332"/>
      <c r="BD11" s="332"/>
      <c r="BE11" s="264"/>
      <c r="BF11" s="264"/>
      <c r="BG11" s="264"/>
      <c r="BH11" s="264"/>
      <c r="BI11" s="264"/>
      <c r="BJ11" s="264"/>
      <c r="BK11" s="264"/>
      <c r="BL11" s="659"/>
      <c r="BM11" s="659"/>
      <c r="BN11" s="659"/>
      <c r="BO11" s="659"/>
      <c r="BP11" s="659"/>
      <c r="BQ11" s="659"/>
      <c r="BR11" s="659"/>
      <c r="BS11" s="659"/>
      <c r="BT11" s="659"/>
      <c r="BU11" s="659"/>
      <c r="BV11" s="659"/>
      <c r="BW11" s="659"/>
      <c r="BX11" s="659"/>
      <c r="BY11" s="659"/>
      <c r="BZ11" s="659"/>
      <c r="CA11" s="659"/>
      <c r="CB11" s="659"/>
      <c r="CC11" s="264"/>
      <c r="CD11" s="264"/>
      <c r="CE11" s="264"/>
      <c r="CF11" s="264"/>
      <c r="CG11" s="264"/>
      <c r="CH11" s="265"/>
      <c r="CI11" s="266"/>
      <c r="CJ11" s="266"/>
    </row>
    <row r="12" spans="1:89" s="267" customFormat="1" ht="3" customHeight="1">
      <c r="A12" s="261"/>
      <c r="B12" s="261"/>
      <c r="C12" s="261"/>
      <c r="D12" s="262"/>
      <c r="E12" s="788"/>
      <c r="F12" s="788"/>
      <c r="G12" s="785"/>
      <c r="H12" s="785"/>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848"/>
      <c r="AL12" s="848"/>
      <c r="AM12" s="848"/>
      <c r="AN12" s="333"/>
      <c r="AO12" s="413"/>
      <c r="AP12" s="413"/>
      <c r="AQ12" s="413"/>
      <c r="AR12" s="412"/>
      <c r="AS12" s="410"/>
      <c r="AT12" s="410"/>
      <c r="AU12" s="410"/>
      <c r="AV12" s="410"/>
      <c r="AW12" s="410"/>
      <c r="AX12" s="411"/>
      <c r="AY12" s="800"/>
      <c r="AZ12" s="800"/>
      <c r="BA12" s="800"/>
      <c r="BB12" s="800"/>
      <c r="BC12" s="800"/>
      <c r="BD12" s="800"/>
      <c r="BE12" s="411"/>
      <c r="BF12" s="761"/>
      <c r="BG12" s="761"/>
      <c r="BH12" s="761"/>
      <c r="BI12" s="761"/>
      <c r="BJ12" s="761"/>
      <c r="BK12" s="643"/>
      <c r="BL12" s="618"/>
      <c r="BM12" s="612"/>
      <c r="BN12" s="612"/>
      <c r="BO12" s="612"/>
      <c r="BP12" s="412"/>
      <c r="BQ12" s="800"/>
      <c r="BR12" s="800"/>
      <c r="BS12" s="800"/>
      <c r="BT12" s="800"/>
      <c r="BU12" s="800"/>
      <c r="BV12" s="801"/>
      <c r="BW12" s="761"/>
      <c r="BX12" s="761"/>
      <c r="BY12" s="761"/>
      <c r="BZ12" s="761"/>
      <c r="CA12" s="761"/>
      <c r="CB12" s="802"/>
      <c r="CC12" s="761"/>
      <c r="CD12" s="761"/>
      <c r="CE12" s="761"/>
      <c r="CF12" s="761"/>
      <c r="CG12" s="761"/>
      <c r="CH12" s="268"/>
      <c r="CI12" s="266"/>
      <c r="CJ12" s="266"/>
    </row>
    <row r="13" spans="1:89" s="269" customFormat="1" ht="15" customHeight="1">
      <c r="A13" s="261"/>
      <c r="B13" s="261"/>
      <c r="C13" s="261"/>
      <c r="E13" s="788"/>
      <c r="F13" s="788"/>
      <c r="G13" s="785"/>
      <c r="H13" s="785"/>
      <c r="I13" s="785"/>
      <c r="J13" s="785"/>
      <c r="K13" s="785"/>
      <c r="L13" s="785"/>
      <c r="M13" s="785"/>
      <c r="N13" s="785"/>
      <c r="O13" s="785"/>
      <c r="P13" s="785"/>
      <c r="Q13" s="785"/>
      <c r="R13" s="785"/>
      <c r="S13" s="785"/>
      <c r="T13" s="785"/>
      <c r="U13" s="785"/>
      <c r="V13" s="785"/>
      <c r="W13" s="785"/>
      <c r="X13" s="785"/>
      <c r="Y13" s="785"/>
      <c r="Z13" s="785"/>
      <c r="AA13" s="785"/>
      <c r="AB13" s="785"/>
      <c r="AC13" s="785"/>
      <c r="AD13" s="785"/>
      <c r="AE13" s="785"/>
      <c r="AF13" s="785"/>
      <c r="AG13" s="785"/>
      <c r="AH13" s="785"/>
      <c r="AI13" s="785"/>
      <c r="AJ13" s="785"/>
      <c r="AK13" s="848"/>
      <c r="AL13" s="848"/>
      <c r="AM13" s="848"/>
      <c r="AN13" s="333"/>
      <c r="AO13" s="409" t="str">
        <f>IF(LEN(VLOOKUP(AK11,vysledovka!$D$8:$F$68,2,FALSE))&lt;11,"",LEFT(RIGHT(VLOOKUP(AK11,vysledovka!$D$8:$F$68,2,FALSE),11),1))</f>
        <v/>
      </c>
      <c r="AP13" s="211"/>
      <c r="AQ13" s="409" t="str">
        <f>IF(LEN(VLOOKUP(AK11,vysledovka!$D$8:$F$68,2,FALSE))&lt;10,"",LEFT(RIGHT(VLOOKUP(AK11,vysledovka!$D$8:$F$68,2,FALSE),10),1))</f>
        <v/>
      </c>
      <c r="AR13" s="411"/>
      <c r="AS13" s="409" t="str">
        <f>IF(LEN(VLOOKUP(AK11,vysledovka!$D$8:$F$68,2,FALSE))&lt;9,"",LEFT(RIGHT(VLOOKUP(AK11,vysledovka!$D$8:$F$68,2,FALSE),9),1))</f>
        <v/>
      </c>
      <c r="AT13" s="211"/>
      <c r="AU13" s="409" t="str">
        <f>IF(LEN(VLOOKUP(AK11,vysledovka!$D$8:$F$68,2,FALSE))&lt;8,"",LEFT(RIGHT(VLOOKUP(AK11,vysledovka!$D$8:$F$68,2,FALSE),8),1))</f>
        <v/>
      </c>
      <c r="AV13" s="411"/>
      <c r="AW13" s="409" t="str">
        <f>IF(LEN(VLOOKUP(AK11,vysledovka!$D$8:$F$68,2,FALSE))&lt;7,"",LEFT(RIGHT(VLOOKUP(AK11,vysledovka!$D$8:$F$68,2,FALSE),7),1))</f>
        <v>4</v>
      </c>
      <c r="AX13" s="411"/>
      <c r="AY13" s="409" t="str">
        <f>IF(LEN(VLOOKUP(AK11,vysledovka!$D$8:$F$68,2,FALSE))&lt;6,"",LEFT(RIGHT(VLOOKUP(AK11,vysledovka!$D$8:$F$68,2,FALSE),6),1))</f>
        <v>1</v>
      </c>
      <c r="AZ13" s="211"/>
      <c r="BA13" s="754" t="str">
        <f>IF(LEN(VLOOKUP(AK11,vysledovka!$D$8:$F$68,2,FALSE))&lt;5,"",LEFT(RIGHT(VLOOKUP(AK11,vysledovka!$D$8:$F$68,2,FALSE),5),1))</f>
        <v>1</v>
      </c>
      <c r="BB13" s="754"/>
      <c r="BC13" s="411"/>
      <c r="BD13" s="409" t="str">
        <f>IF(LEN(VLOOKUP(AK11,vysledovka!$D$8:$F$68,2,FALSE))&lt;4,"",LEFT(RIGHT(VLOOKUP(AK11,vysledovka!$D$8:$F$68,2,FALSE),4),1))</f>
        <v>5</v>
      </c>
      <c r="BE13" s="411"/>
      <c r="BF13" s="409" t="str">
        <f>IF(LEN(VLOOKUP(AK11,vysledovka!$D$8:$F$68,2,FALSE))&lt;3,"",LEFT(RIGHT(VLOOKUP(AK11,vysledovka!$D$8:$F$68,2,FALSE),3),1))</f>
        <v>7</v>
      </c>
      <c r="BG13" s="411"/>
      <c r="BH13" s="409" t="str">
        <f>IF(LEN(VLOOKUP(AK11,vysledovka!$D$8:$F$68,2,FALSE))&lt;2,"",LEFT(RIGHT(VLOOKUP(AK11,vysledovka!$D$8:$F$68,2,FALSE),2),1))</f>
        <v>9</v>
      </c>
      <c r="BI13" s="411"/>
      <c r="BJ13" s="409" t="str">
        <f>IF(VLOOKUP(AK11,vysledovka!$D$8:$F$68,2,FALSE)=0,"",IF(LEN(VLOOKUP(AK11,vysledovka!$D$8:$F$68,2,FALSE))&lt;1,"",LEFT(RIGHT(VLOOKUP(AK11,vysledovka!$D$8:$F$68,2,FALSE),1),1)))</f>
        <v>6</v>
      </c>
      <c r="BK13" s="643"/>
      <c r="BL13" s="618"/>
      <c r="BM13" s="409" t="str">
        <f>IF(LEN(VLOOKUP(AK11,vysledovka!$D$8:$F$68,3,FALSE))&lt;11,"",LEFT(RIGHT(VLOOKUP(AK11,vysledovka!$D$8:$F$68,3,FALSE),11),1))</f>
        <v/>
      </c>
      <c r="BN13" s="211"/>
      <c r="BO13" s="409" t="str">
        <f>IF(LEN(VLOOKUP(AK11,vysledovka!$D$8:$F$68,3,FALSE))&lt;10,"",LEFT(RIGHT(VLOOKUP(AK11,vysledovka!$D$8:$F$68,3,FALSE),10),1))</f>
        <v/>
      </c>
      <c r="BP13" s="411"/>
      <c r="BQ13" s="409" t="str">
        <f>IF(LEN(VLOOKUP(AK11,vysledovka!$D$8:$F$68,3,FALSE))&lt;9,"",LEFT(RIGHT(VLOOKUP(AK11,vysledovka!$D$8:$F$68,3,FALSE),9),1))</f>
        <v/>
      </c>
      <c r="BR13" s="211"/>
      <c r="BS13" s="409" t="str">
        <f>IF(LEN(VLOOKUP(AK11,vysledovka!$D$8:$F$68,3,FALSE))&lt;8,"",LEFT(RIGHT(VLOOKUP(AK11,vysledovka!$D$8:$F$68,3,FALSE),8),1))</f>
        <v/>
      </c>
      <c r="BT13" s="411"/>
      <c r="BU13" s="409" t="str">
        <f>IF(LEN(VLOOKUP(AK11,vysledovka!$D$8:$F$68,3,FALSE))&lt;7,"",LEFT(RIGHT(VLOOKUP(AK11,vysledovka!$D$8:$F$68,3,FALSE),7),1))</f>
        <v>3</v>
      </c>
      <c r="BV13" s="801"/>
      <c r="BW13" s="409" t="str">
        <f>IF(LEN(VLOOKUP(AK11,vysledovka!$D$8:$F$68,3,FALSE))&lt;6,"",LEFT(RIGHT(VLOOKUP(AK11,vysledovka!$D$8:$F$68,3,FALSE),6),1))</f>
        <v>3</v>
      </c>
      <c r="BX13" s="411"/>
      <c r="BY13" s="409" t="str">
        <f>IF(LEN(VLOOKUP(AK11,vysledovka!$D$8:$F$68,3,FALSE))&lt;5,"",LEFT(RIGHT(VLOOKUP(AK11,vysledovka!$D$8:$F$68,3,FALSE),5),1))</f>
        <v>9</v>
      </c>
      <c r="BZ13" s="411"/>
      <c r="CA13" s="409" t="str">
        <f>IF(LEN(VLOOKUP(AK11,vysledovka!$D$8:$F$68,3,FALSE))&lt;4,"",LEFT(RIGHT(VLOOKUP(AK11,vysledovka!$D$8:$F$68,3,FALSE),4),1))</f>
        <v>4</v>
      </c>
      <c r="CB13" s="802"/>
      <c r="CC13" s="409" t="str">
        <f>IF(LEN(VLOOKUP(AK11,vysledovka!$D$8:$F$68,3,FALSE))&lt;3,"",LEFT(RIGHT(VLOOKUP(AK11,vysledovka!$D$8:$F$68,3,FALSE),3),1))</f>
        <v>4</v>
      </c>
      <c r="CD13" s="411"/>
      <c r="CE13" s="409" t="str">
        <f>IF(LEN(VLOOKUP(AK11,vysledovka!$D$8:$F$68,3,FALSE))&lt;2,"",LEFT(RIGHT(VLOOKUP(AK11,vysledovka!$D$8:$F$68,3,FALSE),2),1))</f>
        <v>5</v>
      </c>
      <c r="CF13" s="411"/>
      <c r="CG13" s="409" t="str">
        <f>IF(VLOOKUP(AK11,vysledovka!$D$8:$F$68,3,FALSE)=0,"",IF(LEN(VLOOKUP(AK11,vysledovka!$D$8:$F$68,3,FALSE))&lt;1,"",LEFT(RIGHT(VLOOKUP(AK11,vysledovka!$D$8:$F$68,3,FALSE),1),1)))</f>
        <v>0</v>
      </c>
      <c r="CH13" s="268"/>
      <c r="CI13" s="261"/>
      <c r="CJ13" s="261"/>
    </row>
    <row r="14" spans="1:89" s="269" customFormat="1" ht="3" customHeight="1">
      <c r="A14" s="261"/>
      <c r="B14" s="261"/>
      <c r="C14" s="261"/>
      <c r="E14" s="788"/>
      <c r="F14" s="788"/>
      <c r="G14" s="785"/>
      <c r="H14" s="785"/>
      <c r="I14" s="785"/>
      <c r="J14" s="785"/>
      <c r="K14" s="785"/>
      <c r="L14" s="785"/>
      <c r="M14" s="785"/>
      <c r="N14" s="785"/>
      <c r="O14" s="785"/>
      <c r="P14" s="785"/>
      <c r="Q14" s="785"/>
      <c r="R14" s="785"/>
      <c r="S14" s="785"/>
      <c r="T14" s="785"/>
      <c r="U14" s="785"/>
      <c r="V14" s="785"/>
      <c r="W14" s="785"/>
      <c r="X14" s="785"/>
      <c r="Y14" s="785"/>
      <c r="Z14" s="785"/>
      <c r="AA14" s="785"/>
      <c r="AB14" s="785"/>
      <c r="AC14" s="785"/>
      <c r="AD14" s="785"/>
      <c r="AE14" s="785"/>
      <c r="AF14" s="785"/>
      <c r="AG14" s="785"/>
      <c r="AH14" s="785"/>
      <c r="AI14" s="785"/>
      <c r="AJ14" s="785"/>
      <c r="AK14" s="848"/>
      <c r="AL14" s="848"/>
      <c r="AM14" s="848"/>
      <c r="AN14" s="329"/>
      <c r="AO14" s="331"/>
      <c r="AP14" s="331"/>
      <c r="AQ14" s="331"/>
      <c r="AR14" s="331"/>
      <c r="AS14" s="331"/>
      <c r="AT14" s="331"/>
      <c r="AU14" s="331"/>
      <c r="AV14" s="331"/>
      <c r="AW14" s="331"/>
      <c r="AX14" s="331"/>
      <c r="AY14" s="331"/>
      <c r="AZ14" s="331"/>
      <c r="BA14" s="331"/>
      <c r="BB14" s="331"/>
      <c r="BC14" s="331"/>
      <c r="BD14" s="331"/>
      <c r="BE14" s="270"/>
      <c r="BF14" s="270"/>
      <c r="BG14" s="270"/>
      <c r="BH14" s="270"/>
      <c r="BI14" s="270"/>
      <c r="BJ14" s="270"/>
      <c r="BK14" s="270"/>
      <c r="BL14" s="638"/>
      <c r="BM14" s="638"/>
      <c r="BN14" s="638"/>
      <c r="BO14" s="638"/>
      <c r="BP14" s="638"/>
      <c r="BQ14" s="638"/>
      <c r="BR14" s="638"/>
      <c r="BS14" s="638"/>
      <c r="BT14" s="638"/>
      <c r="BU14" s="638"/>
      <c r="BV14" s="638"/>
      <c r="BW14" s="638"/>
      <c r="BX14" s="638"/>
      <c r="BY14" s="638"/>
      <c r="BZ14" s="638"/>
      <c r="CA14" s="638"/>
      <c r="CB14" s="638"/>
      <c r="CC14" s="270"/>
      <c r="CD14" s="270"/>
      <c r="CE14" s="270"/>
      <c r="CF14" s="270"/>
      <c r="CG14" s="270"/>
      <c r="CH14" s="271"/>
      <c r="CI14" s="261"/>
      <c r="CJ14" s="261"/>
    </row>
    <row r="15" spans="1:89" s="267" customFormat="1" ht="3" customHeight="1">
      <c r="A15" s="261"/>
      <c r="B15" s="262"/>
      <c r="C15" s="263"/>
      <c r="D15" s="263"/>
      <c r="E15" s="863" t="s">
        <v>223</v>
      </c>
      <c r="F15" s="863"/>
      <c r="G15" s="785" t="str">
        <f>Index!C233</f>
        <v>Výnosy z finančnej činnosti spolu (r. 30 + r. 31 + r. 35 + r. 39 + r. 42 + r. 43 + r. 44)</v>
      </c>
      <c r="H15" s="785"/>
      <c r="I15" s="785"/>
      <c r="J15" s="785"/>
      <c r="K15" s="785"/>
      <c r="L15" s="785"/>
      <c r="M15" s="785"/>
      <c r="N15" s="785"/>
      <c r="O15" s="785"/>
      <c r="P15" s="785"/>
      <c r="Q15" s="785"/>
      <c r="R15" s="785"/>
      <c r="S15" s="785"/>
      <c r="T15" s="785"/>
      <c r="U15" s="785"/>
      <c r="V15" s="785"/>
      <c r="W15" s="785"/>
      <c r="X15" s="785"/>
      <c r="Y15" s="785"/>
      <c r="Z15" s="785"/>
      <c r="AA15" s="785"/>
      <c r="AB15" s="785"/>
      <c r="AC15" s="785"/>
      <c r="AD15" s="785"/>
      <c r="AE15" s="785"/>
      <c r="AF15" s="785"/>
      <c r="AG15" s="785"/>
      <c r="AH15" s="785"/>
      <c r="AI15" s="785"/>
      <c r="AJ15" s="785"/>
      <c r="AK15" s="864" t="s">
        <v>808</v>
      </c>
      <c r="AL15" s="848"/>
      <c r="AM15" s="848"/>
      <c r="AN15" s="330"/>
      <c r="AO15" s="332"/>
      <c r="AP15" s="332"/>
      <c r="AQ15" s="332"/>
      <c r="AR15" s="332"/>
      <c r="AS15" s="332"/>
      <c r="AT15" s="332"/>
      <c r="AU15" s="332"/>
      <c r="AV15" s="332"/>
      <c r="AW15" s="332"/>
      <c r="AX15" s="332"/>
      <c r="AY15" s="332"/>
      <c r="AZ15" s="332"/>
      <c r="BA15" s="332"/>
      <c r="BB15" s="332"/>
      <c r="BC15" s="332"/>
      <c r="BD15" s="332"/>
      <c r="BE15" s="264"/>
      <c r="BF15" s="264"/>
      <c r="BG15" s="264"/>
      <c r="BH15" s="264"/>
      <c r="BI15" s="264"/>
      <c r="BJ15" s="264"/>
      <c r="BK15" s="264"/>
      <c r="BL15" s="659"/>
      <c r="BM15" s="659"/>
      <c r="BN15" s="659"/>
      <c r="BO15" s="659"/>
      <c r="BP15" s="659"/>
      <c r="BQ15" s="659"/>
      <c r="BR15" s="659"/>
      <c r="BS15" s="659"/>
      <c r="BT15" s="659"/>
      <c r="BU15" s="659"/>
      <c r="BV15" s="659"/>
      <c r="BW15" s="659"/>
      <c r="BX15" s="659"/>
      <c r="BY15" s="659"/>
      <c r="BZ15" s="659"/>
      <c r="CA15" s="659"/>
      <c r="CB15" s="659"/>
      <c r="CC15" s="264"/>
      <c r="CD15" s="264"/>
      <c r="CE15" s="264"/>
      <c r="CF15" s="264"/>
      <c r="CG15" s="264"/>
      <c r="CH15" s="265"/>
      <c r="CI15" s="266"/>
      <c r="CJ15" s="266"/>
    </row>
    <row r="16" spans="1:89" s="267" customFormat="1" ht="3" customHeight="1">
      <c r="A16" s="261"/>
      <c r="B16" s="261"/>
      <c r="C16" s="261"/>
      <c r="D16" s="262"/>
      <c r="E16" s="863"/>
      <c r="F16" s="863"/>
      <c r="G16" s="785"/>
      <c r="H16" s="785"/>
      <c r="I16" s="785"/>
      <c r="J16" s="785"/>
      <c r="K16" s="785"/>
      <c r="L16" s="785"/>
      <c r="M16" s="785"/>
      <c r="N16" s="785"/>
      <c r="O16" s="785"/>
      <c r="P16" s="785"/>
      <c r="Q16" s="785"/>
      <c r="R16" s="785"/>
      <c r="S16" s="785"/>
      <c r="T16" s="785"/>
      <c r="U16" s="785"/>
      <c r="V16" s="785"/>
      <c r="W16" s="785"/>
      <c r="X16" s="785"/>
      <c r="Y16" s="785"/>
      <c r="Z16" s="785"/>
      <c r="AA16" s="785"/>
      <c r="AB16" s="785"/>
      <c r="AC16" s="785"/>
      <c r="AD16" s="785"/>
      <c r="AE16" s="785"/>
      <c r="AF16" s="785"/>
      <c r="AG16" s="785"/>
      <c r="AH16" s="785"/>
      <c r="AI16" s="785"/>
      <c r="AJ16" s="785"/>
      <c r="AK16" s="848"/>
      <c r="AL16" s="848"/>
      <c r="AM16" s="848"/>
      <c r="AN16" s="333"/>
      <c r="AO16" s="413"/>
      <c r="AP16" s="413"/>
      <c r="AQ16" s="413"/>
      <c r="AR16" s="412"/>
      <c r="AS16" s="410"/>
      <c r="AT16" s="410"/>
      <c r="AU16" s="410"/>
      <c r="AV16" s="410"/>
      <c r="AW16" s="410"/>
      <c r="AX16" s="411"/>
      <c r="AY16" s="800"/>
      <c r="AZ16" s="800"/>
      <c r="BA16" s="800"/>
      <c r="BB16" s="800"/>
      <c r="BC16" s="800"/>
      <c r="BD16" s="800"/>
      <c r="BE16" s="411"/>
      <c r="BF16" s="761"/>
      <c r="BG16" s="761"/>
      <c r="BH16" s="761"/>
      <c r="BI16" s="761"/>
      <c r="BJ16" s="761"/>
      <c r="BK16" s="643"/>
      <c r="BL16" s="618"/>
      <c r="BM16" s="612"/>
      <c r="BN16" s="612"/>
      <c r="BO16" s="612"/>
      <c r="BP16" s="412"/>
      <c r="BQ16" s="800"/>
      <c r="BR16" s="800"/>
      <c r="BS16" s="800"/>
      <c r="BT16" s="800"/>
      <c r="BU16" s="800"/>
      <c r="BV16" s="801"/>
      <c r="BW16" s="761"/>
      <c r="BX16" s="761"/>
      <c r="BY16" s="761"/>
      <c r="BZ16" s="761"/>
      <c r="CA16" s="761"/>
      <c r="CB16" s="802"/>
      <c r="CC16" s="761"/>
      <c r="CD16" s="761"/>
      <c r="CE16" s="761"/>
      <c r="CF16" s="761"/>
      <c r="CG16" s="761"/>
      <c r="CH16" s="268"/>
      <c r="CI16" s="266"/>
      <c r="CJ16" s="266"/>
    </row>
    <row r="17" spans="1:88" s="269" customFormat="1" ht="15" customHeight="1">
      <c r="A17" s="261"/>
      <c r="B17" s="261"/>
      <c r="C17" s="261"/>
      <c r="E17" s="863"/>
      <c r="F17" s="863"/>
      <c r="G17" s="785"/>
      <c r="H17" s="785"/>
      <c r="I17" s="785"/>
      <c r="J17" s="785"/>
      <c r="K17" s="785"/>
      <c r="L17" s="785"/>
      <c r="M17" s="785"/>
      <c r="N17" s="785"/>
      <c r="O17" s="785"/>
      <c r="P17" s="785"/>
      <c r="Q17" s="785"/>
      <c r="R17" s="785"/>
      <c r="S17" s="785"/>
      <c r="T17" s="785"/>
      <c r="U17" s="785"/>
      <c r="V17" s="785"/>
      <c r="W17" s="785"/>
      <c r="X17" s="785"/>
      <c r="Y17" s="785"/>
      <c r="Z17" s="785"/>
      <c r="AA17" s="785"/>
      <c r="AB17" s="785"/>
      <c r="AC17" s="785"/>
      <c r="AD17" s="785"/>
      <c r="AE17" s="785"/>
      <c r="AF17" s="785"/>
      <c r="AG17" s="785"/>
      <c r="AH17" s="785"/>
      <c r="AI17" s="785"/>
      <c r="AJ17" s="785"/>
      <c r="AK17" s="848"/>
      <c r="AL17" s="848"/>
      <c r="AM17" s="848"/>
      <c r="AN17" s="333"/>
      <c r="AO17" s="409" t="str">
        <f>IF(LEN(VLOOKUP(AK15,vysledovka!$D$8:$F$68,2,FALSE))&lt;11,"",LEFT(RIGHT(VLOOKUP(AK15,vysledovka!$D$8:$F$68,2,FALSE),11),1))</f>
        <v/>
      </c>
      <c r="AP17" s="211"/>
      <c r="AQ17" s="409" t="str">
        <f>IF(LEN(VLOOKUP(AK15,vysledovka!$D$8:$F$68,2,FALSE))&lt;10,"",LEFT(RIGHT(VLOOKUP(AK15,vysledovka!$D$8:$F$68,2,FALSE),10),1))</f>
        <v/>
      </c>
      <c r="AR17" s="411"/>
      <c r="AS17" s="409" t="str">
        <f>IF(LEN(VLOOKUP(AK15,vysledovka!$D$8:$F$68,2,FALSE))&lt;9,"",LEFT(RIGHT(VLOOKUP(AK15,vysledovka!$D$8:$F$68,2,FALSE),9),1))</f>
        <v/>
      </c>
      <c r="AT17" s="211"/>
      <c r="AU17" s="409" t="str">
        <f>IF(LEN(VLOOKUP(AK15,vysledovka!$D$8:$F$68,2,FALSE))&lt;8,"",LEFT(RIGHT(VLOOKUP(AK15,vysledovka!$D$8:$F$68,2,FALSE),8),1))</f>
        <v/>
      </c>
      <c r="AV17" s="411"/>
      <c r="AW17" s="409" t="str">
        <f>IF(LEN(VLOOKUP(AK15,vysledovka!$D$8:$F$68,2,FALSE))&lt;7,"",LEFT(RIGHT(VLOOKUP(AK15,vysledovka!$D$8:$F$68,2,FALSE),7),1))</f>
        <v/>
      </c>
      <c r="AX17" s="411"/>
      <c r="AY17" s="409" t="str">
        <f>IF(LEN(VLOOKUP(AK15,vysledovka!$D$8:$F$68,2,FALSE))&lt;6,"",LEFT(RIGHT(VLOOKUP(AK15,vysledovka!$D$8:$F$68,2,FALSE),6),1))</f>
        <v/>
      </c>
      <c r="AZ17" s="211"/>
      <c r="BA17" s="754" t="str">
        <f>IF(LEN(VLOOKUP(AK15,vysledovka!$D$8:$F$68,2,FALSE))&lt;5,"",LEFT(RIGHT(VLOOKUP(AK15,vysledovka!$D$8:$F$68,2,FALSE),5),1))</f>
        <v/>
      </c>
      <c r="BB17" s="754"/>
      <c r="BC17" s="411"/>
      <c r="BD17" s="409" t="str">
        <f>IF(LEN(VLOOKUP(AK15,vysledovka!$D$8:$F$68,2,FALSE))&lt;4,"",LEFT(RIGHT(VLOOKUP(AK15,vysledovka!$D$8:$F$68,2,FALSE),4),1))</f>
        <v>5</v>
      </c>
      <c r="BE17" s="411"/>
      <c r="BF17" s="409" t="str">
        <f>IF(LEN(VLOOKUP(AK15,vysledovka!$D$8:$F$68,2,FALSE))&lt;3,"",LEFT(RIGHT(VLOOKUP(AK15,vysledovka!$D$8:$F$68,2,FALSE),3),1))</f>
        <v>0</v>
      </c>
      <c r="BG17" s="411"/>
      <c r="BH17" s="409" t="str">
        <f>IF(LEN(VLOOKUP(AK15,vysledovka!$D$8:$F$68,2,FALSE))&lt;2,"",LEFT(RIGHT(VLOOKUP(AK15,vysledovka!$D$8:$F$68,2,FALSE),2),1))</f>
        <v>1</v>
      </c>
      <c r="BI17" s="411"/>
      <c r="BJ17" s="409" t="str">
        <f>IF(VLOOKUP(AK15,vysledovka!$D$8:$F$68,2,FALSE)=0,"",IF(LEN(VLOOKUP(AK15,vysledovka!$D$8:$F$68,2,FALSE))&lt;1,"",LEFT(RIGHT(VLOOKUP(AK15,vysledovka!$D$8:$F$68,2,FALSE),1),1)))</f>
        <v>4</v>
      </c>
      <c r="BK17" s="643"/>
      <c r="BL17" s="618"/>
      <c r="BM17" s="409" t="str">
        <f>IF(LEN(VLOOKUP(AK15,vysledovka!$D$8:$F$68,3,FALSE))&lt;11,"",LEFT(RIGHT(VLOOKUP(AK15,vysledovka!$D$8:$F$68,3,FALSE),11),1))</f>
        <v/>
      </c>
      <c r="BN17" s="211"/>
      <c r="BO17" s="409" t="str">
        <f>IF(LEN(VLOOKUP(AK15,vysledovka!$D$8:$F$68,3,FALSE))&lt;10,"",LEFT(RIGHT(VLOOKUP(AK15,vysledovka!$D$8:$F$68,3,FALSE),10),1))</f>
        <v/>
      </c>
      <c r="BP17" s="411"/>
      <c r="BQ17" s="409" t="str">
        <f>IF(LEN(VLOOKUP(AK15,vysledovka!$D$8:$F$68,3,FALSE))&lt;9,"",LEFT(RIGHT(VLOOKUP(AK15,vysledovka!$D$8:$F$68,3,FALSE),9),1))</f>
        <v/>
      </c>
      <c r="BR17" s="211"/>
      <c r="BS17" s="409" t="str">
        <f>IF(LEN(VLOOKUP(AK15,vysledovka!$D$8:$F$68,3,FALSE))&lt;8,"",LEFT(RIGHT(VLOOKUP(AK15,vysledovka!$D$8:$F$68,3,FALSE),8),1))</f>
        <v/>
      </c>
      <c r="BT17" s="411"/>
      <c r="BU17" s="409" t="str">
        <f>IF(LEN(VLOOKUP(AK15,vysledovka!$D$8:$F$68,3,FALSE))&lt;7,"",LEFT(RIGHT(VLOOKUP(AK15,vysledovka!$D$8:$F$68,3,FALSE),7),1))</f>
        <v/>
      </c>
      <c r="BV17" s="801"/>
      <c r="BW17" s="409" t="str">
        <f>IF(LEN(VLOOKUP(AK15,vysledovka!$D$8:$F$68,3,FALSE))&lt;6,"",LEFT(RIGHT(VLOOKUP(AK15,vysledovka!$D$8:$F$68,3,FALSE),6),1))</f>
        <v/>
      </c>
      <c r="BX17" s="411"/>
      <c r="BY17" s="409" t="str">
        <f>IF(LEN(VLOOKUP(AK15,vysledovka!$D$8:$F$68,3,FALSE))&lt;5,"",LEFT(RIGHT(VLOOKUP(AK15,vysledovka!$D$8:$F$68,3,FALSE),5),1))</f>
        <v>1</v>
      </c>
      <c r="BZ17" s="411"/>
      <c r="CA17" s="409" t="str">
        <f>IF(LEN(VLOOKUP(AK15,vysledovka!$D$8:$F$68,3,FALSE))&lt;4,"",LEFT(RIGHT(VLOOKUP(AK15,vysledovka!$D$8:$F$68,3,FALSE),4),1))</f>
        <v>4</v>
      </c>
      <c r="CB17" s="802"/>
      <c r="CC17" s="409" t="str">
        <f>IF(LEN(VLOOKUP(AK15,vysledovka!$D$8:$F$68,3,FALSE))&lt;3,"",LEFT(RIGHT(VLOOKUP(AK15,vysledovka!$D$8:$F$68,3,FALSE),3),1))</f>
        <v>8</v>
      </c>
      <c r="CD17" s="411"/>
      <c r="CE17" s="409" t="str">
        <f>IF(LEN(VLOOKUP(AK15,vysledovka!$D$8:$F$68,3,FALSE))&lt;2,"",LEFT(RIGHT(VLOOKUP(AK15,vysledovka!$D$8:$F$68,3,FALSE),2),1))</f>
        <v>8</v>
      </c>
      <c r="CF17" s="411"/>
      <c r="CG17" s="409" t="str">
        <f>IF(VLOOKUP(AK15,vysledovka!$D$8:$F$68,3,FALSE)=0,"",IF(LEN(VLOOKUP(AK15,vysledovka!$D$8:$F$68,3,FALSE))&lt;1,"",LEFT(RIGHT(VLOOKUP(AK15,vysledovka!$D$8:$F$68,3,FALSE),1),1)))</f>
        <v>7</v>
      </c>
      <c r="CH17" s="268"/>
      <c r="CI17" s="261"/>
      <c r="CJ17" s="261"/>
    </row>
    <row r="18" spans="1:88" s="269" customFormat="1" ht="3" customHeight="1">
      <c r="A18" s="261"/>
      <c r="B18" s="261"/>
      <c r="C18" s="261"/>
      <c r="E18" s="863"/>
      <c r="F18" s="863"/>
      <c r="G18" s="785"/>
      <c r="H18" s="785"/>
      <c r="I18" s="785"/>
      <c r="J18" s="785"/>
      <c r="K18" s="785"/>
      <c r="L18" s="785"/>
      <c r="M18" s="785"/>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c r="AK18" s="848"/>
      <c r="AL18" s="848"/>
      <c r="AM18" s="848"/>
      <c r="AN18" s="329"/>
      <c r="AO18" s="331"/>
      <c r="AP18" s="331"/>
      <c r="AQ18" s="331"/>
      <c r="AR18" s="331"/>
      <c r="AS18" s="331"/>
      <c r="AT18" s="331"/>
      <c r="AU18" s="331"/>
      <c r="AV18" s="331"/>
      <c r="AW18" s="331"/>
      <c r="AX18" s="331"/>
      <c r="AY18" s="331"/>
      <c r="AZ18" s="331"/>
      <c r="BA18" s="331"/>
      <c r="BB18" s="331"/>
      <c r="BC18" s="331"/>
      <c r="BD18" s="331"/>
      <c r="BE18" s="270"/>
      <c r="BF18" s="270"/>
      <c r="BG18" s="270"/>
      <c r="BH18" s="270"/>
      <c r="BI18" s="270"/>
      <c r="BJ18" s="270"/>
      <c r="BK18" s="270"/>
      <c r="BL18" s="638"/>
      <c r="BM18" s="638"/>
      <c r="BN18" s="638"/>
      <c r="BO18" s="638"/>
      <c r="BP18" s="638"/>
      <c r="BQ18" s="638"/>
      <c r="BR18" s="638"/>
      <c r="BS18" s="638"/>
      <c r="BT18" s="638"/>
      <c r="BU18" s="638"/>
      <c r="BV18" s="638"/>
      <c r="BW18" s="638"/>
      <c r="BX18" s="638"/>
      <c r="BY18" s="638"/>
      <c r="BZ18" s="638"/>
      <c r="CA18" s="638"/>
      <c r="CB18" s="638"/>
      <c r="CC18" s="270"/>
      <c r="CD18" s="270"/>
      <c r="CE18" s="270"/>
      <c r="CF18" s="270"/>
      <c r="CG18" s="270"/>
      <c r="CH18" s="271"/>
      <c r="CI18" s="261"/>
      <c r="CJ18" s="261"/>
    </row>
    <row r="19" spans="1:88" s="206" customFormat="1" ht="3" customHeight="1">
      <c r="A19" s="272"/>
      <c r="B19" s="273"/>
      <c r="C19" s="178"/>
      <c r="D19" s="178"/>
      <c r="E19" s="865" t="s">
        <v>203</v>
      </c>
      <c r="F19" s="866"/>
      <c r="G19" s="765" t="str">
        <f>Index!C234</f>
        <v>Tržby z predaja cenných papierov a podielov (661)</v>
      </c>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850" t="s">
        <v>810</v>
      </c>
      <c r="AL19" s="851"/>
      <c r="AM19" s="851"/>
      <c r="AN19" s="321"/>
      <c r="AO19" s="332"/>
      <c r="AP19" s="332"/>
      <c r="AQ19" s="332"/>
      <c r="AR19" s="332"/>
      <c r="AS19" s="332"/>
      <c r="AT19" s="332"/>
      <c r="AU19" s="332"/>
      <c r="AV19" s="332"/>
      <c r="AW19" s="332"/>
      <c r="AX19" s="332"/>
      <c r="AY19" s="332"/>
      <c r="AZ19" s="332"/>
      <c r="BA19" s="332"/>
      <c r="BB19" s="332"/>
      <c r="BC19" s="332"/>
      <c r="BD19" s="332"/>
      <c r="BE19" s="264"/>
      <c r="BF19" s="264"/>
      <c r="BG19" s="264"/>
      <c r="BH19" s="264"/>
      <c r="BI19" s="264"/>
      <c r="BJ19" s="264"/>
      <c r="BK19" s="264"/>
      <c r="BL19" s="659"/>
      <c r="BM19" s="659"/>
      <c r="BN19" s="659"/>
      <c r="BO19" s="659"/>
      <c r="BP19" s="659"/>
      <c r="BQ19" s="659"/>
      <c r="BR19" s="659"/>
      <c r="BS19" s="659"/>
      <c r="BT19" s="659"/>
      <c r="BU19" s="659"/>
      <c r="BV19" s="659"/>
      <c r="BW19" s="659"/>
      <c r="BX19" s="659"/>
      <c r="BY19" s="659"/>
      <c r="BZ19" s="659"/>
      <c r="CA19" s="659"/>
      <c r="CB19" s="659"/>
      <c r="CC19" s="264"/>
      <c r="CD19" s="264"/>
      <c r="CE19" s="264"/>
      <c r="CF19" s="264"/>
      <c r="CG19" s="264"/>
      <c r="CH19" s="241"/>
      <c r="CI19" s="245"/>
      <c r="CJ19" s="245"/>
    </row>
    <row r="20" spans="1:88" s="206" customFormat="1" ht="3" customHeight="1">
      <c r="A20" s="272"/>
      <c r="B20" s="272"/>
      <c r="C20" s="272"/>
      <c r="D20" s="273"/>
      <c r="E20" s="867"/>
      <c r="F20" s="868"/>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851"/>
      <c r="AL20" s="851"/>
      <c r="AM20" s="851"/>
      <c r="AN20" s="319"/>
      <c r="AO20" s="413"/>
      <c r="AP20" s="413"/>
      <c r="AQ20" s="413"/>
      <c r="AR20" s="412"/>
      <c r="AS20" s="410"/>
      <c r="AT20" s="410"/>
      <c r="AU20" s="410"/>
      <c r="AV20" s="410"/>
      <c r="AW20" s="410"/>
      <c r="AX20" s="411"/>
      <c r="AY20" s="800"/>
      <c r="AZ20" s="800"/>
      <c r="BA20" s="800"/>
      <c r="BB20" s="800"/>
      <c r="BC20" s="800"/>
      <c r="BD20" s="800"/>
      <c r="BE20" s="411"/>
      <c r="BF20" s="761"/>
      <c r="BG20" s="761"/>
      <c r="BH20" s="761"/>
      <c r="BI20" s="761"/>
      <c r="BJ20" s="761"/>
      <c r="BK20" s="643"/>
      <c r="BL20" s="618"/>
      <c r="BM20" s="612"/>
      <c r="BN20" s="612"/>
      <c r="BO20" s="612"/>
      <c r="BP20" s="412"/>
      <c r="BQ20" s="800"/>
      <c r="BR20" s="800"/>
      <c r="BS20" s="800"/>
      <c r="BT20" s="800"/>
      <c r="BU20" s="800"/>
      <c r="BV20" s="801"/>
      <c r="BW20" s="761"/>
      <c r="BX20" s="761"/>
      <c r="BY20" s="761"/>
      <c r="BZ20" s="761"/>
      <c r="CA20" s="761"/>
      <c r="CB20" s="802"/>
      <c r="CC20" s="761"/>
      <c r="CD20" s="761"/>
      <c r="CE20" s="761"/>
      <c r="CF20" s="761"/>
      <c r="CG20" s="761"/>
      <c r="CH20" s="242"/>
      <c r="CI20" s="245"/>
      <c r="CJ20" s="245"/>
    </row>
    <row r="21" spans="1:88" s="274" customFormat="1" ht="15" customHeight="1">
      <c r="A21" s="272"/>
      <c r="B21" s="272"/>
      <c r="C21" s="272"/>
      <c r="E21" s="867"/>
      <c r="F21" s="868"/>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851"/>
      <c r="AL21" s="851"/>
      <c r="AM21" s="851"/>
      <c r="AN21" s="319"/>
      <c r="AO21" s="409" t="str">
        <f>IF(LEN(VLOOKUP(AK19,vysledovka!$D$8:$F$68,2,FALSE))&lt;11,"",LEFT(RIGHT(VLOOKUP(AK19,vysledovka!$D$8:$F$68,2,FALSE),11),1))</f>
        <v/>
      </c>
      <c r="AP21" s="211"/>
      <c r="AQ21" s="409" t="str">
        <f>IF(LEN(VLOOKUP(AK19,vysledovka!$D$8:$F$68,2,FALSE))&lt;10,"",LEFT(RIGHT(VLOOKUP(AK19,vysledovka!$D$8:$F$68,2,FALSE),10),1))</f>
        <v/>
      </c>
      <c r="AR21" s="411"/>
      <c r="AS21" s="409" t="str">
        <f>IF(LEN(VLOOKUP(AK19,vysledovka!$D$8:$F$68,2,FALSE))&lt;9,"",LEFT(RIGHT(VLOOKUP(AK19,vysledovka!$D$8:$F$68,2,FALSE),9),1))</f>
        <v/>
      </c>
      <c r="AT21" s="211"/>
      <c r="AU21" s="409" t="str">
        <f>IF(LEN(VLOOKUP(AK19,vysledovka!$D$8:$F$68,2,FALSE))&lt;8,"",LEFT(RIGHT(VLOOKUP(AK19,vysledovka!$D$8:$F$68,2,FALSE),8),1))</f>
        <v/>
      </c>
      <c r="AV21" s="411"/>
      <c r="AW21" s="409" t="str">
        <f>IF(LEN(VLOOKUP(AK19,vysledovka!$D$8:$F$68,2,FALSE))&lt;7,"",LEFT(RIGHT(VLOOKUP(AK19,vysledovka!$D$8:$F$68,2,FALSE),7),1))</f>
        <v/>
      </c>
      <c r="AX21" s="411"/>
      <c r="AY21" s="409" t="str">
        <f>IF(LEN(VLOOKUP(AK19,vysledovka!$D$8:$F$68,2,FALSE))&lt;6,"",LEFT(RIGHT(VLOOKUP(AK19,vysledovka!$D$8:$F$68,2,FALSE),6),1))</f>
        <v/>
      </c>
      <c r="AZ21" s="211"/>
      <c r="BA21" s="754" t="str">
        <f>IF(LEN(VLOOKUP(AK19,vysledovka!$D$8:$F$68,2,FALSE))&lt;5,"",LEFT(RIGHT(VLOOKUP(AK19,vysledovka!$D$8:$F$68,2,FALSE),5),1))</f>
        <v/>
      </c>
      <c r="BB21" s="754"/>
      <c r="BC21" s="411"/>
      <c r="BD21" s="409" t="str">
        <f>IF(LEN(VLOOKUP(AK19,vysledovka!$D$8:$F$68,2,FALSE))&lt;4,"",LEFT(RIGHT(VLOOKUP(AK19,vysledovka!$D$8:$F$68,2,FALSE),4),1))</f>
        <v/>
      </c>
      <c r="BE21" s="411"/>
      <c r="BF21" s="409" t="str">
        <f>IF(LEN(VLOOKUP(AK19,vysledovka!$D$8:$F$68,2,FALSE))&lt;3,"",LEFT(RIGHT(VLOOKUP(AK19,vysledovka!$D$8:$F$68,2,FALSE),3),1))</f>
        <v/>
      </c>
      <c r="BG21" s="411"/>
      <c r="BH21" s="409" t="str">
        <f>IF(LEN(VLOOKUP(AK19,vysledovka!$D$8:$F$68,2,FALSE))&lt;2,"",LEFT(RIGHT(VLOOKUP(AK19,vysledovka!$D$8:$F$68,2,FALSE),2),1))</f>
        <v/>
      </c>
      <c r="BI21" s="411"/>
      <c r="BJ21" s="409" t="str">
        <f>IF(VLOOKUP(AK19,vysledovka!$D$8:$F$68,2,FALSE)=0,"",IF(LEN(VLOOKUP(AK19,vysledovka!$D$8:$F$68,2,FALSE))&lt;1,"",LEFT(RIGHT(VLOOKUP(AK19,vysledovka!$D$8:$F$68,2,FALSE),1),1)))</f>
        <v/>
      </c>
      <c r="BK21" s="643"/>
      <c r="BL21" s="618"/>
      <c r="BM21" s="409" t="str">
        <f>IF(LEN(VLOOKUP(AK19,vysledovka!$D$8:$F$68,3,FALSE))&lt;11,"",LEFT(RIGHT(VLOOKUP(AK19,vysledovka!$D$8:$F$68,3,FALSE),11),1))</f>
        <v/>
      </c>
      <c r="BN21" s="211"/>
      <c r="BO21" s="409" t="str">
        <f>IF(LEN(VLOOKUP(AK19,vysledovka!$D$8:$F$68,3,FALSE))&lt;10,"",LEFT(RIGHT(VLOOKUP(AK19,vysledovka!$D$8:$F$68,3,FALSE),10),1))</f>
        <v/>
      </c>
      <c r="BP21" s="411"/>
      <c r="BQ21" s="409" t="str">
        <f>IF(LEN(VLOOKUP(AK19,vysledovka!$D$8:$F$68,3,FALSE))&lt;9,"",LEFT(RIGHT(VLOOKUP(AK19,vysledovka!$D$8:$F$68,3,FALSE),9),1))</f>
        <v/>
      </c>
      <c r="BR21" s="211"/>
      <c r="BS21" s="409" t="str">
        <f>IF(LEN(VLOOKUP(AK19,vysledovka!$D$8:$F$68,3,FALSE))&lt;8,"",LEFT(RIGHT(VLOOKUP(AK19,vysledovka!$D$8:$F$68,3,FALSE),8),1))</f>
        <v/>
      </c>
      <c r="BT21" s="411"/>
      <c r="BU21" s="409" t="str">
        <f>IF(LEN(VLOOKUP(AK19,vysledovka!$D$8:$F$68,3,FALSE))&lt;7,"",LEFT(RIGHT(VLOOKUP(AK19,vysledovka!$D$8:$F$68,3,FALSE),7),1))</f>
        <v/>
      </c>
      <c r="BV21" s="801"/>
      <c r="BW21" s="409" t="str">
        <f>IF(LEN(VLOOKUP(AK19,vysledovka!$D$8:$F$68,3,FALSE))&lt;6,"",LEFT(RIGHT(VLOOKUP(AK19,vysledovka!$D$8:$F$68,3,FALSE),6),1))</f>
        <v/>
      </c>
      <c r="BX21" s="411"/>
      <c r="BY21" s="409" t="str">
        <f>IF(LEN(VLOOKUP(AK19,vysledovka!$D$8:$F$68,3,FALSE))&lt;5,"",LEFT(RIGHT(VLOOKUP(AK19,vysledovka!$D$8:$F$68,3,FALSE),5),1))</f>
        <v/>
      </c>
      <c r="BZ21" s="411"/>
      <c r="CA21" s="409" t="str">
        <f>IF(LEN(VLOOKUP(AK19,vysledovka!$D$8:$F$68,3,FALSE))&lt;4,"",LEFT(RIGHT(VLOOKUP(AK19,vysledovka!$D$8:$F$68,3,FALSE),4),1))</f>
        <v/>
      </c>
      <c r="CB21" s="802"/>
      <c r="CC21" s="409" t="str">
        <f>IF(LEN(VLOOKUP(AK19,vysledovka!$D$8:$F$68,3,FALSE))&lt;3,"",LEFT(RIGHT(VLOOKUP(AK19,vysledovka!$D$8:$F$68,3,FALSE),3),1))</f>
        <v/>
      </c>
      <c r="CD21" s="411"/>
      <c r="CE21" s="409" t="str">
        <f>IF(LEN(VLOOKUP(AK19,vysledovka!$D$8:$F$68,3,FALSE))&lt;2,"",LEFT(RIGHT(VLOOKUP(AK19,vysledovka!$D$8:$F$68,3,FALSE),2),1))</f>
        <v/>
      </c>
      <c r="CF21" s="411"/>
      <c r="CG21" s="409" t="str">
        <f>IF(VLOOKUP(AK19,vysledovka!$D$8:$F$68,3,FALSE)=0,"",IF(LEN(VLOOKUP(AK19,vysledovka!$D$8:$F$68,3,FALSE))&lt;1,"",LEFT(RIGHT(VLOOKUP(AK19,vysledovka!$D$8:$F$68,3,FALSE),1),1)))</f>
        <v/>
      </c>
      <c r="CH21" s="242"/>
      <c r="CI21" s="272"/>
      <c r="CJ21" s="272"/>
    </row>
    <row r="22" spans="1:88" s="274" customFormat="1" ht="3" customHeight="1">
      <c r="A22" s="272"/>
      <c r="B22" s="272"/>
      <c r="C22" s="272"/>
      <c r="E22" s="869"/>
      <c r="F22" s="870"/>
      <c r="G22" s="765"/>
      <c r="H22" s="765"/>
      <c r="I22" s="765"/>
      <c r="J22" s="765"/>
      <c r="K22" s="765"/>
      <c r="L22" s="765"/>
      <c r="M22" s="765"/>
      <c r="N22" s="765"/>
      <c r="O22" s="765"/>
      <c r="P22" s="765"/>
      <c r="Q22" s="765"/>
      <c r="R22" s="765"/>
      <c r="S22" s="765"/>
      <c r="T22" s="765"/>
      <c r="U22" s="765"/>
      <c r="V22" s="765"/>
      <c r="W22" s="765"/>
      <c r="X22" s="765"/>
      <c r="Y22" s="765"/>
      <c r="Z22" s="765"/>
      <c r="AA22" s="765"/>
      <c r="AB22" s="765"/>
      <c r="AC22" s="765"/>
      <c r="AD22" s="765"/>
      <c r="AE22" s="765"/>
      <c r="AF22" s="765"/>
      <c r="AG22" s="765"/>
      <c r="AH22" s="765"/>
      <c r="AI22" s="765"/>
      <c r="AJ22" s="765"/>
      <c r="AK22" s="851"/>
      <c r="AL22" s="851"/>
      <c r="AM22" s="851"/>
      <c r="AN22" s="322"/>
      <c r="AO22" s="331"/>
      <c r="AP22" s="331"/>
      <c r="AQ22" s="331"/>
      <c r="AR22" s="331"/>
      <c r="AS22" s="331"/>
      <c r="AT22" s="331"/>
      <c r="AU22" s="331"/>
      <c r="AV22" s="331"/>
      <c r="AW22" s="331"/>
      <c r="AX22" s="331"/>
      <c r="AY22" s="331"/>
      <c r="AZ22" s="331"/>
      <c r="BA22" s="331"/>
      <c r="BB22" s="331"/>
      <c r="BC22" s="331"/>
      <c r="BD22" s="331"/>
      <c r="BE22" s="270"/>
      <c r="BF22" s="270"/>
      <c r="BG22" s="270"/>
      <c r="BH22" s="270"/>
      <c r="BI22" s="270"/>
      <c r="BJ22" s="270"/>
      <c r="BK22" s="270"/>
      <c r="BL22" s="638"/>
      <c r="BM22" s="638"/>
      <c r="BN22" s="638"/>
      <c r="BO22" s="638"/>
      <c r="BP22" s="638"/>
      <c r="BQ22" s="638"/>
      <c r="BR22" s="638"/>
      <c r="BS22" s="638"/>
      <c r="BT22" s="638"/>
      <c r="BU22" s="638"/>
      <c r="BV22" s="638"/>
      <c r="BW22" s="638"/>
      <c r="BX22" s="638"/>
      <c r="BY22" s="638"/>
      <c r="BZ22" s="638"/>
      <c r="CA22" s="638"/>
      <c r="CB22" s="638"/>
      <c r="CC22" s="270"/>
      <c r="CD22" s="270"/>
      <c r="CE22" s="270"/>
      <c r="CF22" s="270"/>
      <c r="CG22" s="270"/>
      <c r="CH22" s="243"/>
      <c r="CI22" s="272"/>
      <c r="CJ22" s="272"/>
    </row>
    <row r="23" spans="1:88" s="206" customFormat="1" ht="3" customHeight="1">
      <c r="A23" s="272"/>
      <c r="B23" s="273"/>
      <c r="C23" s="178"/>
      <c r="D23" s="178"/>
      <c r="E23" s="871" t="s">
        <v>206</v>
      </c>
      <c r="F23" s="872"/>
      <c r="G23" s="878" t="str">
        <f>Index!C235</f>
        <v>Výnosy z dlhodobého finančného majetku súčet (r. 32 až r. 34)</v>
      </c>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80"/>
      <c r="AK23" s="850" t="s">
        <v>812</v>
      </c>
      <c r="AL23" s="851"/>
      <c r="AM23" s="851"/>
      <c r="AN23" s="321"/>
      <c r="AO23" s="332"/>
      <c r="AP23" s="332"/>
      <c r="AQ23" s="332"/>
      <c r="AR23" s="332"/>
      <c r="AS23" s="332"/>
      <c r="AT23" s="332"/>
      <c r="AU23" s="332"/>
      <c r="AV23" s="332"/>
      <c r="AW23" s="332"/>
      <c r="AX23" s="332"/>
      <c r="AY23" s="332"/>
      <c r="AZ23" s="332"/>
      <c r="BA23" s="332"/>
      <c r="BB23" s="332"/>
      <c r="BC23" s="332"/>
      <c r="BD23" s="332"/>
      <c r="BE23" s="264"/>
      <c r="BF23" s="264"/>
      <c r="BG23" s="264"/>
      <c r="BH23" s="264"/>
      <c r="BI23" s="264"/>
      <c r="BJ23" s="264"/>
      <c r="BK23" s="264"/>
      <c r="BL23" s="659"/>
      <c r="BM23" s="659"/>
      <c r="BN23" s="659"/>
      <c r="BO23" s="659"/>
      <c r="BP23" s="659"/>
      <c r="BQ23" s="659"/>
      <c r="BR23" s="659"/>
      <c r="BS23" s="659"/>
      <c r="BT23" s="659"/>
      <c r="BU23" s="659"/>
      <c r="BV23" s="659"/>
      <c r="BW23" s="659"/>
      <c r="BX23" s="659"/>
      <c r="BY23" s="659"/>
      <c r="BZ23" s="659"/>
      <c r="CA23" s="659"/>
      <c r="CB23" s="659"/>
      <c r="CC23" s="264"/>
      <c r="CD23" s="264"/>
      <c r="CE23" s="264"/>
      <c r="CF23" s="264"/>
      <c r="CG23" s="264"/>
      <c r="CH23" s="241"/>
      <c r="CI23" s="245"/>
      <c r="CJ23" s="245"/>
    </row>
    <row r="24" spans="1:88" s="206" customFormat="1" ht="3" customHeight="1">
      <c r="A24" s="272"/>
      <c r="B24" s="272"/>
      <c r="C24" s="272"/>
      <c r="D24" s="273"/>
      <c r="E24" s="873"/>
      <c r="F24" s="874"/>
      <c r="G24" s="881"/>
      <c r="H24" s="882"/>
      <c r="I24" s="882"/>
      <c r="J24" s="882"/>
      <c r="K24" s="882"/>
      <c r="L24" s="882"/>
      <c r="M24" s="882"/>
      <c r="N24" s="882"/>
      <c r="O24" s="882"/>
      <c r="P24" s="882"/>
      <c r="Q24" s="882"/>
      <c r="R24" s="882"/>
      <c r="S24" s="882"/>
      <c r="T24" s="882"/>
      <c r="U24" s="882"/>
      <c r="V24" s="882"/>
      <c r="W24" s="882"/>
      <c r="X24" s="882"/>
      <c r="Y24" s="882"/>
      <c r="Z24" s="882"/>
      <c r="AA24" s="882"/>
      <c r="AB24" s="882"/>
      <c r="AC24" s="882"/>
      <c r="AD24" s="882"/>
      <c r="AE24" s="882"/>
      <c r="AF24" s="882"/>
      <c r="AG24" s="882"/>
      <c r="AH24" s="882"/>
      <c r="AI24" s="882"/>
      <c r="AJ24" s="883"/>
      <c r="AK24" s="851"/>
      <c r="AL24" s="851"/>
      <c r="AM24" s="851"/>
      <c r="AN24" s="319"/>
      <c r="AO24" s="413"/>
      <c r="AP24" s="413"/>
      <c r="AQ24" s="413"/>
      <c r="AR24" s="412"/>
      <c r="AS24" s="410"/>
      <c r="AT24" s="410"/>
      <c r="AU24" s="410"/>
      <c r="AV24" s="410"/>
      <c r="AW24" s="410"/>
      <c r="AX24" s="411"/>
      <c r="AY24" s="800"/>
      <c r="AZ24" s="800"/>
      <c r="BA24" s="800"/>
      <c r="BB24" s="800"/>
      <c r="BC24" s="800"/>
      <c r="BD24" s="800"/>
      <c r="BE24" s="411"/>
      <c r="BF24" s="761"/>
      <c r="BG24" s="761"/>
      <c r="BH24" s="761"/>
      <c r="BI24" s="761"/>
      <c r="BJ24" s="761"/>
      <c r="BK24" s="643"/>
      <c r="BL24" s="618"/>
      <c r="BM24" s="612"/>
      <c r="BN24" s="612"/>
      <c r="BO24" s="612"/>
      <c r="BP24" s="412"/>
      <c r="BQ24" s="800"/>
      <c r="BR24" s="800"/>
      <c r="BS24" s="800"/>
      <c r="BT24" s="800"/>
      <c r="BU24" s="800"/>
      <c r="BV24" s="801"/>
      <c r="BW24" s="761"/>
      <c r="BX24" s="761"/>
      <c r="BY24" s="761"/>
      <c r="BZ24" s="761"/>
      <c r="CA24" s="761"/>
      <c r="CB24" s="802"/>
      <c r="CC24" s="761"/>
      <c r="CD24" s="761"/>
      <c r="CE24" s="761"/>
      <c r="CF24" s="761"/>
      <c r="CG24" s="761"/>
      <c r="CH24" s="242"/>
      <c r="CI24" s="245"/>
      <c r="CJ24" s="245"/>
    </row>
    <row r="25" spans="1:88" s="274" customFormat="1" ht="15" customHeight="1">
      <c r="A25" s="272"/>
      <c r="B25" s="272"/>
      <c r="C25" s="272"/>
      <c r="E25" s="873"/>
      <c r="F25" s="874"/>
      <c r="G25" s="881"/>
      <c r="H25" s="882"/>
      <c r="I25" s="882"/>
      <c r="J25" s="882"/>
      <c r="K25" s="882"/>
      <c r="L25" s="882"/>
      <c r="M25" s="882"/>
      <c r="N25" s="882"/>
      <c r="O25" s="882"/>
      <c r="P25" s="882"/>
      <c r="Q25" s="882"/>
      <c r="R25" s="882"/>
      <c r="S25" s="882"/>
      <c r="T25" s="882"/>
      <c r="U25" s="882"/>
      <c r="V25" s="882"/>
      <c r="W25" s="882"/>
      <c r="X25" s="882"/>
      <c r="Y25" s="882"/>
      <c r="Z25" s="882"/>
      <c r="AA25" s="882"/>
      <c r="AB25" s="882"/>
      <c r="AC25" s="882"/>
      <c r="AD25" s="882"/>
      <c r="AE25" s="882"/>
      <c r="AF25" s="882"/>
      <c r="AG25" s="882"/>
      <c r="AH25" s="882"/>
      <c r="AI25" s="882"/>
      <c r="AJ25" s="883"/>
      <c r="AK25" s="851"/>
      <c r="AL25" s="851"/>
      <c r="AM25" s="851"/>
      <c r="AN25" s="319"/>
      <c r="AO25" s="409" t="str">
        <f>IF(LEN(VLOOKUP(AK23,vysledovka!$D$8:$F$68,2,FALSE))&lt;11,"",LEFT(RIGHT(VLOOKUP(AK23,vysledovka!$D$8:$F$68,2,FALSE),11),1))</f>
        <v/>
      </c>
      <c r="AP25" s="211"/>
      <c r="AQ25" s="409" t="str">
        <f>IF(LEN(VLOOKUP(AK23,vysledovka!$D$8:$F$68,2,FALSE))&lt;10,"",LEFT(RIGHT(VLOOKUP(AK23,vysledovka!$D$8:$F$68,2,FALSE),10),1))</f>
        <v/>
      </c>
      <c r="AR25" s="411"/>
      <c r="AS25" s="409" t="str">
        <f>IF(LEN(VLOOKUP(AK23,vysledovka!$D$8:$F$68,2,FALSE))&lt;9,"",LEFT(RIGHT(VLOOKUP(AK23,vysledovka!$D$8:$F$68,2,FALSE),9),1))</f>
        <v/>
      </c>
      <c r="AT25" s="211"/>
      <c r="AU25" s="409" t="str">
        <f>IF(LEN(VLOOKUP(AK23,vysledovka!$D$8:$F$68,2,FALSE))&lt;8,"",LEFT(RIGHT(VLOOKUP(AK23,vysledovka!$D$8:$F$68,2,FALSE),8),1))</f>
        <v/>
      </c>
      <c r="AV25" s="411"/>
      <c r="AW25" s="409" t="str">
        <f>IF(LEN(VLOOKUP(AK23,vysledovka!$D$8:$F$68,2,FALSE))&lt;7,"",LEFT(RIGHT(VLOOKUP(AK23,vysledovka!$D$8:$F$68,2,FALSE),7),1))</f>
        <v/>
      </c>
      <c r="AX25" s="411"/>
      <c r="AY25" s="409" t="str">
        <f>IF(LEN(VLOOKUP(AK23,vysledovka!$D$8:$F$68,2,FALSE))&lt;6,"",LEFT(RIGHT(VLOOKUP(AK23,vysledovka!$D$8:$F$68,2,FALSE),6),1))</f>
        <v/>
      </c>
      <c r="AZ25" s="211"/>
      <c r="BA25" s="754" t="str">
        <f>IF(LEN(VLOOKUP(AK23,vysledovka!$D$8:$F$68,2,FALSE))&lt;5,"",LEFT(RIGHT(VLOOKUP(AK23,vysledovka!$D$8:$F$68,2,FALSE),5),1))</f>
        <v/>
      </c>
      <c r="BB25" s="754"/>
      <c r="BC25" s="411"/>
      <c r="BD25" s="409" t="str">
        <f>IF(LEN(VLOOKUP(AK23,vysledovka!$D$8:$F$68,2,FALSE))&lt;4,"",LEFT(RIGHT(VLOOKUP(AK23,vysledovka!$D$8:$F$68,2,FALSE),4),1))</f>
        <v/>
      </c>
      <c r="BE25" s="411"/>
      <c r="BF25" s="409" t="str">
        <f>IF(LEN(VLOOKUP(AK23,vysledovka!$D$8:$F$68,2,FALSE))&lt;3,"",LEFT(RIGHT(VLOOKUP(AK23,vysledovka!$D$8:$F$68,2,FALSE),3),1))</f>
        <v/>
      </c>
      <c r="BG25" s="411"/>
      <c r="BH25" s="409" t="str">
        <f>IF(LEN(VLOOKUP(AK23,vysledovka!$D$8:$F$68,2,FALSE))&lt;2,"",LEFT(RIGHT(VLOOKUP(AK23,vysledovka!$D$8:$F$68,2,FALSE),2),1))</f>
        <v/>
      </c>
      <c r="BI25" s="411"/>
      <c r="BJ25" s="409" t="str">
        <f>IF(VLOOKUP(AK23,vysledovka!$D$8:$F$68,2,FALSE)=0,"",IF(LEN(VLOOKUP(AK23,vysledovka!$D$8:$F$68,2,FALSE))&lt;1,"",LEFT(RIGHT(VLOOKUP(AK23,vysledovka!$D$8:$F$68,2,FALSE),1),1)))</f>
        <v/>
      </c>
      <c r="BK25" s="643"/>
      <c r="BL25" s="618"/>
      <c r="BM25" s="409" t="str">
        <f>IF(LEN(VLOOKUP(AK23,vysledovka!$D$8:$F$68,3,FALSE))&lt;11,"",LEFT(RIGHT(VLOOKUP(AK23,vysledovka!$D$8:$F$68,3,FALSE),11),1))</f>
        <v/>
      </c>
      <c r="BN25" s="211"/>
      <c r="BO25" s="409" t="str">
        <f>IF(LEN(VLOOKUP(AK23,vysledovka!$D$8:$F$68,3,FALSE))&lt;10,"",LEFT(RIGHT(VLOOKUP(AK23,vysledovka!$D$8:$F$68,3,FALSE),10),1))</f>
        <v/>
      </c>
      <c r="BP25" s="411"/>
      <c r="BQ25" s="409" t="str">
        <f>IF(LEN(VLOOKUP(AK23,vysledovka!$D$8:$F$68,3,FALSE))&lt;9,"",LEFT(RIGHT(VLOOKUP(AK23,vysledovka!$D$8:$F$68,3,FALSE),9),1))</f>
        <v/>
      </c>
      <c r="BR25" s="211"/>
      <c r="BS25" s="409" t="str">
        <f>IF(LEN(VLOOKUP(AK23,vysledovka!$D$8:$F$68,3,FALSE))&lt;8,"",LEFT(RIGHT(VLOOKUP(AK23,vysledovka!$D$8:$F$68,3,FALSE),8),1))</f>
        <v/>
      </c>
      <c r="BT25" s="411"/>
      <c r="BU25" s="409" t="str">
        <f>IF(LEN(VLOOKUP(AK23,vysledovka!$D$8:$F$68,3,FALSE))&lt;7,"",LEFT(RIGHT(VLOOKUP(AK23,vysledovka!$D$8:$F$68,3,FALSE),7),1))</f>
        <v/>
      </c>
      <c r="BV25" s="801"/>
      <c r="BW25" s="409" t="str">
        <f>IF(LEN(VLOOKUP(AK23,vysledovka!$D$8:$F$68,3,FALSE))&lt;6,"",LEFT(RIGHT(VLOOKUP(AK23,vysledovka!$D$8:$F$68,3,FALSE),6),1))</f>
        <v/>
      </c>
      <c r="BX25" s="411"/>
      <c r="BY25" s="409" t="str">
        <f>IF(LEN(VLOOKUP(AK23,vysledovka!$D$8:$F$68,3,FALSE))&lt;5,"",LEFT(RIGHT(VLOOKUP(AK23,vysledovka!$D$8:$F$68,3,FALSE),5),1))</f>
        <v/>
      </c>
      <c r="BZ25" s="411"/>
      <c r="CA25" s="409" t="str">
        <f>IF(LEN(VLOOKUP(AK23,vysledovka!$D$8:$F$68,3,FALSE))&lt;4,"",LEFT(RIGHT(VLOOKUP(AK23,vysledovka!$D$8:$F$68,3,FALSE),4),1))</f>
        <v/>
      </c>
      <c r="CB25" s="802"/>
      <c r="CC25" s="409" t="str">
        <f>IF(LEN(VLOOKUP(AK23,vysledovka!$D$8:$F$68,3,FALSE))&lt;3,"",LEFT(RIGHT(VLOOKUP(AK23,vysledovka!$D$8:$F$68,3,FALSE),3),1))</f>
        <v/>
      </c>
      <c r="CD25" s="411"/>
      <c r="CE25" s="409" t="str">
        <f>IF(LEN(VLOOKUP(AK23,vysledovka!$D$8:$F$68,3,FALSE))&lt;2,"",LEFT(RIGHT(VLOOKUP(AK23,vysledovka!$D$8:$F$68,3,FALSE),2),1))</f>
        <v/>
      </c>
      <c r="CF25" s="411"/>
      <c r="CG25" s="409" t="str">
        <f>IF(VLOOKUP(AK23,vysledovka!$D$8:$F$68,3,FALSE)=0,"",IF(LEN(VLOOKUP(AK23,vysledovka!$D$8:$F$68,3,FALSE))&lt;1,"",LEFT(RIGHT(VLOOKUP(AK23,vysledovka!$D$8:$F$68,3,FALSE),1),1)))</f>
        <v/>
      </c>
      <c r="CH25" s="242"/>
      <c r="CI25" s="272"/>
      <c r="CJ25" s="272"/>
    </row>
    <row r="26" spans="1:88" s="274" customFormat="1" ht="3" customHeight="1">
      <c r="A26" s="272"/>
      <c r="B26" s="272"/>
      <c r="C26" s="272"/>
      <c r="E26" s="875"/>
      <c r="F26" s="876"/>
      <c r="G26" s="884"/>
      <c r="H26" s="885"/>
      <c r="I26" s="885"/>
      <c r="J26" s="885"/>
      <c r="K26" s="885"/>
      <c r="L26" s="885"/>
      <c r="M26" s="885"/>
      <c r="N26" s="885"/>
      <c r="O26" s="885"/>
      <c r="P26" s="885"/>
      <c r="Q26" s="885"/>
      <c r="R26" s="885"/>
      <c r="S26" s="885"/>
      <c r="T26" s="885"/>
      <c r="U26" s="885"/>
      <c r="V26" s="885"/>
      <c r="W26" s="885"/>
      <c r="X26" s="885"/>
      <c r="Y26" s="885"/>
      <c r="Z26" s="885"/>
      <c r="AA26" s="885"/>
      <c r="AB26" s="885"/>
      <c r="AC26" s="885"/>
      <c r="AD26" s="885"/>
      <c r="AE26" s="885"/>
      <c r="AF26" s="885"/>
      <c r="AG26" s="885"/>
      <c r="AH26" s="885"/>
      <c r="AI26" s="885"/>
      <c r="AJ26" s="886"/>
      <c r="AK26" s="851"/>
      <c r="AL26" s="851"/>
      <c r="AM26" s="851"/>
      <c r="AN26" s="322"/>
      <c r="AO26" s="331"/>
      <c r="AP26" s="331"/>
      <c r="AQ26" s="331"/>
      <c r="AR26" s="331"/>
      <c r="AS26" s="331"/>
      <c r="AT26" s="331"/>
      <c r="AU26" s="331"/>
      <c r="AV26" s="331"/>
      <c r="AW26" s="331"/>
      <c r="AX26" s="331"/>
      <c r="AY26" s="331"/>
      <c r="AZ26" s="331"/>
      <c r="BA26" s="331"/>
      <c r="BB26" s="331"/>
      <c r="BC26" s="331"/>
      <c r="BD26" s="331"/>
      <c r="BE26" s="270"/>
      <c r="BF26" s="270"/>
      <c r="BG26" s="270"/>
      <c r="BH26" s="270"/>
      <c r="BI26" s="270"/>
      <c r="BJ26" s="270"/>
      <c r="BK26" s="270"/>
      <c r="BL26" s="638"/>
      <c r="BM26" s="638"/>
      <c r="BN26" s="638"/>
      <c r="BO26" s="638"/>
      <c r="BP26" s="638"/>
      <c r="BQ26" s="638"/>
      <c r="BR26" s="638"/>
      <c r="BS26" s="638"/>
      <c r="BT26" s="638"/>
      <c r="BU26" s="638"/>
      <c r="BV26" s="638"/>
      <c r="BW26" s="638"/>
      <c r="BX26" s="638"/>
      <c r="BY26" s="638"/>
      <c r="BZ26" s="638"/>
      <c r="CA26" s="638"/>
      <c r="CB26" s="638"/>
      <c r="CC26" s="270"/>
      <c r="CD26" s="270"/>
      <c r="CE26" s="270"/>
      <c r="CF26" s="270"/>
      <c r="CG26" s="270"/>
      <c r="CH26" s="243"/>
      <c r="CI26" s="272"/>
      <c r="CJ26" s="272"/>
    </row>
    <row r="27" spans="1:88" s="206" customFormat="1" ht="3" customHeight="1">
      <c r="A27" s="272"/>
      <c r="B27" s="273"/>
      <c r="C27" s="178"/>
      <c r="D27" s="178"/>
      <c r="E27" s="865" t="s">
        <v>975</v>
      </c>
      <c r="F27" s="866"/>
      <c r="G27" s="765" t="str">
        <f>Index!C236</f>
        <v>Výnosy z cenných papierov a podielov od prepojených účtovných jednotiek (665A)</v>
      </c>
      <c r="H27" s="765"/>
      <c r="I27" s="765"/>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765"/>
      <c r="AJ27" s="765"/>
      <c r="AK27" s="850" t="s">
        <v>814</v>
      </c>
      <c r="AL27" s="851"/>
      <c r="AM27" s="851"/>
      <c r="AN27" s="321"/>
      <c r="AO27" s="332"/>
      <c r="AP27" s="332"/>
      <c r="AQ27" s="332"/>
      <c r="AR27" s="332"/>
      <c r="AS27" s="332"/>
      <c r="AT27" s="332"/>
      <c r="AU27" s="332"/>
      <c r="AV27" s="332"/>
      <c r="AW27" s="332"/>
      <c r="AX27" s="332"/>
      <c r="AY27" s="332"/>
      <c r="AZ27" s="332"/>
      <c r="BA27" s="332"/>
      <c r="BB27" s="332"/>
      <c r="BC27" s="332"/>
      <c r="BD27" s="332"/>
      <c r="BE27" s="264"/>
      <c r="BF27" s="264"/>
      <c r="BG27" s="264"/>
      <c r="BH27" s="264"/>
      <c r="BI27" s="264"/>
      <c r="BJ27" s="264"/>
      <c r="BK27" s="264"/>
      <c r="BL27" s="659"/>
      <c r="BM27" s="659"/>
      <c r="BN27" s="659"/>
      <c r="BO27" s="659"/>
      <c r="BP27" s="659"/>
      <c r="BQ27" s="659"/>
      <c r="BR27" s="659"/>
      <c r="BS27" s="659"/>
      <c r="BT27" s="659"/>
      <c r="BU27" s="659"/>
      <c r="BV27" s="659"/>
      <c r="BW27" s="659"/>
      <c r="BX27" s="659"/>
      <c r="BY27" s="659"/>
      <c r="BZ27" s="659"/>
      <c r="CA27" s="659"/>
      <c r="CB27" s="659"/>
      <c r="CC27" s="264"/>
      <c r="CD27" s="264"/>
      <c r="CE27" s="264"/>
      <c r="CF27" s="264"/>
      <c r="CG27" s="264"/>
      <c r="CH27" s="241"/>
      <c r="CI27" s="245"/>
      <c r="CJ27" s="245"/>
    </row>
    <row r="28" spans="1:88" s="206" customFormat="1" ht="3" customHeight="1">
      <c r="A28" s="272"/>
      <c r="B28" s="272"/>
      <c r="C28" s="272"/>
      <c r="D28" s="273"/>
      <c r="E28" s="867"/>
      <c r="F28" s="868"/>
      <c r="G28" s="765"/>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c r="AJ28" s="765"/>
      <c r="AK28" s="851"/>
      <c r="AL28" s="851"/>
      <c r="AM28" s="851"/>
      <c r="AN28" s="319"/>
      <c r="AO28" s="413"/>
      <c r="AP28" s="413"/>
      <c r="AQ28" s="413"/>
      <c r="AR28" s="412"/>
      <c r="AS28" s="410"/>
      <c r="AT28" s="410"/>
      <c r="AU28" s="410"/>
      <c r="AV28" s="410"/>
      <c r="AW28" s="410"/>
      <c r="AX28" s="411"/>
      <c r="AY28" s="800"/>
      <c r="AZ28" s="800"/>
      <c r="BA28" s="800"/>
      <c r="BB28" s="800"/>
      <c r="BC28" s="800"/>
      <c r="BD28" s="800"/>
      <c r="BE28" s="411"/>
      <c r="BF28" s="761"/>
      <c r="BG28" s="761"/>
      <c r="BH28" s="761"/>
      <c r="BI28" s="761"/>
      <c r="BJ28" s="761"/>
      <c r="BK28" s="643"/>
      <c r="BL28" s="618"/>
      <c r="BM28" s="612"/>
      <c r="BN28" s="612"/>
      <c r="BO28" s="612"/>
      <c r="BP28" s="412"/>
      <c r="BQ28" s="800"/>
      <c r="BR28" s="800"/>
      <c r="BS28" s="800"/>
      <c r="BT28" s="800"/>
      <c r="BU28" s="800"/>
      <c r="BV28" s="801"/>
      <c r="BW28" s="761"/>
      <c r="BX28" s="761"/>
      <c r="BY28" s="761"/>
      <c r="BZ28" s="761"/>
      <c r="CA28" s="761"/>
      <c r="CB28" s="802"/>
      <c r="CC28" s="761"/>
      <c r="CD28" s="761"/>
      <c r="CE28" s="761"/>
      <c r="CF28" s="761"/>
      <c r="CG28" s="761"/>
      <c r="CH28" s="242"/>
      <c r="CI28" s="245"/>
      <c r="CJ28" s="245"/>
    </row>
    <row r="29" spans="1:88" s="274" customFormat="1" ht="15" customHeight="1">
      <c r="A29" s="272"/>
      <c r="B29" s="272"/>
      <c r="C29" s="272"/>
      <c r="E29" s="867"/>
      <c r="F29" s="868"/>
      <c r="G29" s="765"/>
      <c r="H29" s="765"/>
      <c r="I29" s="765"/>
      <c r="J29" s="765"/>
      <c r="K29" s="765"/>
      <c r="L29" s="765"/>
      <c r="M29" s="765"/>
      <c r="N29" s="765"/>
      <c r="O29" s="765"/>
      <c r="P29" s="765"/>
      <c r="Q29" s="765"/>
      <c r="R29" s="765"/>
      <c r="S29" s="765"/>
      <c r="T29" s="765"/>
      <c r="U29" s="765"/>
      <c r="V29" s="765"/>
      <c r="W29" s="765"/>
      <c r="X29" s="765"/>
      <c r="Y29" s="765"/>
      <c r="Z29" s="765"/>
      <c r="AA29" s="765"/>
      <c r="AB29" s="765"/>
      <c r="AC29" s="765"/>
      <c r="AD29" s="765"/>
      <c r="AE29" s="765"/>
      <c r="AF29" s="765"/>
      <c r="AG29" s="765"/>
      <c r="AH29" s="765"/>
      <c r="AI29" s="765"/>
      <c r="AJ29" s="765"/>
      <c r="AK29" s="851"/>
      <c r="AL29" s="851"/>
      <c r="AM29" s="851"/>
      <c r="AN29" s="319"/>
      <c r="AO29" s="409" t="str">
        <f>IF(LEN(VLOOKUP(AK27,vysledovka!$D$8:$F$68,2,FALSE))&lt;11,"",LEFT(RIGHT(VLOOKUP(AK27,vysledovka!$D$8:$F$68,2,FALSE),11),1))</f>
        <v/>
      </c>
      <c r="AP29" s="211"/>
      <c r="AQ29" s="409" t="str">
        <f>IF(LEN(VLOOKUP(AK27,vysledovka!$D$8:$F$68,2,FALSE))&lt;10,"",LEFT(RIGHT(VLOOKUP(AK27,vysledovka!$D$8:$F$68,2,FALSE),10),1))</f>
        <v/>
      </c>
      <c r="AR29" s="411"/>
      <c r="AS29" s="409" t="str">
        <f>IF(LEN(VLOOKUP(AK27,vysledovka!$D$8:$F$68,2,FALSE))&lt;9,"",LEFT(RIGHT(VLOOKUP(AK27,vysledovka!$D$8:$F$68,2,FALSE),9),1))</f>
        <v/>
      </c>
      <c r="AT29" s="211"/>
      <c r="AU29" s="409" t="str">
        <f>IF(LEN(VLOOKUP(AK27,vysledovka!$D$8:$F$68,2,FALSE))&lt;8,"",LEFT(RIGHT(VLOOKUP(AK27,vysledovka!$D$8:$F$68,2,FALSE),8),1))</f>
        <v/>
      </c>
      <c r="AV29" s="411"/>
      <c r="AW29" s="409" t="str">
        <f>IF(LEN(VLOOKUP(AK27,vysledovka!$D$8:$F$68,2,FALSE))&lt;7,"",LEFT(RIGHT(VLOOKUP(AK27,vysledovka!$D$8:$F$68,2,FALSE),7),1))</f>
        <v/>
      </c>
      <c r="AX29" s="411"/>
      <c r="AY29" s="409" t="str">
        <f>IF(LEN(VLOOKUP(AK27,vysledovka!$D$8:$F$68,2,FALSE))&lt;6,"",LEFT(RIGHT(VLOOKUP(AK27,vysledovka!$D$8:$F$68,2,FALSE),6),1))</f>
        <v/>
      </c>
      <c r="AZ29" s="211"/>
      <c r="BA29" s="754" t="str">
        <f>IF(LEN(VLOOKUP(AK27,vysledovka!$D$8:$F$68,2,FALSE))&lt;5,"",LEFT(RIGHT(VLOOKUP(AK27,vysledovka!$D$8:$F$68,2,FALSE),5),1))</f>
        <v/>
      </c>
      <c r="BB29" s="754"/>
      <c r="BC29" s="411"/>
      <c r="BD29" s="409" t="str">
        <f>IF(LEN(VLOOKUP(AK27,vysledovka!$D$8:$F$68,2,FALSE))&lt;4,"",LEFT(RIGHT(VLOOKUP(AK27,vysledovka!$D$8:$F$68,2,FALSE),4),1))</f>
        <v/>
      </c>
      <c r="BE29" s="411"/>
      <c r="BF29" s="409" t="str">
        <f>IF(LEN(VLOOKUP(AK27,vysledovka!$D$8:$F$68,2,FALSE))&lt;3,"",LEFT(RIGHT(VLOOKUP(AK27,vysledovka!$D$8:$F$68,2,FALSE),3),1))</f>
        <v/>
      </c>
      <c r="BG29" s="411"/>
      <c r="BH29" s="409" t="str">
        <f>IF(LEN(VLOOKUP(AK27,vysledovka!$D$8:$F$68,2,FALSE))&lt;2,"",LEFT(RIGHT(VLOOKUP(AK27,vysledovka!$D$8:$F$68,2,FALSE),2),1))</f>
        <v/>
      </c>
      <c r="BI29" s="411"/>
      <c r="BJ29" s="409" t="str">
        <f>IF(VLOOKUP(AK27,vysledovka!$D$8:$F$68,2,FALSE)=0,"",IF(LEN(VLOOKUP(AK27,vysledovka!$D$8:$F$68,2,FALSE))&lt;1,"",LEFT(RIGHT(VLOOKUP(AK27,vysledovka!$D$8:$F$68,2,FALSE),1),1)))</f>
        <v/>
      </c>
      <c r="BK29" s="643"/>
      <c r="BL29" s="618"/>
      <c r="BM29" s="409" t="str">
        <f>IF(LEN(VLOOKUP(AK27,vysledovka!$D$8:$F$68,3,FALSE))&lt;11,"",LEFT(RIGHT(VLOOKUP(AK27,vysledovka!$D$8:$F$68,3,FALSE),11),1))</f>
        <v/>
      </c>
      <c r="BN29" s="211"/>
      <c r="BO29" s="409" t="str">
        <f>IF(LEN(VLOOKUP(AK27,vysledovka!$D$8:$F$68,3,FALSE))&lt;10,"",LEFT(RIGHT(VLOOKUP(AK27,vysledovka!$D$8:$F$68,3,FALSE),10),1))</f>
        <v/>
      </c>
      <c r="BP29" s="411"/>
      <c r="BQ29" s="409" t="str">
        <f>IF(LEN(VLOOKUP(AK27,vysledovka!$D$8:$F$68,3,FALSE))&lt;9,"",LEFT(RIGHT(VLOOKUP(AK27,vysledovka!$D$8:$F$68,3,FALSE),9),1))</f>
        <v/>
      </c>
      <c r="BR29" s="211"/>
      <c r="BS29" s="409" t="str">
        <f>IF(LEN(VLOOKUP(AK27,vysledovka!$D$8:$F$68,3,FALSE))&lt;8,"",LEFT(RIGHT(VLOOKUP(AK27,vysledovka!$D$8:$F$68,3,FALSE),8),1))</f>
        <v/>
      </c>
      <c r="BT29" s="411"/>
      <c r="BU29" s="409" t="str">
        <f>IF(LEN(VLOOKUP(AK27,vysledovka!$D$8:$F$68,3,FALSE))&lt;7,"",LEFT(RIGHT(VLOOKUP(AK27,vysledovka!$D$8:$F$68,3,FALSE),7),1))</f>
        <v/>
      </c>
      <c r="BV29" s="801"/>
      <c r="BW29" s="409" t="str">
        <f>IF(LEN(VLOOKUP(AK27,vysledovka!$D$8:$F$68,3,FALSE))&lt;6,"",LEFT(RIGHT(VLOOKUP(AK27,vysledovka!$D$8:$F$68,3,FALSE),6),1))</f>
        <v/>
      </c>
      <c r="BX29" s="411"/>
      <c r="BY29" s="409" t="str">
        <f>IF(LEN(VLOOKUP(AK27,vysledovka!$D$8:$F$68,3,FALSE))&lt;5,"",LEFT(RIGHT(VLOOKUP(AK27,vysledovka!$D$8:$F$68,3,FALSE),5),1))</f>
        <v/>
      </c>
      <c r="BZ29" s="411"/>
      <c r="CA29" s="409" t="str">
        <f>IF(LEN(VLOOKUP(AK27,vysledovka!$D$8:$F$68,3,FALSE))&lt;4,"",LEFT(RIGHT(VLOOKUP(AK27,vysledovka!$D$8:$F$68,3,FALSE),4),1))</f>
        <v/>
      </c>
      <c r="CB29" s="802"/>
      <c r="CC29" s="409" t="str">
        <f>IF(LEN(VLOOKUP(AK27,vysledovka!$D$8:$F$68,3,FALSE))&lt;3,"",LEFT(RIGHT(VLOOKUP(AK27,vysledovka!$D$8:$F$68,3,FALSE),3),1))</f>
        <v/>
      </c>
      <c r="CD29" s="411"/>
      <c r="CE29" s="409" t="str">
        <f>IF(LEN(VLOOKUP(AK27,vysledovka!$D$8:$F$68,3,FALSE))&lt;2,"",LEFT(RIGHT(VLOOKUP(AK27,vysledovka!$D$8:$F$68,3,FALSE),2),1))</f>
        <v/>
      </c>
      <c r="CF29" s="411"/>
      <c r="CG29" s="409" t="str">
        <f>IF(VLOOKUP(AK27,vysledovka!$D$8:$F$68,3,FALSE)=0,"",IF(LEN(VLOOKUP(AK27,vysledovka!$D$8:$F$68,3,FALSE))&lt;1,"",LEFT(RIGHT(VLOOKUP(AK27,vysledovka!$D$8:$F$68,3,FALSE),1),1)))</f>
        <v/>
      </c>
      <c r="CH29" s="242"/>
      <c r="CI29" s="272"/>
      <c r="CJ29" s="272"/>
    </row>
    <row r="30" spans="1:88" s="274" customFormat="1" ht="3" customHeight="1">
      <c r="A30" s="272"/>
      <c r="B30" s="272"/>
      <c r="C30" s="272"/>
      <c r="E30" s="869"/>
      <c r="F30" s="870"/>
      <c r="G30" s="765"/>
      <c r="H30" s="765"/>
      <c r="I30" s="765"/>
      <c r="J30" s="765"/>
      <c r="K30" s="765"/>
      <c r="L30" s="765"/>
      <c r="M30" s="765"/>
      <c r="N30" s="765"/>
      <c r="O30" s="765"/>
      <c r="P30" s="765"/>
      <c r="Q30" s="765"/>
      <c r="R30" s="765"/>
      <c r="S30" s="765"/>
      <c r="T30" s="765"/>
      <c r="U30" s="765"/>
      <c r="V30" s="765"/>
      <c r="W30" s="765"/>
      <c r="X30" s="765"/>
      <c r="Y30" s="765"/>
      <c r="Z30" s="765"/>
      <c r="AA30" s="765"/>
      <c r="AB30" s="765"/>
      <c r="AC30" s="765"/>
      <c r="AD30" s="765"/>
      <c r="AE30" s="765"/>
      <c r="AF30" s="765"/>
      <c r="AG30" s="765"/>
      <c r="AH30" s="765"/>
      <c r="AI30" s="765"/>
      <c r="AJ30" s="765"/>
      <c r="AK30" s="851"/>
      <c r="AL30" s="851"/>
      <c r="AM30" s="851"/>
      <c r="AN30" s="322"/>
      <c r="AO30" s="331"/>
      <c r="AP30" s="331"/>
      <c r="AQ30" s="331"/>
      <c r="AR30" s="331"/>
      <c r="AS30" s="331"/>
      <c r="AT30" s="331"/>
      <c r="AU30" s="331"/>
      <c r="AV30" s="331"/>
      <c r="AW30" s="331"/>
      <c r="AX30" s="331"/>
      <c r="AY30" s="331"/>
      <c r="AZ30" s="331"/>
      <c r="BA30" s="331"/>
      <c r="BB30" s="331"/>
      <c r="BC30" s="331"/>
      <c r="BD30" s="331"/>
      <c r="BE30" s="270"/>
      <c r="BF30" s="270"/>
      <c r="BG30" s="270"/>
      <c r="BH30" s="270"/>
      <c r="BI30" s="270"/>
      <c r="BJ30" s="270"/>
      <c r="BK30" s="270"/>
      <c r="BL30" s="638"/>
      <c r="BM30" s="638"/>
      <c r="BN30" s="638"/>
      <c r="BO30" s="638"/>
      <c r="BP30" s="638"/>
      <c r="BQ30" s="638"/>
      <c r="BR30" s="638"/>
      <c r="BS30" s="638"/>
      <c r="BT30" s="638"/>
      <c r="BU30" s="638"/>
      <c r="BV30" s="638"/>
      <c r="BW30" s="638"/>
      <c r="BX30" s="638"/>
      <c r="BY30" s="638"/>
      <c r="BZ30" s="638"/>
      <c r="CA30" s="638"/>
      <c r="CB30" s="638"/>
      <c r="CC30" s="270"/>
      <c r="CD30" s="270"/>
      <c r="CE30" s="270"/>
      <c r="CF30" s="270"/>
      <c r="CG30" s="270"/>
      <c r="CH30" s="243"/>
      <c r="CI30" s="272"/>
      <c r="CJ30" s="272"/>
    </row>
    <row r="31" spans="1:88" s="206" customFormat="1" ht="3" customHeight="1">
      <c r="A31" s="272"/>
      <c r="B31" s="273"/>
      <c r="C31" s="178"/>
      <c r="D31" s="178"/>
      <c r="E31" s="925" t="s">
        <v>775</v>
      </c>
      <c r="F31" s="926"/>
      <c r="G31" s="799" t="str">
        <f>Index!C237</f>
        <v>Výnosy z cenných papierov a podielov v podielovej účasti okrem výnosov prepojených účtovných jednotiek (665A)</v>
      </c>
      <c r="H31" s="840"/>
      <c r="I31" s="840"/>
      <c r="J31" s="840"/>
      <c r="K31" s="840"/>
      <c r="L31" s="840"/>
      <c r="M31" s="840"/>
      <c r="N31" s="840"/>
      <c r="O31" s="840"/>
      <c r="P31" s="840"/>
      <c r="Q31" s="840"/>
      <c r="R31" s="840"/>
      <c r="S31" s="840"/>
      <c r="T31" s="840"/>
      <c r="U31" s="840"/>
      <c r="V31" s="840"/>
      <c r="W31" s="840"/>
      <c r="X31" s="840"/>
      <c r="Y31" s="840"/>
      <c r="Z31" s="840"/>
      <c r="AA31" s="840"/>
      <c r="AB31" s="840"/>
      <c r="AC31" s="840"/>
      <c r="AD31" s="840"/>
      <c r="AE31" s="840"/>
      <c r="AF31" s="840"/>
      <c r="AG31" s="840"/>
      <c r="AH31" s="840"/>
      <c r="AI31" s="840"/>
      <c r="AJ31" s="840"/>
      <c r="AK31" s="850" t="s">
        <v>815</v>
      </c>
      <c r="AL31" s="851"/>
      <c r="AM31" s="851"/>
      <c r="AN31" s="321"/>
      <c r="AO31" s="332"/>
      <c r="AP31" s="332"/>
      <c r="AQ31" s="332"/>
      <c r="AR31" s="332"/>
      <c r="AS31" s="332"/>
      <c r="AT31" s="332"/>
      <c r="AU31" s="332"/>
      <c r="AV31" s="332"/>
      <c r="AW31" s="332"/>
      <c r="AX31" s="332"/>
      <c r="AY31" s="332"/>
      <c r="AZ31" s="332"/>
      <c r="BA31" s="332"/>
      <c r="BB31" s="332"/>
      <c r="BC31" s="332"/>
      <c r="BD31" s="332"/>
      <c r="BE31" s="264"/>
      <c r="BF31" s="264"/>
      <c r="BG31" s="264"/>
      <c r="BH31" s="264"/>
      <c r="BI31" s="264"/>
      <c r="BJ31" s="264"/>
      <c r="BK31" s="264"/>
      <c r="BL31" s="659"/>
      <c r="BM31" s="659"/>
      <c r="BN31" s="659"/>
      <c r="BO31" s="659"/>
      <c r="BP31" s="659"/>
      <c r="BQ31" s="659"/>
      <c r="BR31" s="659"/>
      <c r="BS31" s="659"/>
      <c r="BT31" s="659"/>
      <c r="BU31" s="659"/>
      <c r="BV31" s="659"/>
      <c r="BW31" s="659"/>
      <c r="BX31" s="659"/>
      <c r="BY31" s="659"/>
      <c r="BZ31" s="659"/>
      <c r="CA31" s="659"/>
      <c r="CB31" s="659"/>
      <c r="CC31" s="264"/>
      <c r="CD31" s="264"/>
      <c r="CE31" s="264"/>
      <c r="CF31" s="264"/>
      <c r="CG31" s="264"/>
      <c r="CH31" s="241"/>
      <c r="CI31" s="245"/>
      <c r="CJ31" s="245"/>
    </row>
    <row r="32" spans="1:88" s="206" customFormat="1" ht="3" customHeight="1">
      <c r="A32" s="272"/>
      <c r="B32" s="272"/>
      <c r="C32" s="272"/>
      <c r="D32" s="273"/>
      <c r="E32" s="927"/>
      <c r="F32" s="928"/>
      <c r="G32" s="840"/>
      <c r="H32" s="840"/>
      <c r="I32" s="840"/>
      <c r="J32" s="840"/>
      <c r="K32" s="840"/>
      <c r="L32" s="840"/>
      <c r="M32" s="840"/>
      <c r="N32" s="840"/>
      <c r="O32" s="840"/>
      <c r="P32" s="840"/>
      <c r="Q32" s="840"/>
      <c r="R32" s="840"/>
      <c r="S32" s="840"/>
      <c r="T32" s="840"/>
      <c r="U32" s="840"/>
      <c r="V32" s="840"/>
      <c r="W32" s="840"/>
      <c r="X32" s="840"/>
      <c r="Y32" s="840"/>
      <c r="Z32" s="840"/>
      <c r="AA32" s="840"/>
      <c r="AB32" s="840"/>
      <c r="AC32" s="840"/>
      <c r="AD32" s="840"/>
      <c r="AE32" s="840"/>
      <c r="AF32" s="840"/>
      <c r="AG32" s="840"/>
      <c r="AH32" s="840"/>
      <c r="AI32" s="840"/>
      <c r="AJ32" s="840"/>
      <c r="AK32" s="851"/>
      <c r="AL32" s="851"/>
      <c r="AM32" s="851"/>
      <c r="AN32" s="319"/>
      <c r="AO32" s="413"/>
      <c r="AP32" s="413"/>
      <c r="AQ32" s="413"/>
      <c r="AR32" s="412"/>
      <c r="AS32" s="410"/>
      <c r="AT32" s="410"/>
      <c r="AU32" s="410"/>
      <c r="AV32" s="410"/>
      <c r="AW32" s="410"/>
      <c r="AX32" s="411"/>
      <c r="AY32" s="800"/>
      <c r="AZ32" s="800"/>
      <c r="BA32" s="800"/>
      <c r="BB32" s="800"/>
      <c r="BC32" s="800"/>
      <c r="BD32" s="800"/>
      <c r="BE32" s="411"/>
      <c r="BF32" s="761"/>
      <c r="BG32" s="761"/>
      <c r="BH32" s="761"/>
      <c r="BI32" s="761"/>
      <c r="BJ32" s="761"/>
      <c r="BK32" s="643"/>
      <c r="BL32" s="618"/>
      <c r="BM32" s="612"/>
      <c r="BN32" s="612"/>
      <c r="BO32" s="612"/>
      <c r="BP32" s="412"/>
      <c r="BQ32" s="800"/>
      <c r="BR32" s="800"/>
      <c r="BS32" s="800"/>
      <c r="BT32" s="800"/>
      <c r="BU32" s="800"/>
      <c r="BV32" s="801"/>
      <c r="BW32" s="761"/>
      <c r="BX32" s="761"/>
      <c r="BY32" s="761"/>
      <c r="BZ32" s="761"/>
      <c r="CA32" s="761"/>
      <c r="CB32" s="802"/>
      <c r="CC32" s="761"/>
      <c r="CD32" s="761"/>
      <c r="CE32" s="761"/>
      <c r="CF32" s="761"/>
      <c r="CG32" s="761"/>
      <c r="CH32" s="242"/>
      <c r="CI32" s="245"/>
      <c r="CJ32" s="245"/>
    </row>
    <row r="33" spans="1:88" s="274" customFormat="1" ht="15" customHeight="1">
      <c r="A33" s="272"/>
      <c r="B33" s="272"/>
      <c r="C33" s="272"/>
      <c r="E33" s="927"/>
      <c r="F33" s="928"/>
      <c r="G33" s="840"/>
      <c r="H33" s="840"/>
      <c r="I33" s="840"/>
      <c r="J33" s="840"/>
      <c r="K33" s="840"/>
      <c r="L33" s="840"/>
      <c r="M33" s="840"/>
      <c r="N33" s="840"/>
      <c r="O33" s="840"/>
      <c r="P33" s="840"/>
      <c r="Q33" s="840"/>
      <c r="R33" s="840"/>
      <c r="S33" s="840"/>
      <c r="T33" s="840"/>
      <c r="U33" s="840"/>
      <c r="V33" s="840"/>
      <c r="W33" s="840"/>
      <c r="X33" s="840"/>
      <c r="Y33" s="840"/>
      <c r="Z33" s="840"/>
      <c r="AA33" s="840"/>
      <c r="AB33" s="840"/>
      <c r="AC33" s="840"/>
      <c r="AD33" s="840"/>
      <c r="AE33" s="840"/>
      <c r="AF33" s="840"/>
      <c r="AG33" s="840"/>
      <c r="AH33" s="840"/>
      <c r="AI33" s="840"/>
      <c r="AJ33" s="840"/>
      <c r="AK33" s="851"/>
      <c r="AL33" s="851"/>
      <c r="AM33" s="851"/>
      <c r="AN33" s="319"/>
      <c r="AO33" s="409" t="str">
        <f>IF(LEN(VLOOKUP(AK31,vysledovka!$D$8:$F$68,2,FALSE))&lt;11,"",LEFT(RIGHT(VLOOKUP(AK31,vysledovka!$D$8:$F$68,2,FALSE),11),1))</f>
        <v/>
      </c>
      <c r="AP33" s="211"/>
      <c r="AQ33" s="409" t="str">
        <f>IF(LEN(VLOOKUP(AK31,vysledovka!$D$8:$F$68,2,FALSE))&lt;10,"",LEFT(RIGHT(VLOOKUP(AK31,vysledovka!$D$8:$F$68,2,FALSE),10),1))</f>
        <v/>
      </c>
      <c r="AR33" s="411"/>
      <c r="AS33" s="409" t="str">
        <f>IF(LEN(VLOOKUP(AK31,vysledovka!$D$8:$F$68,2,FALSE))&lt;9,"",LEFT(RIGHT(VLOOKUP(AK31,vysledovka!$D$8:$F$68,2,FALSE),9),1))</f>
        <v/>
      </c>
      <c r="AT33" s="211"/>
      <c r="AU33" s="409" t="str">
        <f>IF(LEN(VLOOKUP(AK31,vysledovka!$D$8:$F$68,2,FALSE))&lt;8,"",LEFT(RIGHT(VLOOKUP(AK31,vysledovka!$D$8:$F$68,2,FALSE),8),1))</f>
        <v/>
      </c>
      <c r="AV33" s="411"/>
      <c r="AW33" s="409" t="str">
        <f>IF(LEN(VLOOKUP(AK31,vysledovka!$D$8:$F$68,2,FALSE))&lt;7,"",LEFT(RIGHT(VLOOKUP(AK31,vysledovka!$D$8:$F$68,2,FALSE),7),1))</f>
        <v/>
      </c>
      <c r="AX33" s="411"/>
      <c r="AY33" s="409" t="str">
        <f>IF(LEN(VLOOKUP(AK31,vysledovka!$D$8:$F$68,2,FALSE))&lt;6,"",LEFT(RIGHT(VLOOKUP(AK31,vysledovka!$D$8:$F$68,2,FALSE),6),1))</f>
        <v/>
      </c>
      <c r="AZ33" s="211"/>
      <c r="BA33" s="754" t="str">
        <f>IF(LEN(VLOOKUP(AK31,vysledovka!$D$8:$F$68,2,FALSE))&lt;5,"",LEFT(RIGHT(VLOOKUP(AK31,vysledovka!$D$8:$F$68,2,FALSE),5),1))</f>
        <v/>
      </c>
      <c r="BB33" s="754"/>
      <c r="BC33" s="411"/>
      <c r="BD33" s="409" t="str">
        <f>IF(LEN(VLOOKUP(AK31,vysledovka!$D$8:$F$68,2,FALSE))&lt;4,"",LEFT(RIGHT(VLOOKUP(AK31,vysledovka!$D$8:$F$68,2,FALSE),4),1))</f>
        <v/>
      </c>
      <c r="BE33" s="411"/>
      <c r="BF33" s="409" t="str">
        <f>IF(LEN(VLOOKUP(AK31,vysledovka!$D$8:$F$68,2,FALSE))&lt;3,"",LEFT(RIGHT(VLOOKUP(AK31,vysledovka!$D$8:$F$68,2,FALSE),3),1))</f>
        <v/>
      </c>
      <c r="BG33" s="411"/>
      <c r="BH33" s="409" t="str">
        <f>IF(LEN(VLOOKUP(AK31,vysledovka!$D$8:$F$68,2,FALSE))&lt;2,"",LEFT(RIGHT(VLOOKUP(AK31,vysledovka!$D$8:$F$68,2,FALSE),2),1))</f>
        <v/>
      </c>
      <c r="BI33" s="411"/>
      <c r="BJ33" s="409" t="str">
        <f>IF(VLOOKUP(AK31,vysledovka!$D$8:$F$68,2,FALSE)=0,"",IF(LEN(VLOOKUP(AK31,vysledovka!$D$8:$F$68,2,FALSE))&lt;1,"",LEFT(RIGHT(VLOOKUP(AK31,vysledovka!$D$8:$F$68,2,FALSE),1),1)))</f>
        <v/>
      </c>
      <c r="BK33" s="643"/>
      <c r="BL33" s="618"/>
      <c r="BM33" s="409" t="str">
        <f>IF(LEN(VLOOKUP(AK31,vysledovka!$D$8:$F$68,3,FALSE))&lt;11,"",LEFT(RIGHT(VLOOKUP(AK31,vysledovka!$D$8:$F$68,3,FALSE),11),1))</f>
        <v/>
      </c>
      <c r="BN33" s="211"/>
      <c r="BO33" s="409" t="str">
        <f>IF(LEN(VLOOKUP(AK31,vysledovka!$D$8:$F$68,3,FALSE))&lt;10,"",LEFT(RIGHT(VLOOKUP(AK31,vysledovka!$D$8:$F$68,3,FALSE),10),1))</f>
        <v/>
      </c>
      <c r="BP33" s="411"/>
      <c r="BQ33" s="409" t="str">
        <f>IF(LEN(VLOOKUP(AK31,vysledovka!$D$8:$F$68,3,FALSE))&lt;9,"",LEFT(RIGHT(VLOOKUP(AK31,vysledovka!$D$8:$F$68,3,FALSE),9),1))</f>
        <v/>
      </c>
      <c r="BR33" s="211"/>
      <c r="BS33" s="409" t="str">
        <f>IF(LEN(VLOOKUP(AK31,vysledovka!$D$8:$F$68,3,FALSE))&lt;8,"",LEFT(RIGHT(VLOOKUP(AK31,vysledovka!$D$8:$F$68,3,FALSE),8),1))</f>
        <v/>
      </c>
      <c r="BT33" s="411"/>
      <c r="BU33" s="409" t="str">
        <f>IF(LEN(VLOOKUP(AK31,vysledovka!$D$8:$F$68,3,FALSE))&lt;7,"",LEFT(RIGHT(VLOOKUP(AK31,vysledovka!$D$8:$F$68,3,FALSE),7),1))</f>
        <v/>
      </c>
      <c r="BV33" s="801"/>
      <c r="BW33" s="409" t="str">
        <f>IF(LEN(VLOOKUP(AK31,vysledovka!$D$8:$F$68,3,FALSE))&lt;6,"",LEFT(RIGHT(VLOOKUP(AK31,vysledovka!$D$8:$F$68,3,FALSE),6),1))</f>
        <v/>
      </c>
      <c r="BX33" s="411"/>
      <c r="BY33" s="409" t="str">
        <f>IF(LEN(VLOOKUP(AK31,vysledovka!$D$8:$F$68,3,FALSE))&lt;5,"",LEFT(RIGHT(VLOOKUP(AK31,vysledovka!$D$8:$F$68,3,FALSE),5),1))</f>
        <v/>
      </c>
      <c r="BZ33" s="411"/>
      <c r="CA33" s="409" t="str">
        <f>IF(LEN(VLOOKUP(AK31,vysledovka!$D$8:$F$68,3,FALSE))&lt;4,"",LEFT(RIGHT(VLOOKUP(AK31,vysledovka!$D$8:$F$68,3,FALSE),4),1))</f>
        <v/>
      </c>
      <c r="CB33" s="802"/>
      <c r="CC33" s="409" t="str">
        <f>IF(LEN(VLOOKUP(AK31,vysledovka!$D$8:$F$68,3,FALSE))&lt;3,"",LEFT(RIGHT(VLOOKUP(AK31,vysledovka!$D$8:$F$68,3,FALSE),3),1))</f>
        <v/>
      </c>
      <c r="CD33" s="411"/>
      <c r="CE33" s="409" t="str">
        <f>IF(LEN(VLOOKUP(AK31,vysledovka!$D$8:$F$68,3,FALSE))&lt;2,"",LEFT(RIGHT(VLOOKUP(AK31,vysledovka!$D$8:$F$68,3,FALSE),2),1))</f>
        <v/>
      </c>
      <c r="CF33" s="411"/>
      <c r="CG33" s="409" t="str">
        <f>IF(VLOOKUP(AK31,vysledovka!$D$8:$F$68,3,FALSE)=0,"",IF(LEN(VLOOKUP(AK31,vysledovka!$D$8:$F$68,3,FALSE))&lt;1,"",LEFT(RIGHT(VLOOKUP(AK31,vysledovka!$D$8:$F$68,3,FALSE),1),1)))</f>
        <v/>
      </c>
      <c r="CH33" s="242"/>
      <c r="CI33" s="272"/>
      <c r="CJ33" s="272"/>
    </row>
    <row r="34" spans="1:88" s="274" customFormat="1" ht="3" customHeight="1">
      <c r="A34" s="272"/>
      <c r="B34" s="272"/>
      <c r="C34" s="272"/>
      <c r="E34" s="929"/>
      <c r="F34" s="930"/>
      <c r="G34" s="840"/>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51"/>
      <c r="AL34" s="851"/>
      <c r="AM34" s="851"/>
      <c r="AN34" s="322"/>
      <c r="AO34" s="331"/>
      <c r="AP34" s="331"/>
      <c r="AQ34" s="331"/>
      <c r="AR34" s="331"/>
      <c r="AS34" s="331"/>
      <c r="AT34" s="331"/>
      <c r="AU34" s="331"/>
      <c r="AV34" s="331"/>
      <c r="AW34" s="331"/>
      <c r="AX34" s="331"/>
      <c r="AY34" s="331"/>
      <c r="AZ34" s="331"/>
      <c r="BA34" s="331"/>
      <c r="BB34" s="331"/>
      <c r="BC34" s="331"/>
      <c r="BD34" s="331"/>
      <c r="BE34" s="270"/>
      <c r="BF34" s="270"/>
      <c r="BG34" s="270"/>
      <c r="BH34" s="270"/>
      <c r="BI34" s="270"/>
      <c r="BJ34" s="270"/>
      <c r="BK34" s="270"/>
      <c r="BL34" s="638"/>
      <c r="BM34" s="638"/>
      <c r="BN34" s="638"/>
      <c r="BO34" s="638"/>
      <c r="BP34" s="638"/>
      <c r="BQ34" s="638"/>
      <c r="BR34" s="638"/>
      <c r="BS34" s="638"/>
      <c r="BT34" s="638"/>
      <c r="BU34" s="638"/>
      <c r="BV34" s="638"/>
      <c r="BW34" s="638"/>
      <c r="BX34" s="638"/>
      <c r="BY34" s="638"/>
      <c r="BZ34" s="638"/>
      <c r="CA34" s="638"/>
      <c r="CB34" s="638"/>
      <c r="CC34" s="270"/>
      <c r="CD34" s="270"/>
      <c r="CE34" s="270"/>
      <c r="CF34" s="270"/>
      <c r="CG34" s="270"/>
      <c r="CH34" s="243"/>
      <c r="CI34" s="272"/>
      <c r="CJ34" s="272"/>
    </row>
    <row r="35" spans="1:88" s="206" customFormat="1" ht="3" customHeight="1">
      <c r="A35" s="173"/>
      <c r="B35" s="325"/>
      <c r="C35" s="178"/>
      <c r="D35" s="178"/>
      <c r="E35" s="826" t="s">
        <v>776</v>
      </c>
      <c r="F35" s="827"/>
      <c r="G35" s="765" t="str">
        <f>Index!C238</f>
        <v>Ostatné výnosy z cenných papierov a podielov (665A)</v>
      </c>
      <c r="H35" s="777"/>
      <c r="I35" s="777"/>
      <c r="J35" s="777"/>
      <c r="K35" s="777"/>
      <c r="L35" s="777"/>
      <c r="M35" s="777"/>
      <c r="N35" s="777"/>
      <c r="O35" s="777"/>
      <c r="P35" s="777"/>
      <c r="Q35" s="777"/>
      <c r="R35" s="777"/>
      <c r="S35" s="777"/>
      <c r="T35" s="777"/>
      <c r="U35" s="777"/>
      <c r="V35" s="777"/>
      <c r="W35" s="777"/>
      <c r="X35" s="777"/>
      <c r="Y35" s="777"/>
      <c r="Z35" s="777"/>
      <c r="AA35" s="777"/>
      <c r="AB35" s="777"/>
      <c r="AC35" s="777"/>
      <c r="AD35" s="777"/>
      <c r="AE35" s="777"/>
      <c r="AF35" s="777"/>
      <c r="AG35" s="777"/>
      <c r="AH35" s="777"/>
      <c r="AI35" s="777"/>
      <c r="AJ35" s="777"/>
      <c r="AK35" s="850" t="s">
        <v>816</v>
      </c>
      <c r="AL35" s="851"/>
      <c r="AM35" s="851"/>
      <c r="AN35" s="321"/>
      <c r="AO35" s="332"/>
      <c r="AP35" s="332"/>
      <c r="AQ35" s="332"/>
      <c r="AR35" s="332"/>
      <c r="AS35" s="332"/>
      <c r="AT35" s="332"/>
      <c r="AU35" s="332"/>
      <c r="AV35" s="332"/>
      <c r="AW35" s="332"/>
      <c r="AX35" s="332"/>
      <c r="AY35" s="332"/>
      <c r="AZ35" s="332"/>
      <c r="BA35" s="332"/>
      <c r="BB35" s="332"/>
      <c r="BC35" s="332"/>
      <c r="BD35" s="332"/>
      <c r="BE35" s="264"/>
      <c r="BF35" s="264"/>
      <c r="BG35" s="264"/>
      <c r="BH35" s="264"/>
      <c r="BI35" s="264"/>
      <c r="BJ35" s="264"/>
      <c r="BK35" s="264"/>
      <c r="BL35" s="659"/>
      <c r="BM35" s="659"/>
      <c r="BN35" s="659"/>
      <c r="BO35" s="659"/>
      <c r="BP35" s="659"/>
      <c r="BQ35" s="659"/>
      <c r="BR35" s="659"/>
      <c r="BS35" s="659"/>
      <c r="BT35" s="659"/>
      <c r="BU35" s="659"/>
      <c r="BV35" s="659"/>
      <c r="BW35" s="659"/>
      <c r="BX35" s="659"/>
      <c r="BY35" s="659"/>
      <c r="BZ35" s="659"/>
      <c r="CA35" s="659"/>
      <c r="CB35" s="659"/>
      <c r="CC35" s="264"/>
      <c r="CD35" s="264"/>
      <c r="CE35" s="264"/>
      <c r="CF35" s="264"/>
      <c r="CG35" s="264"/>
      <c r="CH35" s="241"/>
      <c r="CI35" s="245"/>
      <c r="CJ35" s="245"/>
    </row>
    <row r="36" spans="1:88" s="206" customFormat="1" ht="3" customHeight="1">
      <c r="A36" s="173"/>
      <c r="B36" s="173"/>
      <c r="C36" s="173"/>
      <c r="D36" s="325"/>
      <c r="E36" s="828"/>
      <c r="F36" s="829"/>
      <c r="G36" s="777"/>
      <c r="H36" s="777"/>
      <c r="I36" s="777"/>
      <c r="J36" s="777"/>
      <c r="K36" s="777"/>
      <c r="L36" s="777"/>
      <c r="M36" s="777"/>
      <c r="N36" s="777"/>
      <c r="O36" s="777"/>
      <c r="P36" s="777"/>
      <c r="Q36" s="777"/>
      <c r="R36" s="777"/>
      <c r="S36" s="777"/>
      <c r="T36" s="777"/>
      <c r="U36" s="777"/>
      <c r="V36" s="777"/>
      <c r="W36" s="777"/>
      <c r="X36" s="777"/>
      <c r="Y36" s="777"/>
      <c r="Z36" s="777"/>
      <c r="AA36" s="777"/>
      <c r="AB36" s="777"/>
      <c r="AC36" s="777"/>
      <c r="AD36" s="777"/>
      <c r="AE36" s="777"/>
      <c r="AF36" s="777"/>
      <c r="AG36" s="777"/>
      <c r="AH36" s="777"/>
      <c r="AI36" s="777"/>
      <c r="AJ36" s="777"/>
      <c r="AK36" s="851"/>
      <c r="AL36" s="851"/>
      <c r="AM36" s="851"/>
      <c r="AN36" s="319"/>
      <c r="AO36" s="413"/>
      <c r="AP36" s="413"/>
      <c r="AQ36" s="413"/>
      <c r="AR36" s="412"/>
      <c r="AS36" s="414"/>
      <c r="AT36" s="414"/>
      <c r="AU36" s="414"/>
      <c r="AV36" s="414"/>
      <c r="AW36" s="414"/>
      <c r="AX36" s="415"/>
      <c r="AY36" s="613"/>
      <c r="AZ36" s="613"/>
      <c r="BA36" s="613"/>
      <c r="BB36" s="613"/>
      <c r="BC36" s="613"/>
      <c r="BD36" s="613"/>
      <c r="BE36" s="411"/>
      <c r="BF36" s="761"/>
      <c r="BG36" s="761"/>
      <c r="BH36" s="761"/>
      <c r="BI36" s="761"/>
      <c r="BJ36" s="761"/>
      <c r="BK36" s="643"/>
      <c r="BL36" s="618"/>
      <c r="BM36" s="612"/>
      <c r="BN36" s="612"/>
      <c r="BO36" s="612"/>
      <c r="BP36" s="412"/>
      <c r="BQ36" s="613"/>
      <c r="BR36" s="613"/>
      <c r="BS36" s="613"/>
      <c r="BT36" s="613"/>
      <c r="BU36" s="613"/>
      <c r="BV36" s="610"/>
      <c r="BW36" s="614"/>
      <c r="BX36" s="614"/>
      <c r="BY36" s="614"/>
      <c r="BZ36" s="614"/>
      <c r="CA36" s="614"/>
      <c r="CB36" s="611"/>
      <c r="CC36" s="614"/>
      <c r="CD36" s="614"/>
      <c r="CE36" s="614"/>
      <c r="CF36" s="614"/>
      <c r="CG36" s="614"/>
      <c r="CH36" s="242"/>
      <c r="CI36" s="245"/>
      <c r="CJ36" s="245"/>
    </row>
    <row r="37" spans="1:88" s="203" customFormat="1" ht="15" customHeight="1">
      <c r="A37" s="173"/>
      <c r="B37" s="173"/>
      <c r="C37" s="173"/>
      <c r="E37" s="828"/>
      <c r="F37" s="829"/>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851"/>
      <c r="AL37" s="851"/>
      <c r="AM37" s="851"/>
      <c r="AN37" s="319"/>
      <c r="AO37" s="409" t="str">
        <f>IF(LEN(VLOOKUP(AK35,vysledovka!$D$8:$F$68,2,FALSE))&lt;11,"",LEFT(RIGHT(VLOOKUP(AK35,vysledovka!$D$8:$F$68,2,FALSE),11),1))</f>
        <v/>
      </c>
      <c r="AP37" s="211"/>
      <c r="AQ37" s="409" t="str">
        <f>IF(LEN(VLOOKUP(AK35,vysledovka!$D$8:$F$68,2,FALSE))&lt;10,"",LEFT(RIGHT(VLOOKUP(AK35,vysledovka!$D$8:$F$68,2,FALSE),10),1))</f>
        <v/>
      </c>
      <c r="AR37" s="411"/>
      <c r="AS37" s="409" t="str">
        <f>IF(LEN(VLOOKUP(AK35,vysledovka!$D$8:$F$68,2,FALSE))&lt;9,"",LEFT(RIGHT(VLOOKUP(AK35,vysledovka!$D$8:$F$68,2,FALSE),9),1))</f>
        <v/>
      </c>
      <c r="AT37" s="211"/>
      <c r="AU37" s="409" t="str">
        <f>IF(LEN(VLOOKUP(AK35,vysledovka!$D$8:$F$68,2,FALSE))&lt;8,"",LEFT(RIGHT(VLOOKUP(AK35,vysledovka!$D$8:$F$68,2,FALSE),8),1))</f>
        <v/>
      </c>
      <c r="AV37" s="411"/>
      <c r="AW37" s="409" t="str">
        <f>IF(LEN(VLOOKUP(AK35,vysledovka!$D$8:$F$68,2,FALSE))&lt;7,"",LEFT(RIGHT(VLOOKUP(AK35,vysledovka!$D$8:$F$68,2,FALSE),7),1))</f>
        <v/>
      </c>
      <c r="AX37" s="415"/>
      <c r="AY37" s="409" t="str">
        <f>IF(LEN(VLOOKUP(AK35,vysledovka!$D$8:$F$68,2,FALSE))&lt;6,"",LEFT(RIGHT(VLOOKUP(AK35,vysledovka!$D$8:$F$68,2,FALSE),6),1))</f>
        <v/>
      </c>
      <c r="AZ37" s="211"/>
      <c r="BA37" s="754" t="str">
        <f>IF(LEN(VLOOKUP(AK35,vysledovka!$D$8:$F$68,2,FALSE))&lt;5,"",LEFT(RIGHT(VLOOKUP(AK35,vysledovka!$D$8:$F$68,2,FALSE),5),1))</f>
        <v/>
      </c>
      <c r="BB37" s="754"/>
      <c r="BC37" s="411"/>
      <c r="BD37" s="409" t="str">
        <f>IF(LEN(VLOOKUP(AK35,vysledovka!$D$8:$F$68,2,FALSE))&lt;4,"",LEFT(RIGHT(VLOOKUP(AK35,vysledovka!$D$8:$F$68,2,FALSE),4),1))</f>
        <v/>
      </c>
      <c r="BE37" s="411"/>
      <c r="BF37" s="409" t="str">
        <f>IF(LEN(VLOOKUP(AK35,vysledovka!$D$8:$F$68,2,FALSE))&lt;3,"",LEFT(RIGHT(VLOOKUP(AK35,vysledovka!$D$8:$F$68,2,FALSE),3),1))</f>
        <v/>
      </c>
      <c r="BG37" s="411"/>
      <c r="BH37" s="409" t="str">
        <f>IF(LEN(VLOOKUP(AK35,vysledovka!$D$8:$F$68,2,FALSE))&lt;2,"",LEFT(RIGHT(VLOOKUP(AK35,vysledovka!$D$8:$F$68,2,FALSE),2),1))</f>
        <v/>
      </c>
      <c r="BI37" s="411"/>
      <c r="BJ37" s="409" t="str">
        <f>IF(VLOOKUP(AK35,vysledovka!$D$8:$F$68,2,FALSE)=0,"",IF(LEN(VLOOKUP(AK35,vysledovka!$D$8:$F$68,2,FALSE))&lt;1,"",LEFT(RIGHT(VLOOKUP(AK35,vysledovka!$D$8:$F$68,2,FALSE),1),1)))</f>
        <v/>
      </c>
      <c r="BK37" s="643"/>
      <c r="BL37" s="618"/>
      <c r="BM37" s="409" t="str">
        <f>IF(LEN(VLOOKUP(AK35,vysledovka!$D$8:$F$68,3,FALSE))&lt;11,"",LEFT(RIGHT(VLOOKUP(AK35,vysledovka!$D$8:$F$68,3,FALSE),11),1))</f>
        <v/>
      </c>
      <c r="BN37" s="211"/>
      <c r="BO37" s="409" t="str">
        <f>IF(LEN(VLOOKUP(AK35,vysledovka!$D$8:$F$68,3,FALSE))&lt;10,"",LEFT(RIGHT(VLOOKUP(AK35,vysledovka!$D$8:$F$68,3,FALSE),10),1))</f>
        <v/>
      </c>
      <c r="BP37" s="411"/>
      <c r="BQ37" s="409" t="str">
        <f>IF(LEN(VLOOKUP(AK35,vysledovka!$D$8:$F$68,3,FALSE))&lt;9,"",LEFT(RIGHT(VLOOKUP(AK35,vysledovka!$D$8:$F$68,3,FALSE),9),1))</f>
        <v/>
      </c>
      <c r="BR37" s="211"/>
      <c r="BS37" s="409" t="str">
        <f>IF(LEN(VLOOKUP(AK35,vysledovka!$D$8:$F$68,3,FALSE))&lt;8,"",LEFT(RIGHT(VLOOKUP(AK35,vysledovka!$D$8:$F$68,3,FALSE),8),1))</f>
        <v/>
      </c>
      <c r="BT37" s="411"/>
      <c r="BU37" s="409" t="str">
        <f>IF(LEN(VLOOKUP(AK35,vysledovka!$D$8:$F$68,3,FALSE))&lt;7,"",LEFT(RIGHT(VLOOKUP(AK35,vysledovka!$D$8:$F$68,3,FALSE),7),1))</f>
        <v/>
      </c>
      <c r="BV37" s="610"/>
      <c r="BW37" s="409" t="str">
        <f>IF(LEN(VLOOKUP(AK35,vysledovka!$D$8:$F$68,3,FALSE))&lt;6,"",LEFT(RIGHT(VLOOKUP(AK35,vysledovka!$D$8:$F$68,3,FALSE),6),1))</f>
        <v/>
      </c>
      <c r="BX37" s="411"/>
      <c r="BY37" s="409" t="str">
        <f>IF(LEN(VLOOKUP(AK35,vysledovka!$D$8:$F$68,3,FALSE))&lt;5,"",LEFT(RIGHT(VLOOKUP(AK35,vysledovka!$D$8:$F$68,3,FALSE),5),1))</f>
        <v/>
      </c>
      <c r="BZ37" s="411"/>
      <c r="CA37" s="409" t="str">
        <f>IF(LEN(VLOOKUP(AK35,vysledovka!$D$8:$F$68,3,FALSE))&lt;4,"",LEFT(RIGHT(VLOOKUP(AK35,vysledovka!$D$8:$F$68,3,FALSE),4),1))</f>
        <v/>
      </c>
      <c r="CB37" s="611"/>
      <c r="CC37" s="409" t="str">
        <f>IF(LEN(VLOOKUP(AK35,vysledovka!$D$8:$F$68,3,FALSE))&lt;3,"",LEFT(RIGHT(VLOOKUP(AK35,vysledovka!$D$8:$F$68,3,FALSE),3),1))</f>
        <v/>
      </c>
      <c r="CD37" s="411"/>
      <c r="CE37" s="409" t="str">
        <f>IF(LEN(VLOOKUP(AK35,vysledovka!$D$8:$F$68,3,FALSE))&lt;2,"",LEFT(RIGHT(VLOOKUP(AK35,vysledovka!$D$8:$F$68,3,FALSE),2),1))</f>
        <v/>
      </c>
      <c r="CF37" s="411"/>
      <c r="CG37" s="409" t="str">
        <f>IF(VLOOKUP(AK35,vysledovka!$D$8:$F$68,3,FALSE)=0,"",IF(LEN(VLOOKUP(AK35,vysledovka!$D$8:$F$68,3,FALSE))&lt;1,"",LEFT(RIGHT(VLOOKUP(AK35,vysledovka!$D$8:$F$68,3,FALSE),1),1)))</f>
        <v/>
      </c>
      <c r="CH37" s="242"/>
      <c r="CI37" s="173"/>
      <c r="CJ37" s="173"/>
    </row>
    <row r="38" spans="1:88" s="203" customFormat="1" ht="2.25" customHeight="1">
      <c r="A38" s="173"/>
      <c r="B38" s="173"/>
      <c r="C38" s="173"/>
      <c r="E38" s="830"/>
      <c r="F38" s="831"/>
      <c r="G38" s="777"/>
      <c r="H38" s="777"/>
      <c r="I38" s="777"/>
      <c r="J38" s="777"/>
      <c r="K38" s="777"/>
      <c r="L38" s="777"/>
      <c r="M38" s="777"/>
      <c r="N38" s="777"/>
      <c r="O38" s="777"/>
      <c r="P38" s="777"/>
      <c r="Q38" s="777"/>
      <c r="R38" s="777"/>
      <c r="S38" s="777"/>
      <c r="T38" s="777"/>
      <c r="U38" s="777"/>
      <c r="V38" s="777"/>
      <c r="W38" s="777"/>
      <c r="X38" s="777"/>
      <c r="Y38" s="777"/>
      <c r="Z38" s="777"/>
      <c r="AA38" s="777"/>
      <c r="AB38" s="777"/>
      <c r="AC38" s="777"/>
      <c r="AD38" s="777"/>
      <c r="AE38" s="777"/>
      <c r="AF38" s="777"/>
      <c r="AG38" s="777"/>
      <c r="AH38" s="777"/>
      <c r="AI38" s="777"/>
      <c r="AJ38" s="777"/>
      <c r="AK38" s="851"/>
      <c r="AL38" s="851"/>
      <c r="AM38" s="851"/>
      <c r="AN38" s="322"/>
      <c r="AO38" s="331"/>
      <c r="AP38" s="331"/>
      <c r="AQ38" s="331"/>
      <c r="AR38" s="331"/>
      <c r="AS38" s="331"/>
      <c r="AT38" s="331"/>
      <c r="AU38" s="331"/>
      <c r="AV38" s="331"/>
      <c r="AW38" s="331"/>
      <c r="AX38" s="331"/>
      <c r="AY38" s="331"/>
      <c r="AZ38" s="331"/>
      <c r="BA38" s="331"/>
      <c r="BB38" s="331"/>
      <c r="BC38" s="331"/>
      <c r="BD38" s="331"/>
      <c r="BE38" s="270"/>
      <c r="BF38" s="270"/>
      <c r="BG38" s="270"/>
      <c r="BH38" s="270"/>
      <c r="BI38" s="270"/>
      <c r="BJ38" s="270"/>
      <c r="BK38" s="270"/>
      <c r="BL38" s="638"/>
      <c r="BM38" s="638"/>
      <c r="BN38" s="638"/>
      <c r="BO38" s="638"/>
      <c r="BP38" s="638"/>
      <c r="BQ38" s="638"/>
      <c r="BR38" s="638"/>
      <c r="BS38" s="638"/>
      <c r="BT38" s="638"/>
      <c r="BU38" s="638"/>
      <c r="BV38" s="638"/>
      <c r="BW38" s="638"/>
      <c r="BX38" s="638"/>
      <c r="BY38" s="638"/>
      <c r="BZ38" s="638"/>
      <c r="CA38" s="638"/>
      <c r="CB38" s="638"/>
      <c r="CC38" s="270"/>
      <c r="CD38" s="270"/>
      <c r="CE38" s="270"/>
      <c r="CF38" s="270"/>
      <c r="CG38" s="270"/>
      <c r="CH38" s="243"/>
      <c r="CI38" s="173"/>
      <c r="CJ38" s="173"/>
    </row>
    <row r="39" spans="1:88" s="206" customFormat="1" ht="3" customHeight="1">
      <c r="A39" s="272"/>
      <c r="B39" s="273"/>
      <c r="C39" s="178"/>
      <c r="D39" s="178"/>
      <c r="E39" s="871" t="s">
        <v>211</v>
      </c>
      <c r="F39" s="872"/>
      <c r="G39" s="856" t="str">
        <f>Index!C239</f>
        <v>Výnosy z krátkodobého finančného majetku súčet (r. 36 až r. 38)</v>
      </c>
      <c r="H39" s="877"/>
      <c r="I39" s="877"/>
      <c r="J39" s="877"/>
      <c r="K39" s="877"/>
      <c r="L39" s="877"/>
      <c r="M39" s="877"/>
      <c r="N39" s="877"/>
      <c r="O39" s="877"/>
      <c r="P39" s="877"/>
      <c r="Q39" s="877"/>
      <c r="R39" s="877"/>
      <c r="S39" s="877"/>
      <c r="T39" s="877"/>
      <c r="U39" s="877"/>
      <c r="V39" s="877"/>
      <c r="W39" s="877"/>
      <c r="X39" s="877"/>
      <c r="Y39" s="877"/>
      <c r="Z39" s="877"/>
      <c r="AA39" s="877"/>
      <c r="AB39" s="877"/>
      <c r="AC39" s="877"/>
      <c r="AD39" s="877"/>
      <c r="AE39" s="877"/>
      <c r="AF39" s="877"/>
      <c r="AG39" s="877"/>
      <c r="AH39" s="877"/>
      <c r="AI39" s="877"/>
      <c r="AJ39" s="877"/>
      <c r="AK39" s="850" t="s">
        <v>817</v>
      </c>
      <c r="AL39" s="851"/>
      <c r="AM39" s="851"/>
      <c r="AN39" s="321"/>
      <c r="AO39" s="332"/>
      <c r="AP39" s="332"/>
      <c r="AQ39" s="332"/>
      <c r="AR39" s="332"/>
      <c r="AS39" s="332"/>
      <c r="AT39" s="332"/>
      <c r="AU39" s="332"/>
      <c r="AV39" s="332"/>
      <c r="AW39" s="332"/>
      <c r="AX39" s="332"/>
      <c r="AY39" s="332"/>
      <c r="AZ39" s="332"/>
      <c r="BA39" s="332"/>
      <c r="BB39" s="332"/>
      <c r="BC39" s="332"/>
      <c r="BD39" s="332"/>
      <c r="BE39" s="264"/>
      <c r="BF39" s="264"/>
      <c r="BG39" s="264"/>
      <c r="BH39" s="264"/>
      <c r="BI39" s="264"/>
      <c r="BJ39" s="264"/>
      <c r="BK39" s="264"/>
      <c r="BL39" s="659"/>
      <c r="BM39" s="659"/>
      <c r="BN39" s="659"/>
      <c r="BO39" s="659"/>
      <c r="BP39" s="659"/>
      <c r="BQ39" s="659"/>
      <c r="BR39" s="659"/>
      <c r="BS39" s="659"/>
      <c r="BT39" s="659"/>
      <c r="BU39" s="659"/>
      <c r="BV39" s="659"/>
      <c r="BW39" s="659"/>
      <c r="BX39" s="659"/>
      <c r="BY39" s="659"/>
      <c r="BZ39" s="659"/>
      <c r="CA39" s="659"/>
      <c r="CB39" s="659"/>
      <c r="CC39" s="264"/>
      <c r="CD39" s="264"/>
      <c r="CE39" s="264"/>
      <c r="CF39" s="264"/>
      <c r="CG39" s="264"/>
      <c r="CH39" s="241"/>
      <c r="CI39" s="245"/>
      <c r="CJ39" s="245"/>
    </row>
    <row r="40" spans="1:88" s="206" customFormat="1" ht="3" customHeight="1">
      <c r="A40" s="272"/>
      <c r="B40" s="272"/>
      <c r="C40" s="272"/>
      <c r="D40" s="273"/>
      <c r="E40" s="873"/>
      <c r="F40" s="874"/>
      <c r="G40" s="877"/>
      <c r="H40" s="877"/>
      <c r="I40" s="877"/>
      <c r="J40" s="877"/>
      <c r="K40" s="877"/>
      <c r="L40" s="877"/>
      <c r="M40" s="877"/>
      <c r="N40" s="877"/>
      <c r="O40" s="877"/>
      <c r="P40" s="877"/>
      <c r="Q40" s="877"/>
      <c r="R40" s="877"/>
      <c r="S40" s="877"/>
      <c r="T40" s="877"/>
      <c r="U40" s="877"/>
      <c r="V40" s="877"/>
      <c r="W40" s="877"/>
      <c r="X40" s="877"/>
      <c r="Y40" s="877"/>
      <c r="Z40" s="877"/>
      <c r="AA40" s="877"/>
      <c r="AB40" s="877"/>
      <c r="AC40" s="877"/>
      <c r="AD40" s="877"/>
      <c r="AE40" s="877"/>
      <c r="AF40" s="877"/>
      <c r="AG40" s="877"/>
      <c r="AH40" s="877"/>
      <c r="AI40" s="877"/>
      <c r="AJ40" s="877"/>
      <c r="AK40" s="851"/>
      <c r="AL40" s="851"/>
      <c r="AM40" s="851"/>
      <c r="AN40" s="319"/>
      <c r="AO40" s="413"/>
      <c r="AP40" s="413"/>
      <c r="AQ40" s="413"/>
      <c r="AR40" s="412"/>
      <c r="AS40" s="410"/>
      <c r="AT40" s="410"/>
      <c r="AU40" s="410"/>
      <c r="AV40" s="410"/>
      <c r="AW40" s="410"/>
      <c r="AX40" s="411"/>
      <c r="AY40" s="800"/>
      <c r="AZ40" s="800"/>
      <c r="BA40" s="800"/>
      <c r="BB40" s="800"/>
      <c r="BC40" s="800"/>
      <c r="BD40" s="800"/>
      <c r="BE40" s="411"/>
      <c r="BF40" s="761"/>
      <c r="BG40" s="761"/>
      <c r="BH40" s="761"/>
      <c r="BI40" s="761"/>
      <c r="BJ40" s="761"/>
      <c r="BK40" s="643"/>
      <c r="BL40" s="618"/>
      <c r="BM40" s="612"/>
      <c r="BN40" s="612"/>
      <c r="BO40" s="612"/>
      <c r="BP40" s="412"/>
      <c r="BQ40" s="800"/>
      <c r="BR40" s="800"/>
      <c r="BS40" s="800"/>
      <c r="BT40" s="800"/>
      <c r="BU40" s="800"/>
      <c r="BV40" s="801"/>
      <c r="BW40" s="761"/>
      <c r="BX40" s="761"/>
      <c r="BY40" s="761"/>
      <c r="BZ40" s="761"/>
      <c r="CA40" s="761"/>
      <c r="CB40" s="802"/>
      <c r="CC40" s="761"/>
      <c r="CD40" s="761"/>
      <c r="CE40" s="761"/>
      <c r="CF40" s="761"/>
      <c r="CG40" s="761"/>
      <c r="CH40" s="242"/>
      <c r="CI40" s="245"/>
      <c r="CJ40" s="245"/>
    </row>
    <row r="41" spans="1:88" s="274" customFormat="1" ht="15" customHeight="1">
      <c r="A41" s="272"/>
      <c r="B41" s="272"/>
      <c r="C41" s="272"/>
      <c r="E41" s="873"/>
      <c r="F41" s="874"/>
      <c r="G41" s="877"/>
      <c r="H41" s="877"/>
      <c r="I41" s="877"/>
      <c r="J41" s="877"/>
      <c r="K41" s="877"/>
      <c r="L41" s="877"/>
      <c r="M41" s="877"/>
      <c r="N41" s="877"/>
      <c r="O41" s="877"/>
      <c r="P41" s="877"/>
      <c r="Q41" s="877"/>
      <c r="R41" s="877"/>
      <c r="S41" s="877"/>
      <c r="T41" s="877"/>
      <c r="U41" s="877"/>
      <c r="V41" s="877"/>
      <c r="W41" s="877"/>
      <c r="X41" s="877"/>
      <c r="Y41" s="877"/>
      <c r="Z41" s="877"/>
      <c r="AA41" s="877"/>
      <c r="AB41" s="877"/>
      <c r="AC41" s="877"/>
      <c r="AD41" s="877"/>
      <c r="AE41" s="877"/>
      <c r="AF41" s="877"/>
      <c r="AG41" s="877"/>
      <c r="AH41" s="877"/>
      <c r="AI41" s="877"/>
      <c r="AJ41" s="877"/>
      <c r="AK41" s="851"/>
      <c r="AL41" s="851"/>
      <c r="AM41" s="851"/>
      <c r="AN41" s="319"/>
      <c r="AO41" s="409" t="str">
        <f>IF(LEN(VLOOKUP(AK39,vysledovka!$D$8:$F$68,2,FALSE))&lt;11,"",LEFT(RIGHT(VLOOKUP(AK39,vysledovka!$D$8:$F$68,2,FALSE),11),1))</f>
        <v/>
      </c>
      <c r="AP41" s="211"/>
      <c r="AQ41" s="409" t="str">
        <f>IF(LEN(VLOOKUP(AK39,vysledovka!$D$8:$F$68,2,FALSE))&lt;10,"",LEFT(RIGHT(VLOOKUP(AK39,vysledovka!$D$8:$F$68,2,FALSE),10),1))</f>
        <v/>
      </c>
      <c r="AR41" s="411"/>
      <c r="AS41" s="409" t="str">
        <f>IF(LEN(VLOOKUP(AK39,vysledovka!$D$8:$F$68,2,FALSE))&lt;9,"",LEFT(RIGHT(VLOOKUP(AK39,vysledovka!$D$8:$F$68,2,FALSE),9),1))</f>
        <v/>
      </c>
      <c r="AT41" s="211"/>
      <c r="AU41" s="409" t="str">
        <f>IF(LEN(VLOOKUP(AK39,vysledovka!$D$8:$F$68,2,FALSE))&lt;8,"",LEFT(RIGHT(VLOOKUP(AK39,vysledovka!$D$8:$F$68,2,FALSE),8),1))</f>
        <v/>
      </c>
      <c r="AV41" s="411"/>
      <c r="AW41" s="409" t="str">
        <f>IF(LEN(VLOOKUP(AK39,vysledovka!$D$8:$F$68,2,FALSE))&lt;7,"",LEFT(RIGHT(VLOOKUP(AK39,vysledovka!$D$8:$F$68,2,FALSE),7),1))</f>
        <v/>
      </c>
      <c r="AX41" s="411"/>
      <c r="AY41" s="409" t="str">
        <f>IF(LEN(VLOOKUP(AK39,vysledovka!$D$8:$F$68,2,FALSE))&lt;6,"",LEFT(RIGHT(VLOOKUP(AK39,vysledovka!$D$8:$F$68,2,FALSE),6),1))</f>
        <v/>
      </c>
      <c r="AZ41" s="211"/>
      <c r="BA41" s="754" t="str">
        <f>IF(LEN(VLOOKUP(AK39,vysledovka!$D$8:$F$68,2,FALSE))&lt;5,"",LEFT(RIGHT(VLOOKUP(AK39,vysledovka!$D$8:$F$68,2,FALSE),5),1))</f>
        <v/>
      </c>
      <c r="BB41" s="754"/>
      <c r="BC41" s="411"/>
      <c r="BD41" s="409" t="str">
        <f>IF(LEN(VLOOKUP(AK39,vysledovka!$D$8:$F$68,2,FALSE))&lt;4,"",LEFT(RIGHT(VLOOKUP(AK39,vysledovka!$D$8:$F$68,2,FALSE),4),1))</f>
        <v/>
      </c>
      <c r="BE41" s="411"/>
      <c r="BF41" s="409" t="str">
        <f>IF(LEN(VLOOKUP(AK39,vysledovka!$D$8:$F$68,2,FALSE))&lt;3,"",LEFT(RIGHT(VLOOKUP(AK39,vysledovka!$D$8:$F$68,2,FALSE),3),1))</f>
        <v/>
      </c>
      <c r="BG41" s="411"/>
      <c r="BH41" s="409" t="str">
        <f>IF(LEN(VLOOKUP(AK39,vysledovka!$D$8:$F$68,2,FALSE))&lt;2,"",LEFT(RIGHT(VLOOKUP(AK39,vysledovka!$D$8:$F$68,2,FALSE),2),1))</f>
        <v/>
      </c>
      <c r="BI41" s="411"/>
      <c r="BJ41" s="409" t="str">
        <f>IF(VLOOKUP(AK39,vysledovka!$D$8:$F$68,2,FALSE)=0,"",IF(LEN(VLOOKUP(AK39,vysledovka!$D$8:$F$68,2,FALSE))&lt;1,"",LEFT(RIGHT(VLOOKUP(AK39,vysledovka!$D$8:$F$68,2,FALSE),1),1)))</f>
        <v/>
      </c>
      <c r="BK41" s="643"/>
      <c r="BL41" s="618"/>
      <c r="BM41" s="409" t="str">
        <f>IF(LEN(VLOOKUP(AK39,vysledovka!$D$8:$F$68,3,FALSE))&lt;11,"",LEFT(RIGHT(VLOOKUP(AK39,vysledovka!$D$8:$F$68,3,FALSE),11),1))</f>
        <v/>
      </c>
      <c r="BN41" s="211"/>
      <c r="BO41" s="409" t="str">
        <f>IF(LEN(VLOOKUP(AK39,vysledovka!$D$8:$F$68,3,FALSE))&lt;10,"",LEFT(RIGHT(VLOOKUP(AK39,vysledovka!$D$8:$F$68,3,FALSE),10),1))</f>
        <v/>
      </c>
      <c r="BP41" s="411"/>
      <c r="BQ41" s="409" t="str">
        <f>IF(LEN(VLOOKUP(AK39,vysledovka!$D$8:$F$68,3,FALSE))&lt;9,"",LEFT(RIGHT(VLOOKUP(AK39,vysledovka!$D$8:$F$68,3,FALSE),9),1))</f>
        <v/>
      </c>
      <c r="BR41" s="211"/>
      <c r="BS41" s="409" t="str">
        <f>IF(LEN(VLOOKUP(AK39,vysledovka!$D$8:$F$68,3,FALSE))&lt;8,"",LEFT(RIGHT(VLOOKUP(AK39,vysledovka!$D$8:$F$68,3,FALSE),8),1))</f>
        <v/>
      </c>
      <c r="BT41" s="411"/>
      <c r="BU41" s="409" t="str">
        <f>IF(LEN(VLOOKUP(AK39,vysledovka!$D$8:$F$68,3,FALSE))&lt;7,"",LEFT(RIGHT(VLOOKUP(AK39,vysledovka!$D$8:$F$68,3,FALSE),7),1))</f>
        <v/>
      </c>
      <c r="BV41" s="801"/>
      <c r="BW41" s="409" t="str">
        <f>IF(LEN(VLOOKUP(AK39,vysledovka!$D$8:$F$68,3,FALSE))&lt;6,"",LEFT(RIGHT(VLOOKUP(AK39,vysledovka!$D$8:$F$68,3,FALSE),6),1))</f>
        <v/>
      </c>
      <c r="BX41" s="411"/>
      <c r="BY41" s="409" t="str">
        <f>IF(LEN(VLOOKUP(AK39,vysledovka!$D$8:$F$68,3,FALSE))&lt;5,"",LEFT(RIGHT(VLOOKUP(AK39,vysledovka!$D$8:$F$68,3,FALSE),5),1))</f>
        <v/>
      </c>
      <c r="BZ41" s="411"/>
      <c r="CA41" s="409" t="str">
        <f>IF(LEN(VLOOKUP(AK39,vysledovka!$D$8:$F$68,3,FALSE))&lt;4,"",LEFT(RIGHT(VLOOKUP(AK39,vysledovka!$D$8:$F$68,3,FALSE),4),1))</f>
        <v/>
      </c>
      <c r="CB41" s="802"/>
      <c r="CC41" s="409" t="str">
        <f>IF(LEN(VLOOKUP(AK39,vysledovka!$D$8:$F$68,3,FALSE))&lt;3,"",LEFT(RIGHT(VLOOKUP(AK39,vysledovka!$D$8:$F$68,3,FALSE),3),1))</f>
        <v/>
      </c>
      <c r="CD41" s="411"/>
      <c r="CE41" s="409" t="str">
        <f>IF(LEN(VLOOKUP(AK39,vysledovka!$D$8:$F$68,3,FALSE))&lt;2,"",LEFT(RIGHT(VLOOKUP(AK39,vysledovka!$D$8:$F$68,3,FALSE),2),1))</f>
        <v/>
      </c>
      <c r="CF41" s="411"/>
      <c r="CG41" s="409" t="str">
        <f>IF(VLOOKUP(AK39,vysledovka!$D$8:$F$68,3,FALSE)=0,"",IF(LEN(VLOOKUP(AK39,vysledovka!$D$8:$F$68,3,FALSE))&lt;1,"",LEFT(RIGHT(VLOOKUP(AK39,vysledovka!$D$8:$F$68,3,FALSE),1),1)))</f>
        <v/>
      </c>
      <c r="CH41" s="242"/>
      <c r="CI41" s="272"/>
      <c r="CJ41" s="272"/>
    </row>
    <row r="42" spans="1:88" s="274" customFormat="1" ht="3" customHeight="1">
      <c r="A42" s="272"/>
      <c r="B42" s="272"/>
      <c r="C42" s="272"/>
      <c r="E42" s="875"/>
      <c r="F42" s="876"/>
      <c r="G42" s="877"/>
      <c r="H42" s="877"/>
      <c r="I42" s="877"/>
      <c r="J42" s="877"/>
      <c r="K42" s="877"/>
      <c r="L42" s="877"/>
      <c r="M42" s="877"/>
      <c r="N42" s="877"/>
      <c r="O42" s="877"/>
      <c r="P42" s="877"/>
      <c r="Q42" s="877"/>
      <c r="R42" s="877"/>
      <c r="S42" s="877"/>
      <c r="T42" s="877"/>
      <c r="U42" s="877"/>
      <c r="V42" s="877"/>
      <c r="W42" s="877"/>
      <c r="X42" s="877"/>
      <c r="Y42" s="877"/>
      <c r="Z42" s="877"/>
      <c r="AA42" s="877"/>
      <c r="AB42" s="877"/>
      <c r="AC42" s="877"/>
      <c r="AD42" s="877"/>
      <c r="AE42" s="877"/>
      <c r="AF42" s="877"/>
      <c r="AG42" s="877"/>
      <c r="AH42" s="877"/>
      <c r="AI42" s="877"/>
      <c r="AJ42" s="877"/>
      <c r="AK42" s="851"/>
      <c r="AL42" s="851"/>
      <c r="AM42" s="851"/>
      <c r="AN42" s="322"/>
      <c r="AO42" s="331"/>
      <c r="AP42" s="331"/>
      <c r="AQ42" s="331"/>
      <c r="AR42" s="331"/>
      <c r="AS42" s="331"/>
      <c r="AT42" s="331"/>
      <c r="AU42" s="331"/>
      <c r="AV42" s="331"/>
      <c r="AW42" s="331"/>
      <c r="AX42" s="331"/>
      <c r="AY42" s="331"/>
      <c r="AZ42" s="331"/>
      <c r="BA42" s="331"/>
      <c r="BB42" s="331"/>
      <c r="BC42" s="331"/>
      <c r="BD42" s="331"/>
      <c r="BE42" s="270"/>
      <c r="BF42" s="270"/>
      <c r="BG42" s="270"/>
      <c r="BH42" s="270"/>
      <c r="BI42" s="270"/>
      <c r="BJ42" s="270"/>
      <c r="BK42" s="270"/>
      <c r="BL42" s="638"/>
      <c r="BM42" s="638"/>
      <c r="BN42" s="638"/>
      <c r="BO42" s="638"/>
      <c r="BP42" s="638"/>
      <c r="BQ42" s="638"/>
      <c r="BR42" s="638"/>
      <c r="BS42" s="638"/>
      <c r="BT42" s="638"/>
      <c r="BU42" s="638"/>
      <c r="BV42" s="638"/>
      <c r="BW42" s="638"/>
      <c r="BX42" s="638"/>
      <c r="BY42" s="638"/>
      <c r="BZ42" s="638"/>
      <c r="CA42" s="638"/>
      <c r="CB42" s="638"/>
      <c r="CC42" s="270"/>
      <c r="CD42" s="270"/>
      <c r="CE42" s="270"/>
      <c r="CF42" s="270"/>
      <c r="CG42" s="270"/>
      <c r="CH42" s="243"/>
      <c r="CI42" s="272"/>
      <c r="CJ42" s="272"/>
    </row>
    <row r="43" spans="1:88" s="206" customFormat="1" ht="3" customHeight="1">
      <c r="A43" s="272"/>
      <c r="B43" s="273"/>
      <c r="C43" s="178"/>
      <c r="D43" s="178"/>
      <c r="E43" s="865" t="s">
        <v>978</v>
      </c>
      <c r="F43" s="866"/>
      <c r="G43" s="856" t="str">
        <f>Index!C240</f>
        <v>Výnosy z krátkodobého finančného majetku od prepojených účtovných jednotiek (666A)</v>
      </c>
      <c r="H43" s="877"/>
      <c r="I43" s="877"/>
      <c r="J43" s="877"/>
      <c r="K43" s="877"/>
      <c r="L43" s="877"/>
      <c r="M43" s="877"/>
      <c r="N43" s="877"/>
      <c r="O43" s="877"/>
      <c r="P43" s="877"/>
      <c r="Q43" s="877"/>
      <c r="R43" s="877"/>
      <c r="S43" s="877"/>
      <c r="T43" s="877"/>
      <c r="U43" s="877"/>
      <c r="V43" s="877"/>
      <c r="W43" s="877"/>
      <c r="X43" s="877"/>
      <c r="Y43" s="877"/>
      <c r="Z43" s="877"/>
      <c r="AA43" s="877"/>
      <c r="AB43" s="877"/>
      <c r="AC43" s="877"/>
      <c r="AD43" s="877"/>
      <c r="AE43" s="877"/>
      <c r="AF43" s="877"/>
      <c r="AG43" s="877"/>
      <c r="AH43" s="877"/>
      <c r="AI43" s="877"/>
      <c r="AJ43" s="877"/>
      <c r="AK43" s="850" t="s">
        <v>818</v>
      </c>
      <c r="AL43" s="851"/>
      <c r="AM43" s="851"/>
      <c r="AN43" s="321"/>
      <c r="AO43" s="332"/>
      <c r="AP43" s="332"/>
      <c r="AQ43" s="332"/>
      <c r="AR43" s="332"/>
      <c r="AS43" s="332"/>
      <c r="AT43" s="332"/>
      <c r="AU43" s="332"/>
      <c r="AV43" s="332"/>
      <c r="AW43" s="332"/>
      <c r="AX43" s="332"/>
      <c r="AY43" s="332"/>
      <c r="AZ43" s="332"/>
      <c r="BA43" s="332"/>
      <c r="BB43" s="332"/>
      <c r="BC43" s="332"/>
      <c r="BD43" s="332"/>
      <c r="BE43" s="264"/>
      <c r="BF43" s="264"/>
      <c r="BG43" s="264"/>
      <c r="BH43" s="264"/>
      <c r="BI43" s="264"/>
      <c r="BJ43" s="264"/>
      <c r="BK43" s="264"/>
      <c r="BL43" s="659"/>
      <c r="BM43" s="659"/>
      <c r="BN43" s="659"/>
      <c r="BO43" s="659"/>
      <c r="BP43" s="659"/>
      <c r="BQ43" s="659"/>
      <c r="BR43" s="659"/>
      <c r="BS43" s="659"/>
      <c r="BT43" s="659"/>
      <c r="BU43" s="659"/>
      <c r="BV43" s="659"/>
      <c r="BW43" s="659"/>
      <c r="BX43" s="659"/>
      <c r="BY43" s="659"/>
      <c r="BZ43" s="659"/>
      <c r="CA43" s="659"/>
      <c r="CB43" s="659"/>
      <c r="CC43" s="264"/>
      <c r="CD43" s="264"/>
      <c r="CE43" s="264"/>
      <c r="CF43" s="264"/>
      <c r="CG43" s="264"/>
      <c r="CH43" s="241"/>
      <c r="CI43" s="245"/>
      <c r="CJ43" s="245"/>
    </row>
    <row r="44" spans="1:88" s="206" customFormat="1" ht="3" customHeight="1">
      <c r="A44" s="272"/>
      <c r="B44" s="272"/>
      <c r="C44" s="272"/>
      <c r="D44" s="273"/>
      <c r="E44" s="867"/>
      <c r="F44" s="868"/>
      <c r="G44" s="877"/>
      <c r="H44" s="877"/>
      <c r="I44" s="877"/>
      <c r="J44" s="877"/>
      <c r="K44" s="877"/>
      <c r="L44" s="877"/>
      <c r="M44" s="877"/>
      <c r="N44" s="877"/>
      <c r="O44" s="877"/>
      <c r="P44" s="877"/>
      <c r="Q44" s="877"/>
      <c r="R44" s="877"/>
      <c r="S44" s="877"/>
      <c r="T44" s="877"/>
      <c r="U44" s="877"/>
      <c r="V44" s="877"/>
      <c r="W44" s="877"/>
      <c r="X44" s="877"/>
      <c r="Y44" s="877"/>
      <c r="Z44" s="877"/>
      <c r="AA44" s="877"/>
      <c r="AB44" s="877"/>
      <c r="AC44" s="877"/>
      <c r="AD44" s="877"/>
      <c r="AE44" s="877"/>
      <c r="AF44" s="877"/>
      <c r="AG44" s="877"/>
      <c r="AH44" s="877"/>
      <c r="AI44" s="877"/>
      <c r="AJ44" s="877"/>
      <c r="AK44" s="851"/>
      <c r="AL44" s="851"/>
      <c r="AM44" s="851"/>
      <c r="AN44" s="319"/>
      <c r="AO44" s="413"/>
      <c r="AP44" s="413"/>
      <c r="AQ44" s="413"/>
      <c r="AR44" s="412"/>
      <c r="AS44" s="410"/>
      <c r="AT44" s="410"/>
      <c r="AU44" s="410"/>
      <c r="AV44" s="410"/>
      <c r="AW44" s="410"/>
      <c r="AX44" s="411"/>
      <c r="AY44" s="800"/>
      <c r="AZ44" s="800"/>
      <c r="BA44" s="800"/>
      <c r="BB44" s="800"/>
      <c r="BC44" s="800"/>
      <c r="BD44" s="800"/>
      <c r="BE44" s="411"/>
      <c r="BF44" s="761"/>
      <c r="BG44" s="761"/>
      <c r="BH44" s="761"/>
      <c r="BI44" s="761"/>
      <c r="BJ44" s="761"/>
      <c r="BK44" s="643"/>
      <c r="BL44" s="618"/>
      <c r="BM44" s="612"/>
      <c r="BN44" s="612"/>
      <c r="BO44" s="612"/>
      <c r="BP44" s="412"/>
      <c r="BQ44" s="800"/>
      <c r="BR44" s="800"/>
      <c r="BS44" s="800"/>
      <c r="BT44" s="800"/>
      <c r="BU44" s="800"/>
      <c r="BV44" s="801"/>
      <c r="BW44" s="761"/>
      <c r="BX44" s="761"/>
      <c r="BY44" s="761"/>
      <c r="BZ44" s="761"/>
      <c r="CA44" s="761"/>
      <c r="CB44" s="802"/>
      <c r="CC44" s="761"/>
      <c r="CD44" s="761"/>
      <c r="CE44" s="761"/>
      <c r="CF44" s="761"/>
      <c r="CG44" s="761"/>
      <c r="CH44" s="242"/>
      <c r="CI44" s="245"/>
      <c r="CJ44" s="245"/>
    </row>
    <row r="45" spans="1:88" s="274" customFormat="1" ht="15" customHeight="1">
      <c r="A45" s="272"/>
      <c r="B45" s="272"/>
      <c r="C45" s="272"/>
      <c r="E45" s="867"/>
      <c r="F45" s="868"/>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51"/>
      <c r="AL45" s="851"/>
      <c r="AM45" s="851"/>
      <c r="AN45" s="319"/>
      <c r="AO45" s="409" t="str">
        <f>IF(LEN(VLOOKUP(AK43,vysledovka!$D$8:$F$68,2,FALSE))&lt;11,"",LEFT(RIGHT(VLOOKUP(AK43,vysledovka!$D$8:$F$68,2,FALSE),11),1))</f>
        <v/>
      </c>
      <c r="AP45" s="211"/>
      <c r="AQ45" s="409" t="str">
        <f>IF(LEN(VLOOKUP(AK43,vysledovka!$D$8:$F$68,2,FALSE))&lt;10,"",LEFT(RIGHT(VLOOKUP(AK43,vysledovka!$D$8:$F$68,2,FALSE),10),1))</f>
        <v/>
      </c>
      <c r="AR45" s="411"/>
      <c r="AS45" s="409" t="str">
        <f>IF(LEN(VLOOKUP(AK43,vysledovka!$D$8:$F$68,2,FALSE))&lt;9,"",LEFT(RIGHT(VLOOKUP(AK43,vysledovka!$D$8:$F$68,2,FALSE),9),1))</f>
        <v/>
      </c>
      <c r="AT45" s="211"/>
      <c r="AU45" s="409" t="str">
        <f>IF(LEN(VLOOKUP(AK43,vysledovka!$D$8:$F$68,2,FALSE))&lt;8,"",LEFT(RIGHT(VLOOKUP(AK43,vysledovka!$D$8:$F$68,2,FALSE),8),1))</f>
        <v/>
      </c>
      <c r="AV45" s="411"/>
      <c r="AW45" s="409" t="str">
        <f>IF(LEN(VLOOKUP(AK43,vysledovka!$D$8:$F$68,2,FALSE))&lt;7,"",LEFT(RIGHT(VLOOKUP(AK43,vysledovka!$D$8:$F$68,2,FALSE),7),1))</f>
        <v/>
      </c>
      <c r="AX45" s="411"/>
      <c r="AY45" s="409" t="str">
        <f>IF(LEN(VLOOKUP(AK43,vysledovka!$D$8:$F$68,2,FALSE))&lt;6,"",LEFT(RIGHT(VLOOKUP(AK43,vysledovka!$D$8:$F$68,2,FALSE),6),1))</f>
        <v/>
      </c>
      <c r="AZ45" s="211"/>
      <c r="BA45" s="754" t="str">
        <f>IF(LEN(VLOOKUP(AK43,vysledovka!$D$8:$F$68,2,FALSE))&lt;5,"",LEFT(RIGHT(VLOOKUP(AK43,vysledovka!$D$8:$F$68,2,FALSE),5),1))</f>
        <v/>
      </c>
      <c r="BB45" s="754"/>
      <c r="BC45" s="411"/>
      <c r="BD45" s="409" t="str">
        <f>IF(LEN(VLOOKUP(AK43,vysledovka!$D$8:$F$68,2,FALSE))&lt;4,"",LEFT(RIGHT(VLOOKUP(AK43,vysledovka!$D$8:$F$68,2,FALSE),4),1))</f>
        <v/>
      </c>
      <c r="BE45" s="411"/>
      <c r="BF45" s="409" t="str">
        <f>IF(LEN(VLOOKUP(AK43,vysledovka!$D$8:$F$68,2,FALSE))&lt;3,"",LEFT(RIGHT(VLOOKUP(AK43,vysledovka!$D$8:$F$68,2,FALSE),3),1))</f>
        <v/>
      </c>
      <c r="BG45" s="411"/>
      <c r="BH45" s="409" t="str">
        <f>IF(LEN(VLOOKUP(AK43,vysledovka!$D$8:$F$68,2,FALSE))&lt;2,"",LEFT(RIGHT(VLOOKUP(AK43,vysledovka!$D$8:$F$68,2,FALSE),2),1))</f>
        <v/>
      </c>
      <c r="BI45" s="411"/>
      <c r="BJ45" s="409" t="str">
        <f>IF(VLOOKUP(AK43,vysledovka!$D$8:$F$68,2,FALSE)=0,"",IF(LEN(VLOOKUP(AK43,vysledovka!$D$8:$F$68,2,FALSE))&lt;1,"",LEFT(RIGHT(VLOOKUP(AK43,vysledovka!$D$8:$F$68,2,FALSE),1),1)))</f>
        <v/>
      </c>
      <c r="BK45" s="643"/>
      <c r="BL45" s="618"/>
      <c r="BM45" s="409" t="str">
        <f>IF(LEN(VLOOKUP(AK43,vysledovka!$D$8:$F$68,3,FALSE))&lt;11,"",LEFT(RIGHT(VLOOKUP(AK43,vysledovka!$D$8:$F$68,3,FALSE),11),1))</f>
        <v/>
      </c>
      <c r="BN45" s="211"/>
      <c r="BO45" s="409" t="str">
        <f>IF(LEN(VLOOKUP(AK43,vysledovka!$D$8:$F$68,3,FALSE))&lt;10,"",LEFT(RIGHT(VLOOKUP(AK43,vysledovka!$D$8:$F$68,3,FALSE),10),1))</f>
        <v/>
      </c>
      <c r="BP45" s="411"/>
      <c r="BQ45" s="409" t="str">
        <f>IF(LEN(VLOOKUP(AK43,vysledovka!$D$8:$F$68,3,FALSE))&lt;9,"",LEFT(RIGHT(VLOOKUP(AK43,vysledovka!$D$8:$F$68,3,FALSE),9),1))</f>
        <v/>
      </c>
      <c r="BR45" s="211"/>
      <c r="BS45" s="409" t="str">
        <f>IF(LEN(VLOOKUP(AK43,vysledovka!$D$8:$F$68,3,FALSE))&lt;8,"",LEFT(RIGHT(VLOOKUP(AK43,vysledovka!$D$8:$F$68,3,FALSE),8),1))</f>
        <v/>
      </c>
      <c r="BT45" s="411"/>
      <c r="BU45" s="409" t="str">
        <f>IF(LEN(VLOOKUP(AK43,vysledovka!$D$8:$F$68,3,FALSE))&lt;7,"",LEFT(RIGHT(VLOOKUP(AK43,vysledovka!$D$8:$F$68,3,FALSE),7),1))</f>
        <v/>
      </c>
      <c r="BV45" s="801"/>
      <c r="BW45" s="409" t="str">
        <f>IF(LEN(VLOOKUP(AK43,vysledovka!$D$8:$F$68,3,FALSE))&lt;6,"",LEFT(RIGHT(VLOOKUP(AK43,vysledovka!$D$8:$F$68,3,FALSE),6),1))</f>
        <v/>
      </c>
      <c r="BX45" s="411"/>
      <c r="BY45" s="409" t="str">
        <f>IF(LEN(VLOOKUP(AK43,vysledovka!$D$8:$F$68,3,FALSE))&lt;5,"",LEFT(RIGHT(VLOOKUP(AK43,vysledovka!$D$8:$F$68,3,FALSE),5),1))</f>
        <v/>
      </c>
      <c r="BZ45" s="411"/>
      <c r="CA45" s="409" t="str">
        <f>IF(LEN(VLOOKUP(AK43,vysledovka!$D$8:$F$68,3,FALSE))&lt;4,"",LEFT(RIGHT(VLOOKUP(AK43,vysledovka!$D$8:$F$68,3,FALSE),4),1))</f>
        <v/>
      </c>
      <c r="CB45" s="802"/>
      <c r="CC45" s="409" t="str">
        <f>IF(LEN(VLOOKUP(AK43,vysledovka!$D$8:$F$68,3,FALSE))&lt;3,"",LEFT(RIGHT(VLOOKUP(AK43,vysledovka!$D$8:$F$68,3,FALSE),3),1))</f>
        <v/>
      </c>
      <c r="CD45" s="411"/>
      <c r="CE45" s="409" t="str">
        <f>IF(LEN(VLOOKUP(AK43,vysledovka!$D$8:$F$68,3,FALSE))&lt;2,"",LEFT(RIGHT(VLOOKUP(AK43,vysledovka!$D$8:$F$68,3,FALSE),2),1))</f>
        <v/>
      </c>
      <c r="CF45" s="411"/>
      <c r="CG45" s="409" t="str">
        <f>IF(VLOOKUP(AK43,vysledovka!$D$8:$F$68,3,FALSE)=0,"",IF(LEN(VLOOKUP(AK43,vysledovka!$D$8:$F$68,3,FALSE))&lt;1,"",LEFT(RIGHT(VLOOKUP(AK43,vysledovka!$D$8:$F$68,3,FALSE),1),1)))</f>
        <v/>
      </c>
      <c r="CH45" s="242"/>
      <c r="CI45" s="272"/>
      <c r="CJ45" s="272"/>
    </row>
    <row r="46" spans="1:88" s="274" customFormat="1" ht="3" customHeight="1">
      <c r="A46" s="272"/>
      <c r="B46" s="272"/>
      <c r="C46" s="272"/>
      <c r="E46" s="869"/>
      <c r="F46" s="870"/>
      <c r="G46" s="877"/>
      <c r="H46" s="877"/>
      <c r="I46" s="877"/>
      <c r="J46" s="877"/>
      <c r="K46" s="877"/>
      <c r="L46" s="877"/>
      <c r="M46" s="877"/>
      <c r="N46" s="877"/>
      <c r="O46" s="877"/>
      <c r="P46" s="877"/>
      <c r="Q46" s="877"/>
      <c r="R46" s="877"/>
      <c r="S46" s="877"/>
      <c r="T46" s="877"/>
      <c r="U46" s="877"/>
      <c r="V46" s="877"/>
      <c r="W46" s="877"/>
      <c r="X46" s="877"/>
      <c r="Y46" s="877"/>
      <c r="Z46" s="877"/>
      <c r="AA46" s="877"/>
      <c r="AB46" s="877"/>
      <c r="AC46" s="877"/>
      <c r="AD46" s="877"/>
      <c r="AE46" s="877"/>
      <c r="AF46" s="877"/>
      <c r="AG46" s="877"/>
      <c r="AH46" s="877"/>
      <c r="AI46" s="877"/>
      <c r="AJ46" s="877"/>
      <c r="AK46" s="851"/>
      <c r="AL46" s="851"/>
      <c r="AM46" s="851"/>
      <c r="AN46" s="322"/>
      <c r="AO46" s="331"/>
      <c r="AP46" s="331"/>
      <c r="AQ46" s="331"/>
      <c r="AR46" s="331"/>
      <c r="AS46" s="331"/>
      <c r="AT46" s="331"/>
      <c r="AU46" s="331"/>
      <c r="AV46" s="331"/>
      <c r="AW46" s="331"/>
      <c r="AX46" s="331"/>
      <c r="AY46" s="331"/>
      <c r="AZ46" s="331"/>
      <c r="BA46" s="331"/>
      <c r="BB46" s="331"/>
      <c r="BC46" s="331"/>
      <c r="BD46" s="331"/>
      <c r="BE46" s="270"/>
      <c r="BF46" s="270"/>
      <c r="BG46" s="270"/>
      <c r="BH46" s="270"/>
      <c r="BI46" s="270"/>
      <c r="BJ46" s="270"/>
      <c r="BK46" s="270"/>
      <c r="BL46" s="638"/>
      <c r="BM46" s="638"/>
      <c r="BN46" s="638"/>
      <c r="BO46" s="638"/>
      <c r="BP46" s="638"/>
      <c r="BQ46" s="638"/>
      <c r="BR46" s="638"/>
      <c r="BS46" s="638"/>
      <c r="BT46" s="638"/>
      <c r="BU46" s="638"/>
      <c r="BV46" s="638"/>
      <c r="BW46" s="638"/>
      <c r="BX46" s="638"/>
      <c r="BY46" s="638"/>
      <c r="BZ46" s="638"/>
      <c r="CA46" s="638"/>
      <c r="CB46" s="638"/>
      <c r="CC46" s="270"/>
      <c r="CD46" s="270"/>
      <c r="CE46" s="270"/>
      <c r="CF46" s="270"/>
      <c r="CG46" s="270"/>
      <c r="CH46" s="243"/>
      <c r="CI46" s="272"/>
      <c r="CJ46" s="272"/>
    </row>
    <row r="47" spans="1:88" s="206" customFormat="1" ht="3" customHeight="1">
      <c r="A47" s="272"/>
      <c r="B47" s="273"/>
      <c r="C47" s="178"/>
      <c r="D47" s="178"/>
      <c r="E47" s="826" t="s">
        <v>775</v>
      </c>
      <c r="F47" s="827"/>
      <c r="G47" s="856" t="str">
        <f>Index!C241</f>
        <v>Výnosy z krátkodobého finančného majetku v podielovej účasti okrem výnosov prepojených účtovných jednotiek (666A)</v>
      </c>
      <c r="H47" s="877"/>
      <c r="I47" s="877"/>
      <c r="J47" s="877"/>
      <c r="K47" s="877"/>
      <c r="L47" s="877"/>
      <c r="M47" s="877"/>
      <c r="N47" s="877"/>
      <c r="O47" s="877"/>
      <c r="P47" s="877"/>
      <c r="Q47" s="877"/>
      <c r="R47" s="877"/>
      <c r="S47" s="877"/>
      <c r="T47" s="877"/>
      <c r="U47" s="877"/>
      <c r="V47" s="877"/>
      <c r="W47" s="877"/>
      <c r="X47" s="877"/>
      <c r="Y47" s="877"/>
      <c r="Z47" s="877"/>
      <c r="AA47" s="877"/>
      <c r="AB47" s="877"/>
      <c r="AC47" s="877"/>
      <c r="AD47" s="877"/>
      <c r="AE47" s="877"/>
      <c r="AF47" s="877"/>
      <c r="AG47" s="877"/>
      <c r="AH47" s="877"/>
      <c r="AI47" s="877"/>
      <c r="AJ47" s="877"/>
      <c r="AK47" s="850" t="s">
        <v>819</v>
      </c>
      <c r="AL47" s="851"/>
      <c r="AM47" s="851"/>
      <c r="AN47" s="321"/>
      <c r="AO47" s="332"/>
      <c r="AP47" s="332"/>
      <c r="AQ47" s="332"/>
      <c r="AR47" s="332"/>
      <c r="AS47" s="332"/>
      <c r="AT47" s="332"/>
      <c r="AU47" s="332"/>
      <c r="AV47" s="332"/>
      <c r="AW47" s="332"/>
      <c r="AX47" s="332"/>
      <c r="AY47" s="332"/>
      <c r="AZ47" s="332"/>
      <c r="BA47" s="332"/>
      <c r="BB47" s="332"/>
      <c r="BC47" s="332"/>
      <c r="BD47" s="332"/>
      <c r="BE47" s="264"/>
      <c r="BF47" s="264"/>
      <c r="BG47" s="264"/>
      <c r="BH47" s="264"/>
      <c r="BI47" s="264"/>
      <c r="BJ47" s="264"/>
      <c r="BK47" s="264"/>
      <c r="BL47" s="659"/>
      <c r="BM47" s="659"/>
      <c r="BN47" s="659"/>
      <c r="BO47" s="659"/>
      <c r="BP47" s="659"/>
      <c r="BQ47" s="659"/>
      <c r="BR47" s="659"/>
      <c r="BS47" s="659"/>
      <c r="BT47" s="659"/>
      <c r="BU47" s="659"/>
      <c r="BV47" s="659"/>
      <c r="BW47" s="659"/>
      <c r="BX47" s="659"/>
      <c r="BY47" s="659"/>
      <c r="BZ47" s="659"/>
      <c r="CA47" s="659"/>
      <c r="CB47" s="659"/>
      <c r="CC47" s="264"/>
      <c r="CD47" s="264"/>
      <c r="CE47" s="264"/>
      <c r="CF47" s="264"/>
      <c r="CG47" s="264"/>
      <c r="CH47" s="241"/>
      <c r="CI47" s="245"/>
      <c r="CJ47" s="245"/>
    </row>
    <row r="48" spans="1:88" s="206" customFormat="1" ht="3" customHeight="1">
      <c r="A48" s="272"/>
      <c r="B48" s="272"/>
      <c r="C48" s="272"/>
      <c r="D48" s="273"/>
      <c r="E48" s="828"/>
      <c r="F48" s="829"/>
      <c r="G48" s="877"/>
      <c r="H48" s="877"/>
      <c r="I48" s="877"/>
      <c r="J48" s="877"/>
      <c r="K48" s="877"/>
      <c r="L48" s="877"/>
      <c r="M48" s="877"/>
      <c r="N48" s="877"/>
      <c r="O48" s="877"/>
      <c r="P48" s="877"/>
      <c r="Q48" s="877"/>
      <c r="R48" s="877"/>
      <c r="S48" s="877"/>
      <c r="T48" s="877"/>
      <c r="U48" s="877"/>
      <c r="V48" s="877"/>
      <c r="W48" s="877"/>
      <c r="X48" s="877"/>
      <c r="Y48" s="877"/>
      <c r="Z48" s="877"/>
      <c r="AA48" s="877"/>
      <c r="AB48" s="877"/>
      <c r="AC48" s="877"/>
      <c r="AD48" s="877"/>
      <c r="AE48" s="877"/>
      <c r="AF48" s="877"/>
      <c r="AG48" s="877"/>
      <c r="AH48" s="877"/>
      <c r="AI48" s="877"/>
      <c r="AJ48" s="877"/>
      <c r="AK48" s="851"/>
      <c r="AL48" s="851"/>
      <c r="AM48" s="851"/>
      <c r="AN48" s="319"/>
      <c r="AO48" s="413"/>
      <c r="AP48" s="413"/>
      <c r="AQ48" s="413"/>
      <c r="AR48" s="412"/>
      <c r="AS48" s="410"/>
      <c r="AT48" s="410"/>
      <c r="AU48" s="410"/>
      <c r="AV48" s="410"/>
      <c r="AW48" s="410"/>
      <c r="AX48" s="411"/>
      <c r="AY48" s="800"/>
      <c r="AZ48" s="800"/>
      <c r="BA48" s="800"/>
      <c r="BB48" s="800"/>
      <c r="BC48" s="800"/>
      <c r="BD48" s="800"/>
      <c r="BE48" s="411"/>
      <c r="BF48" s="761"/>
      <c r="BG48" s="761"/>
      <c r="BH48" s="761"/>
      <c r="BI48" s="761"/>
      <c r="BJ48" s="761"/>
      <c r="BK48" s="643"/>
      <c r="BL48" s="618"/>
      <c r="BM48" s="612"/>
      <c r="BN48" s="612"/>
      <c r="BO48" s="612"/>
      <c r="BP48" s="412"/>
      <c r="BQ48" s="800"/>
      <c r="BR48" s="800"/>
      <c r="BS48" s="800"/>
      <c r="BT48" s="800"/>
      <c r="BU48" s="800"/>
      <c r="BV48" s="801"/>
      <c r="BW48" s="761"/>
      <c r="BX48" s="761"/>
      <c r="BY48" s="761"/>
      <c r="BZ48" s="761"/>
      <c r="CA48" s="761"/>
      <c r="CB48" s="802"/>
      <c r="CC48" s="761"/>
      <c r="CD48" s="761"/>
      <c r="CE48" s="761"/>
      <c r="CF48" s="761"/>
      <c r="CG48" s="761"/>
      <c r="CH48" s="242"/>
      <c r="CI48" s="245"/>
      <c r="CJ48" s="245"/>
    </row>
    <row r="49" spans="1:88" s="274" customFormat="1" ht="15" customHeight="1">
      <c r="A49" s="272"/>
      <c r="B49" s="272"/>
      <c r="C49" s="272"/>
      <c r="E49" s="828"/>
      <c r="F49" s="829"/>
      <c r="G49" s="877"/>
      <c r="H49" s="877"/>
      <c r="I49" s="877"/>
      <c r="J49" s="877"/>
      <c r="K49" s="877"/>
      <c r="L49" s="877"/>
      <c r="M49" s="877"/>
      <c r="N49" s="877"/>
      <c r="O49" s="877"/>
      <c r="P49" s="877"/>
      <c r="Q49" s="877"/>
      <c r="R49" s="877"/>
      <c r="S49" s="877"/>
      <c r="T49" s="877"/>
      <c r="U49" s="877"/>
      <c r="V49" s="877"/>
      <c r="W49" s="877"/>
      <c r="X49" s="877"/>
      <c r="Y49" s="877"/>
      <c r="Z49" s="877"/>
      <c r="AA49" s="877"/>
      <c r="AB49" s="877"/>
      <c r="AC49" s="877"/>
      <c r="AD49" s="877"/>
      <c r="AE49" s="877"/>
      <c r="AF49" s="877"/>
      <c r="AG49" s="877"/>
      <c r="AH49" s="877"/>
      <c r="AI49" s="877"/>
      <c r="AJ49" s="877"/>
      <c r="AK49" s="851"/>
      <c r="AL49" s="851"/>
      <c r="AM49" s="851"/>
      <c r="AN49" s="319"/>
      <c r="AO49" s="409" t="str">
        <f>IF(LEN(VLOOKUP(AK47,vysledovka!$D$8:$F$68,2,FALSE))&lt;11,"",LEFT(RIGHT(VLOOKUP(AK47,vysledovka!$D$8:$F$68,2,FALSE),11),1))</f>
        <v/>
      </c>
      <c r="AP49" s="211"/>
      <c r="AQ49" s="409" t="str">
        <f>IF(LEN(VLOOKUP(AK47,vysledovka!$D$8:$F$68,2,FALSE))&lt;10,"",LEFT(RIGHT(VLOOKUP(AK47,vysledovka!$D$8:$F$68,2,FALSE),10),1))</f>
        <v/>
      </c>
      <c r="AR49" s="411"/>
      <c r="AS49" s="409" t="str">
        <f>IF(LEN(VLOOKUP(AK47,vysledovka!$D$8:$F$68,2,FALSE))&lt;9,"",LEFT(RIGHT(VLOOKUP(AK47,vysledovka!$D$8:$F$68,2,FALSE),9),1))</f>
        <v/>
      </c>
      <c r="AT49" s="211"/>
      <c r="AU49" s="409" t="str">
        <f>IF(LEN(VLOOKUP(AK47,vysledovka!$D$8:$F$68,2,FALSE))&lt;8,"",LEFT(RIGHT(VLOOKUP(AK47,vysledovka!$D$8:$F$68,2,FALSE),8),1))</f>
        <v/>
      </c>
      <c r="AV49" s="411"/>
      <c r="AW49" s="409" t="str">
        <f>IF(LEN(VLOOKUP(AK47,vysledovka!$D$8:$F$68,2,FALSE))&lt;7,"",LEFT(RIGHT(VLOOKUP(AK47,vysledovka!$D$8:$F$68,2,FALSE),7),1))</f>
        <v/>
      </c>
      <c r="AX49" s="411"/>
      <c r="AY49" s="409" t="str">
        <f>IF(LEN(VLOOKUP(AK47,vysledovka!$D$8:$F$68,2,FALSE))&lt;6,"",LEFT(RIGHT(VLOOKUP(AK47,vysledovka!$D$8:$F$68,2,FALSE),6),1))</f>
        <v/>
      </c>
      <c r="AZ49" s="211"/>
      <c r="BA49" s="754" t="str">
        <f>IF(LEN(VLOOKUP(AK47,vysledovka!$D$8:$F$68,2,FALSE))&lt;5,"",LEFT(RIGHT(VLOOKUP(AK47,vysledovka!$D$8:$F$68,2,FALSE),5),1))</f>
        <v/>
      </c>
      <c r="BB49" s="754"/>
      <c r="BC49" s="411"/>
      <c r="BD49" s="409" t="str">
        <f>IF(LEN(VLOOKUP(AK47,vysledovka!$D$8:$F$68,2,FALSE))&lt;4,"",LEFT(RIGHT(VLOOKUP(AK47,vysledovka!$D$8:$F$68,2,FALSE),4),1))</f>
        <v/>
      </c>
      <c r="BE49" s="411"/>
      <c r="BF49" s="409" t="str">
        <f>IF(LEN(VLOOKUP(AK47,vysledovka!$D$8:$F$68,2,FALSE))&lt;3,"",LEFT(RIGHT(VLOOKUP(AK47,vysledovka!$D$8:$F$68,2,FALSE),3),1))</f>
        <v/>
      </c>
      <c r="BG49" s="411"/>
      <c r="BH49" s="409" t="str">
        <f>IF(LEN(VLOOKUP(AK47,vysledovka!$D$8:$F$68,2,FALSE))&lt;2,"",LEFT(RIGHT(VLOOKUP(AK47,vysledovka!$D$8:$F$68,2,FALSE),2),1))</f>
        <v/>
      </c>
      <c r="BI49" s="411"/>
      <c r="BJ49" s="409" t="str">
        <f>IF(VLOOKUP(AK47,vysledovka!$D$8:$F$68,2,FALSE)=0,"",IF(LEN(VLOOKUP(AK47,vysledovka!$D$8:$F$68,2,FALSE))&lt;1,"",LEFT(RIGHT(VLOOKUP(AK47,vysledovka!$D$8:$F$68,2,FALSE),1),1)))</f>
        <v/>
      </c>
      <c r="BK49" s="643"/>
      <c r="BL49" s="618"/>
      <c r="BM49" s="409" t="str">
        <f>IF(LEN(VLOOKUP(AK47,vysledovka!$D$8:$F$68,3,FALSE))&lt;11,"",LEFT(RIGHT(VLOOKUP(AK47,vysledovka!$D$8:$F$68,3,FALSE),11),1))</f>
        <v/>
      </c>
      <c r="BN49" s="211"/>
      <c r="BO49" s="409" t="str">
        <f>IF(LEN(VLOOKUP(AK47,vysledovka!$D$8:$F$68,3,FALSE))&lt;10,"",LEFT(RIGHT(VLOOKUP(AK47,vysledovka!$D$8:$F$68,3,FALSE),10),1))</f>
        <v/>
      </c>
      <c r="BP49" s="411"/>
      <c r="BQ49" s="409" t="str">
        <f>IF(LEN(VLOOKUP(AK47,vysledovka!$D$8:$F$68,3,FALSE))&lt;9,"",LEFT(RIGHT(VLOOKUP(AK47,vysledovka!$D$8:$F$68,3,FALSE),9),1))</f>
        <v/>
      </c>
      <c r="BR49" s="211"/>
      <c r="BS49" s="409" t="str">
        <f>IF(LEN(VLOOKUP(AK47,vysledovka!$D$8:$F$68,3,FALSE))&lt;8,"",LEFT(RIGHT(VLOOKUP(AK47,vysledovka!$D$8:$F$68,3,FALSE),8),1))</f>
        <v/>
      </c>
      <c r="BT49" s="411"/>
      <c r="BU49" s="409" t="str">
        <f>IF(LEN(VLOOKUP(AK47,vysledovka!$D$8:$F$68,3,FALSE))&lt;7,"",LEFT(RIGHT(VLOOKUP(AK47,vysledovka!$D$8:$F$68,3,FALSE),7),1))</f>
        <v/>
      </c>
      <c r="BV49" s="801"/>
      <c r="BW49" s="409" t="str">
        <f>IF(LEN(VLOOKUP(AK47,vysledovka!$D$8:$F$68,3,FALSE))&lt;6,"",LEFT(RIGHT(VLOOKUP(AK47,vysledovka!$D$8:$F$68,3,FALSE),6),1))</f>
        <v/>
      </c>
      <c r="BX49" s="411"/>
      <c r="BY49" s="409" t="str">
        <f>IF(LEN(VLOOKUP(AK47,vysledovka!$D$8:$F$68,3,FALSE))&lt;5,"",LEFT(RIGHT(VLOOKUP(AK47,vysledovka!$D$8:$F$68,3,FALSE),5),1))</f>
        <v/>
      </c>
      <c r="BZ49" s="411"/>
      <c r="CA49" s="409" t="str">
        <f>IF(LEN(VLOOKUP(AK47,vysledovka!$D$8:$F$68,3,FALSE))&lt;4,"",LEFT(RIGHT(VLOOKUP(AK47,vysledovka!$D$8:$F$68,3,FALSE),4),1))</f>
        <v/>
      </c>
      <c r="CB49" s="802"/>
      <c r="CC49" s="409" t="str">
        <f>IF(LEN(VLOOKUP(AK47,vysledovka!$D$8:$F$68,3,FALSE))&lt;3,"",LEFT(RIGHT(VLOOKUP(AK47,vysledovka!$D$8:$F$68,3,FALSE),3),1))</f>
        <v/>
      </c>
      <c r="CD49" s="411"/>
      <c r="CE49" s="409" t="str">
        <f>IF(LEN(VLOOKUP(AK47,vysledovka!$D$8:$F$68,3,FALSE))&lt;2,"",LEFT(RIGHT(VLOOKUP(AK47,vysledovka!$D$8:$F$68,3,FALSE),2),1))</f>
        <v/>
      </c>
      <c r="CF49" s="411"/>
      <c r="CG49" s="409" t="str">
        <f>IF(VLOOKUP(AK47,vysledovka!$D$8:$F$68,3,FALSE)=0,"",IF(LEN(VLOOKUP(AK47,vysledovka!$D$8:$F$68,3,FALSE))&lt;1,"",LEFT(RIGHT(VLOOKUP(AK47,vysledovka!$D$8:$F$68,3,FALSE),1),1)))</f>
        <v/>
      </c>
      <c r="CH49" s="242"/>
      <c r="CI49" s="272"/>
      <c r="CJ49" s="272"/>
    </row>
    <row r="50" spans="1:88" s="274" customFormat="1">
      <c r="A50" s="272"/>
      <c r="B50" s="272"/>
      <c r="C50" s="272"/>
      <c r="E50" s="830"/>
      <c r="F50" s="831"/>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51"/>
      <c r="AL50" s="851"/>
      <c r="AM50" s="851"/>
      <c r="AN50" s="322"/>
      <c r="AO50" s="331"/>
      <c r="AP50" s="331"/>
      <c r="AQ50" s="331"/>
      <c r="AR50" s="331"/>
      <c r="AS50" s="331"/>
      <c r="AT50" s="331"/>
      <c r="AU50" s="331"/>
      <c r="AV50" s="331"/>
      <c r="AW50" s="331"/>
      <c r="AX50" s="331"/>
      <c r="AY50" s="331"/>
      <c r="AZ50" s="331"/>
      <c r="BA50" s="331"/>
      <c r="BB50" s="331"/>
      <c r="BC50" s="331"/>
      <c r="BD50" s="331"/>
      <c r="BE50" s="270"/>
      <c r="BF50" s="270"/>
      <c r="BG50" s="270"/>
      <c r="BH50" s="270"/>
      <c r="BI50" s="270"/>
      <c r="BJ50" s="270"/>
      <c r="BK50" s="270"/>
      <c r="BL50" s="638"/>
      <c r="BM50" s="638"/>
      <c r="BN50" s="638"/>
      <c r="BO50" s="638"/>
      <c r="BP50" s="638"/>
      <c r="BQ50" s="638"/>
      <c r="BR50" s="638"/>
      <c r="BS50" s="638"/>
      <c r="BT50" s="638"/>
      <c r="BU50" s="638"/>
      <c r="BV50" s="638"/>
      <c r="BW50" s="638"/>
      <c r="BX50" s="638"/>
      <c r="BY50" s="638"/>
      <c r="BZ50" s="638"/>
      <c r="CA50" s="638"/>
      <c r="CB50" s="638"/>
      <c r="CC50" s="270"/>
      <c r="CD50" s="270"/>
      <c r="CE50" s="270"/>
      <c r="CF50" s="270"/>
      <c r="CG50" s="270"/>
      <c r="CH50" s="243"/>
      <c r="CI50" s="272"/>
      <c r="CJ50" s="272"/>
    </row>
    <row r="51" spans="1:88" s="206" customFormat="1" ht="3" customHeight="1">
      <c r="A51" s="272"/>
      <c r="B51" s="273"/>
      <c r="C51" s="178"/>
      <c r="D51" s="178"/>
      <c r="E51" s="854" t="s">
        <v>776</v>
      </c>
      <c r="F51" s="855"/>
      <c r="G51" s="765" t="str">
        <f>Index!C242</f>
        <v>Ostatné výnosy z krátkodobého finančného majetku (666A)</v>
      </c>
      <c r="H51" s="777"/>
      <c r="I51" s="777"/>
      <c r="J51" s="777"/>
      <c r="K51" s="777"/>
      <c r="L51" s="777"/>
      <c r="M51" s="777"/>
      <c r="N51" s="777"/>
      <c r="O51" s="777"/>
      <c r="P51" s="777"/>
      <c r="Q51" s="777"/>
      <c r="R51" s="777"/>
      <c r="S51" s="777"/>
      <c r="T51" s="777"/>
      <c r="U51" s="777"/>
      <c r="V51" s="777"/>
      <c r="W51" s="777"/>
      <c r="X51" s="777"/>
      <c r="Y51" s="777"/>
      <c r="Z51" s="777"/>
      <c r="AA51" s="777"/>
      <c r="AB51" s="777"/>
      <c r="AC51" s="777"/>
      <c r="AD51" s="777"/>
      <c r="AE51" s="777"/>
      <c r="AF51" s="777"/>
      <c r="AG51" s="777"/>
      <c r="AH51" s="777"/>
      <c r="AI51" s="777"/>
      <c r="AJ51" s="777"/>
      <c r="AK51" s="850" t="s">
        <v>820</v>
      </c>
      <c r="AL51" s="851"/>
      <c r="AM51" s="851"/>
      <c r="AN51" s="321"/>
      <c r="AO51" s="332"/>
      <c r="AP51" s="332"/>
      <c r="AQ51" s="332"/>
      <c r="AR51" s="332"/>
      <c r="AS51" s="332"/>
      <c r="AT51" s="332"/>
      <c r="AU51" s="332"/>
      <c r="AV51" s="332"/>
      <c r="AW51" s="332"/>
      <c r="AX51" s="332"/>
      <c r="AY51" s="332"/>
      <c r="AZ51" s="332"/>
      <c r="BA51" s="332"/>
      <c r="BB51" s="332"/>
      <c r="BC51" s="332"/>
      <c r="BD51" s="332"/>
      <c r="BE51" s="264"/>
      <c r="BF51" s="264"/>
      <c r="BG51" s="264"/>
      <c r="BH51" s="264"/>
      <c r="BI51" s="264"/>
      <c r="BJ51" s="264"/>
      <c r="BK51" s="264"/>
      <c r="BL51" s="659"/>
      <c r="BM51" s="659"/>
      <c r="BN51" s="659"/>
      <c r="BO51" s="659"/>
      <c r="BP51" s="659"/>
      <c r="BQ51" s="659"/>
      <c r="BR51" s="659"/>
      <c r="BS51" s="659"/>
      <c r="BT51" s="659"/>
      <c r="BU51" s="659"/>
      <c r="BV51" s="659"/>
      <c r="BW51" s="659"/>
      <c r="BX51" s="659"/>
      <c r="BY51" s="659"/>
      <c r="BZ51" s="659"/>
      <c r="CA51" s="659"/>
      <c r="CB51" s="659"/>
      <c r="CC51" s="264"/>
      <c r="CD51" s="264"/>
      <c r="CE51" s="264"/>
      <c r="CF51" s="264"/>
      <c r="CG51" s="264"/>
      <c r="CH51" s="241"/>
      <c r="CI51" s="245"/>
      <c r="CJ51" s="245"/>
    </row>
    <row r="52" spans="1:88" s="206" customFormat="1" ht="3" customHeight="1">
      <c r="A52" s="272"/>
      <c r="B52" s="272"/>
      <c r="C52" s="272"/>
      <c r="D52" s="273"/>
      <c r="E52" s="854"/>
      <c r="F52" s="855"/>
      <c r="G52" s="777"/>
      <c r="H52" s="777"/>
      <c r="I52" s="777"/>
      <c r="J52" s="777"/>
      <c r="K52" s="777"/>
      <c r="L52" s="777"/>
      <c r="M52" s="777"/>
      <c r="N52" s="777"/>
      <c r="O52" s="777"/>
      <c r="P52" s="777"/>
      <c r="Q52" s="777"/>
      <c r="R52" s="777"/>
      <c r="S52" s="777"/>
      <c r="T52" s="777"/>
      <c r="U52" s="777"/>
      <c r="V52" s="777"/>
      <c r="W52" s="777"/>
      <c r="X52" s="777"/>
      <c r="Y52" s="777"/>
      <c r="Z52" s="777"/>
      <c r="AA52" s="777"/>
      <c r="AB52" s="777"/>
      <c r="AC52" s="777"/>
      <c r="AD52" s="777"/>
      <c r="AE52" s="777"/>
      <c r="AF52" s="777"/>
      <c r="AG52" s="777"/>
      <c r="AH52" s="777"/>
      <c r="AI52" s="777"/>
      <c r="AJ52" s="777"/>
      <c r="AK52" s="851"/>
      <c r="AL52" s="851"/>
      <c r="AM52" s="851"/>
      <c r="AN52" s="319"/>
      <c r="AO52" s="413"/>
      <c r="AP52" s="413"/>
      <c r="AQ52" s="413"/>
      <c r="AR52" s="412"/>
      <c r="AS52" s="410"/>
      <c r="AT52" s="410"/>
      <c r="AU52" s="410"/>
      <c r="AV52" s="410"/>
      <c r="AW52" s="410"/>
      <c r="AX52" s="411"/>
      <c r="AY52" s="800"/>
      <c r="AZ52" s="800"/>
      <c r="BA52" s="800"/>
      <c r="BB52" s="800"/>
      <c r="BC52" s="800"/>
      <c r="BD52" s="800"/>
      <c r="BE52" s="411"/>
      <c r="BF52" s="761"/>
      <c r="BG52" s="761"/>
      <c r="BH52" s="761"/>
      <c r="BI52" s="761"/>
      <c r="BJ52" s="761"/>
      <c r="BK52" s="643"/>
      <c r="BL52" s="618"/>
      <c r="BM52" s="612"/>
      <c r="BN52" s="612"/>
      <c r="BO52" s="612"/>
      <c r="BP52" s="412"/>
      <c r="BQ52" s="800"/>
      <c r="BR52" s="800"/>
      <c r="BS52" s="800"/>
      <c r="BT52" s="800"/>
      <c r="BU52" s="800"/>
      <c r="BV52" s="801"/>
      <c r="BW52" s="761"/>
      <c r="BX52" s="761"/>
      <c r="BY52" s="761"/>
      <c r="BZ52" s="761"/>
      <c r="CA52" s="761"/>
      <c r="CB52" s="802"/>
      <c r="CC52" s="761"/>
      <c r="CD52" s="761"/>
      <c r="CE52" s="761"/>
      <c r="CF52" s="761"/>
      <c r="CG52" s="761"/>
      <c r="CH52" s="242"/>
      <c r="CI52" s="245"/>
      <c r="CJ52" s="245"/>
    </row>
    <row r="53" spans="1:88" s="274" customFormat="1" ht="15" customHeight="1">
      <c r="A53" s="272"/>
      <c r="B53" s="272"/>
      <c r="C53" s="272"/>
      <c r="E53" s="854"/>
      <c r="F53" s="855"/>
      <c r="G53" s="777"/>
      <c r="H53" s="777"/>
      <c r="I53" s="777"/>
      <c r="J53" s="777"/>
      <c r="K53" s="777"/>
      <c r="L53" s="777"/>
      <c r="M53" s="777"/>
      <c r="N53" s="777"/>
      <c r="O53" s="777"/>
      <c r="P53" s="777"/>
      <c r="Q53" s="777"/>
      <c r="R53" s="777"/>
      <c r="S53" s="777"/>
      <c r="T53" s="777"/>
      <c r="U53" s="777"/>
      <c r="V53" s="777"/>
      <c r="W53" s="777"/>
      <c r="X53" s="777"/>
      <c r="Y53" s="777"/>
      <c r="Z53" s="777"/>
      <c r="AA53" s="777"/>
      <c r="AB53" s="777"/>
      <c r="AC53" s="777"/>
      <c r="AD53" s="777"/>
      <c r="AE53" s="777"/>
      <c r="AF53" s="777"/>
      <c r="AG53" s="777"/>
      <c r="AH53" s="777"/>
      <c r="AI53" s="777"/>
      <c r="AJ53" s="777"/>
      <c r="AK53" s="851"/>
      <c r="AL53" s="851"/>
      <c r="AM53" s="851"/>
      <c r="AN53" s="319"/>
      <c r="AO53" s="409" t="str">
        <f>IF(LEN(VLOOKUP(AK51,vysledovka!$D$8:$F$68,2,FALSE))&lt;11,"",LEFT(RIGHT(VLOOKUP(AK51,vysledovka!$D$8:$F$68,2,FALSE),11),1))</f>
        <v/>
      </c>
      <c r="AP53" s="211"/>
      <c r="AQ53" s="409" t="str">
        <f>IF(LEN(VLOOKUP(AK51,vysledovka!$D$8:$F$68,2,FALSE))&lt;10,"",LEFT(RIGHT(VLOOKUP(AK51,vysledovka!$D$8:$F$68,2,FALSE),10),1))</f>
        <v/>
      </c>
      <c r="AR53" s="411"/>
      <c r="AS53" s="409" t="str">
        <f>IF(LEN(VLOOKUP(AK51,vysledovka!$D$8:$F$68,2,FALSE))&lt;9,"",LEFT(RIGHT(VLOOKUP(AK51,vysledovka!$D$8:$F$68,2,FALSE),9),1))</f>
        <v/>
      </c>
      <c r="AT53" s="211"/>
      <c r="AU53" s="409" t="str">
        <f>IF(LEN(VLOOKUP(AK51,vysledovka!$D$8:$F$68,2,FALSE))&lt;8,"",LEFT(RIGHT(VLOOKUP(AK51,vysledovka!$D$8:$F$68,2,FALSE),8),1))</f>
        <v/>
      </c>
      <c r="AV53" s="411"/>
      <c r="AW53" s="409" t="str">
        <f>IF(LEN(VLOOKUP(AK51,vysledovka!$D$8:$F$68,2,FALSE))&lt;7,"",LEFT(RIGHT(VLOOKUP(AK51,vysledovka!$D$8:$F$68,2,FALSE),7),1))</f>
        <v/>
      </c>
      <c r="AX53" s="411"/>
      <c r="AY53" s="409" t="str">
        <f>IF(LEN(VLOOKUP(AK51,vysledovka!$D$8:$F$68,2,FALSE))&lt;6,"",LEFT(RIGHT(VLOOKUP(AK51,vysledovka!$D$8:$F$68,2,FALSE),6),1))</f>
        <v/>
      </c>
      <c r="AZ53" s="211"/>
      <c r="BA53" s="754" t="str">
        <f>IF(LEN(VLOOKUP(AK51,vysledovka!$D$8:$F$68,2,FALSE))&lt;5,"",LEFT(RIGHT(VLOOKUP(AK51,vysledovka!$D$8:$F$68,2,FALSE),5),1))</f>
        <v/>
      </c>
      <c r="BB53" s="754"/>
      <c r="BC53" s="411"/>
      <c r="BD53" s="409" t="str">
        <f>IF(LEN(VLOOKUP(AK51,vysledovka!$D$8:$F$68,2,FALSE))&lt;4,"",LEFT(RIGHT(VLOOKUP(AK51,vysledovka!$D$8:$F$68,2,FALSE),4),1))</f>
        <v/>
      </c>
      <c r="BE53" s="411"/>
      <c r="BF53" s="409" t="str">
        <f>IF(LEN(VLOOKUP(AK51,vysledovka!$D$8:$F$68,2,FALSE))&lt;3,"",LEFT(RIGHT(VLOOKUP(AK51,vysledovka!$D$8:$F$68,2,FALSE),3),1))</f>
        <v/>
      </c>
      <c r="BG53" s="411"/>
      <c r="BH53" s="409" t="str">
        <f>IF(LEN(VLOOKUP(AK51,vysledovka!$D$8:$F$68,2,FALSE))&lt;2,"",LEFT(RIGHT(VLOOKUP(AK51,vysledovka!$D$8:$F$68,2,FALSE),2),1))</f>
        <v/>
      </c>
      <c r="BI53" s="411"/>
      <c r="BJ53" s="409" t="str">
        <f>IF(VLOOKUP(AK51,vysledovka!$D$8:$F$68,2,FALSE)=0,"",IF(LEN(VLOOKUP(AK51,vysledovka!$D$8:$F$68,2,FALSE))&lt;1,"",LEFT(RIGHT(VLOOKUP(AK51,vysledovka!$D$8:$F$68,2,FALSE),1),1)))</f>
        <v/>
      </c>
      <c r="BK53" s="643"/>
      <c r="BL53" s="618"/>
      <c r="BM53" s="409" t="str">
        <f>IF(LEN(VLOOKUP(AK51,vysledovka!$D$8:$F$68,3,FALSE))&lt;11,"",LEFT(RIGHT(VLOOKUP(AK51,vysledovka!$D$8:$F$68,3,FALSE),11),1))</f>
        <v/>
      </c>
      <c r="BN53" s="211"/>
      <c r="BO53" s="409" t="str">
        <f>IF(LEN(VLOOKUP(AK51,vysledovka!$D$8:$F$68,3,FALSE))&lt;10,"",LEFT(RIGHT(VLOOKUP(AK51,vysledovka!$D$8:$F$68,3,FALSE),10),1))</f>
        <v/>
      </c>
      <c r="BP53" s="411"/>
      <c r="BQ53" s="409" t="str">
        <f>IF(LEN(VLOOKUP(AK51,vysledovka!$D$8:$F$68,3,FALSE))&lt;9,"",LEFT(RIGHT(VLOOKUP(AK51,vysledovka!$D$8:$F$68,3,FALSE),9),1))</f>
        <v/>
      </c>
      <c r="BR53" s="211"/>
      <c r="BS53" s="409" t="str">
        <f>IF(LEN(VLOOKUP(AK51,vysledovka!$D$8:$F$68,3,FALSE))&lt;8,"",LEFT(RIGHT(VLOOKUP(AK51,vysledovka!$D$8:$F$68,3,FALSE),8),1))</f>
        <v/>
      </c>
      <c r="BT53" s="411"/>
      <c r="BU53" s="409" t="str">
        <f>IF(LEN(VLOOKUP(AK51,vysledovka!$D$8:$F$68,3,FALSE))&lt;7,"",LEFT(RIGHT(VLOOKUP(AK51,vysledovka!$D$8:$F$68,3,FALSE),7),1))</f>
        <v/>
      </c>
      <c r="BV53" s="801"/>
      <c r="BW53" s="409" t="str">
        <f>IF(LEN(VLOOKUP(AK51,vysledovka!$D$8:$F$68,3,FALSE))&lt;6,"",LEFT(RIGHT(VLOOKUP(AK51,vysledovka!$D$8:$F$68,3,FALSE),6),1))</f>
        <v/>
      </c>
      <c r="BX53" s="411"/>
      <c r="BY53" s="409" t="str">
        <f>IF(LEN(VLOOKUP(AK51,vysledovka!$D$8:$F$68,3,FALSE))&lt;5,"",LEFT(RIGHT(VLOOKUP(AK51,vysledovka!$D$8:$F$68,3,FALSE),5),1))</f>
        <v/>
      </c>
      <c r="BZ53" s="411"/>
      <c r="CA53" s="409" t="str">
        <f>IF(LEN(VLOOKUP(AK51,vysledovka!$D$8:$F$68,3,FALSE))&lt;4,"",LEFT(RIGHT(VLOOKUP(AK51,vysledovka!$D$8:$F$68,3,FALSE),4),1))</f>
        <v/>
      </c>
      <c r="CB53" s="802"/>
      <c r="CC53" s="409" t="str">
        <f>IF(LEN(VLOOKUP(AK51,vysledovka!$D$8:$F$68,3,FALSE))&lt;3,"",LEFT(RIGHT(VLOOKUP(AK51,vysledovka!$D$8:$F$68,3,FALSE),3),1))</f>
        <v/>
      </c>
      <c r="CD53" s="411"/>
      <c r="CE53" s="409" t="str">
        <f>IF(LEN(VLOOKUP(AK51,vysledovka!$D$8:$F$68,3,FALSE))&lt;2,"",LEFT(RIGHT(VLOOKUP(AK51,vysledovka!$D$8:$F$68,3,FALSE),2),1))</f>
        <v/>
      </c>
      <c r="CF53" s="411"/>
      <c r="CG53" s="409" t="str">
        <f>IF(VLOOKUP(AK51,vysledovka!$D$8:$F$68,3,FALSE)=0,"",IF(LEN(VLOOKUP(AK51,vysledovka!$D$8:$F$68,3,FALSE))&lt;1,"",LEFT(RIGHT(VLOOKUP(AK51,vysledovka!$D$8:$F$68,3,FALSE),1),1)))</f>
        <v/>
      </c>
      <c r="CH53" s="242"/>
      <c r="CI53" s="272"/>
      <c r="CJ53" s="272"/>
    </row>
    <row r="54" spans="1:88" s="274" customFormat="1" ht="3" customHeight="1">
      <c r="A54" s="272"/>
      <c r="B54" s="272"/>
      <c r="C54" s="272"/>
      <c r="E54" s="854"/>
      <c r="F54" s="855"/>
      <c r="G54" s="777"/>
      <c r="H54" s="777"/>
      <c r="I54" s="777"/>
      <c r="J54" s="777"/>
      <c r="K54" s="777"/>
      <c r="L54" s="777"/>
      <c r="M54" s="777"/>
      <c r="N54" s="777"/>
      <c r="O54" s="777"/>
      <c r="P54" s="777"/>
      <c r="Q54" s="777"/>
      <c r="R54" s="777"/>
      <c r="S54" s="777"/>
      <c r="T54" s="777"/>
      <c r="U54" s="777"/>
      <c r="V54" s="777"/>
      <c r="W54" s="777"/>
      <c r="X54" s="777"/>
      <c r="Y54" s="777"/>
      <c r="Z54" s="777"/>
      <c r="AA54" s="777"/>
      <c r="AB54" s="777"/>
      <c r="AC54" s="777"/>
      <c r="AD54" s="777"/>
      <c r="AE54" s="777"/>
      <c r="AF54" s="777"/>
      <c r="AG54" s="777"/>
      <c r="AH54" s="777"/>
      <c r="AI54" s="777"/>
      <c r="AJ54" s="777"/>
      <c r="AK54" s="851"/>
      <c r="AL54" s="851"/>
      <c r="AM54" s="851"/>
      <c r="AN54" s="322"/>
      <c r="AO54" s="331"/>
      <c r="AP54" s="331"/>
      <c r="AQ54" s="331"/>
      <c r="AR54" s="331"/>
      <c r="AS54" s="331"/>
      <c r="AT54" s="331"/>
      <c r="AU54" s="331"/>
      <c r="AV54" s="331"/>
      <c r="AW54" s="331"/>
      <c r="AX54" s="331"/>
      <c r="AY54" s="331"/>
      <c r="AZ54" s="331"/>
      <c r="BA54" s="331"/>
      <c r="BB54" s="331"/>
      <c r="BC54" s="331"/>
      <c r="BD54" s="331"/>
      <c r="BE54" s="270"/>
      <c r="BF54" s="270"/>
      <c r="BG54" s="270"/>
      <c r="BH54" s="270"/>
      <c r="BI54" s="270"/>
      <c r="BJ54" s="270"/>
      <c r="BK54" s="270"/>
      <c r="BL54" s="638"/>
      <c r="BM54" s="638"/>
      <c r="BN54" s="638"/>
      <c r="BO54" s="638"/>
      <c r="BP54" s="638"/>
      <c r="BQ54" s="638"/>
      <c r="BR54" s="638"/>
      <c r="BS54" s="638"/>
      <c r="BT54" s="638"/>
      <c r="BU54" s="638"/>
      <c r="BV54" s="638"/>
      <c r="BW54" s="638"/>
      <c r="BX54" s="638"/>
      <c r="BY54" s="638"/>
      <c r="BZ54" s="638"/>
      <c r="CA54" s="638"/>
      <c r="CB54" s="638"/>
      <c r="CC54" s="270"/>
      <c r="CD54" s="270"/>
      <c r="CE54" s="270"/>
      <c r="CF54" s="270"/>
      <c r="CG54" s="270"/>
      <c r="CH54" s="243"/>
      <c r="CI54" s="272"/>
      <c r="CJ54" s="272"/>
    </row>
    <row r="55" spans="1:88" s="206" customFormat="1" ht="3" customHeight="1">
      <c r="A55" s="272"/>
      <c r="B55" s="273"/>
      <c r="C55" s="178"/>
      <c r="D55" s="178"/>
      <c r="E55" s="849" t="s">
        <v>213</v>
      </c>
      <c r="F55" s="849"/>
      <c r="G55" s="857" t="str">
        <f>Index!C243</f>
        <v>Výnosové úroky (r. 40 + r. 41)</v>
      </c>
      <c r="H55" s="858"/>
      <c r="I55" s="858"/>
      <c r="J55" s="858"/>
      <c r="K55" s="858"/>
      <c r="L55" s="858"/>
      <c r="M55" s="858"/>
      <c r="N55" s="858"/>
      <c r="O55" s="858"/>
      <c r="P55" s="858"/>
      <c r="Q55" s="858"/>
      <c r="R55" s="858"/>
      <c r="S55" s="858"/>
      <c r="T55" s="858"/>
      <c r="U55" s="858"/>
      <c r="V55" s="858"/>
      <c r="W55" s="858"/>
      <c r="X55" s="858"/>
      <c r="Y55" s="858"/>
      <c r="Z55" s="858"/>
      <c r="AA55" s="858"/>
      <c r="AB55" s="858"/>
      <c r="AC55" s="858"/>
      <c r="AD55" s="858"/>
      <c r="AE55" s="858"/>
      <c r="AF55" s="858"/>
      <c r="AG55" s="858"/>
      <c r="AH55" s="858"/>
      <c r="AI55" s="858"/>
      <c r="AJ55" s="859"/>
      <c r="AK55" s="850" t="s">
        <v>821</v>
      </c>
      <c r="AL55" s="851"/>
      <c r="AM55" s="851"/>
      <c r="AN55" s="321"/>
      <c r="AO55" s="332"/>
      <c r="AP55" s="332"/>
      <c r="AQ55" s="332"/>
      <c r="AR55" s="332"/>
      <c r="AS55" s="332"/>
      <c r="AT55" s="332"/>
      <c r="AU55" s="332"/>
      <c r="AV55" s="332"/>
      <c r="AW55" s="332"/>
      <c r="AX55" s="332"/>
      <c r="AY55" s="332"/>
      <c r="AZ55" s="332"/>
      <c r="BA55" s="332"/>
      <c r="BB55" s="332"/>
      <c r="BC55" s="332"/>
      <c r="BD55" s="332"/>
      <c r="BE55" s="264"/>
      <c r="BF55" s="264"/>
      <c r="BG55" s="264"/>
      <c r="BH55" s="264"/>
      <c r="BI55" s="264"/>
      <c r="BJ55" s="264"/>
      <c r="BK55" s="264"/>
      <c r="BL55" s="659"/>
      <c r="BM55" s="659"/>
      <c r="BN55" s="659"/>
      <c r="BO55" s="659"/>
      <c r="BP55" s="659"/>
      <c r="BQ55" s="659"/>
      <c r="BR55" s="659"/>
      <c r="BS55" s="659"/>
      <c r="BT55" s="659"/>
      <c r="BU55" s="659"/>
      <c r="BV55" s="659"/>
      <c r="BW55" s="659"/>
      <c r="BX55" s="659"/>
      <c r="BY55" s="659"/>
      <c r="BZ55" s="659"/>
      <c r="CA55" s="659"/>
      <c r="CB55" s="659"/>
      <c r="CC55" s="264"/>
      <c r="CD55" s="264"/>
      <c r="CE55" s="264"/>
      <c r="CF55" s="264"/>
      <c r="CG55" s="264"/>
      <c r="CH55" s="241"/>
      <c r="CI55" s="245"/>
      <c r="CJ55" s="245"/>
    </row>
    <row r="56" spans="1:88" s="206" customFormat="1" ht="3" customHeight="1">
      <c r="A56" s="272"/>
      <c r="B56" s="272"/>
      <c r="C56" s="272"/>
      <c r="D56" s="273"/>
      <c r="E56" s="849"/>
      <c r="F56" s="849"/>
      <c r="G56" s="857"/>
      <c r="H56" s="858"/>
      <c r="I56" s="858"/>
      <c r="J56" s="858"/>
      <c r="K56" s="858"/>
      <c r="L56" s="858"/>
      <c r="M56" s="858"/>
      <c r="N56" s="858"/>
      <c r="O56" s="858"/>
      <c r="P56" s="858"/>
      <c r="Q56" s="858"/>
      <c r="R56" s="858"/>
      <c r="S56" s="858"/>
      <c r="T56" s="858"/>
      <c r="U56" s="858"/>
      <c r="V56" s="858"/>
      <c r="W56" s="858"/>
      <c r="X56" s="858"/>
      <c r="Y56" s="858"/>
      <c r="Z56" s="858"/>
      <c r="AA56" s="858"/>
      <c r="AB56" s="858"/>
      <c r="AC56" s="858"/>
      <c r="AD56" s="858"/>
      <c r="AE56" s="858"/>
      <c r="AF56" s="858"/>
      <c r="AG56" s="858"/>
      <c r="AH56" s="858"/>
      <c r="AI56" s="858"/>
      <c r="AJ56" s="859"/>
      <c r="AK56" s="851"/>
      <c r="AL56" s="851"/>
      <c r="AM56" s="851"/>
      <c r="AN56" s="319"/>
      <c r="AO56" s="413"/>
      <c r="AP56" s="413"/>
      <c r="AQ56" s="413"/>
      <c r="AR56" s="412"/>
      <c r="AS56" s="410"/>
      <c r="AT56" s="410"/>
      <c r="AU56" s="410"/>
      <c r="AV56" s="410"/>
      <c r="AW56" s="410"/>
      <c r="AX56" s="411"/>
      <c r="AY56" s="800"/>
      <c r="AZ56" s="800"/>
      <c r="BA56" s="800"/>
      <c r="BB56" s="800"/>
      <c r="BC56" s="800"/>
      <c r="BD56" s="800"/>
      <c r="BE56" s="411"/>
      <c r="BF56" s="761"/>
      <c r="BG56" s="761"/>
      <c r="BH56" s="761"/>
      <c r="BI56" s="761"/>
      <c r="BJ56" s="761"/>
      <c r="BK56" s="643"/>
      <c r="BL56" s="618"/>
      <c r="BM56" s="612"/>
      <c r="BN56" s="612"/>
      <c r="BO56" s="612"/>
      <c r="BP56" s="412"/>
      <c r="BQ56" s="800"/>
      <c r="BR56" s="800"/>
      <c r="BS56" s="800"/>
      <c r="BT56" s="800"/>
      <c r="BU56" s="800"/>
      <c r="BV56" s="801"/>
      <c r="BW56" s="761"/>
      <c r="BX56" s="761"/>
      <c r="BY56" s="761"/>
      <c r="BZ56" s="761"/>
      <c r="CA56" s="761"/>
      <c r="CB56" s="802"/>
      <c r="CC56" s="761"/>
      <c r="CD56" s="761"/>
      <c r="CE56" s="761"/>
      <c r="CF56" s="761"/>
      <c r="CG56" s="761"/>
      <c r="CH56" s="242"/>
      <c r="CI56" s="245"/>
      <c r="CJ56" s="245"/>
    </row>
    <row r="57" spans="1:88" s="274" customFormat="1" ht="15" customHeight="1">
      <c r="A57" s="272"/>
      <c r="B57" s="272"/>
      <c r="C57" s="272"/>
      <c r="E57" s="849"/>
      <c r="F57" s="849"/>
      <c r="G57" s="857"/>
      <c r="H57" s="858"/>
      <c r="I57" s="858"/>
      <c r="J57" s="858"/>
      <c r="K57" s="858"/>
      <c r="L57" s="858"/>
      <c r="M57" s="858"/>
      <c r="N57" s="858"/>
      <c r="O57" s="858"/>
      <c r="P57" s="858"/>
      <c r="Q57" s="858"/>
      <c r="R57" s="858"/>
      <c r="S57" s="858"/>
      <c r="T57" s="858"/>
      <c r="U57" s="858"/>
      <c r="V57" s="858"/>
      <c r="W57" s="858"/>
      <c r="X57" s="858"/>
      <c r="Y57" s="858"/>
      <c r="Z57" s="858"/>
      <c r="AA57" s="858"/>
      <c r="AB57" s="858"/>
      <c r="AC57" s="858"/>
      <c r="AD57" s="858"/>
      <c r="AE57" s="858"/>
      <c r="AF57" s="858"/>
      <c r="AG57" s="858"/>
      <c r="AH57" s="858"/>
      <c r="AI57" s="858"/>
      <c r="AJ57" s="859"/>
      <c r="AK57" s="851"/>
      <c r="AL57" s="851"/>
      <c r="AM57" s="851"/>
      <c r="AN57" s="319"/>
      <c r="AO57" s="409" t="str">
        <f>IF(LEN(VLOOKUP(AK55,vysledovka!$D$8:$F$68,2,FALSE))&lt;11,"",LEFT(RIGHT(VLOOKUP(AK55,vysledovka!$D$8:$F$68,2,FALSE),11),1))</f>
        <v/>
      </c>
      <c r="AP57" s="211"/>
      <c r="AQ57" s="409" t="str">
        <f>IF(LEN(VLOOKUP(AK55,vysledovka!$D$8:$F$68,2,FALSE))&lt;10,"",LEFT(RIGHT(VLOOKUP(AK55,vysledovka!$D$8:$F$68,2,FALSE),10),1))</f>
        <v/>
      </c>
      <c r="AR57" s="411"/>
      <c r="AS57" s="409" t="str">
        <f>IF(LEN(VLOOKUP(AK55,vysledovka!$D$8:$F$68,2,FALSE))&lt;9,"",LEFT(RIGHT(VLOOKUP(AK55,vysledovka!$D$8:$F$68,2,FALSE),9),1))</f>
        <v/>
      </c>
      <c r="AT57" s="211"/>
      <c r="AU57" s="409" t="str">
        <f>IF(LEN(VLOOKUP(AK55,vysledovka!$D$8:$F$68,2,FALSE))&lt;8,"",LEFT(RIGHT(VLOOKUP(AK55,vysledovka!$D$8:$F$68,2,FALSE),8),1))</f>
        <v/>
      </c>
      <c r="AV57" s="411"/>
      <c r="AW57" s="409" t="str">
        <f>IF(LEN(VLOOKUP(AK55,vysledovka!$D$8:$F$68,2,FALSE))&lt;7,"",LEFT(RIGHT(VLOOKUP(AK55,vysledovka!$D$8:$F$68,2,FALSE),7),1))</f>
        <v/>
      </c>
      <c r="AX57" s="411"/>
      <c r="AY57" s="409" t="str">
        <f>IF(LEN(VLOOKUP(AK55,vysledovka!$D$8:$F$68,2,FALSE))&lt;6,"",LEFT(RIGHT(VLOOKUP(AK55,vysledovka!$D$8:$F$68,2,FALSE),6),1))</f>
        <v/>
      </c>
      <c r="AZ57" s="211"/>
      <c r="BA57" s="754" t="str">
        <f>IF(LEN(VLOOKUP(AK55,vysledovka!$D$8:$F$68,2,FALSE))&lt;5,"",LEFT(RIGHT(VLOOKUP(AK55,vysledovka!$D$8:$F$68,2,FALSE),5),1))</f>
        <v/>
      </c>
      <c r="BB57" s="754"/>
      <c r="BC57" s="411"/>
      <c r="BD57" s="409" t="str">
        <f>IF(LEN(VLOOKUP(AK55,vysledovka!$D$8:$F$68,2,FALSE))&lt;4,"",LEFT(RIGHT(VLOOKUP(AK55,vysledovka!$D$8:$F$68,2,FALSE),4),1))</f>
        <v/>
      </c>
      <c r="BE57" s="411"/>
      <c r="BF57" s="409" t="str">
        <f>IF(LEN(VLOOKUP(AK55,vysledovka!$D$8:$F$68,2,FALSE))&lt;3,"",LEFT(RIGHT(VLOOKUP(AK55,vysledovka!$D$8:$F$68,2,FALSE),3),1))</f>
        <v/>
      </c>
      <c r="BG57" s="411"/>
      <c r="BH57" s="409" t="str">
        <f>IF(LEN(VLOOKUP(AK55,vysledovka!$D$8:$F$68,2,FALSE))&lt;2,"",LEFT(RIGHT(VLOOKUP(AK55,vysledovka!$D$8:$F$68,2,FALSE),2),1))</f>
        <v/>
      </c>
      <c r="BI57" s="411"/>
      <c r="BJ57" s="409" t="str">
        <f>IF(VLOOKUP(AK55,vysledovka!$D$8:$F$68,2,FALSE)=0,"",IF(LEN(VLOOKUP(AK55,vysledovka!$D$8:$F$68,2,FALSE))&lt;1,"",LEFT(RIGHT(VLOOKUP(AK55,vysledovka!$D$8:$F$68,2,FALSE),1),1)))</f>
        <v/>
      </c>
      <c r="BK57" s="643"/>
      <c r="BL57" s="618"/>
      <c r="BM57" s="409" t="str">
        <f>IF(LEN(VLOOKUP(AK55,vysledovka!$D$8:$F$68,3,FALSE))&lt;11,"",LEFT(RIGHT(VLOOKUP(AK55,vysledovka!$D$8:$F$68,3,FALSE),11),1))</f>
        <v/>
      </c>
      <c r="BN57" s="211"/>
      <c r="BO57" s="409" t="str">
        <f>IF(LEN(VLOOKUP(AK55,vysledovka!$D$8:$F$68,3,FALSE))&lt;10,"",LEFT(RIGHT(VLOOKUP(AK55,vysledovka!$D$8:$F$68,3,FALSE),10),1))</f>
        <v/>
      </c>
      <c r="BP57" s="411"/>
      <c r="BQ57" s="409" t="str">
        <f>IF(LEN(VLOOKUP(AK55,vysledovka!$D$8:$F$68,3,FALSE))&lt;9,"",LEFT(RIGHT(VLOOKUP(AK55,vysledovka!$D$8:$F$68,3,FALSE),9),1))</f>
        <v/>
      </c>
      <c r="BR57" s="211"/>
      <c r="BS57" s="409" t="str">
        <f>IF(LEN(VLOOKUP(AK55,vysledovka!$D$8:$F$68,3,FALSE))&lt;8,"",LEFT(RIGHT(VLOOKUP(AK55,vysledovka!$D$8:$F$68,3,FALSE),8),1))</f>
        <v/>
      </c>
      <c r="BT57" s="411"/>
      <c r="BU57" s="409" t="str">
        <f>IF(LEN(VLOOKUP(AK55,vysledovka!$D$8:$F$68,3,FALSE))&lt;7,"",LEFT(RIGHT(VLOOKUP(AK55,vysledovka!$D$8:$F$68,3,FALSE),7),1))</f>
        <v/>
      </c>
      <c r="BV57" s="801"/>
      <c r="BW57" s="409" t="str">
        <f>IF(LEN(VLOOKUP(AK55,vysledovka!$D$8:$F$68,3,FALSE))&lt;6,"",LEFT(RIGHT(VLOOKUP(AK55,vysledovka!$D$8:$F$68,3,FALSE),6),1))</f>
        <v/>
      </c>
      <c r="BX57" s="411"/>
      <c r="BY57" s="409" t="str">
        <f>IF(LEN(VLOOKUP(AK55,vysledovka!$D$8:$F$68,3,FALSE))&lt;5,"",LEFT(RIGHT(VLOOKUP(AK55,vysledovka!$D$8:$F$68,3,FALSE),5),1))</f>
        <v/>
      </c>
      <c r="BZ57" s="411"/>
      <c r="CA57" s="409" t="str">
        <f>IF(LEN(VLOOKUP(AK55,vysledovka!$D$8:$F$68,3,FALSE))&lt;4,"",LEFT(RIGHT(VLOOKUP(AK55,vysledovka!$D$8:$F$68,3,FALSE),4),1))</f>
        <v/>
      </c>
      <c r="CB57" s="802"/>
      <c r="CC57" s="409" t="str">
        <f>IF(LEN(VLOOKUP(AK55,vysledovka!$D$8:$F$68,3,FALSE))&lt;3,"",LEFT(RIGHT(VLOOKUP(AK55,vysledovka!$D$8:$F$68,3,FALSE),3),1))</f>
        <v/>
      </c>
      <c r="CD57" s="411"/>
      <c r="CE57" s="409" t="str">
        <f>IF(LEN(VLOOKUP(AK55,vysledovka!$D$8:$F$68,3,FALSE))&lt;2,"",LEFT(RIGHT(VLOOKUP(AK55,vysledovka!$D$8:$F$68,3,FALSE),2),1))</f>
        <v/>
      </c>
      <c r="CF57" s="411"/>
      <c r="CG57" s="409" t="str">
        <f>IF(VLOOKUP(AK55,vysledovka!$D$8:$F$68,3,FALSE)=0,"",IF(LEN(VLOOKUP(AK55,vysledovka!$D$8:$F$68,3,FALSE))&lt;1,"",LEFT(RIGHT(VLOOKUP(AK55,vysledovka!$D$8:$F$68,3,FALSE),1),1)))</f>
        <v/>
      </c>
      <c r="CH57" s="242"/>
      <c r="CI57" s="272"/>
      <c r="CJ57" s="272"/>
    </row>
    <row r="58" spans="1:88" s="274" customFormat="1" ht="3" customHeight="1">
      <c r="A58" s="272"/>
      <c r="B58" s="272"/>
      <c r="C58" s="272"/>
      <c r="E58" s="849"/>
      <c r="F58" s="849"/>
      <c r="G58" s="857"/>
      <c r="H58" s="858"/>
      <c r="I58" s="858"/>
      <c r="J58" s="858"/>
      <c r="K58" s="858"/>
      <c r="L58" s="858"/>
      <c r="M58" s="858"/>
      <c r="N58" s="858"/>
      <c r="O58" s="858"/>
      <c r="P58" s="858"/>
      <c r="Q58" s="858"/>
      <c r="R58" s="858"/>
      <c r="S58" s="858"/>
      <c r="T58" s="858"/>
      <c r="U58" s="858"/>
      <c r="V58" s="858"/>
      <c r="W58" s="858"/>
      <c r="X58" s="858"/>
      <c r="Y58" s="858"/>
      <c r="Z58" s="858"/>
      <c r="AA58" s="858"/>
      <c r="AB58" s="858"/>
      <c r="AC58" s="858"/>
      <c r="AD58" s="858"/>
      <c r="AE58" s="858"/>
      <c r="AF58" s="858"/>
      <c r="AG58" s="858"/>
      <c r="AH58" s="858"/>
      <c r="AI58" s="858"/>
      <c r="AJ58" s="859"/>
      <c r="AK58" s="851"/>
      <c r="AL58" s="851"/>
      <c r="AM58" s="851"/>
      <c r="AN58" s="322"/>
      <c r="AO58" s="331"/>
      <c r="AP58" s="331"/>
      <c r="AQ58" s="331"/>
      <c r="AR58" s="331"/>
      <c r="AS58" s="331"/>
      <c r="AT58" s="331"/>
      <c r="AU58" s="331"/>
      <c r="AV58" s="331"/>
      <c r="AW58" s="331"/>
      <c r="AX58" s="331"/>
      <c r="AY58" s="331"/>
      <c r="AZ58" s="331"/>
      <c r="BA58" s="331"/>
      <c r="BB58" s="331"/>
      <c r="BC58" s="331"/>
      <c r="BD58" s="331"/>
      <c r="BE58" s="270"/>
      <c r="BF58" s="270"/>
      <c r="BG58" s="270"/>
      <c r="BH58" s="270"/>
      <c r="BI58" s="270"/>
      <c r="BJ58" s="270"/>
      <c r="BK58" s="270"/>
      <c r="BL58" s="638"/>
      <c r="BM58" s="638"/>
      <c r="BN58" s="638"/>
      <c r="BO58" s="638"/>
      <c r="BP58" s="638"/>
      <c r="BQ58" s="638"/>
      <c r="BR58" s="638"/>
      <c r="BS58" s="638"/>
      <c r="BT58" s="638"/>
      <c r="BU58" s="638"/>
      <c r="BV58" s="638"/>
      <c r="BW58" s="638"/>
      <c r="BX58" s="638"/>
      <c r="BY58" s="638"/>
      <c r="BZ58" s="638"/>
      <c r="CA58" s="638"/>
      <c r="CB58" s="638"/>
      <c r="CC58" s="270"/>
      <c r="CD58" s="270"/>
      <c r="CE58" s="270"/>
      <c r="CF58" s="270"/>
      <c r="CG58" s="270"/>
      <c r="CH58" s="243"/>
      <c r="CI58" s="272"/>
      <c r="CJ58" s="272"/>
    </row>
    <row r="59" spans="1:88" s="206" customFormat="1" ht="3" customHeight="1">
      <c r="A59" s="272"/>
      <c r="B59" s="273"/>
      <c r="C59" s="178"/>
      <c r="D59" s="178"/>
      <c r="E59" s="849" t="s">
        <v>982</v>
      </c>
      <c r="F59" s="849"/>
      <c r="G59" s="857" t="str">
        <f>Index!C244</f>
        <v>Výnosové úroky od prepojených účtovných jednotiek (662A)</v>
      </c>
      <c r="H59" s="858"/>
      <c r="I59" s="858"/>
      <c r="J59" s="858"/>
      <c r="K59" s="858"/>
      <c r="L59" s="858"/>
      <c r="M59" s="858"/>
      <c r="N59" s="858"/>
      <c r="O59" s="858"/>
      <c r="P59" s="858"/>
      <c r="Q59" s="858"/>
      <c r="R59" s="858"/>
      <c r="S59" s="858"/>
      <c r="T59" s="858"/>
      <c r="U59" s="858"/>
      <c r="V59" s="858"/>
      <c r="W59" s="858"/>
      <c r="X59" s="858"/>
      <c r="Y59" s="858"/>
      <c r="Z59" s="858"/>
      <c r="AA59" s="858"/>
      <c r="AB59" s="858"/>
      <c r="AC59" s="858"/>
      <c r="AD59" s="858"/>
      <c r="AE59" s="858"/>
      <c r="AF59" s="858"/>
      <c r="AG59" s="858"/>
      <c r="AH59" s="858"/>
      <c r="AI59" s="858"/>
      <c r="AJ59" s="859"/>
      <c r="AK59" s="850" t="s">
        <v>822</v>
      </c>
      <c r="AL59" s="851"/>
      <c r="AM59" s="851"/>
      <c r="AN59" s="321"/>
      <c r="AO59" s="332"/>
      <c r="AP59" s="332"/>
      <c r="AQ59" s="332"/>
      <c r="AR59" s="332"/>
      <c r="AS59" s="332"/>
      <c r="AT59" s="332"/>
      <c r="AU59" s="332"/>
      <c r="AV59" s="332"/>
      <c r="AW59" s="332"/>
      <c r="AX59" s="332"/>
      <c r="AY59" s="332"/>
      <c r="AZ59" s="332"/>
      <c r="BA59" s="332"/>
      <c r="BB59" s="332"/>
      <c r="BC59" s="332"/>
      <c r="BD59" s="332"/>
      <c r="BE59" s="264"/>
      <c r="BF59" s="264"/>
      <c r="BG59" s="264"/>
      <c r="BH59" s="264"/>
      <c r="BI59" s="264"/>
      <c r="BJ59" s="264"/>
      <c r="BK59" s="264"/>
      <c r="BL59" s="659"/>
      <c r="BM59" s="659"/>
      <c r="BN59" s="659"/>
      <c r="BO59" s="659"/>
      <c r="BP59" s="659"/>
      <c r="BQ59" s="659"/>
      <c r="BR59" s="659"/>
      <c r="BS59" s="659"/>
      <c r="BT59" s="659"/>
      <c r="BU59" s="659"/>
      <c r="BV59" s="659"/>
      <c r="BW59" s="659"/>
      <c r="BX59" s="659"/>
      <c r="BY59" s="659"/>
      <c r="BZ59" s="659"/>
      <c r="CA59" s="659"/>
      <c r="CB59" s="659"/>
      <c r="CC59" s="264"/>
      <c r="CD59" s="264"/>
      <c r="CE59" s="264"/>
      <c r="CF59" s="264"/>
      <c r="CG59" s="264"/>
      <c r="CH59" s="241"/>
      <c r="CI59" s="245"/>
      <c r="CJ59" s="245"/>
    </row>
    <row r="60" spans="1:88" s="206" customFormat="1" ht="3" customHeight="1">
      <c r="A60" s="272"/>
      <c r="B60" s="272"/>
      <c r="C60" s="272"/>
      <c r="D60" s="273"/>
      <c r="E60" s="849"/>
      <c r="F60" s="849"/>
      <c r="G60" s="857"/>
      <c r="H60" s="858"/>
      <c r="I60" s="858"/>
      <c r="J60" s="858"/>
      <c r="K60" s="858"/>
      <c r="L60" s="858"/>
      <c r="M60" s="858"/>
      <c r="N60" s="858"/>
      <c r="O60" s="858"/>
      <c r="P60" s="858"/>
      <c r="Q60" s="858"/>
      <c r="R60" s="858"/>
      <c r="S60" s="858"/>
      <c r="T60" s="858"/>
      <c r="U60" s="858"/>
      <c r="V60" s="858"/>
      <c r="W60" s="858"/>
      <c r="X60" s="858"/>
      <c r="Y60" s="858"/>
      <c r="Z60" s="858"/>
      <c r="AA60" s="858"/>
      <c r="AB60" s="858"/>
      <c r="AC60" s="858"/>
      <c r="AD60" s="858"/>
      <c r="AE60" s="858"/>
      <c r="AF60" s="858"/>
      <c r="AG60" s="858"/>
      <c r="AH60" s="858"/>
      <c r="AI60" s="858"/>
      <c r="AJ60" s="859"/>
      <c r="AK60" s="851"/>
      <c r="AL60" s="851"/>
      <c r="AM60" s="851"/>
      <c r="AN60" s="319"/>
      <c r="AO60" s="413"/>
      <c r="AP60" s="413"/>
      <c r="AQ60" s="413"/>
      <c r="AR60" s="412"/>
      <c r="AS60" s="410"/>
      <c r="AT60" s="410"/>
      <c r="AU60" s="410"/>
      <c r="AV60" s="410"/>
      <c r="AW60" s="410"/>
      <c r="AX60" s="411"/>
      <c r="AY60" s="800"/>
      <c r="AZ60" s="800"/>
      <c r="BA60" s="800"/>
      <c r="BB60" s="800"/>
      <c r="BC60" s="800"/>
      <c r="BD60" s="800"/>
      <c r="BE60" s="411"/>
      <c r="BF60" s="761"/>
      <c r="BG60" s="761"/>
      <c r="BH60" s="761"/>
      <c r="BI60" s="761"/>
      <c r="BJ60" s="761"/>
      <c r="BK60" s="643"/>
      <c r="BL60" s="618"/>
      <c r="BM60" s="612"/>
      <c r="BN60" s="612"/>
      <c r="BO60" s="612"/>
      <c r="BP60" s="412"/>
      <c r="BQ60" s="800"/>
      <c r="BR60" s="800"/>
      <c r="BS60" s="800"/>
      <c r="BT60" s="800"/>
      <c r="BU60" s="800"/>
      <c r="BV60" s="801"/>
      <c r="BW60" s="761"/>
      <c r="BX60" s="761"/>
      <c r="BY60" s="761"/>
      <c r="BZ60" s="761"/>
      <c r="CA60" s="761"/>
      <c r="CB60" s="802"/>
      <c r="CC60" s="761"/>
      <c r="CD60" s="761"/>
      <c r="CE60" s="761"/>
      <c r="CF60" s="761"/>
      <c r="CG60" s="761"/>
      <c r="CH60" s="242"/>
      <c r="CI60" s="245"/>
      <c r="CJ60" s="245"/>
    </row>
    <row r="61" spans="1:88" s="274" customFormat="1" ht="15" customHeight="1">
      <c r="A61" s="272"/>
      <c r="B61" s="272"/>
      <c r="C61" s="272"/>
      <c r="E61" s="849"/>
      <c r="F61" s="849"/>
      <c r="G61" s="857"/>
      <c r="H61" s="858"/>
      <c r="I61" s="858"/>
      <c r="J61" s="858"/>
      <c r="K61" s="858"/>
      <c r="L61" s="858"/>
      <c r="M61" s="858"/>
      <c r="N61" s="858"/>
      <c r="O61" s="858"/>
      <c r="P61" s="858"/>
      <c r="Q61" s="858"/>
      <c r="R61" s="858"/>
      <c r="S61" s="858"/>
      <c r="T61" s="858"/>
      <c r="U61" s="858"/>
      <c r="V61" s="858"/>
      <c r="W61" s="858"/>
      <c r="X61" s="858"/>
      <c r="Y61" s="858"/>
      <c r="Z61" s="858"/>
      <c r="AA61" s="858"/>
      <c r="AB61" s="858"/>
      <c r="AC61" s="858"/>
      <c r="AD61" s="858"/>
      <c r="AE61" s="858"/>
      <c r="AF61" s="858"/>
      <c r="AG61" s="858"/>
      <c r="AH61" s="858"/>
      <c r="AI61" s="858"/>
      <c r="AJ61" s="859"/>
      <c r="AK61" s="851"/>
      <c r="AL61" s="851"/>
      <c r="AM61" s="851"/>
      <c r="AN61" s="319"/>
      <c r="AO61" s="409" t="str">
        <f>IF(LEN(VLOOKUP(AK59,vysledovka!$D$8:$F$68,2,FALSE))&lt;11,"",LEFT(RIGHT(VLOOKUP(AK59,vysledovka!$D$8:$F$68,2,FALSE),11),1))</f>
        <v/>
      </c>
      <c r="AP61" s="211"/>
      <c r="AQ61" s="409" t="str">
        <f>IF(LEN(VLOOKUP(AK59,vysledovka!$D$8:$F$68,2,FALSE))&lt;10,"",LEFT(RIGHT(VLOOKUP(AK59,vysledovka!$D$8:$F$68,2,FALSE),10),1))</f>
        <v/>
      </c>
      <c r="AR61" s="411"/>
      <c r="AS61" s="409" t="str">
        <f>IF(LEN(VLOOKUP(AK59,vysledovka!$D$8:$F$68,2,FALSE))&lt;9,"",LEFT(RIGHT(VLOOKUP(AK59,vysledovka!$D$8:$F$68,2,FALSE),9),1))</f>
        <v/>
      </c>
      <c r="AT61" s="211"/>
      <c r="AU61" s="409" t="str">
        <f>IF(LEN(VLOOKUP(AK59,vysledovka!$D$8:$F$68,2,FALSE))&lt;8,"",LEFT(RIGHT(VLOOKUP(AK59,vysledovka!$D$8:$F$68,2,FALSE),8),1))</f>
        <v/>
      </c>
      <c r="AV61" s="411"/>
      <c r="AW61" s="409" t="str">
        <f>IF(LEN(VLOOKUP(AK59,vysledovka!$D$8:$F$68,2,FALSE))&lt;7,"",LEFT(RIGHT(VLOOKUP(AK59,vysledovka!$D$8:$F$68,2,FALSE),7),1))</f>
        <v/>
      </c>
      <c r="AX61" s="411"/>
      <c r="AY61" s="409" t="str">
        <f>IF(LEN(VLOOKUP(AK59,vysledovka!$D$8:$F$68,2,FALSE))&lt;6,"",LEFT(RIGHT(VLOOKUP(AK59,vysledovka!$D$8:$F$68,2,FALSE),6),1))</f>
        <v/>
      </c>
      <c r="AZ61" s="211"/>
      <c r="BA61" s="754" t="str">
        <f>IF(LEN(VLOOKUP(AK59,vysledovka!$D$8:$F$68,2,FALSE))&lt;5,"",LEFT(RIGHT(VLOOKUP(AK59,vysledovka!$D$8:$F$68,2,FALSE),5),1))</f>
        <v/>
      </c>
      <c r="BB61" s="754"/>
      <c r="BC61" s="411"/>
      <c r="BD61" s="409" t="str">
        <f>IF(LEN(VLOOKUP(AK59,vysledovka!$D$8:$F$68,2,FALSE))&lt;4,"",LEFT(RIGHT(VLOOKUP(AK59,vysledovka!$D$8:$F$68,2,FALSE),4),1))</f>
        <v/>
      </c>
      <c r="BE61" s="411"/>
      <c r="BF61" s="409" t="str">
        <f>IF(LEN(VLOOKUP(AK59,vysledovka!$D$8:$F$68,2,FALSE))&lt;3,"",LEFT(RIGHT(VLOOKUP(AK59,vysledovka!$D$8:$F$68,2,FALSE),3),1))</f>
        <v/>
      </c>
      <c r="BG61" s="411"/>
      <c r="BH61" s="409" t="str">
        <f>IF(LEN(VLOOKUP(AK59,vysledovka!$D$8:$F$68,2,FALSE))&lt;2,"",LEFT(RIGHT(VLOOKUP(AK59,vysledovka!$D$8:$F$68,2,FALSE),2),1))</f>
        <v/>
      </c>
      <c r="BI61" s="411"/>
      <c r="BJ61" s="409" t="str">
        <f>IF(VLOOKUP(AK59,vysledovka!$D$8:$F$68,2,FALSE)=0,"",IF(LEN(VLOOKUP(AK59,vysledovka!$D$8:$F$68,2,FALSE))&lt;1,"",LEFT(RIGHT(VLOOKUP(AK59,vysledovka!$D$8:$F$68,2,FALSE),1),1)))</f>
        <v/>
      </c>
      <c r="BK61" s="643"/>
      <c r="BL61" s="618"/>
      <c r="BM61" s="409" t="str">
        <f>IF(LEN(VLOOKUP(AK59,vysledovka!$D$8:$F$68,3,FALSE))&lt;11,"",LEFT(RIGHT(VLOOKUP(AK59,vysledovka!$D$8:$F$68,3,FALSE),11),1))</f>
        <v/>
      </c>
      <c r="BN61" s="211"/>
      <c r="BO61" s="409" t="str">
        <f>IF(LEN(VLOOKUP(AK59,vysledovka!$D$8:$F$68,3,FALSE))&lt;10,"",LEFT(RIGHT(VLOOKUP(AK59,vysledovka!$D$8:$F$68,3,FALSE),10),1))</f>
        <v/>
      </c>
      <c r="BP61" s="411"/>
      <c r="BQ61" s="409" t="str">
        <f>IF(LEN(VLOOKUP(AK59,vysledovka!$D$8:$F$68,3,FALSE))&lt;9,"",LEFT(RIGHT(VLOOKUP(AK59,vysledovka!$D$8:$F$68,3,FALSE),9),1))</f>
        <v/>
      </c>
      <c r="BR61" s="211"/>
      <c r="BS61" s="409" t="str">
        <f>IF(LEN(VLOOKUP(AK59,vysledovka!$D$8:$F$68,3,FALSE))&lt;8,"",LEFT(RIGHT(VLOOKUP(AK59,vysledovka!$D$8:$F$68,3,FALSE),8),1))</f>
        <v/>
      </c>
      <c r="BT61" s="411"/>
      <c r="BU61" s="409" t="str">
        <f>IF(LEN(VLOOKUP(AK59,vysledovka!$D$8:$F$68,3,FALSE))&lt;7,"",LEFT(RIGHT(VLOOKUP(AK59,vysledovka!$D$8:$F$68,3,FALSE),7),1))</f>
        <v/>
      </c>
      <c r="BV61" s="801"/>
      <c r="BW61" s="409" t="str">
        <f>IF(LEN(VLOOKUP(AK59,vysledovka!$D$8:$F$68,3,FALSE))&lt;6,"",LEFT(RIGHT(VLOOKUP(AK59,vysledovka!$D$8:$F$68,3,FALSE),6),1))</f>
        <v/>
      </c>
      <c r="BX61" s="411"/>
      <c r="BY61" s="409" t="str">
        <f>IF(LEN(VLOOKUP(AK59,vysledovka!$D$8:$F$68,3,FALSE))&lt;5,"",LEFT(RIGHT(VLOOKUP(AK59,vysledovka!$D$8:$F$68,3,FALSE),5),1))</f>
        <v/>
      </c>
      <c r="BZ61" s="411"/>
      <c r="CA61" s="409" t="str">
        <f>IF(LEN(VLOOKUP(AK59,vysledovka!$D$8:$F$68,3,FALSE))&lt;4,"",LEFT(RIGHT(VLOOKUP(AK59,vysledovka!$D$8:$F$68,3,FALSE),4),1))</f>
        <v/>
      </c>
      <c r="CB61" s="802"/>
      <c r="CC61" s="409" t="str">
        <f>IF(LEN(VLOOKUP(AK59,vysledovka!$D$8:$F$68,3,FALSE))&lt;3,"",LEFT(RIGHT(VLOOKUP(AK59,vysledovka!$D$8:$F$68,3,FALSE),3),1))</f>
        <v/>
      </c>
      <c r="CD61" s="411"/>
      <c r="CE61" s="409" t="str">
        <f>IF(LEN(VLOOKUP(AK59,vysledovka!$D$8:$F$68,3,FALSE))&lt;2,"",LEFT(RIGHT(VLOOKUP(AK59,vysledovka!$D$8:$F$68,3,FALSE),2),1))</f>
        <v/>
      </c>
      <c r="CF61" s="411"/>
      <c r="CG61" s="409" t="str">
        <f>IF(VLOOKUP(AK59,vysledovka!$D$8:$F$68,3,FALSE)=0,"",IF(LEN(VLOOKUP(AK59,vysledovka!$D$8:$F$68,3,FALSE))&lt;1,"",LEFT(RIGHT(VLOOKUP(AK59,vysledovka!$D$8:$F$68,3,FALSE),1),1)))</f>
        <v/>
      </c>
      <c r="CH61" s="242"/>
      <c r="CI61" s="272"/>
      <c r="CJ61" s="272"/>
    </row>
    <row r="62" spans="1:88" s="274" customFormat="1" ht="3" customHeight="1">
      <c r="A62" s="272"/>
      <c r="B62" s="272"/>
      <c r="C62" s="272"/>
      <c r="E62" s="849"/>
      <c r="F62" s="849"/>
      <c r="G62" s="857"/>
      <c r="H62" s="858"/>
      <c r="I62" s="858"/>
      <c r="J62" s="858"/>
      <c r="K62" s="858"/>
      <c r="L62" s="858"/>
      <c r="M62" s="858"/>
      <c r="N62" s="858"/>
      <c r="O62" s="858"/>
      <c r="P62" s="858"/>
      <c r="Q62" s="858"/>
      <c r="R62" s="858"/>
      <c r="S62" s="858"/>
      <c r="T62" s="858"/>
      <c r="U62" s="858"/>
      <c r="V62" s="858"/>
      <c r="W62" s="858"/>
      <c r="X62" s="858"/>
      <c r="Y62" s="858"/>
      <c r="Z62" s="858"/>
      <c r="AA62" s="858"/>
      <c r="AB62" s="858"/>
      <c r="AC62" s="858"/>
      <c r="AD62" s="858"/>
      <c r="AE62" s="858"/>
      <c r="AF62" s="858"/>
      <c r="AG62" s="858"/>
      <c r="AH62" s="858"/>
      <c r="AI62" s="858"/>
      <c r="AJ62" s="859"/>
      <c r="AK62" s="851"/>
      <c r="AL62" s="851"/>
      <c r="AM62" s="851"/>
      <c r="AN62" s="322"/>
      <c r="AO62" s="331"/>
      <c r="AP62" s="331"/>
      <c r="AQ62" s="331"/>
      <c r="AR62" s="331"/>
      <c r="AS62" s="331"/>
      <c r="AT62" s="331"/>
      <c r="AU62" s="331"/>
      <c r="AV62" s="331"/>
      <c r="AW62" s="331"/>
      <c r="AX62" s="331"/>
      <c r="AY62" s="331"/>
      <c r="AZ62" s="331"/>
      <c r="BA62" s="331"/>
      <c r="BB62" s="331"/>
      <c r="BC62" s="331"/>
      <c r="BD62" s="331"/>
      <c r="BE62" s="270"/>
      <c r="BF62" s="270"/>
      <c r="BG62" s="270"/>
      <c r="BH62" s="270"/>
      <c r="BI62" s="270"/>
      <c r="BJ62" s="270"/>
      <c r="BK62" s="270"/>
      <c r="BL62" s="638"/>
      <c r="BM62" s="638"/>
      <c r="BN62" s="638"/>
      <c r="BO62" s="638"/>
      <c r="BP62" s="638"/>
      <c r="BQ62" s="638"/>
      <c r="BR62" s="638"/>
      <c r="BS62" s="638"/>
      <c r="BT62" s="638"/>
      <c r="BU62" s="638"/>
      <c r="BV62" s="638"/>
      <c r="BW62" s="638"/>
      <c r="BX62" s="638"/>
      <c r="BY62" s="638"/>
      <c r="BZ62" s="638"/>
      <c r="CA62" s="638"/>
      <c r="CB62" s="638"/>
      <c r="CC62" s="270"/>
      <c r="CD62" s="270"/>
      <c r="CE62" s="270"/>
      <c r="CF62" s="270"/>
      <c r="CG62" s="270"/>
      <c r="CH62" s="243"/>
      <c r="CI62" s="272"/>
      <c r="CJ62" s="272"/>
    </row>
    <row r="63" spans="1:88" s="206" customFormat="1" ht="3" customHeight="1">
      <c r="A63" s="272"/>
      <c r="B63" s="273"/>
      <c r="C63" s="178"/>
      <c r="D63" s="178"/>
      <c r="E63" s="854" t="s">
        <v>775</v>
      </c>
      <c r="F63" s="855"/>
      <c r="G63" s="857" t="str">
        <f>Index!C245</f>
        <v>Ostatné výnosové úroky (662A)</v>
      </c>
      <c r="H63" s="858"/>
      <c r="I63" s="858"/>
      <c r="J63" s="858"/>
      <c r="K63" s="858"/>
      <c r="L63" s="858"/>
      <c r="M63" s="858"/>
      <c r="N63" s="858"/>
      <c r="O63" s="858"/>
      <c r="P63" s="858"/>
      <c r="Q63" s="858"/>
      <c r="R63" s="858"/>
      <c r="S63" s="858"/>
      <c r="T63" s="858"/>
      <c r="U63" s="858"/>
      <c r="V63" s="858"/>
      <c r="W63" s="858"/>
      <c r="X63" s="858"/>
      <c r="Y63" s="858"/>
      <c r="Z63" s="858"/>
      <c r="AA63" s="858"/>
      <c r="AB63" s="858"/>
      <c r="AC63" s="858"/>
      <c r="AD63" s="858"/>
      <c r="AE63" s="858"/>
      <c r="AF63" s="858"/>
      <c r="AG63" s="858"/>
      <c r="AH63" s="858"/>
      <c r="AI63" s="858"/>
      <c r="AJ63" s="859"/>
      <c r="AK63" s="850" t="s">
        <v>823</v>
      </c>
      <c r="AL63" s="851"/>
      <c r="AM63" s="851"/>
      <c r="AN63" s="321"/>
      <c r="AO63" s="332"/>
      <c r="AP63" s="332"/>
      <c r="AQ63" s="332"/>
      <c r="AR63" s="332"/>
      <c r="AS63" s="332"/>
      <c r="AT63" s="332"/>
      <c r="AU63" s="332"/>
      <c r="AV63" s="332"/>
      <c r="AW63" s="332"/>
      <c r="AX63" s="332"/>
      <c r="AY63" s="332"/>
      <c r="AZ63" s="332"/>
      <c r="BA63" s="332"/>
      <c r="BB63" s="332"/>
      <c r="BC63" s="332"/>
      <c r="BD63" s="332"/>
      <c r="BE63" s="264"/>
      <c r="BF63" s="264"/>
      <c r="BG63" s="264"/>
      <c r="BH63" s="264"/>
      <c r="BI63" s="264"/>
      <c r="BJ63" s="264"/>
      <c r="BK63" s="264"/>
      <c r="BL63" s="659"/>
      <c r="BM63" s="659"/>
      <c r="BN63" s="659"/>
      <c r="BO63" s="659"/>
      <c r="BP63" s="659"/>
      <c r="BQ63" s="659"/>
      <c r="BR63" s="659"/>
      <c r="BS63" s="659"/>
      <c r="BT63" s="659"/>
      <c r="BU63" s="659"/>
      <c r="BV63" s="659"/>
      <c r="BW63" s="659"/>
      <c r="BX63" s="659"/>
      <c r="BY63" s="659"/>
      <c r="BZ63" s="659"/>
      <c r="CA63" s="659"/>
      <c r="CB63" s="659"/>
      <c r="CC63" s="264"/>
      <c r="CD63" s="264"/>
      <c r="CE63" s="264"/>
      <c r="CF63" s="264"/>
      <c r="CG63" s="264"/>
      <c r="CH63" s="241"/>
      <c r="CI63" s="245"/>
      <c r="CJ63" s="245"/>
    </row>
    <row r="64" spans="1:88" s="206" customFormat="1" ht="3" customHeight="1">
      <c r="A64" s="272"/>
      <c r="B64" s="272"/>
      <c r="C64" s="272"/>
      <c r="D64" s="273"/>
      <c r="E64" s="854"/>
      <c r="F64" s="855"/>
      <c r="G64" s="857"/>
      <c r="H64" s="858"/>
      <c r="I64" s="858"/>
      <c r="J64" s="858"/>
      <c r="K64" s="858"/>
      <c r="L64" s="858"/>
      <c r="M64" s="858"/>
      <c r="N64" s="858"/>
      <c r="O64" s="858"/>
      <c r="P64" s="858"/>
      <c r="Q64" s="858"/>
      <c r="R64" s="858"/>
      <c r="S64" s="858"/>
      <c r="T64" s="858"/>
      <c r="U64" s="858"/>
      <c r="V64" s="858"/>
      <c r="W64" s="858"/>
      <c r="X64" s="858"/>
      <c r="Y64" s="858"/>
      <c r="Z64" s="858"/>
      <c r="AA64" s="858"/>
      <c r="AB64" s="858"/>
      <c r="AC64" s="858"/>
      <c r="AD64" s="858"/>
      <c r="AE64" s="858"/>
      <c r="AF64" s="858"/>
      <c r="AG64" s="858"/>
      <c r="AH64" s="858"/>
      <c r="AI64" s="858"/>
      <c r="AJ64" s="859"/>
      <c r="AK64" s="851"/>
      <c r="AL64" s="851"/>
      <c r="AM64" s="851"/>
      <c r="AN64" s="319"/>
      <c r="AO64" s="413"/>
      <c r="AP64" s="413"/>
      <c r="AQ64" s="413"/>
      <c r="AR64" s="412"/>
      <c r="AS64" s="410"/>
      <c r="AT64" s="410"/>
      <c r="AU64" s="410"/>
      <c r="AV64" s="410"/>
      <c r="AW64" s="410"/>
      <c r="AX64" s="411"/>
      <c r="AY64" s="800"/>
      <c r="AZ64" s="800"/>
      <c r="BA64" s="800"/>
      <c r="BB64" s="800"/>
      <c r="BC64" s="800"/>
      <c r="BD64" s="800"/>
      <c r="BE64" s="411"/>
      <c r="BF64" s="761"/>
      <c r="BG64" s="761"/>
      <c r="BH64" s="761"/>
      <c r="BI64" s="761"/>
      <c r="BJ64" s="761"/>
      <c r="BK64" s="643"/>
      <c r="BL64" s="618"/>
      <c r="BM64" s="612"/>
      <c r="BN64" s="612"/>
      <c r="BO64" s="612"/>
      <c r="BP64" s="412"/>
      <c r="BQ64" s="800"/>
      <c r="BR64" s="800"/>
      <c r="BS64" s="800"/>
      <c r="BT64" s="800"/>
      <c r="BU64" s="800"/>
      <c r="BV64" s="801"/>
      <c r="BW64" s="761"/>
      <c r="BX64" s="761"/>
      <c r="BY64" s="761"/>
      <c r="BZ64" s="761"/>
      <c r="CA64" s="761"/>
      <c r="CB64" s="802"/>
      <c r="CC64" s="761"/>
      <c r="CD64" s="761"/>
      <c r="CE64" s="761"/>
      <c r="CF64" s="761"/>
      <c r="CG64" s="761"/>
      <c r="CH64" s="242"/>
      <c r="CI64" s="245"/>
      <c r="CJ64" s="245"/>
    </row>
    <row r="65" spans="1:88" s="274" customFormat="1" ht="15" customHeight="1">
      <c r="A65" s="272"/>
      <c r="B65" s="272"/>
      <c r="C65" s="272"/>
      <c r="E65" s="854"/>
      <c r="F65" s="855"/>
      <c r="G65" s="857"/>
      <c r="H65" s="858"/>
      <c r="I65" s="858"/>
      <c r="J65" s="858"/>
      <c r="K65" s="858"/>
      <c r="L65" s="858"/>
      <c r="M65" s="858"/>
      <c r="N65" s="858"/>
      <c r="O65" s="858"/>
      <c r="P65" s="858"/>
      <c r="Q65" s="858"/>
      <c r="R65" s="858"/>
      <c r="S65" s="858"/>
      <c r="T65" s="858"/>
      <c r="U65" s="858"/>
      <c r="V65" s="858"/>
      <c r="W65" s="858"/>
      <c r="X65" s="858"/>
      <c r="Y65" s="858"/>
      <c r="Z65" s="858"/>
      <c r="AA65" s="858"/>
      <c r="AB65" s="858"/>
      <c r="AC65" s="858"/>
      <c r="AD65" s="858"/>
      <c r="AE65" s="858"/>
      <c r="AF65" s="858"/>
      <c r="AG65" s="858"/>
      <c r="AH65" s="858"/>
      <c r="AI65" s="858"/>
      <c r="AJ65" s="859"/>
      <c r="AK65" s="851"/>
      <c r="AL65" s="851"/>
      <c r="AM65" s="851"/>
      <c r="AN65" s="319"/>
      <c r="AO65" s="409" t="str">
        <f>IF(LEN(VLOOKUP(AK63,vysledovka!$D$8:$F$68,2,FALSE))&lt;11,"",LEFT(RIGHT(VLOOKUP(AK63,vysledovka!$D$8:$F$68,2,FALSE),11),1))</f>
        <v/>
      </c>
      <c r="AP65" s="211"/>
      <c r="AQ65" s="409" t="str">
        <f>IF(LEN(VLOOKUP(AK63,vysledovka!$D$8:$F$68,2,FALSE))&lt;10,"",LEFT(RIGHT(VLOOKUP(AK63,vysledovka!$D$8:$F$68,2,FALSE),10),1))</f>
        <v/>
      </c>
      <c r="AR65" s="411"/>
      <c r="AS65" s="409" t="str">
        <f>IF(LEN(VLOOKUP(AK63,vysledovka!$D$8:$F$68,2,FALSE))&lt;9,"",LEFT(RIGHT(VLOOKUP(AK63,vysledovka!$D$8:$F$68,2,FALSE),9),1))</f>
        <v/>
      </c>
      <c r="AT65" s="211"/>
      <c r="AU65" s="409" t="str">
        <f>IF(LEN(VLOOKUP(AK63,vysledovka!$D$8:$F$68,2,FALSE))&lt;8,"",LEFT(RIGHT(VLOOKUP(AK63,vysledovka!$D$8:$F$68,2,FALSE),8),1))</f>
        <v/>
      </c>
      <c r="AV65" s="411"/>
      <c r="AW65" s="409" t="str">
        <f>IF(LEN(VLOOKUP(AK63,vysledovka!$D$8:$F$68,2,FALSE))&lt;7,"",LEFT(RIGHT(VLOOKUP(AK63,vysledovka!$D$8:$F$68,2,FALSE),7),1))</f>
        <v/>
      </c>
      <c r="AX65" s="411"/>
      <c r="AY65" s="409" t="str">
        <f>IF(LEN(VLOOKUP(AK63,vysledovka!$D$8:$F$68,2,FALSE))&lt;6,"",LEFT(RIGHT(VLOOKUP(AK63,vysledovka!$D$8:$F$68,2,FALSE),6),1))</f>
        <v/>
      </c>
      <c r="AZ65" s="211"/>
      <c r="BA65" s="754" t="str">
        <f>IF(LEN(VLOOKUP(AK63,vysledovka!$D$8:$F$68,2,FALSE))&lt;5,"",LEFT(RIGHT(VLOOKUP(AK63,vysledovka!$D$8:$F$68,2,FALSE),5),1))</f>
        <v/>
      </c>
      <c r="BB65" s="754"/>
      <c r="BC65" s="411"/>
      <c r="BD65" s="409" t="str">
        <f>IF(LEN(VLOOKUP(AK63,vysledovka!$D$8:$F$68,2,FALSE))&lt;4,"",LEFT(RIGHT(VLOOKUP(AK63,vysledovka!$D$8:$F$68,2,FALSE),4),1))</f>
        <v/>
      </c>
      <c r="BE65" s="411"/>
      <c r="BF65" s="409" t="str">
        <f>IF(LEN(VLOOKUP(AK63,vysledovka!$D$8:$F$68,2,FALSE))&lt;3,"",LEFT(RIGHT(VLOOKUP(AK63,vysledovka!$D$8:$F$68,2,FALSE),3),1))</f>
        <v/>
      </c>
      <c r="BG65" s="411"/>
      <c r="BH65" s="409" t="str">
        <f>IF(LEN(VLOOKUP(AK63,vysledovka!$D$8:$F$68,2,FALSE))&lt;2,"",LEFT(RIGHT(VLOOKUP(AK63,vysledovka!$D$8:$F$68,2,FALSE),2),1))</f>
        <v/>
      </c>
      <c r="BI65" s="411"/>
      <c r="BJ65" s="409" t="str">
        <f>IF(VLOOKUP(AK63,vysledovka!$D$8:$F$68,2,FALSE)=0,"",IF(LEN(VLOOKUP(AK63,vysledovka!$D$8:$F$68,2,FALSE))&lt;1,"",LEFT(RIGHT(VLOOKUP(AK63,vysledovka!$D$8:$F$68,2,FALSE),1),1)))</f>
        <v/>
      </c>
      <c r="BK65" s="643"/>
      <c r="BL65" s="618"/>
      <c r="BM65" s="409" t="str">
        <f>IF(LEN(VLOOKUP(AK63,vysledovka!$D$8:$F$68,3,FALSE))&lt;11,"",LEFT(RIGHT(VLOOKUP(AK63,vysledovka!$D$8:$F$68,3,FALSE),11),1))</f>
        <v/>
      </c>
      <c r="BN65" s="211"/>
      <c r="BO65" s="409" t="str">
        <f>IF(LEN(VLOOKUP(AK63,vysledovka!$D$8:$F$68,3,FALSE))&lt;10,"",LEFT(RIGHT(VLOOKUP(AK63,vysledovka!$D$8:$F$68,3,FALSE),10),1))</f>
        <v/>
      </c>
      <c r="BP65" s="411"/>
      <c r="BQ65" s="409" t="str">
        <f>IF(LEN(VLOOKUP(AK63,vysledovka!$D$8:$F$68,3,FALSE))&lt;9,"",LEFT(RIGHT(VLOOKUP(AK63,vysledovka!$D$8:$F$68,3,FALSE),9),1))</f>
        <v/>
      </c>
      <c r="BR65" s="211"/>
      <c r="BS65" s="409" t="str">
        <f>IF(LEN(VLOOKUP(AK63,vysledovka!$D$8:$F$68,3,FALSE))&lt;8,"",LEFT(RIGHT(VLOOKUP(AK63,vysledovka!$D$8:$F$68,3,FALSE),8),1))</f>
        <v/>
      </c>
      <c r="BT65" s="411"/>
      <c r="BU65" s="409" t="str">
        <f>IF(LEN(VLOOKUP(AK63,vysledovka!$D$8:$F$68,3,FALSE))&lt;7,"",LEFT(RIGHT(VLOOKUP(AK63,vysledovka!$D$8:$F$68,3,FALSE),7),1))</f>
        <v/>
      </c>
      <c r="BV65" s="801"/>
      <c r="BW65" s="409" t="str">
        <f>IF(LEN(VLOOKUP(AK63,vysledovka!$D$8:$F$68,3,FALSE))&lt;6,"",LEFT(RIGHT(VLOOKUP(AK63,vysledovka!$D$8:$F$68,3,FALSE),6),1))</f>
        <v/>
      </c>
      <c r="BX65" s="411"/>
      <c r="BY65" s="409" t="str">
        <f>IF(LEN(VLOOKUP(AK63,vysledovka!$D$8:$F$68,3,FALSE))&lt;5,"",LEFT(RIGHT(VLOOKUP(AK63,vysledovka!$D$8:$F$68,3,FALSE),5),1))</f>
        <v/>
      </c>
      <c r="BZ65" s="411"/>
      <c r="CA65" s="409" t="str">
        <f>IF(LEN(VLOOKUP(AK63,vysledovka!$D$8:$F$68,3,FALSE))&lt;4,"",LEFT(RIGHT(VLOOKUP(AK63,vysledovka!$D$8:$F$68,3,FALSE),4),1))</f>
        <v/>
      </c>
      <c r="CB65" s="802"/>
      <c r="CC65" s="409" t="str">
        <f>IF(LEN(VLOOKUP(AK63,vysledovka!$D$8:$F$68,3,FALSE))&lt;3,"",LEFT(RIGHT(VLOOKUP(AK63,vysledovka!$D$8:$F$68,3,FALSE),3),1))</f>
        <v/>
      </c>
      <c r="CD65" s="411"/>
      <c r="CE65" s="409" t="str">
        <f>IF(LEN(VLOOKUP(AK63,vysledovka!$D$8:$F$68,3,FALSE))&lt;2,"",LEFT(RIGHT(VLOOKUP(AK63,vysledovka!$D$8:$F$68,3,FALSE),2),1))</f>
        <v/>
      </c>
      <c r="CF65" s="411"/>
      <c r="CG65" s="409" t="str">
        <f>IF(VLOOKUP(AK63,vysledovka!$D$8:$F$68,3,FALSE)=0,"",IF(LEN(VLOOKUP(AK63,vysledovka!$D$8:$F$68,3,FALSE))&lt;1,"",LEFT(RIGHT(VLOOKUP(AK63,vysledovka!$D$8:$F$68,3,FALSE),1),1)))</f>
        <v/>
      </c>
      <c r="CH65" s="242"/>
      <c r="CI65" s="272"/>
      <c r="CJ65" s="272"/>
    </row>
    <row r="66" spans="1:88" s="274" customFormat="1" ht="3" customHeight="1">
      <c r="A66" s="272"/>
      <c r="B66" s="272"/>
      <c r="C66" s="272"/>
      <c r="E66" s="854"/>
      <c r="F66" s="855"/>
      <c r="G66" s="857"/>
      <c r="H66" s="858"/>
      <c r="I66" s="858"/>
      <c r="J66" s="858"/>
      <c r="K66" s="858"/>
      <c r="L66" s="858"/>
      <c r="M66" s="858"/>
      <c r="N66" s="858"/>
      <c r="O66" s="858"/>
      <c r="P66" s="858"/>
      <c r="Q66" s="858"/>
      <c r="R66" s="858"/>
      <c r="S66" s="858"/>
      <c r="T66" s="858"/>
      <c r="U66" s="858"/>
      <c r="V66" s="858"/>
      <c r="W66" s="858"/>
      <c r="X66" s="858"/>
      <c r="Y66" s="858"/>
      <c r="Z66" s="858"/>
      <c r="AA66" s="858"/>
      <c r="AB66" s="858"/>
      <c r="AC66" s="858"/>
      <c r="AD66" s="858"/>
      <c r="AE66" s="858"/>
      <c r="AF66" s="858"/>
      <c r="AG66" s="858"/>
      <c r="AH66" s="858"/>
      <c r="AI66" s="858"/>
      <c r="AJ66" s="859"/>
      <c r="AK66" s="851"/>
      <c r="AL66" s="851"/>
      <c r="AM66" s="851"/>
      <c r="AN66" s="322"/>
      <c r="AO66" s="331"/>
      <c r="AP66" s="331"/>
      <c r="AQ66" s="331"/>
      <c r="AR66" s="331"/>
      <c r="AS66" s="331"/>
      <c r="AT66" s="331"/>
      <c r="AU66" s="331"/>
      <c r="AV66" s="331"/>
      <c r="AW66" s="331"/>
      <c r="AX66" s="331"/>
      <c r="AY66" s="331"/>
      <c r="AZ66" s="331"/>
      <c r="BA66" s="331"/>
      <c r="BB66" s="331"/>
      <c r="BC66" s="331"/>
      <c r="BD66" s="331"/>
      <c r="BE66" s="270"/>
      <c r="BF66" s="270"/>
      <c r="BG66" s="270"/>
      <c r="BH66" s="270"/>
      <c r="BI66" s="270"/>
      <c r="BJ66" s="270"/>
      <c r="BK66" s="270"/>
      <c r="BL66" s="638"/>
      <c r="BM66" s="638"/>
      <c r="BN66" s="638"/>
      <c r="BO66" s="638"/>
      <c r="BP66" s="638"/>
      <c r="BQ66" s="638"/>
      <c r="BR66" s="638"/>
      <c r="BS66" s="638"/>
      <c r="BT66" s="638"/>
      <c r="BU66" s="638"/>
      <c r="BV66" s="638"/>
      <c r="BW66" s="638"/>
      <c r="BX66" s="638"/>
      <c r="BY66" s="638"/>
      <c r="BZ66" s="638"/>
      <c r="CA66" s="638"/>
      <c r="CB66" s="638"/>
      <c r="CC66" s="270"/>
      <c r="CD66" s="270"/>
      <c r="CE66" s="270"/>
      <c r="CF66" s="270"/>
      <c r="CG66" s="270"/>
      <c r="CH66" s="243"/>
      <c r="CI66" s="272"/>
      <c r="CJ66" s="272"/>
    </row>
    <row r="67" spans="1:88" s="206" customFormat="1" ht="3" customHeight="1">
      <c r="A67" s="173"/>
      <c r="B67" s="325"/>
      <c r="C67" s="178"/>
      <c r="D67" s="178"/>
      <c r="E67" s="849" t="s">
        <v>217</v>
      </c>
      <c r="F67" s="849"/>
      <c r="G67" s="857" t="str">
        <f>Index!C246</f>
        <v>Kurzové zisky (663)</v>
      </c>
      <c r="H67" s="858"/>
      <c r="I67" s="858"/>
      <c r="J67" s="858"/>
      <c r="K67" s="858"/>
      <c r="L67" s="858"/>
      <c r="M67" s="858"/>
      <c r="N67" s="858"/>
      <c r="O67" s="858"/>
      <c r="P67" s="858"/>
      <c r="Q67" s="858"/>
      <c r="R67" s="858"/>
      <c r="S67" s="858"/>
      <c r="T67" s="858"/>
      <c r="U67" s="858"/>
      <c r="V67" s="858"/>
      <c r="W67" s="858"/>
      <c r="X67" s="858"/>
      <c r="Y67" s="858"/>
      <c r="Z67" s="858"/>
      <c r="AA67" s="858"/>
      <c r="AB67" s="858"/>
      <c r="AC67" s="858"/>
      <c r="AD67" s="858"/>
      <c r="AE67" s="858"/>
      <c r="AF67" s="858"/>
      <c r="AG67" s="858"/>
      <c r="AH67" s="858"/>
      <c r="AI67" s="858"/>
      <c r="AJ67" s="859"/>
      <c r="AK67" s="850" t="s">
        <v>826</v>
      </c>
      <c r="AL67" s="851"/>
      <c r="AM67" s="851"/>
      <c r="AN67" s="321"/>
      <c r="AO67" s="332"/>
      <c r="AP67" s="332"/>
      <c r="AQ67" s="332"/>
      <c r="AR67" s="332"/>
      <c r="AS67" s="332"/>
      <c r="AT67" s="332"/>
      <c r="AU67" s="332"/>
      <c r="AV67" s="332"/>
      <c r="AW67" s="332"/>
      <c r="AX67" s="332"/>
      <c r="AY67" s="332"/>
      <c r="AZ67" s="332"/>
      <c r="BA67" s="332"/>
      <c r="BB67" s="332"/>
      <c r="BC67" s="332"/>
      <c r="BD67" s="332"/>
      <c r="BE67" s="264"/>
      <c r="BF67" s="264"/>
      <c r="BG67" s="264"/>
      <c r="BH67" s="264"/>
      <c r="BI67" s="264"/>
      <c r="BJ67" s="264"/>
      <c r="BK67" s="264"/>
      <c r="BL67" s="659"/>
      <c r="BM67" s="659"/>
      <c r="BN67" s="659"/>
      <c r="BO67" s="659"/>
      <c r="BP67" s="659"/>
      <c r="BQ67" s="659"/>
      <c r="BR67" s="659"/>
      <c r="BS67" s="659"/>
      <c r="BT67" s="659"/>
      <c r="BU67" s="659"/>
      <c r="BV67" s="659"/>
      <c r="BW67" s="659"/>
      <c r="BX67" s="659"/>
      <c r="BY67" s="659"/>
      <c r="BZ67" s="659"/>
      <c r="CA67" s="659"/>
      <c r="CB67" s="659"/>
      <c r="CC67" s="264"/>
      <c r="CD67" s="264"/>
      <c r="CE67" s="264"/>
      <c r="CF67" s="264"/>
      <c r="CG67" s="264"/>
      <c r="CH67" s="241"/>
      <c r="CI67" s="245"/>
      <c r="CJ67" s="245"/>
    </row>
    <row r="68" spans="1:88" s="206" customFormat="1" ht="3" customHeight="1">
      <c r="A68" s="173"/>
      <c r="B68" s="173"/>
      <c r="C68" s="173"/>
      <c r="D68" s="325"/>
      <c r="E68" s="849"/>
      <c r="F68" s="849"/>
      <c r="G68" s="857"/>
      <c r="H68" s="858"/>
      <c r="I68" s="858"/>
      <c r="J68" s="858"/>
      <c r="K68" s="858"/>
      <c r="L68" s="858"/>
      <c r="M68" s="858"/>
      <c r="N68" s="858"/>
      <c r="O68" s="858"/>
      <c r="P68" s="858"/>
      <c r="Q68" s="858"/>
      <c r="R68" s="858"/>
      <c r="S68" s="858"/>
      <c r="T68" s="858"/>
      <c r="U68" s="858"/>
      <c r="V68" s="858"/>
      <c r="W68" s="858"/>
      <c r="X68" s="858"/>
      <c r="Y68" s="858"/>
      <c r="Z68" s="858"/>
      <c r="AA68" s="858"/>
      <c r="AB68" s="858"/>
      <c r="AC68" s="858"/>
      <c r="AD68" s="858"/>
      <c r="AE68" s="858"/>
      <c r="AF68" s="858"/>
      <c r="AG68" s="858"/>
      <c r="AH68" s="858"/>
      <c r="AI68" s="858"/>
      <c r="AJ68" s="859"/>
      <c r="AK68" s="851"/>
      <c r="AL68" s="851"/>
      <c r="AM68" s="851"/>
      <c r="AN68" s="319"/>
      <c r="AO68" s="413"/>
      <c r="AP68" s="413"/>
      <c r="AQ68" s="413"/>
      <c r="AR68" s="412"/>
      <c r="AS68" s="414"/>
      <c r="AT68" s="414"/>
      <c r="AU68" s="414"/>
      <c r="AV68" s="414"/>
      <c r="AW68" s="414"/>
      <c r="AX68" s="415"/>
      <c r="AY68" s="613"/>
      <c r="AZ68" s="613"/>
      <c r="BA68" s="613"/>
      <c r="BB68" s="613"/>
      <c r="BC68" s="613"/>
      <c r="BD68" s="613"/>
      <c r="BE68" s="411"/>
      <c r="BF68" s="761"/>
      <c r="BG68" s="761"/>
      <c r="BH68" s="761"/>
      <c r="BI68" s="761"/>
      <c r="BJ68" s="761"/>
      <c r="BK68" s="643"/>
      <c r="BL68" s="618"/>
      <c r="BM68" s="612"/>
      <c r="BN68" s="612"/>
      <c r="BO68" s="612"/>
      <c r="BP68" s="412"/>
      <c r="BQ68" s="613"/>
      <c r="BR68" s="613"/>
      <c r="BS68" s="613"/>
      <c r="BT68" s="613"/>
      <c r="BU68" s="613"/>
      <c r="BV68" s="610"/>
      <c r="BW68" s="614"/>
      <c r="BX68" s="614"/>
      <c r="BY68" s="614"/>
      <c r="BZ68" s="614"/>
      <c r="CA68" s="614"/>
      <c r="CB68" s="611"/>
      <c r="CC68" s="614"/>
      <c r="CD68" s="614"/>
      <c r="CE68" s="614"/>
      <c r="CF68" s="614"/>
      <c r="CG68" s="614"/>
      <c r="CH68" s="242"/>
      <c r="CI68" s="245"/>
      <c r="CJ68" s="245"/>
    </row>
    <row r="69" spans="1:88" s="203" customFormat="1" ht="15" customHeight="1">
      <c r="A69" s="173"/>
      <c r="B69" s="173"/>
      <c r="C69" s="173"/>
      <c r="E69" s="849"/>
      <c r="F69" s="849"/>
      <c r="G69" s="857"/>
      <c r="H69" s="858"/>
      <c r="I69" s="858"/>
      <c r="J69" s="858"/>
      <c r="K69" s="858"/>
      <c r="L69" s="858"/>
      <c r="M69" s="858"/>
      <c r="N69" s="858"/>
      <c r="O69" s="858"/>
      <c r="P69" s="858"/>
      <c r="Q69" s="858"/>
      <c r="R69" s="858"/>
      <c r="S69" s="858"/>
      <c r="T69" s="858"/>
      <c r="U69" s="858"/>
      <c r="V69" s="858"/>
      <c r="W69" s="858"/>
      <c r="X69" s="858"/>
      <c r="Y69" s="858"/>
      <c r="Z69" s="858"/>
      <c r="AA69" s="858"/>
      <c r="AB69" s="858"/>
      <c r="AC69" s="858"/>
      <c r="AD69" s="858"/>
      <c r="AE69" s="858"/>
      <c r="AF69" s="858"/>
      <c r="AG69" s="858"/>
      <c r="AH69" s="858"/>
      <c r="AI69" s="858"/>
      <c r="AJ69" s="859"/>
      <c r="AK69" s="851"/>
      <c r="AL69" s="851"/>
      <c r="AM69" s="851"/>
      <c r="AN69" s="319"/>
      <c r="AO69" s="409" t="str">
        <f>IF(LEN(VLOOKUP(AK67,vysledovka!$D$8:$F$68,2,FALSE))&lt;11,"",LEFT(RIGHT(VLOOKUP(AK67,vysledovka!$D$8:$F$68,2,FALSE),11),1))</f>
        <v/>
      </c>
      <c r="AP69" s="211"/>
      <c r="AQ69" s="409" t="str">
        <f>IF(LEN(VLOOKUP(AK67,vysledovka!$D$8:$F$68,2,FALSE))&lt;10,"",LEFT(RIGHT(VLOOKUP(AK67,vysledovka!$D$8:$F$68,2,FALSE),10),1))</f>
        <v/>
      </c>
      <c r="AR69" s="411"/>
      <c r="AS69" s="409" t="str">
        <f>IF(LEN(VLOOKUP(AK67,vysledovka!$D$8:$F$68,2,FALSE))&lt;9,"",LEFT(RIGHT(VLOOKUP(AK67,vysledovka!$D$8:$F$68,2,FALSE),9),1))</f>
        <v/>
      </c>
      <c r="AT69" s="211"/>
      <c r="AU69" s="409" t="str">
        <f>IF(LEN(VLOOKUP(AK67,vysledovka!$D$8:$F$68,2,FALSE))&lt;8,"",LEFT(RIGHT(VLOOKUP(AK67,vysledovka!$D$8:$F$68,2,FALSE),8),1))</f>
        <v/>
      </c>
      <c r="AV69" s="411"/>
      <c r="AW69" s="409" t="str">
        <f>IF(LEN(VLOOKUP(AK67,vysledovka!$D$8:$F$68,2,FALSE))&lt;7,"",LEFT(RIGHT(VLOOKUP(AK67,vysledovka!$D$8:$F$68,2,FALSE),7),1))</f>
        <v/>
      </c>
      <c r="AX69" s="415"/>
      <c r="AY69" s="409" t="str">
        <f>IF(LEN(VLOOKUP(AK67,vysledovka!$D$8:$F$68,2,FALSE))&lt;6,"",LEFT(RIGHT(VLOOKUP(AK67,vysledovka!$D$8:$F$68,2,FALSE),6),1))</f>
        <v/>
      </c>
      <c r="AZ69" s="211"/>
      <c r="BA69" s="754" t="str">
        <f>IF(LEN(VLOOKUP(AK67,vysledovka!$D$8:$F$68,2,FALSE))&lt;5,"",LEFT(RIGHT(VLOOKUP(AK67,vysledovka!$D$8:$F$68,2,FALSE),5),1))</f>
        <v/>
      </c>
      <c r="BB69" s="754"/>
      <c r="BC69" s="411"/>
      <c r="BD69" s="409" t="str">
        <f>IF(LEN(VLOOKUP(AK67,vysledovka!$D$8:$F$68,2,FALSE))&lt;4,"",LEFT(RIGHT(VLOOKUP(AK67,vysledovka!$D$8:$F$68,2,FALSE),4),1))</f>
        <v>5</v>
      </c>
      <c r="BE69" s="411"/>
      <c r="BF69" s="409" t="str">
        <f>IF(LEN(VLOOKUP(AK67,vysledovka!$D$8:$F$68,2,FALSE))&lt;3,"",LEFT(RIGHT(VLOOKUP(AK67,vysledovka!$D$8:$F$68,2,FALSE),3),1))</f>
        <v>0</v>
      </c>
      <c r="BG69" s="411"/>
      <c r="BH69" s="409" t="str">
        <f>IF(LEN(VLOOKUP(AK67,vysledovka!$D$8:$F$68,2,FALSE))&lt;2,"",LEFT(RIGHT(VLOOKUP(AK67,vysledovka!$D$8:$F$68,2,FALSE),2),1))</f>
        <v>0</v>
      </c>
      <c r="BI69" s="411"/>
      <c r="BJ69" s="409" t="str">
        <f>IF(VLOOKUP(AK67,vysledovka!$D$8:$F$68,2,FALSE)=0,"",IF(LEN(VLOOKUP(AK67,vysledovka!$D$8:$F$68,2,FALSE))&lt;1,"",LEFT(RIGHT(VLOOKUP(AK67,vysledovka!$D$8:$F$68,2,FALSE),1),1)))</f>
        <v>3</v>
      </c>
      <c r="BK69" s="643"/>
      <c r="BL69" s="618"/>
      <c r="BM69" s="409" t="str">
        <f>IF(LEN(VLOOKUP(AK67,vysledovka!$D$8:$F$68,3,FALSE))&lt;11,"",LEFT(RIGHT(VLOOKUP(AK67,vysledovka!$D$8:$F$68,3,FALSE),11),1))</f>
        <v/>
      </c>
      <c r="BN69" s="211"/>
      <c r="BO69" s="409" t="str">
        <f>IF(LEN(VLOOKUP(AK67,vysledovka!$D$8:$F$68,3,FALSE))&lt;10,"",LEFT(RIGHT(VLOOKUP(AK67,vysledovka!$D$8:$F$68,3,FALSE),10),1))</f>
        <v/>
      </c>
      <c r="BP69" s="411"/>
      <c r="BQ69" s="409" t="str">
        <f>IF(LEN(VLOOKUP(AK67,vysledovka!$D$8:$F$68,3,FALSE))&lt;9,"",LEFT(RIGHT(VLOOKUP(AK67,vysledovka!$D$8:$F$68,3,FALSE),9),1))</f>
        <v/>
      </c>
      <c r="BR69" s="211"/>
      <c r="BS69" s="409" t="str">
        <f>IF(LEN(VLOOKUP(AK67,vysledovka!$D$8:$F$68,3,FALSE))&lt;8,"",LEFT(RIGHT(VLOOKUP(AK67,vysledovka!$D$8:$F$68,3,FALSE),8),1))</f>
        <v/>
      </c>
      <c r="BT69" s="411"/>
      <c r="BU69" s="409" t="str">
        <f>IF(LEN(VLOOKUP(AK67,vysledovka!$D$8:$F$68,3,FALSE))&lt;7,"",LEFT(RIGHT(VLOOKUP(AK67,vysledovka!$D$8:$F$68,3,FALSE),7),1))</f>
        <v/>
      </c>
      <c r="BV69" s="610"/>
      <c r="BW69" s="409" t="str">
        <f>IF(LEN(VLOOKUP(AK67,vysledovka!$D$8:$F$68,3,FALSE))&lt;6,"",LEFT(RIGHT(VLOOKUP(AK67,vysledovka!$D$8:$F$68,3,FALSE),6),1))</f>
        <v/>
      </c>
      <c r="BX69" s="411"/>
      <c r="BY69" s="409" t="str">
        <f>IF(LEN(VLOOKUP(AK67,vysledovka!$D$8:$F$68,3,FALSE))&lt;5,"",LEFT(RIGHT(VLOOKUP(AK67,vysledovka!$D$8:$F$68,3,FALSE),5),1))</f>
        <v/>
      </c>
      <c r="BZ69" s="411"/>
      <c r="CA69" s="409" t="str">
        <f>IF(LEN(VLOOKUP(AK67,vysledovka!$D$8:$F$68,3,FALSE))&lt;4,"",LEFT(RIGHT(VLOOKUP(AK67,vysledovka!$D$8:$F$68,3,FALSE),4),1))</f>
        <v>6</v>
      </c>
      <c r="CB69" s="611"/>
      <c r="CC69" s="409" t="str">
        <f>IF(LEN(VLOOKUP(AK67,vysledovka!$D$8:$F$68,3,FALSE))&lt;3,"",LEFT(RIGHT(VLOOKUP(AK67,vysledovka!$D$8:$F$68,3,FALSE),3),1))</f>
        <v>3</v>
      </c>
      <c r="CD69" s="411"/>
      <c r="CE69" s="409" t="str">
        <f>IF(LEN(VLOOKUP(AK67,vysledovka!$D$8:$F$68,3,FALSE))&lt;2,"",LEFT(RIGHT(VLOOKUP(AK67,vysledovka!$D$8:$F$68,3,FALSE),2),1))</f>
        <v>8</v>
      </c>
      <c r="CF69" s="411"/>
      <c r="CG69" s="409" t="str">
        <f>IF(VLOOKUP(AK67,vysledovka!$D$8:$F$68,3,FALSE)=0,"",IF(LEN(VLOOKUP(AK67,vysledovka!$D$8:$F$68,3,FALSE))&lt;1,"",LEFT(RIGHT(VLOOKUP(AK67,vysledovka!$D$8:$F$68,3,FALSE),1),1)))</f>
        <v>7</v>
      </c>
      <c r="CH69" s="242"/>
      <c r="CI69" s="173"/>
      <c r="CJ69" s="173"/>
    </row>
    <row r="70" spans="1:88" s="203" customFormat="1" ht="3" customHeight="1">
      <c r="A70" s="173"/>
      <c r="B70" s="173"/>
      <c r="C70" s="173"/>
      <c r="E70" s="849"/>
      <c r="F70" s="849"/>
      <c r="G70" s="857"/>
      <c r="H70" s="858"/>
      <c r="I70" s="858"/>
      <c r="J70" s="858"/>
      <c r="K70" s="858"/>
      <c r="L70" s="858"/>
      <c r="M70" s="858"/>
      <c r="N70" s="858"/>
      <c r="O70" s="858"/>
      <c r="P70" s="858"/>
      <c r="Q70" s="858"/>
      <c r="R70" s="858"/>
      <c r="S70" s="858"/>
      <c r="T70" s="858"/>
      <c r="U70" s="858"/>
      <c r="V70" s="858"/>
      <c r="W70" s="858"/>
      <c r="X70" s="858"/>
      <c r="Y70" s="858"/>
      <c r="Z70" s="858"/>
      <c r="AA70" s="858"/>
      <c r="AB70" s="858"/>
      <c r="AC70" s="858"/>
      <c r="AD70" s="858"/>
      <c r="AE70" s="858"/>
      <c r="AF70" s="858"/>
      <c r="AG70" s="858"/>
      <c r="AH70" s="858"/>
      <c r="AI70" s="858"/>
      <c r="AJ70" s="859"/>
      <c r="AK70" s="851"/>
      <c r="AL70" s="851"/>
      <c r="AM70" s="851"/>
      <c r="AN70" s="322"/>
      <c r="AO70" s="331"/>
      <c r="AP70" s="331"/>
      <c r="AQ70" s="331"/>
      <c r="AR70" s="331"/>
      <c r="AS70" s="331"/>
      <c r="AT70" s="331"/>
      <c r="AU70" s="331"/>
      <c r="AV70" s="331"/>
      <c r="AW70" s="331"/>
      <c r="AX70" s="331"/>
      <c r="AY70" s="331"/>
      <c r="AZ70" s="331"/>
      <c r="BA70" s="331"/>
      <c r="BB70" s="331"/>
      <c r="BC70" s="331"/>
      <c r="BD70" s="331"/>
      <c r="BE70" s="270"/>
      <c r="BF70" s="270"/>
      <c r="BG70" s="270"/>
      <c r="BH70" s="270"/>
      <c r="BI70" s="270"/>
      <c r="BJ70" s="270"/>
      <c r="BK70" s="270"/>
      <c r="BL70" s="638"/>
      <c r="BM70" s="638"/>
      <c r="BN70" s="638"/>
      <c r="BO70" s="638"/>
      <c r="BP70" s="638"/>
      <c r="BQ70" s="638"/>
      <c r="BR70" s="638"/>
      <c r="BS70" s="638"/>
      <c r="BT70" s="638"/>
      <c r="BU70" s="638"/>
      <c r="BV70" s="638"/>
      <c r="BW70" s="638"/>
      <c r="BX70" s="638"/>
      <c r="BY70" s="638"/>
      <c r="BZ70" s="638"/>
      <c r="CA70" s="638"/>
      <c r="CB70" s="638"/>
      <c r="CC70" s="270"/>
      <c r="CD70" s="270"/>
      <c r="CE70" s="270"/>
      <c r="CF70" s="270"/>
      <c r="CG70" s="270"/>
      <c r="CH70" s="243"/>
      <c r="CI70" s="173"/>
      <c r="CJ70" s="173"/>
    </row>
    <row r="71" spans="1:88" s="206" customFormat="1" ht="3" customHeight="1">
      <c r="A71" s="173"/>
      <c r="B71" s="325"/>
      <c r="C71" s="178"/>
      <c r="D71" s="178"/>
      <c r="E71" s="849" t="s">
        <v>221</v>
      </c>
      <c r="F71" s="849"/>
      <c r="G71" s="857" t="str">
        <f>Index!C247</f>
        <v>Výnosy z precenenia cenných papierov a výnosy z derivátových operácií (664, 667)</v>
      </c>
      <c r="H71" s="858"/>
      <c r="I71" s="858"/>
      <c r="J71" s="858"/>
      <c r="K71" s="858"/>
      <c r="L71" s="858"/>
      <c r="M71" s="858"/>
      <c r="N71" s="858"/>
      <c r="O71" s="858"/>
      <c r="P71" s="858"/>
      <c r="Q71" s="858"/>
      <c r="R71" s="858"/>
      <c r="S71" s="858"/>
      <c r="T71" s="858"/>
      <c r="U71" s="858"/>
      <c r="V71" s="858"/>
      <c r="W71" s="858"/>
      <c r="X71" s="858"/>
      <c r="Y71" s="858"/>
      <c r="Z71" s="858"/>
      <c r="AA71" s="858"/>
      <c r="AB71" s="858"/>
      <c r="AC71" s="858"/>
      <c r="AD71" s="858"/>
      <c r="AE71" s="858"/>
      <c r="AF71" s="858"/>
      <c r="AG71" s="858"/>
      <c r="AH71" s="858"/>
      <c r="AI71" s="858"/>
      <c r="AJ71" s="859"/>
      <c r="AK71" s="850" t="s">
        <v>830</v>
      </c>
      <c r="AL71" s="851"/>
      <c r="AM71" s="851"/>
      <c r="AN71" s="321"/>
      <c r="AO71" s="332"/>
      <c r="AP71" s="332"/>
      <c r="AQ71" s="332"/>
      <c r="AR71" s="332"/>
      <c r="AS71" s="332"/>
      <c r="AT71" s="332"/>
      <c r="AU71" s="332"/>
      <c r="AV71" s="332"/>
      <c r="AW71" s="332"/>
      <c r="AX71" s="332"/>
      <c r="AY71" s="332"/>
      <c r="AZ71" s="332"/>
      <c r="BA71" s="332"/>
      <c r="BB71" s="332"/>
      <c r="BC71" s="332"/>
      <c r="BD71" s="332"/>
      <c r="BE71" s="264"/>
      <c r="BF71" s="264"/>
      <c r="BG71" s="264"/>
      <c r="BH71" s="264"/>
      <c r="BI71" s="264"/>
      <c r="BJ71" s="264"/>
      <c r="BK71" s="264"/>
      <c r="BL71" s="659"/>
      <c r="BM71" s="659"/>
      <c r="BN71" s="659"/>
      <c r="BO71" s="659"/>
      <c r="BP71" s="659"/>
      <c r="BQ71" s="659"/>
      <c r="BR71" s="659"/>
      <c r="BS71" s="659"/>
      <c r="BT71" s="659"/>
      <c r="BU71" s="659"/>
      <c r="BV71" s="659"/>
      <c r="BW71" s="659"/>
      <c r="BX71" s="659"/>
      <c r="BY71" s="659"/>
      <c r="BZ71" s="659"/>
      <c r="CA71" s="659"/>
      <c r="CB71" s="659"/>
      <c r="CC71" s="264"/>
      <c r="CD71" s="264"/>
      <c r="CE71" s="264"/>
      <c r="CF71" s="264"/>
      <c r="CG71" s="264"/>
      <c r="CH71" s="241"/>
      <c r="CI71" s="245"/>
      <c r="CJ71" s="245"/>
    </row>
    <row r="72" spans="1:88" s="206" customFormat="1" ht="3" customHeight="1">
      <c r="A72" s="173"/>
      <c r="B72" s="173"/>
      <c r="C72" s="173"/>
      <c r="D72" s="325"/>
      <c r="E72" s="849"/>
      <c r="F72" s="849"/>
      <c r="G72" s="857"/>
      <c r="H72" s="858"/>
      <c r="I72" s="858"/>
      <c r="J72" s="858"/>
      <c r="K72" s="858"/>
      <c r="L72" s="858"/>
      <c r="M72" s="858"/>
      <c r="N72" s="858"/>
      <c r="O72" s="858"/>
      <c r="P72" s="858"/>
      <c r="Q72" s="858"/>
      <c r="R72" s="858"/>
      <c r="S72" s="858"/>
      <c r="T72" s="858"/>
      <c r="U72" s="858"/>
      <c r="V72" s="858"/>
      <c r="W72" s="858"/>
      <c r="X72" s="858"/>
      <c r="Y72" s="858"/>
      <c r="Z72" s="858"/>
      <c r="AA72" s="858"/>
      <c r="AB72" s="858"/>
      <c r="AC72" s="858"/>
      <c r="AD72" s="858"/>
      <c r="AE72" s="858"/>
      <c r="AF72" s="858"/>
      <c r="AG72" s="858"/>
      <c r="AH72" s="858"/>
      <c r="AI72" s="858"/>
      <c r="AJ72" s="859"/>
      <c r="AK72" s="851"/>
      <c r="AL72" s="851"/>
      <c r="AM72" s="851"/>
      <c r="AN72" s="319"/>
      <c r="AO72" s="413"/>
      <c r="AP72" s="413"/>
      <c r="AQ72" s="413"/>
      <c r="AR72" s="412"/>
      <c r="AS72" s="414"/>
      <c r="AT72" s="414"/>
      <c r="AU72" s="414"/>
      <c r="AV72" s="414"/>
      <c r="AW72" s="414"/>
      <c r="AX72" s="415"/>
      <c r="AY72" s="613"/>
      <c r="AZ72" s="613"/>
      <c r="BA72" s="613"/>
      <c r="BB72" s="613"/>
      <c r="BC72" s="613"/>
      <c r="BD72" s="613"/>
      <c r="BE72" s="411"/>
      <c r="BF72" s="761"/>
      <c r="BG72" s="761"/>
      <c r="BH72" s="761"/>
      <c r="BI72" s="761"/>
      <c r="BJ72" s="761"/>
      <c r="BK72" s="643"/>
      <c r="BL72" s="618"/>
      <c r="BM72" s="612"/>
      <c r="BN72" s="612"/>
      <c r="BO72" s="612"/>
      <c r="BP72" s="412"/>
      <c r="BQ72" s="613"/>
      <c r="BR72" s="613"/>
      <c r="BS72" s="613"/>
      <c r="BT72" s="613"/>
      <c r="BU72" s="613"/>
      <c r="BV72" s="610"/>
      <c r="BW72" s="614"/>
      <c r="BX72" s="614"/>
      <c r="BY72" s="614"/>
      <c r="BZ72" s="614"/>
      <c r="CA72" s="614"/>
      <c r="CB72" s="611"/>
      <c r="CC72" s="614"/>
      <c r="CD72" s="614"/>
      <c r="CE72" s="614"/>
      <c r="CF72" s="614"/>
      <c r="CG72" s="614"/>
      <c r="CH72" s="242"/>
      <c r="CI72" s="245"/>
      <c r="CJ72" s="245"/>
    </row>
    <row r="73" spans="1:88" s="203" customFormat="1" ht="15" customHeight="1">
      <c r="A73" s="173"/>
      <c r="B73" s="173"/>
      <c r="C73" s="173"/>
      <c r="E73" s="849"/>
      <c r="F73" s="849"/>
      <c r="G73" s="857"/>
      <c r="H73" s="858"/>
      <c r="I73" s="858"/>
      <c r="J73" s="858"/>
      <c r="K73" s="858"/>
      <c r="L73" s="858"/>
      <c r="M73" s="858"/>
      <c r="N73" s="858"/>
      <c r="O73" s="858"/>
      <c r="P73" s="858"/>
      <c r="Q73" s="858"/>
      <c r="R73" s="858"/>
      <c r="S73" s="858"/>
      <c r="T73" s="858"/>
      <c r="U73" s="858"/>
      <c r="V73" s="858"/>
      <c r="W73" s="858"/>
      <c r="X73" s="858"/>
      <c r="Y73" s="858"/>
      <c r="Z73" s="858"/>
      <c r="AA73" s="858"/>
      <c r="AB73" s="858"/>
      <c r="AC73" s="858"/>
      <c r="AD73" s="858"/>
      <c r="AE73" s="858"/>
      <c r="AF73" s="858"/>
      <c r="AG73" s="858"/>
      <c r="AH73" s="858"/>
      <c r="AI73" s="858"/>
      <c r="AJ73" s="859"/>
      <c r="AK73" s="851"/>
      <c r="AL73" s="851"/>
      <c r="AM73" s="851"/>
      <c r="AN73" s="319"/>
      <c r="AO73" s="409" t="str">
        <f>IF(LEN(VLOOKUP(AK71,vysledovka!$D$8:$F$68,2,FALSE))&lt;11,"",LEFT(RIGHT(VLOOKUP(AK71,vysledovka!$D$8:$F$68,2,FALSE),11),1))</f>
        <v/>
      </c>
      <c r="AP73" s="211"/>
      <c r="AQ73" s="409" t="str">
        <f>IF(LEN(VLOOKUP(AK71,vysledovka!$D$8:$F$68,2,FALSE))&lt;10,"",LEFT(RIGHT(VLOOKUP(AK71,vysledovka!$D$8:$F$68,2,FALSE),10),1))</f>
        <v/>
      </c>
      <c r="AR73" s="411"/>
      <c r="AS73" s="409" t="str">
        <f>IF(LEN(VLOOKUP(AK71,vysledovka!$D$8:$F$68,2,FALSE))&lt;9,"",LEFT(RIGHT(VLOOKUP(AK71,vysledovka!$D$8:$F$68,2,FALSE),9),1))</f>
        <v/>
      </c>
      <c r="AT73" s="211"/>
      <c r="AU73" s="409" t="str">
        <f>IF(LEN(VLOOKUP(AK71,vysledovka!$D$8:$F$68,2,FALSE))&lt;8,"",LEFT(RIGHT(VLOOKUP(AK71,vysledovka!$D$8:$F$68,2,FALSE),8),1))</f>
        <v/>
      </c>
      <c r="AV73" s="411"/>
      <c r="AW73" s="409" t="str">
        <f>IF(LEN(VLOOKUP(AK71,vysledovka!$D$8:$F$68,2,FALSE))&lt;7,"",LEFT(RIGHT(VLOOKUP(AK71,vysledovka!$D$8:$F$68,2,FALSE),7),1))</f>
        <v/>
      </c>
      <c r="AX73" s="415"/>
      <c r="AY73" s="409" t="str">
        <f>IF(LEN(VLOOKUP(AK71,vysledovka!$D$8:$F$68,2,FALSE))&lt;6,"",LEFT(RIGHT(VLOOKUP(AK71,vysledovka!$D$8:$F$68,2,FALSE),6),1))</f>
        <v/>
      </c>
      <c r="AZ73" s="211"/>
      <c r="BA73" s="754" t="str">
        <f>IF(LEN(VLOOKUP(AK71,vysledovka!$D$8:$F$68,2,FALSE))&lt;5,"",LEFT(RIGHT(VLOOKUP(AK71,vysledovka!$D$8:$F$68,2,FALSE),5),1))</f>
        <v/>
      </c>
      <c r="BB73" s="754"/>
      <c r="BC73" s="411"/>
      <c r="BD73" s="409" t="str">
        <f>IF(LEN(VLOOKUP(AK71,vysledovka!$D$8:$F$68,2,FALSE))&lt;4,"",LEFT(RIGHT(VLOOKUP(AK71,vysledovka!$D$8:$F$68,2,FALSE),4),1))</f>
        <v/>
      </c>
      <c r="BE73" s="411"/>
      <c r="BF73" s="409" t="str">
        <f>IF(LEN(VLOOKUP(AK71,vysledovka!$D$8:$F$68,2,FALSE))&lt;3,"",LEFT(RIGHT(VLOOKUP(AK71,vysledovka!$D$8:$F$68,2,FALSE),3),1))</f>
        <v/>
      </c>
      <c r="BG73" s="411"/>
      <c r="BH73" s="409" t="str">
        <f>IF(LEN(VLOOKUP(AK71,vysledovka!$D$8:$F$68,2,FALSE))&lt;2,"",LEFT(RIGHT(VLOOKUP(AK71,vysledovka!$D$8:$F$68,2,FALSE),2),1))</f>
        <v/>
      </c>
      <c r="BI73" s="411"/>
      <c r="BJ73" s="409" t="str">
        <f>IF(VLOOKUP(AK71,vysledovka!$D$8:$F$68,2,FALSE)=0,"",IF(LEN(VLOOKUP(AK71,vysledovka!$D$8:$F$68,2,FALSE))&lt;1,"",LEFT(RIGHT(VLOOKUP(AK71,vysledovka!$D$8:$F$68,2,FALSE),1),1)))</f>
        <v/>
      </c>
      <c r="BK73" s="643"/>
      <c r="BL73" s="618"/>
      <c r="BM73" s="409" t="str">
        <f>IF(LEN(VLOOKUP(AK71,vysledovka!$D$8:$F$68,3,FALSE))&lt;11,"",LEFT(RIGHT(VLOOKUP(AK71,vysledovka!$D$8:$F$68,3,FALSE),11),1))</f>
        <v/>
      </c>
      <c r="BN73" s="211"/>
      <c r="BO73" s="409" t="str">
        <f>IF(LEN(VLOOKUP(AK71,vysledovka!$D$8:$F$68,3,FALSE))&lt;10,"",LEFT(RIGHT(VLOOKUP(AK71,vysledovka!$D$8:$F$68,3,FALSE),10),1))</f>
        <v/>
      </c>
      <c r="BP73" s="411"/>
      <c r="BQ73" s="409" t="str">
        <f>IF(LEN(VLOOKUP(AK71,vysledovka!$D$8:$F$68,3,FALSE))&lt;9,"",LEFT(RIGHT(VLOOKUP(AK71,vysledovka!$D$8:$F$68,3,FALSE),9),1))</f>
        <v/>
      </c>
      <c r="BR73" s="211"/>
      <c r="BS73" s="409" t="str">
        <f>IF(LEN(VLOOKUP(AK71,vysledovka!$D$8:$F$68,3,FALSE))&lt;8,"",LEFT(RIGHT(VLOOKUP(AK71,vysledovka!$D$8:$F$68,3,FALSE),8),1))</f>
        <v/>
      </c>
      <c r="BT73" s="411"/>
      <c r="BU73" s="409" t="str">
        <f>IF(LEN(VLOOKUP(AK71,vysledovka!$D$8:$F$68,3,FALSE))&lt;7,"",LEFT(RIGHT(VLOOKUP(AK71,vysledovka!$D$8:$F$68,3,FALSE),7),1))</f>
        <v/>
      </c>
      <c r="BV73" s="610"/>
      <c r="BW73" s="409" t="str">
        <f>IF(LEN(VLOOKUP(AK71,vysledovka!$D$8:$F$68,3,FALSE))&lt;6,"",LEFT(RIGHT(VLOOKUP(AK71,vysledovka!$D$8:$F$68,3,FALSE),6),1))</f>
        <v/>
      </c>
      <c r="BX73" s="411"/>
      <c r="BY73" s="409" t="str">
        <f>IF(LEN(VLOOKUP(AK71,vysledovka!$D$8:$F$68,3,FALSE))&lt;5,"",LEFT(RIGHT(VLOOKUP(AK71,vysledovka!$D$8:$F$68,3,FALSE),5),1))</f>
        <v/>
      </c>
      <c r="BZ73" s="411"/>
      <c r="CA73" s="409" t="str">
        <f>IF(LEN(VLOOKUP(AK71,vysledovka!$D$8:$F$68,3,FALSE))&lt;4,"",LEFT(RIGHT(VLOOKUP(AK71,vysledovka!$D$8:$F$68,3,FALSE),4),1))</f>
        <v/>
      </c>
      <c r="CB73" s="611"/>
      <c r="CC73" s="409" t="str">
        <f>IF(LEN(VLOOKUP(AK71,vysledovka!$D$8:$F$68,3,FALSE))&lt;3,"",LEFT(RIGHT(VLOOKUP(AK71,vysledovka!$D$8:$F$68,3,FALSE),3),1))</f>
        <v/>
      </c>
      <c r="CD73" s="411"/>
      <c r="CE73" s="409" t="str">
        <f>IF(LEN(VLOOKUP(AK71,vysledovka!$D$8:$F$68,3,FALSE))&lt;2,"",LEFT(RIGHT(VLOOKUP(AK71,vysledovka!$D$8:$F$68,3,FALSE),2),1))</f>
        <v/>
      </c>
      <c r="CF73" s="411"/>
      <c r="CG73" s="409" t="str">
        <f>IF(VLOOKUP(AK71,vysledovka!$D$8:$F$68,3,FALSE)=0,"",IF(LEN(VLOOKUP(AK71,vysledovka!$D$8:$F$68,3,FALSE))&lt;1,"",LEFT(RIGHT(VLOOKUP(AK71,vysledovka!$D$8:$F$68,3,FALSE),1),1)))</f>
        <v/>
      </c>
      <c r="CH73" s="242"/>
      <c r="CI73" s="173"/>
      <c r="CJ73" s="173"/>
    </row>
    <row r="74" spans="1:88" s="203" customFormat="1" ht="3" customHeight="1">
      <c r="A74" s="173"/>
      <c r="B74" s="173"/>
      <c r="C74" s="173"/>
      <c r="E74" s="849"/>
      <c r="F74" s="849"/>
      <c r="G74" s="857"/>
      <c r="H74" s="858"/>
      <c r="I74" s="858"/>
      <c r="J74" s="858"/>
      <c r="K74" s="858"/>
      <c r="L74" s="858"/>
      <c r="M74" s="858"/>
      <c r="N74" s="858"/>
      <c r="O74" s="858"/>
      <c r="P74" s="858"/>
      <c r="Q74" s="858"/>
      <c r="R74" s="858"/>
      <c r="S74" s="858"/>
      <c r="T74" s="858"/>
      <c r="U74" s="858"/>
      <c r="V74" s="858"/>
      <c r="W74" s="858"/>
      <c r="X74" s="858"/>
      <c r="Y74" s="858"/>
      <c r="Z74" s="858"/>
      <c r="AA74" s="858"/>
      <c r="AB74" s="858"/>
      <c r="AC74" s="858"/>
      <c r="AD74" s="858"/>
      <c r="AE74" s="858"/>
      <c r="AF74" s="858"/>
      <c r="AG74" s="858"/>
      <c r="AH74" s="858"/>
      <c r="AI74" s="858"/>
      <c r="AJ74" s="859"/>
      <c r="AK74" s="851"/>
      <c r="AL74" s="851"/>
      <c r="AM74" s="851"/>
      <c r="AN74" s="322"/>
      <c r="AO74" s="331"/>
      <c r="AP74" s="331"/>
      <c r="AQ74" s="331"/>
      <c r="AR74" s="331"/>
      <c r="AS74" s="331"/>
      <c r="AT74" s="331"/>
      <c r="AU74" s="331"/>
      <c r="AV74" s="331"/>
      <c r="AW74" s="331"/>
      <c r="AX74" s="331"/>
      <c r="AY74" s="331"/>
      <c r="AZ74" s="331"/>
      <c r="BA74" s="331"/>
      <c r="BB74" s="331"/>
      <c r="BC74" s="331"/>
      <c r="BD74" s="331"/>
      <c r="BE74" s="270"/>
      <c r="BF74" s="270"/>
      <c r="BG74" s="270"/>
      <c r="BH74" s="270"/>
      <c r="BI74" s="270"/>
      <c r="BJ74" s="270"/>
      <c r="BK74" s="270"/>
      <c r="BL74" s="638"/>
      <c r="BM74" s="638"/>
      <c r="BN74" s="638"/>
      <c r="BO74" s="638"/>
      <c r="BP74" s="638"/>
      <c r="BQ74" s="638"/>
      <c r="BR74" s="638"/>
      <c r="BS74" s="638"/>
      <c r="BT74" s="638"/>
      <c r="BU74" s="638"/>
      <c r="BV74" s="638"/>
      <c r="BW74" s="638"/>
      <c r="BX74" s="638"/>
      <c r="BY74" s="638"/>
      <c r="BZ74" s="638"/>
      <c r="CA74" s="638"/>
      <c r="CB74" s="638"/>
      <c r="CC74" s="270"/>
      <c r="CD74" s="270"/>
      <c r="CE74" s="270"/>
      <c r="CF74" s="270"/>
      <c r="CG74" s="270"/>
      <c r="CH74" s="243"/>
      <c r="CI74" s="173"/>
      <c r="CJ74" s="173"/>
    </row>
    <row r="75" spans="1:88" s="206" customFormat="1" ht="3" customHeight="1">
      <c r="A75" s="173"/>
      <c r="B75" s="325"/>
      <c r="C75" s="178"/>
      <c r="D75" s="178"/>
      <c r="E75" s="849" t="s">
        <v>225</v>
      </c>
      <c r="F75" s="849"/>
      <c r="G75" s="765" t="str">
        <f>Index!C248</f>
        <v>Ostatné výnosy z finančnej činnosti (668)</v>
      </c>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850" t="s">
        <v>832</v>
      </c>
      <c r="AL75" s="851"/>
      <c r="AM75" s="851"/>
      <c r="AN75" s="321"/>
      <c r="AO75" s="332"/>
      <c r="AP75" s="332"/>
      <c r="AQ75" s="332"/>
      <c r="AR75" s="332"/>
      <c r="AS75" s="332"/>
      <c r="AT75" s="332"/>
      <c r="AU75" s="332"/>
      <c r="AV75" s="332"/>
      <c r="AW75" s="332"/>
      <c r="AX75" s="332"/>
      <c r="AY75" s="332"/>
      <c r="AZ75" s="332"/>
      <c r="BA75" s="332"/>
      <c r="BB75" s="332"/>
      <c r="BC75" s="332"/>
      <c r="BD75" s="332"/>
      <c r="BE75" s="264"/>
      <c r="BF75" s="264"/>
      <c r="BG75" s="264"/>
      <c r="BH75" s="264"/>
      <c r="BI75" s="264"/>
      <c r="BJ75" s="264"/>
      <c r="BK75" s="264"/>
      <c r="BL75" s="659"/>
      <c r="BM75" s="659"/>
      <c r="BN75" s="659"/>
      <c r="BO75" s="659"/>
      <c r="BP75" s="659"/>
      <c r="BQ75" s="659"/>
      <c r="BR75" s="659"/>
      <c r="BS75" s="659"/>
      <c r="BT75" s="659"/>
      <c r="BU75" s="659"/>
      <c r="BV75" s="659"/>
      <c r="BW75" s="659"/>
      <c r="BX75" s="659"/>
      <c r="BY75" s="659"/>
      <c r="BZ75" s="659"/>
      <c r="CA75" s="659"/>
      <c r="CB75" s="659"/>
      <c r="CC75" s="264"/>
      <c r="CD75" s="264"/>
      <c r="CE75" s="264"/>
      <c r="CF75" s="264"/>
      <c r="CG75" s="264"/>
      <c r="CH75" s="241"/>
      <c r="CI75" s="245"/>
      <c r="CJ75" s="245"/>
    </row>
    <row r="76" spans="1:88" s="206" customFormat="1" ht="3" customHeight="1">
      <c r="A76" s="173"/>
      <c r="B76" s="173"/>
      <c r="C76" s="173"/>
      <c r="D76" s="325"/>
      <c r="E76" s="849"/>
      <c r="F76" s="849"/>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851"/>
      <c r="AL76" s="851"/>
      <c r="AM76" s="851"/>
      <c r="AN76" s="319"/>
      <c r="AO76" s="413"/>
      <c r="AP76" s="413"/>
      <c r="AQ76" s="413"/>
      <c r="AR76" s="412"/>
      <c r="AS76" s="414"/>
      <c r="AT76" s="414"/>
      <c r="AU76" s="414"/>
      <c r="AV76" s="414"/>
      <c r="AW76" s="414"/>
      <c r="AX76" s="415"/>
      <c r="AY76" s="613"/>
      <c r="AZ76" s="613"/>
      <c r="BA76" s="613"/>
      <c r="BB76" s="613"/>
      <c r="BC76" s="613"/>
      <c r="BD76" s="613"/>
      <c r="BE76" s="411"/>
      <c r="BF76" s="761"/>
      <c r="BG76" s="761"/>
      <c r="BH76" s="761"/>
      <c r="BI76" s="761"/>
      <c r="BJ76" s="761"/>
      <c r="BK76" s="643"/>
      <c r="BL76" s="618"/>
      <c r="BM76" s="612"/>
      <c r="BN76" s="612"/>
      <c r="BO76" s="612"/>
      <c r="BP76" s="412"/>
      <c r="BQ76" s="613"/>
      <c r="BR76" s="613"/>
      <c r="BS76" s="613"/>
      <c r="BT76" s="613"/>
      <c r="BU76" s="613"/>
      <c r="BV76" s="610"/>
      <c r="BW76" s="614"/>
      <c r="BX76" s="614"/>
      <c r="BY76" s="614"/>
      <c r="BZ76" s="614"/>
      <c r="CA76" s="614"/>
      <c r="CB76" s="611"/>
      <c r="CC76" s="614"/>
      <c r="CD76" s="614"/>
      <c r="CE76" s="614"/>
      <c r="CF76" s="614"/>
      <c r="CG76" s="614"/>
      <c r="CH76" s="242"/>
      <c r="CI76" s="245"/>
      <c r="CJ76" s="245"/>
    </row>
    <row r="77" spans="1:88" s="203" customFormat="1" ht="15" customHeight="1">
      <c r="A77" s="173"/>
      <c r="B77" s="173"/>
      <c r="C77" s="173"/>
      <c r="E77" s="849"/>
      <c r="F77" s="849"/>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765"/>
      <c r="AK77" s="851"/>
      <c r="AL77" s="851"/>
      <c r="AM77" s="851"/>
      <c r="AN77" s="319"/>
      <c r="AO77" s="409" t="str">
        <f>IF(LEN(VLOOKUP(AK75,vysledovka!$D$8:$F$68,2,FALSE))&lt;11,"",LEFT(RIGHT(VLOOKUP(AK75,vysledovka!$D$8:$F$68,2,FALSE),11),1))</f>
        <v/>
      </c>
      <c r="AP77" s="211"/>
      <c r="AQ77" s="409" t="str">
        <f>IF(LEN(VLOOKUP(AK75,vysledovka!$D$8:$F$68,2,FALSE))&lt;10,"",LEFT(RIGHT(VLOOKUP(AK75,vysledovka!$D$8:$F$68,2,FALSE),10),1))</f>
        <v/>
      </c>
      <c r="AR77" s="411"/>
      <c r="AS77" s="409" t="str">
        <f>IF(LEN(VLOOKUP(AK75,vysledovka!$D$8:$F$68,2,FALSE))&lt;9,"",LEFT(RIGHT(VLOOKUP(AK75,vysledovka!$D$8:$F$68,2,FALSE),9),1))</f>
        <v/>
      </c>
      <c r="AT77" s="211"/>
      <c r="AU77" s="409" t="str">
        <f>IF(LEN(VLOOKUP(AK75,vysledovka!$D$8:$F$68,2,FALSE))&lt;8,"",LEFT(RIGHT(VLOOKUP(AK75,vysledovka!$D$8:$F$68,2,FALSE),8),1))</f>
        <v/>
      </c>
      <c r="AV77" s="411"/>
      <c r="AW77" s="409" t="str">
        <f>IF(LEN(VLOOKUP(AK75,vysledovka!$D$8:$F$68,2,FALSE))&lt;7,"",LEFT(RIGHT(VLOOKUP(AK75,vysledovka!$D$8:$F$68,2,FALSE),7),1))</f>
        <v/>
      </c>
      <c r="AX77" s="415"/>
      <c r="AY77" s="409" t="str">
        <f>IF(LEN(VLOOKUP(AK75,vysledovka!$D$8:$F$68,2,FALSE))&lt;6,"",LEFT(RIGHT(VLOOKUP(AK75,vysledovka!$D$8:$F$68,2,FALSE),6),1))</f>
        <v/>
      </c>
      <c r="AZ77" s="211"/>
      <c r="BA77" s="754" t="str">
        <f>IF(LEN(VLOOKUP(AK75,vysledovka!$D$8:$F$68,2,FALSE))&lt;5,"",LEFT(RIGHT(VLOOKUP(AK75,vysledovka!$D$8:$F$68,2,FALSE),5),1))</f>
        <v/>
      </c>
      <c r="BB77" s="754"/>
      <c r="BC77" s="411"/>
      <c r="BD77" s="409" t="str">
        <f>IF(LEN(VLOOKUP(AK75,vysledovka!$D$8:$F$68,2,FALSE))&lt;4,"",LEFT(RIGHT(VLOOKUP(AK75,vysledovka!$D$8:$F$68,2,FALSE),4),1))</f>
        <v/>
      </c>
      <c r="BE77" s="411"/>
      <c r="BF77" s="409" t="str">
        <f>IF(LEN(VLOOKUP(AK75,vysledovka!$D$8:$F$68,2,FALSE))&lt;3,"",LEFT(RIGHT(VLOOKUP(AK75,vysledovka!$D$8:$F$68,2,FALSE),3),1))</f>
        <v/>
      </c>
      <c r="BG77" s="411"/>
      <c r="BH77" s="409" t="str">
        <f>IF(LEN(VLOOKUP(AK75,vysledovka!$D$8:$F$68,2,FALSE))&lt;2,"",LEFT(RIGHT(VLOOKUP(AK75,vysledovka!$D$8:$F$68,2,FALSE),2),1))</f>
        <v>1</v>
      </c>
      <c r="BI77" s="411"/>
      <c r="BJ77" s="409" t="str">
        <f>IF(VLOOKUP(AK75,vysledovka!$D$8:$F$68,2,FALSE)=0,"",IF(LEN(VLOOKUP(AK75,vysledovka!$D$8:$F$68,2,FALSE))&lt;1,"",LEFT(RIGHT(VLOOKUP(AK75,vysledovka!$D$8:$F$68,2,FALSE),1),1)))</f>
        <v>1</v>
      </c>
      <c r="BK77" s="643"/>
      <c r="BL77" s="618"/>
      <c r="BM77" s="409" t="str">
        <f>IF(LEN(VLOOKUP(AK75,vysledovka!$D$8:$F$68,3,FALSE))&lt;11,"",LEFT(RIGHT(VLOOKUP(AK75,vysledovka!$D$8:$F$68,3,FALSE),11),1))</f>
        <v/>
      </c>
      <c r="BN77" s="211"/>
      <c r="BO77" s="409" t="str">
        <f>IF(LEN(VLOOKUP(AK75,vysledovka!$D$8:$F$68,3,FALSE))&lt;10,"",LEFT(RIGHT(VLOOKUP(AK75,vysledovka!$D$8:$F$68,3,FALSE),10),1))</f>
        <v/>
      </c>
      <c r="BP77" s="411"/>
      <c r="BQ77" s="409" t="str">
        <f>IF(LEN(VLOOKUP(AK75,vysledovka!$D$8:$F$68,3,FALSE))&lt;9,"",LEFT(RIGHT(VLOOKUP(AK75,vysledovka!$D$8:$F$68,3,FALSE),9),1))</f>
        <v/>
      </c>
      <c r="BR77" s="211"/>
      <c r="BS77" s="409" t="str">
        <f>IF(LEN(VLOOKUP(AK75,vysledovka!$D$8:$F$68,3,FALSE))&lt;8,"",LEFT(RIGHT(VLOOKUP(AK75,vysledovka!$D$8:$F$68,3,FALSE),8),1))</f>
        <v/>
      </c>
      <c r="BT77" s="411"/>
      <c r="BU77" s="409" t="str">
        <f>IF(LEN(VLOOKUP(AK75,vysledovka!$D$8:$F$68,3,FALSE))&lt;7,"",LEFT(RIGHT(VLOOKUP(AK75,vysledovka!$D$8:$F$68,3,FALSE),7),1))</f>
        <v/>
      </c>
      <c r="BV77" s="610"/>
      <c r="BW77" s="409" t="str">
        <f>IF(LEN(VLOOKUP(AK75,vysledovka!$D$8:$F$68,3,FALSE))&lt;6,"",LEFT(RIGHT(VLOOKUP(AK75,vysledovka!$D$8:$F$68,3,FALSE),6),1))</f>
        <v/>
      </c>
      <c r="BX77" s="411"/>
      <c r="BY77" s="409" t="str">
        <f>IF(LEN(VLOOKUP(AK75,vysledovka!$D$8:$F$68,3,FALSE))&lt;5,"",LEFT(RIGHT(VLOOKUP(AK75,vysledovka!$D$8:$F$68,3,FALSE),5),1))</f>
        <v/>
      </c>
      <c r="BZ77" s="411"/>
      <c r="CA77" s="409" t="str">
        <f>IF(LEN(VLOOKUP(AK75,vysledovka!$D$8:$F$68,3,FALSE))&lt;4,"",LEFT(RIGHT(VLOOKUP(AK75,vysledovka!$D$8:$F$68,3,FALSE),4),1))</f>
        <v>8</v>
      </c>
      <c r="CB77" s="611"/>
      <c r="CC77" s="409" t="str">
        <f>IF(LEN(VLOOKUP(AK75,vysledovka!$D$8:$F$68,3,FALSE))&lt;3,"",LEFT(RIGHT(VLOOKUP(AK75,vysledovka!$D$8:$F$68,3,FALSE),3),1))</f>
        <v>5</v>
      </c>
      <c r="CD77" s="411"/>
      <c r="CE77" s="409" t="str">
        <f>IF(LEN(VLOOKUP(AK75,vysledovka!$D$8:$F$68,3,FALSE))&lt;2,"",LEFT(RIGHT(VLOOKUP(AK75,vysledovka!$D$8:$F$68,3,FALSE),2),1))</f>
        <v>0</v>
      </c>
      <c r="CF77" s="411"/>
      <c r="CG77" s="409" t="str">
        <f>IF(VLOOKUP(AK75,vysledovka!$D$8:$F$68,3,FALSE)=0,"",IF(LEN(VLOOKUP(AK75,vysledovka!$D$8:$F$68,3,FALSE))&lt;1,"",LEFT(RIGHT(VLOOKUP(AK75,vysledovka!$D$8:$F$68,3,FALSE),1),1)))</f>
        <v>0</v>
      </c>
      <c r="CH77" s="242"/>
      <c r="CI77" s="173"/>
      <c r="CJ77" s="173"/>
    </row>
    <row r="78" spans="1:88" s="203" customFormat="1" ht="3" customHeight="1">
      <c r="A78" s="173"/>
      <c r="B78" s="173"/>
      <c r="C78" s="173"/>
      <c r="E78" s="849"/>
      <c r="F78" s="849"/>
      <c r="G78" s="765"/>
      <c r="H78" s="765"/>
      <c r="I78" s="765"/>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851"/>
      <c r="AL78" s="851"/>
      <c r="AM78" s="851"/>
      <c r="AN78" s="322"/>
      <c r="AO78" s="331"/>
      <c r="AP78" s="331"/>
      <c r="AQ78" s="331"/>
      <c r="AR78" s="331"/>
      <c r="AS78" s="331"/>
      <c r="AT78" s="331"/>
      <c r="AU78" s="331"/>
      <c r="AV78" s="331"/>
      <c r="AW78" s="331"/>
      <c r="AX78" s="331"/>
      <c r="AY78" s="331"/>
      <c r="AZ78" s="331"/>
      <c r="BA78" s="331"/>
      <c r="BB78" s="331"/>
      <c r="BC78" s="331"/>
      <c r="BD78" s="331"/>
      <c r="BE78" s="270"/>
      <c r="BF78" s="270"/>
      <c r="BG78" s="270"/>
      <c r="BH78" s="270"/>
      <c r="BI78" s="270"/>
      <c r="BJ78" s="270"/>
      <c r="BK78" s="270"/>
      <c r="BL78" s="638"/>
      <c r="BM78" s="638"/>
      <c r="BN78" s="638"/>
      <c r="BO78" s="638"/>
      <c r="BP78" s="638"/>
      <c r="BQ78" s="638"/>
      <c r="BR78" s="638"/>
      <c r="BS78" s="638"/>
      <c r="BT78" s="638"/>
      <c r="BU78" s="638"/>
      <c r="BV78" s="638"/>
      <c r="BW78" s="638"/>
      <c r="BX78" s="638"/>
      <c r="BY78" s="638"/>
      <c r="BZ78" s="638"/>
      <c r="CA78" s="638"/>
      <c r="CB78" s="638"/>
      <c r="CC78" s="270"/>
      <c r="CD78" s="270"/>
      <c r="CE78" s="270"/>
      <c r="CF78" s="270"/>
      <c r="CG78" s="270"/>
      <c r="CH78" s="243"/>
      <c r="CI78" s="173"/>
      <c r="CJ78" s="173"/>
    </row>
    <row r="79" spans="1:88" s="267" customFormat="1" ht="3" customHeight="1">
      <c r="A79" s="261"/>
      <c r="B79" s="262"/>
      <c r="C79" s="263"/>
      <c r="D79" s="263"/>
      <c r="E79" s="863" t="s">
        <v>223</v>
      </c>
      <c r="F79" s="863"/>
      <c r="G79" s="785" t="str">
        <f>Index!C249</f>
        <v>Náklady na finančnú činnosť spolu (r. 46 + r. 47 + r. 48 + r. 49 + r. 52 + r. 53 + r. 54)</v>
      </c>
      <c r="H79" s="785"/>
      <c r="I79" s="785"/>
      <c r="J79" s="785"/>
      <c r="K79" s="785"/>
      <c r="L79" s="785"/>
      <c r="M79" s="785"/>
      <c r="N79" s="785"/>
      <c r="O79" s="785"/>
      <c r="P79" s="785"/>
      <c r="Q79" s="785"/>
      <c r="R79" s="785"/>
      <c r="S79" s="785"/>
      <c r="T79" s="785"/>
      <c r="U79" s="785"/>
      <c r="V79" s="785"/>
      <c r="W79" s="785"/>
      <c r="X79" s="785"/>
      <c r="Y79" s="785"/>
      <c r="Z79" s="785"/>
      <c r="AA79" s="785"/>
      <c r="AB79" s="785"/>
      <c r="AC79" s="785"/>
      <c r="AD79" s="785"/>
      <c r="AE79" s="785"/>
      <c r="AF79" s="785"/>
      <c r="AG79" s="785"/>
      <c r="AH79" s="785"/>
      <c r="AI79" s="785"/>
      <c r="AJ79" s="785"/>
      <c r="AK79" s="864" t="s">
        <v>834</v>
      </c>
      <c r="AL79" s="848"/>
      <c r="AM79" s="848"/>
      <c r="AN79" s="330"/>
      <c r="AO79" s="332"/>
      <c r="AP79" s="332"/>
      <c r="AQ79" s="332"/>
      <c r="AR79" s="332"/>
      <c r="AS79" s="332"/>
      <c r="AT79" s="332"/>
      <c r="AU79" s="332"/>
      <c r="AV79" s="332"/>
      <c r="AW79" s="332"/>
      <c r="AX79" s="332"/>
      <c r="AY79" s="332"/>
      <c r="AZ79" s="332"/>
      <c r="BA79" s="332"/>
      <c r="BB79" s="332"/>
      <c r="BC79" s="332"/>
      <c r="BD79" s="332"/>
      <c r="BE79" s="264"/>
      <c r="BF79" s="264"/>
      <c r="BG79" s="264"/>
      <c r="BH79" s="264"/>
      <c r="BI79" s="264"/>
      <c r="BJ79" s="264"/>
      <c r="BK79" s="264"/>
      <c r="BL79" s="659"/>
      <c r="BM79" s="659"/>
      <c r="BN79" s="659"/>
      <c r="BO79" s="659"/>
      <c r="BP79" s="659"/>
      <c r="BQ79" s="659"/>
      <c r="BR79" s="659"/>
      <c r="BS79" s="659"/>
      <c r="BT79" s="659"/>
      <c r="BU79" s="659"/>
      <c r="BV79" s="659"/>
      <c r="BW79" s="659"/>
      <c r="BX79" s="659"/>
      <c r="BY79" s="659"/>
      <c r="BZ79" s="659"/>
      <c r="CA79" s="659"/>
      <c r="CB79" s="659"/>
      <c r="CC79" s="264"/>
      <c r="CD79" s="264"/>
      <c r="CE79" s="264"/>
      <c r="CF79" s="264"/>
      <c r="CG79" s="264"/>
      <c r="CH79" s="265"/>
      <c r="CI79" s="266"/>
      <c r="CJ79" s="266"/>
    </row>
    <row r="80" spans="1:88" s="267" customFormat="1" ht="3" customHeight="1">
      <c r="A80" s="261"/>
      <c r="B80" s="261"/>
      <c r="C80" s="261"/>
      <c r="D80" s="262"/>
      <c r="E80" s="863"/>
      <c r="F80" s="863"/>
      <c r="G80" s="785"/>
      <c r="H80" s="785"/>
      <c r="I80" s="785"/>
      <c r="J80" s="785"/>
      <c r="K80" s="785"/>
      <c r="L80" s="785"/>
      <c r="M80" s="785"/>
      <c r="N80" s="785"/>
      <c r="O80" s="785"/>
      <c r="P80" s="785"/>
      <c r="Q80" s="785"/>
      <c r="R80" s="785"/>
      <c r="S80" s="785"/>
      <c r="T80" s="785"/>
      <c r="U80" s="785"/>
      <c r="V80" s="785"/>
      <c r="W80" s="785"/>
      <c r="X80" s="785"/>
      <c r="Y80" s="785"/>
      <c r="Z80" s="785"/>
      <c r="AA80" s="785"/>
      <c r="AB80" s="785"/>
      <c r="AC80" s="785"/>
      <c r="AD80" s="785"/>
      <c r="AE80" s="785"/>
      <c r="AF80" s="785"/>
      <c r="AG80" s="785"/>
      <c r="AH80" s="785"/>
      <c r="AI80" s="785"/>
      <c r="AJ80" s="785"/>
      <c r="AK80" s="848"/>
      <c r="AL80" s="848"/>
      <c r="AM80" s="848"/>
      <c r="AN80" s="333"/>
      <c r="AO80" s="413"/>
      <c r="AP80" s="413"/>
      <c r="AQ80" s="413"/>
      <c r="AR80" s="412"/>
      <c r="AS80" s="410"/>
      <c r="AT80" s="410"/>
      <c r="AU80" s="410"/>
      <c r="AV80" s="410"/>
      <c r="AW80" s="410"/>
      <c r="AX80" s="411"/>
      <c r="AY80" s="800"/>
      <c r="AZ80" s="800"/>
      <c r="BA80" s="800"/>
      <c r="BB80" s="800"/>
      <c r="BC80" s="800"/>
      <c r="BD80" s="800"/>
      <c r="BE80" s="411"/>
      <c r="BF80" s="761"/>
      <c r="BG80" s="761"/>
      <c r="BH80" s="761"/>
      <c r="BI80" s="761"/>
      <c r="BJ80" s="761"/>
      <c r="BK80" s="643"/>
      <c r="BL80" s="618"/>
      <c r="BM80" s="612"/>
      <c r="BN80" s="612"/>
      <c r="BO80" s="612"/>
      <c r="BP80" s="412"/>
      <c r="BQ80" s="800"/>
      <c r="BR80" s="800"/>
      <c r="BS80" s="800"/>
      <c r="BT80" s="800"/>
      <c r="BU80" s="800"/>
      <c r="BV80" s="801"/>
      <c r="BW80" s="761"/>
      <c r="BX80" s="761"/>
      <c r="BY80" s="761"/>
      <c r="BZ80" s="761"/>
      <c r="CA80" s="761"/>
      <c r="CB80" s="802"/>
      <c r="CC80" s="761"/>
      <c r="CD80" s="761"/>
      <c r="CE80" s="761"/>
      <c r="CF80" s="761"/>
      <c r="CG80" s="761"/>
      <c r="CH80" s="268"/>
      <c r="CI80" s="266"/>
      <c r="CJ80" s="266"/>
    </row>
    <row r="81" spans="1:88" s="269" customFormat="1" ht="15" customHeight="1">
      <c r="A81" s="261"/>
      <c r="B81" s="261"/>
      <c r="C81" s="261"/>
      <c r="E81" s="863"/>
      <c r="F81" s="863"/>
      <c r="G81" s="785"/>
      <c r="H81" s="785"/>
      <c r="I81" s="785"/>
      <c r="J81" s="785"/>
      <c r="K81" s="785"/>
      <c r="L81" s="785"/>
      <c r="M81" s="785"/>
      <c r="N81" s="785"/>
      <c r="O81" s="785"/>
      <c r="P81" s="785"/>
      <c r="Q81" s="785"/>
      <c r="R81" s="785"/>
      <c r="S81" s="785"/>
      <c r="T81" s="785"/>
      <c r="U81" s="785"/>
      <c r="V81" s="785"/>
      <c r="W81" s="785"/>
      <c r="X81" s="785"/>
      <c r="Y81" s="785"/>
      <c r="Z81" s="785"/>
      <c r="AA81" s="785"/>
      <c r="AB81" s="785"/>
      <c r="AC81" s="785"/>
      <c r="AD81" s="785"/>
      <c r="AE81" s="785"/>
      <c r="AF81" s="785"/>
      <c r="AG81" s="785"/>
      <c r="AH81" s="785"/>
      <c r="AI81" s="785"/>
      <c r="AJ81" s="785"/>
      <c r="AK81" s="848"/>
      <c r="AL81" s="848"/>
      <c r="AM81" s="848"/>
      <c r="AN81" s="333"/>
      <c r="AO81" s="409" t="str">
        <f>IF(LEN(VLOOKUP(AK79,vysledovka!$D$8:$F$68,2,FALSE))&lt;11,"",LEFT(RIGHT(VLOOKUP(AK79,vysledovka!$D$8:$F$68,2,FALSE),11),1))</f>
        <v/>
      </c>
      <c r="AP81" s="211"/>
      <c r="AQ81" s="409" t="str">
        <f>IF(LEN(VLOOKUP(AK79,vysledovka!$D$8:$F$68,2,FALSE))&lt;10,"",LEFT(RIGHT(VLOOKUP(AK79,vysledovka!$D$8:$F$68,2,FALSE),10),1))</f>
        <v/>
      </c>
      <c r="AR81" s="411"/>
      <c r="AS81" s="409" t="str">
        <f>IF(LEN(VLOOKUP(AK79,vysledovka!$D$8:$F$68,2,FALSE))&lt;9,"",LEFT(RIGHT(VLOOKUP(AK79,vysledovka!$D$8:$F$68,2,FALSE),9),1))</f>
        <v/>
      </c>
      <c r="AT81" s="211"/>
      <c r="AU81" s="409" t="str">
        <f>IF(LEN(VLOOKUP(AK79,vysledovka!$D$8:$F$68,2,FALSE))&lt;8,"",LEFT(RIGHT(VLOOKUP(AK79,vysledovka!$D$8:$F$68,2,FALSE),8),1))</f>
        <v/>
      </c>
      <c r="AV81" s="411"/>
      <c r="AW81" s="409" t="str">
        <f>IF(LEN(VLOOKUP(AK79,vysledovka!$D$8:$F$68,2,FALSE))&lt;7,"",LEFT(RIGHT(VLOOKUP(AK79,vysledovka!$D$8:$F$68,2,FALSE),7),1))</f>
        <v/>
      </c>
      <c r="AX81" s="411"/>
      <c r="AY81" s="409" t="str">
        <f>IF(LEN(VLOOKUP(AK79,vysledovka!$D$8:$F$68,2,FALSE))&lt;6,"",LEFT(RIGHT(VLOOKUP(AK79,vysledovka!$D$8:$F$68,2,FALSE),6),1))</f>
        <v>1</v>
      </c>
      <c r="AZ81" s="211"/>
      <c r="BA81" s="754" t="str">
        <f>IF(LEN(VLOOKUP(AK79,vysledovka!$D$8:$F$68,2,FALSE))&lt;5,"",LEFT(RIGHT(VLOOKUP(AK79,vysledovka!$D$8:$F$68,2,FALSE),5),1))</f>
        <v>0</v>
      </c>
      <c r="BB81" s="754"/>
      <c r="BC81" s="411"/>
      <c r="BD81" s="409" t="str">
        <f>IF(LEN(VLOOKUP(AK79,vysledovka!$D$8:$F$68,2,FALSE))&lt;4,"",LEFT(RIGHT(VLOOKUP(AK79,vysledovka!$D$8:$F$68,2,FALSE),4),1))</f>
        <v>8</v>
      </c>
      <c r="BE81" s="411"/>
      <c r="BF81" s="409" t="str">
        <f>IF(LEN(VLOOKUP(AK79,vysledovka!$D$8:$F$68,2,FALSE))&lt;3,"",LEFT(RIGHT(VLOOKUP(AK79,vysledovka!$D$8:$F$68,2,FALSE),3),1))</f>
        <v>6</v>
      </c>
      <c r="BG81" s="411"/>
      <c r="BH81" s="409" t="str">
        <f>IF(LEN(VLOOKUP(AK79,vysledovka!$D$8:$F$68,2,FALSE))&lt;2,"",LEFT(RIGHT(VLOOKUP(AK79,vysledovka!$D$8:$F$68,2,FALSE),2),1))</f>
        <v>5</v>
      </c>
      <c r="BI81" s="411"/>
      <c r="BJ81" s="409" t="str">
        <f>IF(VLOOKUP(AK79,vysledovka!$D$8:$F$68,2,FALSE)=0,"",IF(LEN(VLOOKUP(AK79,vysledovka!$D$8:$F$68,2,FALSE))&lt;1,"",LEFT(RIGHT(VLOOKUP(AK79,vysledovka!$D$8:$F$68,2,FALSE),1),1)))</f>
        <v>9</v>
      </c>
      <c r="BK81" s="643"/>
      <c r="BL81" s="618"/>
      <c r="BM81" s="409" t="str">
        <f>IF(LEN(VLOOKUP(AK79,vysledovka!$D$8:$F$68,3,FALSE))&lt;11,"",LEFT(RIGHT(VLOOKUP(AK79,vysledovka!$D$8:$F$68,3,FALSE),11),1))</f>
        <v/>
      </c>
      <c r="BN81" s="211"/>
      <c r="BO81" s="409" t="str">
        <f>IF(LEN(VLOOKUP(AK79,vysledovka!$D$8:$F$68,3,FALSE))&lt;10,"",LEFT(RIGHT(VLOOKUP(AK79,vysledovka!$D$8:$F$68,3,FALSE),10),1))</f>
        <v/>
      </c>
      <c r="BP81" s="411"/>
      <c r="BQ81" s="409" t="str">
        <f>IF(LEN(VLOOKUP(AK79,vysledovka!$D$8:$F$68,3,FALSE))&lt;9,"",LEFT(RIGHT(VLOOKUP(AK79,vysledovka!$D$8:$F$68,3,FALSE),9),1))</f>
        <v/>
      </c>
      <c r="BR81" s="211"/>
      <c r="BS81" s="409" t="str">
        <f>IF(LEN(VLOOKUP(AK79,vysledovka!$D$8:$F$68,3,FALSE))&lt;8,"",LEFT(RIGHT(VLOOKUP(AK79,vysledovka!$D$8:$F$68,3,FALSE),8),1))</f>
        <v/>
      </c>
      <c r="BT81" s="411"/>
      <c r="BU81" s="409" t="str">
        <f>IF(LEN(VLOOKUP(AK79,vysledovka!$D$8:$F$68,3,FALSE))&lt;7,"",LEFT(RIGHT(VLOOKUP(AK79,vysledovka!$D$8:$F$68,3,FALSE),7),1))</f>
        <v/>
      </c>
      <c r="BV81" s="801"/>
      <c r="BW81" s="409" t="str">
        <f>IF(LEN(VLOOKUP(AK79,vysledovka!$D$8:$F$68,3,FALSE))&lt;6,"",LEFT(RIGHT(VLOOKUP(AK79,vysledovka!$D$8:$F$68,3,FALSE),6),1))</f>
        <v/>
      </c>
      <c r="BX81" s="411"/>
      <c r="BY81" s="409" t="str">
        <f>IF(LEN(VLOOKUP(AK79,vysledovka!$D$8:$F$68,3,FALSE))&lt;5,"",LEFT(RIGHT(VLOOKUP(AK79,vysledovka!$D$8:$F$68,3,FALSE),5),1))</f>
        <v>3</v>
      </c>
      <c r="BZ81" s="411"/>
      <c r="CA81" s="409" t="str">
        <f>IF(LEN(VLOOKUP(AK79,vysledovka!$D$8:$F$68,3,FALSE))&lt;4,"",LEFT(RIGHT(VLOOKUP(AK79,vysledovka!$D$8:$F$68,3,FALSE),4),1))</f>
        <v>7</v>
      </c>
      <c r="CB81" s="802"/>
      <c r="CC81" s="409" t="str">
        <f>IF(LEN(VLOOKUP(AK79,vysledovka!$D$8:$F$68,3,FALSE))&lt;3,"",LEFT(RIGHT(VLOOKUP(AK79,vysledovka!$D$8:$F$68,3,FALSE),3),1))</f>
        <v>3</v>
      </c>
      <c r="CD81" s="411"/>
      <c r="CE81" s="409" t="str">
        <f>IF(LEN(VLOOKUP(AK79,vysledovka!$D$8:$F$68,3,FALSE))&lt;2,"",LEFT(RIGHT(VLOOKUP(AK79,vysledovka!$D$8:$F$68,3,FALSE),2),1))</f>
        <v>0</v>
      </c>
      <c r="CF81" s="411"/>
      <c r="CG81" s="409" t="str">
        <f>IF(VLOOKUP(AK79,vysledovka!$D$8:$F$68,3,FALSE)=0,"",IF(LEN(VLOOKUP(AK79,vysledovka!$D$8:$F$68,3,FALSE))&lt;1,"",LEFT(RIGHT(VLOOKUP(AK79,vysledovka!$D$8:$F$68,3,FALSE),1),1)))</f>
        <v>9</v>
      </c>
      <c r="CH81" s="268"/>
      <c r="CI81" s="261"/>
      <c r="CJ81" s="261"/>
    </row>
    <row r="82" spans="1:88" s="269" customFormat="1" ht="3" customHeight="1">
      <c r="A82" s="261"/>
      <c r="B82" s="261"/>
      <c r="C82" s="261"/>
      <c r="E82" s="863"/>
      <c r="F82" s="863"/>
      <c r="G82" s="785"/>
      <c r="H82" s="785"/>
      <c r="I82" s="785"/>
      <c r="J82" s="785"/>
      <c r="K82" s="785"/>
      <c r="L82" s="785"/>
      <c r="M82" s="785"/>
      <c r="N82" s="785"/>
      <c r="O82" s="785"/>
      <c r="P82" s="785"/>
      <c r="Q82" s="785"/>
      <c r="R82" s="785"/>
      <c r="S82" s="785"/>
      <c r="T82" s="785"/>
      <c r="U82" s="785"/>
      <c r="V82" s="785"/>
      <c r="W82" s="785"/>
      <c r="X82" s="785"/>
      <c r="Y82" s="785"/>
      <c r="Z82" s="785"/>
      <c r="AA82" s="785"/>
      <c r="AB82" s="785"/>
      <c r="AC82" s="785"/>
      <c r="AD82" s="785"/>
      <c r="AE82" s="785"/>
      <c r="AF82" s="785"/>
      <c r="AG82" s="785"/>
      <c r="AH82" s="785"/>
      <c r="AI82" s="785"/>
      <c r="AJ82" s="785"/>
      <c r="AK82" s="848"/>
      <c r="AL82" s="848"/>
      <c r="AM82" s="848"/>
      <c r="AN82" s="329"/>
      <c r="AO82" s="331"/>
      <c r="AP82" s="331"/>
      <c r="AQ82" s="331"/>
      <c r="AR82" s="331"/>
      <c r="AS82" s="331"/>
      <c r="AT82" s="331"/>
      <c r="AU82" s="331"/>
      <c r="AV82" s="331"/>
      <c r="AW82" s="331"/>
      <c r="AX82" s="331"/>
      <c r="AY82" s="331"/>
      <c r="AZ82" s="331"/>
      <c r="BA82" s="331"/>
      <c r="BB82" s="331"/>
      <c r="BC82" s="331"/>
      <c r="BD82" s="331"/>
      <c r="BE82" s="270"/>
      <c r="BF82" s="270"/>
      <c r="BG82" s="270"/>
      <c r="BH82" s="270"/>
      <c r="BI82" s="270"/>
      <c r="BJ82" s="270"/>
      <c r="BK82" s="270"/>
      <c r="BL82" s="638"/>
      <c r="BM82" s="638"/>
      <c r="BN82" s="638"/>
      <c r="BO82" s="638"/>
      <c r="BP82" s="638"/>
      <c r="BQ82" s="638"/>
      <c r="BR82" s="638"/>
      <c r="BS82" s="638"/>
      <c r="BT82" s="638"/>
      <c r="BU82" s="638"/>
      <c r="BV82" s="638"/>
      <c r="BW82" s="638"/>
      <c r="BX82" s="638"/>
      <c r="BY82" s="638"/>
      <c r="BZ82" s="638"/>
      <c r="CA82" s="638"/>
      <c r="CB82" s="638"/>
      <c r="CC82" s="270"/>
      <c r="CD82" s="270"/>
      <c r="CE82" s="270"/>
      <c r="CF82" s="270"/>
      <c r="CG82" s="270"/>
      <c r="CH82" s="271"/>
      <c r="CI82" s="261"/>
      <c r="CJ82" s="261"/>
    </row>
    <row r="83" spans="1:88" s="206" customFormat="1" ht="3" customHeight="1">
      <c r="A83" s="272"/>
      <c r="B83" s="273"/>
      <c r="C83" s="178"/>
      <c r="D83" s="178"/>
      <c r="E83" s="852" t="s">
        <v>204</v>
      </c>
      <c r="F83" s="853"/>
      <c r="G83" s="765" t="str">
        <f>Index!C250</f>
        <v>Predané cenné papiere a podiely (561)</v>
      </c>
      <c r="H83" s="765"/>
      <c r="I83" s="765"/>
      <c r="J83" s="765"/>
      <c r="K83" s="765"/>
      <c r="L83" s="765"/>
      <c r="M83" s="765"/>
      <c r="N83" s="765"/>
      <c r="O83" s="765"/>
      <c r="P83" s="765"/>
      <c r="Q83" s="765"/>
      <c r="R83" s="765"/>
      <c r="S83" s="765"/>
      <c r="T83" s="765"/>
      <c r="U83" s="765"/>
      <c r="V83" s="765"/>
      <c r="W83" s="765"/>
      <c r="X83" s="765"/>
      <c r="Y83" s="765"/>
      <c r="Z83" s="765"/>
      <c r="AA83" s="765"/>
      <c r="AB83" s="765"/>
      <c r="AC83" s="765"/>
      <c r="AD83" s="765"/>
      <c r="AE83" s="765"/>
      <c r="AF83" s="765"/>
      <c r="AG83" s="765"/>
      <c r="AH83" s="765"/>
      <c r="AI83" s="765"/>
      <c r="AJ83" s="765"/>
      <c r="AK83" s="850" t="s">
        <v>835</v>
      </c>
      <c r="AL83" s="851"/>
      <c r="AM83" s="851"/>
      <c r="AN83" s="321"/>
      <c r="AO83" s="332"/>
      <c r="AP83" s="332"/>
      <c r="AQ83" s="332"/>
      <c r="AR83" s="332"/>
      <c r="AS83" s="332"/>
      <c r="AT83" s="332"/>
      <c r="AU83" s="332"/>
      <c r="AV83" s="332"/>
      <c r="AW83" s="332"/>
      <c r="AX83" s="332"/>
      <c r="AY83" s="332"/>
      <c r="AZ83" s="332"/>
      <c r="BA83" s="332"/>
      <c r="BB83" s="332"/>
      <c r="BC83" s="332"/>
      <c r="BD83" s="332"/>
      <c r="BE83" s="264"/>
      <c r="BF83" s="264"/>
      <c r="BG83" s="264"/>
      <c r="BH83" s="264"/>
      <c r="BI83" s="264"/>
      <c r="BJ83" s="264"/>
      <c r="BK83" s="264"/>
      <c r="BL83" s="659"/>
      <c r="BM83" s="659"/>
      <c r="BN83" s="659"/>
      <c r="BO83" s="659"/>
      <c r="BP83" s="659"/>
      <c r="BQ83" s="659"/>
      <c r="BR83" s="659"/>
      <c r="BS83" s="659"/>
      <c r="BT83" s="659"/>
      <c r="BU83" s="659"/>
      <c r="BV83" s="659"/>
      <c r="BW83" s="659"/>
      <c r="BX83" s="659"/>
      <c r="BY83" s="659"/>
      <c r="BZ83" s="659"/>
      <c r="CA83" s="659"/>
      <c r="CB83" s="659"/>
      <c r="CC83" s="264"/>
      <c r="CD83" s="264"/>
      <c r="CE83" s="264"/>
      <c r="CF83" s="264"/>
      <c r="CG83" s="264"/>
      <c r="CH83" s="241"/>
      <c r="CI83" s="245"/>
      <c r="CJ83" s="245"/>
    </row>
    <row r="84" spans="1:88" s="206" customFormat="1" ht="3" customHeight="1">
      <c r="A84" s="272"/>
      <c r="B84" s="272"/>
      <c r="C84" s="272"/>
      <c r="D84" s="273"/>
      <c r="E84" s="852"/>
      <c r="F84" s="853"/>
      <c r="G84" s="765"/>
      <c r="H84" s="765"/>
      <c r="I84" s="765"/>
      <c r="J84" s="765"/>
      <c r="K84" s="765"/>
      <c r="L84" s="765"/>
      <c r="M84" s="765"/>
      <c r="N84" s="765"/>
      <c r="O84" s="765"/>
      <c r="P84" s="765"/>
      <c r="Q84" s="765"/>
      <c r="R84" s="765"/>
      <c r="S84" s="765"/>
      <c r="T84" s="765"/>
      <c r="U84" s="765"/>
      <c r="V84" s="765"/>
      <c r="W84" s="765"/>
      <c r="X84" s="765"/>
      <c r="Y84" s="765"/>
      <c r="Z84" s="765"/>
      <c r="AA84" s="765"/>
      <c r="AB84" s="765"/>
      <c r="AC84" s="765"/>
      <c r="AD84" s="765"/>
      <c r="AE84" s="765"/>
      <c r="AF84" s="765"/>
      <c r="AG84" s="765"/>
      <c r="AH84" s="765"/>
      <c r="AI84" s="765"/>
      <c r="AJ84" s="765"/>
      <c r="AK84" s="851"/>
      <c r="AL84" s="851"/>
      <c r="AM84" s="851"/>
      <c r="AN84" s="319"/>
      <c r="AO84" s="413"/>
      <c r="AP84" s="413"/>
      <c r="AQ84" s="413"/>
      <c r="AR84" s="412"/>
      <c r="AS84" s="410"/>
      <c r="AT84" s="410"/>
      <c r="AU84" s="410"/>
      <c r="AV84" s="410"/>
      <c r="AW84" s="410"/>
      <c r="AX84" s="411"/>
      <c r="AY84" s="800"/>
      <c r="AZ84" s="800"/>
      <c r="BA84" s="800"/>
      <c r="BB84" s="800"/>
      <c r="BC84" s="800"/>
      <c r="BD84" s="800"/>
      <c r="BE84" s="411"/>
      <c r="BF84" s="761"/>
      <c r="BG84" s="761"/>
      <c r="BH84" s="761"/>
      <c r="BI84" s="761"/>
      <c r="BJ84" s="761"/>
      <c r="BK84" s="643"/>
      <c r="BL84" s="618"/>
      <c r="BM84" s="612"/>
      <c r="BN84" s="612"/>
      <c r="BO84" s="612"/>
      <c r="BP84" s="412"/>
      <c r="BQ84" s="800"/>
      <c r="BR84" s="800"/>
      <c r="BS84" s="800"/>
      <c r="BT84" s="800"/>
      <c r="BU84" s="800"/>
      <c r="BV84" s="801"/>
      <c r="BW84" s="761"/>
      <c r="BX84" s="761"/>
      <c r="BY84" s="761"/>
      <c r="BZ84" s="761"/>
      <c r="CA84" s="761"/>
      <c r="CB84" s="802"/>
      <c r="CC84" s="761"/>
      <c r="CD84" s="761"/>
      <c r="CE84" s="761"/>
      <c r="CF84" s="761"/>
      <c r="CG84" s="761"/>
      <c r="CH84" s="242"/>
      <c r="CI84" s="245"/>
      <c r="CJ84" s="245"/>
    </row>
    <row r="85" spans="1:88" s="274" customFormat="1" ht="15" customHeight="1">
      <c r="A85" s="272"/>
      <c r="B85" s="272"/>
      <c r="C85" s="272"/>
      <c r="E85" s="852"/>
      <c r="F85" s="853"/>
      <c r="G85" s="765"/>
      <c r="H85" s="765"/>
      <c r="I85" s="765"/>
      <c r="J85" s="765"/>
      <c r="K85" s="765"/>
      <c r="L85" s="765"/>
      <c r="M85" s="765"/>
      <c r="N85" s="765"/>
      <c r="O85" s="765"/>
      <c r="P85" s="765"/>
      <c r="Q85" s="765"/>
      <c r="R85" s="765"/>
      <c r="S85" s="765"/>
      <c r="T85" s="765"/>
      <c r="U85" s="765"/>
      <c r="V85" s="765"/>
      <c r="W85" s="765"/>
      <c r="X85" s="765"/>
      <c r="Y85" s="765"/>
      <c r="Z85" s="765"/>
      <c r="AA85" s="765"/>
      <c r="AB85" s="765"/>
      <c r="AC85" s="765"/>
      <c r="AD85" s="765"/>
      <c r="AE85" s="765"/>
      <c r="AF85" s="765"/>
      <c r="AG85" s="765"/>
      <c r="AH85" s="765"/>
      <c r="AI85" s="765"/>
      <c r="AJ85" s="765"/>
      <c r="AK85" s="851"/>
      <c r="AL85" s="851"/>
      <c r="AM85" s="851"/>
      <c r="AN85" s="319"/>
      <c r="AO85" s="409" t="str">
        <f>IF(LEN(VLOOKUP(AK83,vysledovka!$D$8:$F$68,2,FALSE))&lt;11,"",LEFT(RIGHT(VLOOKUP(AK83,vysledovka!$D$8:$F$68,2,FALSE),11),1))</f>
        <v/>
      </c>
      <c r="AP85" s="211"/>
      <c r="AQ85" s="409" t="str">
        <f>IF(LEN(VLOOKUP(AK83,vysledovka!$D$8:$F$68,2,FALSE))&lt;10,"",LEFT(RIGHT(VLOOKUP(AK83,vysledovka!$D$8:$F$68,2,FALSE),10),1))</f>
        <v/>
      </c>
      <c r="AR85" s="411"/>
      <c r="AS85" s="409" t="str">
        <f>IF(LEN(VLOOKUP(AK83,vysledovka!$D$8:$F$68,2,FALSE))&lt;9,"",LEFT(RIGHT(VLOOKUP(AK83,vysledovka!$D$8:$F$68,2,FALSE),9),1))</f>
        <v/>
      </c>
      <c r="AT85" s="211"/>
      <c r="AU85" s="409" t="str">
        <f>IF(LEN(VLOOKUP(AK83,vysledovka!$D$8:$F$68,2,FALSE))&lt;8,"",LEFT(RIGHT(VLOOKUP(AK83,vysledovka!$D$8:$F$68,2,FALSE),8),1))</f>
        <v/>
      </c>
      <c r="AV85" s="411"/>
      <c r="AW85" s="409" t="str">
        <f>IF(LEN(VLOOKUP(AK83,vysledovka!$D$8:$F$68,2,FALSE))&lt;7,"",LEFT(RIGHT(VLOOKUP(AK83,vysledovka!$D$8:$F$68,2,FALSE),7),1))</f>
        <v/>
      </c>
      <c r="AX85" s="411"/>
      <c r="AY85" s="409" t="str">
        <f>IF(LEN(VLOOKUP(AK83,vysledovka!$D$8:$F$68,2,FALSE))&lt;6,"",LEFT(RIGHT(VLOOKUP(AK83,vysledovka!$D$8:$F$68,2,FALSE),6),1))</f>
        <v/>
      </c>
      <c r="AZ85" s="211"/>
      <c r="BA85" s="754" t="str">
        <f>IF(LEN(VLOOKUP(AK83,vysledovka!$D$8:$F$68,2,FALSE))&lt;5,"",LEFT(RIGHT(VLOOKUP(AK83,vysledovka!$D$8:$F$68,2,FALSE),5),1))</f>
        <v/>
      </c>
      <c r="BB85" s="754"/>
      <c r="BC85" s="411"/>
      <c r="BD85" s="409" t="str">
        <f>IF(LEN(VLOOKUP(AK83,vysledovka!$D$8:$F$68,2,FALSE))&lt;4,"",LEFT(RIGHT(VLOOKUP(AK83,vysledovka!$D$8:$F$68,2,FALSE),4),1))</f>
        <v/>
      </c>
      <c r="BE85" s="411"/>
      <c r="BF85" s="409" t="str">
        <f>IF(LEN(VLOOKUP(AK83,vysledovka!$D$8:$F$68,2,FALSE))&lt;3,"",LEFT(RIGHT(VLOOKUP(AK83,vysledovka!$D$8:$F$68,2,FALSE),3),1))</f>
        <v/>
      </c>
      <c r="BG85" s="411"/>
      <c r="BH85" s="409" t="str">
        <f>IF(LEN(VLOOKUP(AK83,vysledovka!$D$8:$F$68,2,FALSE))&lt;2,"",LEFT(RIGHT(VLOOKUP(AK83,vysledovka!$D$8:$F$68,2,FALSE),2),1))</f>
        <v/>
      </c>
      <c r="BI85" s="411"/>
      <c r="BJ85" s="409" t="str">
        <f>IF(VLOOKUP(AK83,vysledovka!$D$8:$F$68,2,FALSE)=0,"",IF(LEN(VLOOKUP(AK83,vysledovka!$D$8:$F$68,2,FALSE))&lt;1,"",LEFT(RIGHT(VLOOKUP(AK83,vysledovka!$D$8:$F$68,2,FALSE),1),1)))</f>
        <v/>
      </c>
      <c r="BK85" s="643"/>
      <c r="BL85" s="618"/>
      <c r="BM85" s="409" t="str">
        <f>IF(LEN(VLOOKUP(AK83,vysledovka!$D$8:$F$68,3,FALSE))&lt;11,"",LEFT(RIGHT(VLOOKUP(AK83,vysledovka!$D$8:$F$68,3,FALSE),11),1))</f>
        <v/>
      </c>
      <c r="BN85" s="211"/>
      <c r="BO85" s="409" t="str">
        <f>IF(LEN(VLOOKUP(AK83,vysledovka!$D$8:$F$68,3,FALSE))&lt;10,"",LEFT(RIGHT(VLOOKUP(AK83,vysledovka!$D$8:$F$68,3,FALSE),10),1))</f>
        <v/>
      </c>
      <c r="BP85" s="411"/>
      <c r="BQ85" s="409" t="str">
        <f>IF(LEN(VLOOKUP(AK83,vysledovka!$D$8:$F$68,3,FALSE))&lt;9,"",LEFT(RIGHT(VLOOKUP(AK83,vysledovka!$D$8:$F$68,3,FALSE),9),1))</f>
        <v/>
      </c>
      <c r="BR85" s="211"/>
      <c r="BS85" s="409" t="str">
        <f>IF(LEN(VLOOKUP(AK83,vysledovka!$D$8:$F$68,3,FALSE))&lt;8,"",LEFT(RIGHT(VLOOKUP(AK83,vysledovka!$D$8:$F$68,3,FALSE),8),1))</f>
        <v/>
      </c>
      <c r="BT85" s="411"/>
      <c r="BU85" s="409" t="str">
        <f>IF(LEN(VLOOKUP(AK83,vysledovka!$D$8:$F$68,3,FALSE))&lt;7,"",LEFT(RIGHT(VLOOKUP(AK83,vysledovka!$D$8:$F$68,3,FALSE),7),1))</f>
        <v/>
      </c>
      <c r="BV85" s="801"/>
      <c r="BW85" s="409" t="str">
        <f>IF(LEN(VLOOKUP(AK83,vysledovka!$D$8:$F$68,3,FALSE))&lt;6,"",LEFT(RIGHT(VLOOKUP(AK83,vysledovka!$D$8:$F$68,3,FALSE),6),1))</f>
        <v/>
      </c>
      <c r="BX85" s="411"/>
      <c r="BY85" s="409" t="str">
        <f>IF(LEN(VLOOKUP(AK83,vysledovka!$D$8:$F$68,3,FALSE))&lt;5,"",LEFT(RIGHT(VLOOKUP(AK83,vysledovka!$D$8:$F$68,3,FALSE),5),1))</f>
        <v/>
      </c>
      <c r="BZ85" s="411"/>
      <c r="CA85" s="409" t="str">
        <f>IF(LEN(VLOOKUP(AK83,vysledovka!$D$8:$F$68,3,FALSE))&lt;4,"",LEFT(RIGHT(VLOOKUP(AK83,vysledovka!$D$8:$F$68,3,FALSE),4),1))</f>
        <v/>
      </c>
      <c r="CB85" s="802"/>
      <c r="CC85" s="409" t="str">
        <f>IF(LEN(VLOOKUP(AK83,vysledovka!$D$8:$F$68,3,FALSE))&lt;3,"",LEFT(RIGHT(VLOOKUP(AK83,vysledovka!$D$8:$F$68,3,FALSE),3),1))</f>
        <v/>
      </c>
      <c r="CD85" s="411"/>
      <c r="CE85" s="409" t="str">
        <f>IF(LEN(VLOOKUP(AK83,vysledovka!$D$8:$F$68,3,FALSE))&lt;2,"",LEFT(RIGHT(VLOOKUP(AK83,vysledovka!$D$8:$F$68,3,FALSE),2),1))</f>
        <v/>
      </c>
      <c r="CF85" s="411"/>
      <c r="CG85" s="409" t="str">
        <f>IF(VLOOKUP(AK83,vysledovka!$D$8:$F$68,3,FALSE)=0,"",IF(LEN(VLOOKUP(AK83,vysledovka!$D$8:$F$68,3,FALSE))&lt;1,"",LEFT(RIGHT(VLOOKUP(AK83,vysledovka!$D$8:$F$68,3,FALSE),1),1)))</f>
        <v/>
      </c>
      <c r="CH85" s="242"/>
      <c r="CI85" s="272"/>
      <c r="CJ85" s="272"/>
    </row>
    <row r="86" spans="1:88" s="274" customFormat="1" ht="3" customHeight="1">
      <c r="A86" s="272"/>
      <c r="B86" s="272"/>
      <c r="C86" s="272"/>
      <c r="E86" s="852"/>
      <c r="F86" s="853"/>
      <c r="G86" s="765"/>
      <c r="H86" s="765"/>
      <c r="I86" s="765"/>
      <c r="J86" s="765"/>
      <c r="K86" s="765"/>
      <c r="L86" s="765"/>
      <c r="M86" s="765"/>
      <c r="N86" s="765"/>
      <c r="O86" s="765"/>
      <c r="P86" s="765"/>
      <c r="Q86" s="765"/>
      <c r="R86" s="765"/>
      <c r="S86" s="765"/>
      <c r="T86" s="765"/>
      <c r="U86" s="765"/>
      <c r="V86" s="765"/>
      <c r="W86" s="765"/>
      <c r="X86" s="765"/>
      <c r="Y86" s="765"/>
      <c r="Z86" s="765"/>
      <c r="AA86" s="765"/>
      <c r="AB86" s="765"/>
      <c r="AC86" s="765"/>
      <c r="AD86" s="765"/>
      <c r="AE86" s="765"/>
      <c r="AF86" s="765"/>
      <c r="AG86" s="765"/>
      <c r="AH86" s="765"/>
      <c r="AI86" s="765"/>
      <c r="AJ86" s="765"/>
      <c r="AK86" s="851"/>
      <c r="AL86" s="851"/>
      <c r="AM86" s="851"/>
      <c r="AN86" s="322"/>
      <c r="AO86" s="331"/>
      <c r="AP86" s="331"/>
      <c r="AQ86" s="331"/>
      <c r="AR86" s="331"/>
      <c r="AS86" s="331"/>
      <c r="AT86" s="331"/>
      <c r="AU86" s="331"/>
      <c r="AV86" s="331"/>
      <c r="AW86" s="331"/>
      <c r="AX86" s="331"/>
      <c r="AY86" s="331"/>
      <c r="AZ86" s="331"/>
      <c r="BA86" s="331"/>
      <c r="BB86" s="331"/>
      <c r="BC86" s="331"/>
      <c r="BD86" s="331"/>
      <c r="BE86" s="270"/>
      <c r="BF86" s="270"/>
      <c r="BG86" s="270"/>
      <c r="BH86" s="270"/>
      <c r="BI86" s="270"/>
      <c r="BJ86" s="270"/>
      <c r="BK86" s="270"/>
      <c r="BL86" s="638"/>
      <c r="BM86" s="638"/>
      <c r="BN86" s="638"/>
      <c r="BO86" s="638"/>
      <c r="BP86" s="638"/>
      <c r="BQ86" s="638"/>
      <c r="BR86" s="638"/>
      <c r="BS86" s="638"/>
      <c r="BT86" s="638"/>
      <c r="BU86" s="638"/>
      <c r="BV86" s="638"/>
      <c r="BW86" s="638"/>
      <c r="BX86" s="638"/>
      <c r="BY86" s="638"/>
      <c r="BZ86" s="638"/>
      <c r="CA86" s="638"/>
      <c r="CB86" s="638"/>
      <c r="CC86" s="270"/>
      <c r="CD86" s="270"/>
      <c r="CE86" s="270"/>
      <c r="CF86" s="270"/>
      <c r="CG86" s="270"/>
      <c r="CH86" s="243"/>
      <c r="CI86" s="272"/>
      <c r="CJ86" s="272"/>
    </row>
    <row r="87" spans="1:88" s="206" customFormat="1" ht="3" customHeight="1">
      <c r="A87" s="272"/>
      <c r="B87" s="273"/>
      <c r="C87" s="178"/>
      <c r="D87" s="178"/>
      <c r="E87" s="852" t="s">
        <v>208</v>
      </c>
      <c r="F87" s="853"/>
      <c r="G87" s="765" t="str">
        <f>Index!C251</f>
        <v>Náklady na krátkodobý finančný majetok (566)</v>
      </c>
      <c r="H87" s="765"/>
      <c r="I87" s="765"/>
      <c r="J87" s="765"/>
      <c r="K87" s="765"/>
      <c r="L87" s="765"/>
      <c r="M87" s="765"/>
      <c r="N87" s="765"/>
      <c r="O87" s="765"/>
      <c r="P87" s="765"/>
      <c r="Q87" s="765"/>
      <c r="R87" s="765"/>
      <c r="S87" s="765"/>
      <c r="T87" s="765"/>
      <c r="U87" s="765"/>
      <c r="V87" s="765"/>
      <c r="W87" s="765"/>
      <c r="X87" s="765"/>
      <c r="Y87" s="765"/>
      <c r="Z87" s="765"/>
      <c r="AA87" s="765"/>
      <c r="AB87" s="765"/>
      <c r="AC87" s="765"/>
      <c r="AD87" s="765"/>
      <c r="AE87" s="765"/>
      <c r="AF87" s="765"/>
      <c r="AG87" s="765"/>
      <c r="AH87" s="765"/>
      <c r="AI87" s="765"/>
      <c r="AJ87" s="765"/>
      <c r="AK87" s="850" t="s">
        <v>836</v>
      </c>
      <c r="AL87" s="851"/>
      <c r="AM87" s="851"/>
      <c r="AN87" s="321"/>
      <c r="AO87" s="332"/>
      <c r="AP87" s="332"/>
      <c r="AQ87" s="332"/>
      <c r="AR87" s="332"/>
      <c r="AS87" s="332"/>
      <c r="AT87" s="332"/>
      <c r="AU87" s="332"/>
      <c r="AV87" s="332"/>
      <c r="AW87" s="332"/>
      <c r="AX87" s="332"/>
      <c r="AY87" s="332"/>
      <c r="AZ87" s="332"/>
      <c r="BA87" s="332"/>
      <c r="BB87" s="332"/>
      <c r="BC87" s="332"/>
      <c r="BD87" s="332"/>
      <c r="BE87" s="264"/>
      <c r="BF87" s="264"/>
      <c r="BG87" s="264"/>
      <c r="BH87" s="264"/>
      <c r="BI87" s="264"/>
      <c r="BJ87" s="264"/>
      <c r="BK87" s="264"/>
      <c r="BL87" s="659"/>
      <c r="BM87" s="659"/>
      <c r="BN87" s="659"/>
      <c r="BO87" s="659"/>
      <c r="BP87" s="659"/>
      <c r="BQ87" s="659"/>
      <c r="BR87" s="659"/>
      <c r="BS87" s="659"/>
      <c r="BT87" s="659"/>
      <c r="BU87" s="659"/>
      <c r="BV87" s="659"/>
      <c r="BW87" s="659"/>
      <c r="BX87" s="659"/>
      <c r="BY87" s="659"/>
      <c r="BZ87" s="659"/>
      <c r="CA87" s="659"/>
      <c r="CB87" s="659"/>
      <c r="CC87" s="264"/>
      <c r="CD87" s="264"/>
      <c r="CE87" s="264"/>
      <c r="CF87" s="264"/>
      <c r="CG87" s="264"/>
      <c r="CH87" s="241"/>
      <c r="CI87" s="245"/>
      <c r="CJ87" s="245"/>
    </row>
    <row r="88" spans="1:88" s="206" customFormat="1" ht="3" customHeight="1">
      <c r="A88" s="272"/>
      <c r="B88" s="272"/>
      <c r="C88" s="272"/>
      <c r="D88" s="273"/>
      <c r="E88" s="852"/>
      <c r="F88" s="853"/>
      <c r="G88" s="765"/>
      <c r="H88" s="765"/>
      <c r="I88" s="765"/>
      <c r="J88" s="765"/>
      <c r="K88" s="765"/>
      <c r="L88" s="765"/>
      <c r="M88" s="765"/>
      <c r="N88" s="765"/>
      <c r="O88" s="765"/>
      <c r="P88" s="765"/>
      <c r="Q88" s="765"/>
      <c r="R88" s="765"/>
      <c r="S88" s="765"/>
      <c r="T88" s="765"/>
      <c r="U88" s="765"/>
      <c r="V88" s="765"/>
      <c r="W88" s="765"/>
      <c r="X88" s="765"/>
      <c r="Y88" s="765"/>
      <c r="Z88" s="765"/>
      <c r="AA88" s="765"/>
      <c r="AB88" s="765"/>
      <c r="AC88" s="765"/>
      <c r="AD88" s="765"/>
      <c r="AE88" s="765"/>
      <c r="AF88" s="765"/>
      <c r="AG88" s="765"/>
      <c r="AH88" s="765"/>
      <c r="AI88" s="765"/>
      <c r="AJ88" s="765"/>
      <c r="AK88" s="851"/>
      <c r="AL88" s="851"/>
      <c r="AM88" s="851"/>
      <c r="AN88" s="319"/>
      <c r="AO88" s="413"/>
      <c r="AP88" s="413"/>
      <c r="AQ88" s="413"/>
      <c r="AR88" s="412"/>
      <c r="AS88" s="410"/>
      <c r="AT88" s="410"/>
      <c r="AU88" s="410"/>
      <c r="AV88" s="410"/>
      <c r="AW88" s="410"/>
      <c r="AX88" s="411"/>
      <c r="AY88" s="800"/>
      <c r="AZ88" s="800"/>
      <c r="BA88" s="800"/>
      <c r="BB88" s="800"/>
      <c r="BC88" s="800"/>
      <c r="BD88" s="800"/>
      <c r="BE88" s="411"/>
      <c r="BF88" s="761"/>
      <c r="BG88" s="761"/>
      <c r="BH88" s="761"/>
      <c r="BI88" s="761"/>
      <c r="BJ88" s="761"/>
      <c r="BK88" s="643"/>
      <c r="BL88" s="618"/>
      <c r="BM88" s="612"/>
      <c r="BN88" s="612"/>
      <c r="BO88" s="612"/>
      <c r="BP88" s="412"/>
      <c r="BQ88" s="800"/>
      <c r="BR88" s="800"/>
      <c r="BS88" s="800"/>
      <c r="BT88" s="800"/>
      <c r="BU88" s="800"/>
      <c r="BV88" s="801"/>
      <c r="BW88" s="761"/>
      <c r="BX88" s="761"/>
      <c r="BY88" s="761"/>
      <c r="BZ88" s="761"/>
      <c r="CA88" s="761"/>
      <c r="CB88" s="802"/>
      <c r="CC88" s="761"/>
      <c r="CD88" s="761"/>
      <c r="CE88" s="761"/>
      <c r="CF88" s="761"/>
      <c r="CG88" s="761"/>
      <c r="CH88" s="242"/>
      <c r="CI88" s="245"/>
      <c r="CJ88" s="245"/>
    </row>
    <row r="89" spans="1:88" s="274" customFormat="1" ht="15" customHeight="1">
      <c r="A89" s="272"/>
      <c r="B89" s="272"/>
      <c r="C89" s="272"/>
      <c r="E89" s="852"/>
      <c r="F89" s="853"/>
      <c r="G89" s="765"/>
      <c r="H89" s="765"/>
      <c r="I89" s="765"/>
      <c r="J89" s="765"/>
      <c r="K89" s="765"/>
      <c r="L89" s="765"/>
      <c r="M89" s="765"/>
      <c r="N89" s="765"/>
      <c r="O89" s="765"/>
      <c r="P89" s="765"/>
      <c r="Q89" s="765"/>
      <c r="R89" s="765"/>
      <c r="S89" s="765"/>
      <c r="T89" s="765"/>
      <c r="U89" s="765"/>
      <c r="V89" s="765"/>
      <c r="W89" s="765"/>
      <c r="X89" s="765"/>
      <c r="Y89" s="765"/>
      <c r="Z89" s="765"/>
      <c r="AA89" s="765"/>
      <c r="AB89" s="765"/>
      <c r="AC89" s="765"/>
      <c r="AD89" s="765"/>
      <c r="AE89" s="765"/>
      <c r="AF89" s="765"/>
      <c r="AG89" s="765"/>
      <c r="AH89" s="765"/>
      <c r="AI89" s="765"/>
      <c r="AJ89" s="765"/>
      <c r="AK89" s="851"/>
      <c r="AL89" s="851"/>
      <c r="AM89" s="851"/>
      <c r="AN89" s="319"/>
      <c r="AO89" s="409" t="str">
        <f>IF(LEN(VLOOKUP(AK87,vysledovka!$D$8:$F$68,2,FALSE))&lt;11,"",LEFT(RIGHT(VLOOKUP(AK87,vysledovka!$D$8:$F$68,2,FALSE),11),1))</f>
        <v/>
      </c>
      <c r="AP89" s="211"/>
      <c r="AQ89" s="409" t="str">
        <f>IF(LEN(VLOOKUP(AK87,vysledovka!$D$8:$F$68,2,FALSE))&lt;10,"",LEFT(RIGHT(VLOOKUP(AK87,vysledovka!$D$8:$F$68,2,FALSE),10),1))</f>
        <v/>
      </c>
      <c r="AR89" s="411"/>
      <c r="AS89" s="409" t="str">
        <f>IF(LEN(VLOOKUP(AK87,vysledovka!$D$8:$F$68,2,FALSE))&lt;9,"",LEFT(RIGHT(VLOOKUP(AK87,vysledovka!$D$8:$F$68,2,FALSE),9),1))</f>
        <v/>
      </c>
      <c r="AT89" s="211"/>
      <c r="AU89" s="409" t="str">
        <f>IF(LEN(VLOOKUP(AK87,vysledovka!$D$8:$F$68,2,FALSE))&lt;8,"",LEFT(RIGHT(VLOOKUP(AK87,vysledovka!$D$8:$F$68,2,FALSE),8),1))</f>
        <v/>
      </c>
      <c r="AV89" s="411"/>
      <c r="AW89" s="409" t="str">
        <f>IF(LEN(VLOOKUP(AK87,vysledovka!$D$8:$F$68,2,FALSE))&lt;7,"",LEFT(RIGHT(VLOOKUP(AK87,vysledovka!$D$8:$F$68,2,FALSE),7),1))</f>
        <v/>
      </c>
      <c r="AX89" s="411"/>
      <c r="AY89" s="409" t="str">
        <f>IF(LEN(VLOOKUP(AK87,vysledovka!$D$8:$F$68,2,FALSE))&lt;6,"",LEFT(RIGHT(VLOOKUP(AK87,vysledovka!$D$8:$F$68,2,FALSE),6),1))</f>
        <v/>
      </c>
      <c r="AZ89" s="211"/>
      <c r="BA89" s="754" t="str">
        <f>IF(LEN(VLOOKUP(AK87,vysledovka!$D$8:$F$68,2,FALSE))&lt;5,"",LEFT(RIGHT(VLOOKUP(AK87,vysledovka!$D$8:$F$68,2,FALSE),5),1))</f>
        <v/>
      </c>
      <c r="BB89" s="754"/>
      <c r="BC89" s="411"/>
      <c r="BD89" s="409" t="str">
        <f>IF(LEN(VLOOKUP(AK87,vysledovka!$D$8:$F$68,2,FALSE))&lt;4,"",LEFT(RIGHT(VLOOKUP(AK87,vysledovka!$D$8:$F$68,2,FALSE),4),1))</f>
        <v/>
      </c>
      <c r="BE89" s="411"/>
      <c r="BF89" s="409" t="str">
        <f>IF(LEN(VLOOKUP(AK87,vysledovka!$D$8:$F$68,2,FALSE))&lt;3,"",LEFT(RIGHT(VLOOKUP(AK87,vysledovka!$D$8:$F$68,2,FALSE),3),1))</f>
        <v/>
      </c>
      <c r="BG89" s="411"/>
      <c r="BH89" s="409" t="str">
        <f>IF(LEN(VLOOKUP(AK87,vysledovka!$D$8:$F$68,2,FALSE))&lt;2,"",LEFT(RIGHT(VLOOKUP(AK87,vysledovka!$D$8:$F$68,2,FALSE),2),1))</f>
        <v/>
      </c>
      <c r="BI89" s="411"/>
      <c r="BJ89" s="409" t="str">
        <f>IF(VLOOKUP(AK87,vysledovka!$D$8:$F$68,2,FALSE)=0,"",IF(LEN(VLOOKUP(AK87,vysledovka!$D$8:$F$68,2,FALSE))&lt;1,"",LEFT(RIGHT(VLOOKUP(AK87,vysledovka!$D$8:$F$68,2,FALSE),1),1)))</f>
        <v/>
      </c>
      <c r="BK89" s="643"/>
      <c r="BL89" s="618"/>
      <c r="BM89" s="409" t="str">
        <f>IF(LEN(VLOOKUP(AK87,vysledovka!$D$8:$F$68,3,FALSE))&lt;11,"",LEFT(RIGHT(VLOOKUP(AK87,vysledovka!$D$8:$F$68,3,FALSE),11),1))</f>
        <v/>
      </c>
      <c r="BN89" s="211"/>
      <c r="BO89" s="409" t="str">
        <f>IF(LEN(VLOOKUP(AK87,vysledovka!$D$8:$F$68,3,FALSE))&lt;10,"",LEFT(RIGHT(VLOOKUP(AK87,vysledovka!$D$8:$F$68,3,FALSE),10),1))</f>
        <v/>
      </c>
      <c r="BP89" s="411"/>
      <c r="BQ89" s="409" t="str">
        <f>IF(LEN(VLOOKUP(AK87,vysledovka!$D$8:$F$68,3,FALSE))&lt;9,"",LEFT(RIGHT(VLOOKUP(AK87,vysledovka!$D$8:$F$68,3,FALSE),9),1))</f>
        <v/>
      </c>
      <c r="BR89" s="211"/>
      <c r="BS89" s="409" t="str">
        <f>IF(LEN(VLOOKUP(AK87,vysledovka!$D$8:$F$68,3,FALSE))&lt;8,"",LEFT(RIGHT(VLOOKUP(AK87,vysledovka!$D$8:$F$68,3,FALSE),8),1))</f>
        <v/>
      </c>
      <c r="BT89" s="411"/>
      <c r="BU89" s="409" t="str">
        <f>IF(LEN(VLOOKUP(AK87,vysledovka!$D$8:$F$68,3,FALSE))&lt;7,"",LEFT(RIGHT(VLOOKUP(AK87,vysledovka!$D$8:$F$68,3,FALSE),7),1))</f>
        <v/>
      </c>
      <c r="BV89" s="801"/>
      <c r="BW89" s="409" t="str">
        <f>IF(LEN(VLOOKUP(AK87,vysledovka!$D$8:$F$68,3,FALSE))&lt;6,"",LEFT(RIGHT(VLOOKUP(AK87,vysledovka!$D$8:$F$68,3,FALSE),6),1))</f>
        <v/>
      </c>
      <c r="BX89" s="411"/>
      <c r="BY89" s="409" t="str">
        <f>IF(LEN(VLOOKUP(AK87,vysledovka!$D$8:$F$68,3,FALSE))&lt;5,"",LEFT(RIGHT(VLOOKUP(AK87,vysledovka!$D$8:$F$68,3,FALSE),5),1))</f>
        <v/>
      </c>
      <c r="BZ89" s="411"/>
      <c r="CA89" s="409" t="str">
        <f>IF(LEN(VLOOKUP(AK87,vysledovka!$D$8:$F$68,3,FALSE))&lt;4,"",LEFT(RIGHT(VLOOKUP(AK87,vysledovka!$D$8:$F$68,3,FALSE),4),1))</f>
        <v/>
      </c>
      <c r="CB89" s="802"/>
      <c r="CC89" s="409" t="str">
        <f>IF(LEN(VLOOKUP(AK87,vysledovka!$D$8:$F$68,3,FALSE))&lt;3,"",LEFT(RIGHT(VLOOKUP(AK87,vysledovka!$D$8:$F$68,3,FALSE),3),1))</f>
        <v/>
      </c>
      <c r="CD89" s="411"/>
      <c r="CE89" s="409" t="str">
        <f>IF(LEN(VLOOKUP(AK87,vysledovka!$D$8:$F$68,3,FALSE))&lt;2,"",LEFT(RIGHT(VLOOKUP(AK87,vysledovka!$D$8:$F$68,3,FALSE),2),1))</f>
        <v/>
      </c>
      <c r="CF89" s="411"/>
      <c r="CG89" s="409" t="str">
        <f>IF(VLOOKUP(AK87,vysledovka!$D$8:$F$68,3,FALSE)=0,"",IF(LEN(VLOOKUP(AK87,vysledovka!$D$8:$F$68,3,FALSE))&lt;1,"",LEFT(RIGHT(VLOOKUP(AK87,vysledovka!$D$8:$F$68,3,FALSE),1),1)))</f>
        <v/>
      </c>
      <c r="CH89" s="242"/>
      <c r="CI89" s="272"/>
      <c r="CJ89" s="272"/>
    </row>
    <row r="90" spans="1:88" s="274" customFormat="1" ht="3" customHeight="1">
      <c r="A90" s="272"/>
      <c r="B90" s="272"/>
      <c r="C90" s="272"/>
      <c r="E90" s="852"/>
      <c r="F90" s="853"/>
      <c r="G90" s="765"/>
      <c r="H90" s="765"/>
      <c r="I90" s="765"/>
      <c r="J90" s="765"/>
      <c r="K90" s="765"/>
      <c r="L90" s="765"/>
      <c r="M90" s="765"/>
      <c r="N90" s="765"/>
      <c r="O90" s="765"/>
      <c r="P90" s="765"/>
      <c r="Q90" s="765"/>
      <c r="R90" s="765"/>
      <c r="S90" s="765"/>
      <c r="T90" s="765"/>
      <c r="U90" s="765"/>
      <c r="V90" s="765"/>
      <c r="W90" s="765"/>
      <c r="X90" s="765"/>
      <c r="Y90" s="765"/>
      <c r="Z90" s="765"/>
      <c r="AA90" s="765"/>
      <c r="AB90" s="765"/>
      <c r="AC90" s="765"/>
      <c r="AD90" s="765"/>
      <c r="AE90" s="765"/>
      <c r="AF90" s="765"/>
      <c r="AG90" s="765"/>
      <c r="AH90" s="765"/>
      <c r="AI90" s="765"/>
      <c r="AJ90" s="765"/>
      <c r="AK90" s="851"/>
      <c r="AL90" s="851"/>
      <c r="AM90" s="851"/>
      <c r="AN90" s="322"/>
      <c r="AO90" s="331"/>
      <c r="AP90" s="331"/>
      <c r="AQ90" s="331"/>
      <c r="AR90" s="331"/>
      <c r="AS90" s="331"/>
      <c r="AT90" s="331"/>
      <c r="AU90" s="331"/>
      <c r="AV90" s="331"/>
      <c r="AW90" s="331"/>
      <c r="AX90" s="331"/>
      <c r="AY90" s="331"/>
      <c r="AZ90" s="331"/>
      <c r="BA90" s="331"/>
      <c r="BB90" s="331"/>
      <c r="BC90" s="331"/>
      <c r="BD90" s="331"/>
      <c r="BE90" s="270"/>
      <c r="BF90" s="270"/>
      <c r="BG90" s="270"/>
      <c r="BH90" s="270"/>
      <c r="BI90" s="270"/>
      <c r="BJ90" s="270"/>
      <c r="BK90" s="270"/>
      <c r="BL90" s="638"/>
      <c r="BM90" s="638"/>
      <c r="BN90" s="638"/>
      <c r="BO90" s="638"/>
      <c r="BP90" s="638"/>
      <c r="BQ90" s="638"/>
      <c r="BR90" s="638"/>
      <c r="BS90" s="638"/>
      <c r="BT90" s="638"/>
      <c r="BU90" s="638"/>
      <c r="BV90" s="638"/>
      <c r="BW90" s="638"/>
      <c r="BX90" s="638"/>
      <c r="BY90" s="638"/>
      <c r="BZ90" s="638"/>
      <c r="CA90" s="638"/>
      <c r="CB90" s="638"/>
      <c r="CC90" s="270"/>
      <c r="CD90" s="270"/>
      <c r="CE90" s="270"/>
      <c r="CF90" s="270"/>
      <c r="CG90" s="270"/>
      <c r="CH90" s="243"/>
      <c r="CI90" s="272"/>
      <c r="CJ90" s="272"/>
    </row>
    <row r="91" spans="1:88" s="206" customFormat="1" ht="3" customHeight="1">
      <c r="A91" s="272"/>
      <c r="B91" s="273"/>
      <c r="C91" s="178"/>
      <c r="D91" s="178"/>
      <c r="E91" s="849" t="s">
        <v>210</v>
      </c>
      <c r="F91" s="849"/>
      <c r="G91" s="856" t="str">
        <f>Index!C252</f>
        <v>Opravné položky k finančnému majetku (+/-) (565)</v>
      </c>
      <c r="H91" s="856"/>
      <c r="I91" s="856"/>
      <c r="J91" s="856"/>
      <c r="K91" s="856"/>
      <c r="L91" s="856"/>
      <c r="M91" s="856"/>
      <c r="N91" s="856"/>
      <c r="O91" s="856"/>
      <c r="P91" s="856"/>
      <c r="Q91" s="856"/>
      <c r="R91" s="856"/>
      <c r="S91" s="856"/>
      <c r="T91" s="856"/>
      <c r="U91" s="856"/>
      <c r="V91" s="856"/>
      <c r="W91" s="856"/>
      <c r="X91" s="856"/>
      <c r="Y91" s="856"/>
      <c r="Z91" s="856"/>
      <c r="AA91" s="856"/>
      <c r="AB91" s="856"/>
      <c r="AC91" s="856"/>
      <c r="AD91" s="856"/>
      <c r="AE91" s="856"/>
      <c r="AF91" s="856"/>
      <c r="AG91" s="856"/>
      <c r="AH91" s="856"/>
      <c r="AI91" s="856"/>
      <c r="AJ91" s="856"/>
      <c r="AK91" s="850" t="s">
        <v>837</v>
      </c>
      <c r="AL91" s="851"/>
      <c r="AM91" s="851"/>
      <c r="AN91" s="321"/>
      <c r="AO91" s="332"/>
      <c r="AP91" s="332"/>
      <c r="AQ91" s="332"/>
      <c r="AR91" s="332"/>
      <c r="AS91" s="332"/>
      <c r="AT91" s="332"/>
      <c r="AU91" s="332"/>
      <c r="AV91" s="332"/>
      <c r="AW91" s="332"/>
      <c r="AX91" s="332"/>
      <c r="AY91" s="332"/>
      <c r="AZ91" s="332"/>
      <c r="BA91" s="332"/>
      <c r="BB91" s="332"/>
      <c r="BC91" s="332"/>
      <c r="BD91" s="332"/>
      <c r="BE91" s="264"/>
      <c r="BF91" s="264"/>
      <c r="BG91" s="264"/>
      <c r="BH91" s="264"/>
      <c r="BI91" s="264"/>
      <c r="BJ91" s="264"/>
      <c r="BK91" s="264"/>
      <c r="BL91" s="659"/>
      <c r="BM91" s="659"/>
      <c r="BN91" s="659"/>
      <c r="BO91" s="659"/>
      <c r="BP91" s="659"/>
      <c r="BQ91" s="659"/>
      <c r="BR91" s="659"/>
      <c r="BS91" s="659"/>
      <c r="BT91" s="659"/>
      <c r="BU91" s="659"/>
      <c r="BV91" s="659"/>
      <c r="BW91" s="659"/>
      <c r="BX91" s="659"/>
      <c r="BY91" s="659"/>
      <c r="BZ91" s="659"/>
      <c r="CA91" s="659"/>
      <c r="CB91" s="659"/>
      <c r="CC91" s="264"/>
      <c r="CD91" s="264"/>
      <c r="CE91" s="264"/>
      <c r="CF91" s="264"/>
      <c r="CG91" s="264"/>
      <c r="CH91" s="241"/>
      <c r="CI91" s="245"/>
      <c r="CJ91" s="245"/>
    </row>
    <row r="92" spans="1:88" s="206" customFormat="1" ht="3" customHeight="1">
      <c r="A92" s="272"/>
      <c r="B92" s="272"/>
      <c r="C92" s="272"/>
      <c r="D92" s="273"/>
      <c r="E92" s="849"/>
      <c r="F92" s="849"/>
      <c r="G92" s="856"/>
      <c r="H92" s="856"/>
      <c r="I92" s="856"/>
      <c r="J92" s="856"/>
      <c r="K92" s="856"/>
      <c r="L92" s="856"/>
      <c r="M92" s="856"/>
      <c r="N92" s="856"/>
      <c r="O92" s="856"/>
      <c r="P92" s="856"/>
      <c r="Q92" s="856"/>
      <c r="R92" s="856"/>
      <c r="S92" s="856"/>
      <c r="T92" s="856"/>
      <c r="U92" s="856"/>
      <c r="V92" s="856"/>
      <c r="W92" s="856"/>
      <c r="X92" s="856"/>
      <c r="Y92" s="856"/>
      <c r="Z92" s="856"/>
      <c r="AA92" s="856"/>
      <c r="AB92" s="856"/>
      <c r="AC92" s="856"/>
      <c r="AD92" s="856"/>
      <c r="AE92" s="856"/>
      <c r="AF92" s="856"/>
      <c r="AG92" s="856"/>
      <c r="AH92" s="856"/>
      <c r="AI92" s="856"/>
      <c r="AJ92" s="856"/>
      <c r="AK92" s="851"/>
      <c r="AL92" s="851"/>
      <c r="AM92" s="851"/>
      <c r="AN92" s="319"/>
      <c r="AO92" s="413"/>
      <c r="AP92" s="413"/>
      <c r="AQ92" s="413"/>
      <c r="AR92" s="412"/>
      <c r="AS92" s="410"/>
      <c r="AT92" s="410"/>
      <c r="AU92" s="410"/>
      <c r="AV92" s="410"/>
      <c r="AW92" s="410"/>
      <c r="AX92" s="411"/>
      <c r="AY92" s="800"/>
      <c r="AZ92" s="800"/>
      <c r="BA92" s="800"/>
      <c r="BB92" s="800"/>
      <c r="BC92" s="800"/>
      <c r="BD92" s="800"/>
      <c r="BE92" s="411"/>
      <c r="BF92" s="761"/>
      <c r="BG92" s="761"/>
      <c r="BH92" s="761"/>
      <c r="BI92" s="761"/>
      <c r="BJ92" s="761"/>
      <c r="BK92" s="643"/>
      <c r="BL92" s="618"/>
      <c r="BM92" s="612"/>
      <c r="BN92" s="612"/>
      <c r="BO92" s="612"/>
      <c r="BP92" s="412"/>
      <c r="BQ92" s="800"/>
      <c r="BR92" s="800"/>
      <c r="BS92" s="800"/>
      <c r="BT92" s="800"/>
      <c r="BU92" s="800"/>
      <c r="BV92" s="801"/>
      <c r="BW92" s="761"/>
      <c r="BX92" s="761"/>
      <c r="BY92" s="761"/>
      <c r="BZ92" s="761"/>
      <c r="CA92" s="761"/>
      <c r="CB92" s="802"/>
      <c r="CC92" s="761"/>
      <c r="CD92" s="761"/>
      <c r="CE92" s="761"/>
      <c r="CF92" s="761"/>
      <c r="CG92" s="761"/>
      <c r="CH92" s="242"/>
      <c r="CI92" s="245"/>
      <c r="CJ92" s="245"/>
    </row>
    <row r="93" spans="1:88" s="274" customFormat="1" ht="15" customHeight="1">
      <c r="A93" s="272"/>
      <c r="B93" s="272"/>
      <c r="C93" s="272"/>
      <c r="E93" s="849"/>
      <c r="F93" s="849"/>
      <c r="G93" s="856"/>
      <c r="H93" s="856"/>
      <c r="I93" s="856"/>
      <c r="J93" s="856"/>
      <c r="K93" s="856"/>
      <c r="L93" s="856"/>
      <c r="M93" s="856"/>
      <c r="N93" s="856"/>
      <c r="O93" s="856"/>
      <c r="P93" s="856"/>
      <c r="Q93" s="856"/>
      <c r="R93" s="856"/>
      <c r="S93" s="856"/>
      <c r="T93" s="856"/>
      <c r="U93" s="856"/>
      <c r="V93" s="856"/>
      <c r="W93" s="856"/>
      <c r="X93" s="856"/>
      <c r="Y93" s="856"/>
      <c r="Z93" s="856"/>
      <c r="AA93" s="856"/>
      <c r="AB93" s="856"/>
      <c r="AC93" s="856"/>
      <c r="AD93" s="856"/>
      <c r="AE93" s="856"/>
      <c r="AF93" s="856"/>
      <c r="AG93" s="856"/>
      <c r="AH93" s="856"/>
      <c r="AI93" s="856"/>
      <c r="AJ93" s="856"/>
      <c r="AK93" s="851"/>
      <c r="AL93" s="851"/>
      <c r="AM93" s="851"/>
      <c r="AN93" s="319"/>
      <c r="AO93" s="409" t="str">
        <f>IF(LEN(VLOOKUP(AK91,vysledovka!$D$8:$F$68,2,FALSE))&lt;11,"",LEFT(RIGHT(VLOOKUP(AK91,vysledovka!$D$8:$F$68,2,FALSE),11),1))</f>
        <v/>
      </c>
      <c r="AP93" s="211"/>
      <c r="AQ93" s="409" t="str">
        <f>IF(LEN(VLOOKUP(AK91,vysledovka!$D$8:$F$68,2,FALSE))&lt;10,"",LEFT(RIGHT(VLOOKUP(AK91,vysledovka!$D$8:$F$68,2,FALSE),10),1))</f>
        <v/>
      </c>
      <c r="AR93" s="411"/>
      <c r="AS93" s="409" t="str">
        <f>IF(LEN(VLOOKUP(AK91,vysledovka!$D$8:$F$68,2,FALSE))&lt;9,"",LEFT(RIGHT(VLOOKUP(AK91,vysledovka!$D$8:$F$68,2,FALSE),9),1))</f>
        <v/>
      </c>
      <c r="AT93" s="211"/>
      <c r="AU93" s="409" t="str">
        <f>IF(LEN(VLOOKUP(AK91,vysledovka!$D$8:$F$68,2,FALSE))&lt;8,"",LEFT(RIGHT(VLOOKUP(AK91,vysledovka!$D$8:$F$68,2,FALSE),8),1))</f>
        <v/>
      </c>
      <c r="AV93" s="411"/>
      <c r="AW93" s="409" t="str">
        <f>IF(LEN(VLOOKUP(AK91,vysledovka!$D$8:$F$68,2,FALSE))&lt;7,"",LEFT(RIGHT(VLOOKUP(AK91,vysledovka!$D$8:$F$68,2,FALSE),7),1))</f>
        <v/>
      </c>
      <c r="AX93" s="411"/>
      <c r="AY93" s="409" t="str">
        <f>IF(LEN(VLOOKUP(AK91,vysledovka!$D$8:$F$68,2,FALSE))&lt;6,"",LEFT(RIGHT(VLOOKUP(AK91,vysledovka!$D$8:$F$68,2,FALSE),6),1))</f>
        <v/>
      </c>
      <c r="AZ93" s="211"/>
      <c r="BA93" s="754" t="str">
        <f>IF(LEN(VLOOKUP(AK91,vysledovka!$D$8:$F$68,2,FALSE))&lt;5,"",LEFT(RIGHT(VLOOKUP(AK91,vysledovka!$D$8:$F$68,2,FALSE),5),1))</f>
        <v/>
      </c>
      <c r="BB93" s="754"/>
      <c r="BC93" s="411"/>
      <c r="BD93" s="409" t="str">
        <f>IF(LEN(VLOOKUP(AK91,vysledovka!$D$8:$F$68,2,FALSE))&lt;4,"",LEFT(RIGHT(VLOOKUP(AK91,vysledovka!$D$8:$F$68,2,FALSE),4),1))</f>
        <v/>
      </c>
      <c r="BE93" s="411"/>
      <c r="BF93" s="409" t="str">
        <f>IF(LEN(VLOOKUP(AK91,vysledovka!$D$8:$F$68,2,FALSE))&lt;3,"",LEFT(RIGHT(VLOOKUP(AK91,vysledovka!$D$8:$F$68,2,FALSE),3),1))</f>
        <v/>
      </c>
      <c r="BG93" s="411"/>
      <c r="BH93" s="409" t="str">
        <f>IF(LEN(VLOOKUP(AK91,vysledovka!$D$8:$F$68,2,FALSE))&lt;2,"",LEFT(RIGHT(VLOOKUP(AK91,vysledovka!$D$8:$F$68,2,FALSE),2),1))</f>
        <v/>
      </c>
      <c r="BI93" s="411"/>
      <c r="BJ93" s="409" t="str">
        <f>IF(VLOOKUP(AK91,vysledovka!$D$8:$F$68,2,FALSE)=0,"",IF(LEN(VLOOKUP(AK91,vysledovka!$D$8:$F$68,2,FALSE))&lt;1,"",LEFT(RIGHT(VLOOKUP(AK91,vysledovka!$D$8:$F$68,2,FALSE),1),1)))</f>
        <v/>
      </c>
      <c r="BK93" s="643"/>
      <c r="BL93" s="618"/>
      <c r="BM93" s="409" t="str">
        <f>IF(LEN(VLOOKUP(AK91,vysledovka!$D$8:$F$68,3,FALSE))&lt;11,"",LEFT(RIGHT(VLOOKUP(AK91,vysledovka!$D$8:$F$68,3,FALSE),11),1))</f>
        <v/>
      </c>
      <c r="BN93" s="211"/>
      <c r="BO93" s="409" t="str">
        <f>IF(LEN(VLOOKUP(AK91,vysledovka!$D$8:$F$68,3,FALSE))&lt;10,"",LEFT(RIGHT(VLOOKUP(AK91,vysledovka!$D$8:$F$68,3,FALSE),10),1))</f>
        <v/>
      </c>
      <c r="BP93" s="411"/>
      <c r="BQ93" s="409" t="str">
        <f>IF(LEN(VLOOKUP(AK91,vysledovka!$D$8:$F$68,3,FALSE))&lt;9,"",LEFT(RIGHT(VLOOKUP(AK91,vysledovka!$D$8:$F$68,3,FALSE),9),1))</f>
        <v/>
      </c>
      <c r="BR93" s="211"/>
      <c r="BS93" s="409" t="str">
        <f>IF(LEN(VLOOKUP(AK91,vysledovka!$D$8:$F$68,3,FALSE))&lt;8,"",LEFT(RIGHT(VLOOKUP(AK91,vysledovka!$D$8:$F$68,3,FALSE),8),1))</f>
        <v/>
      </c>
      <c r="BT93" s="411"/>
      <c r="BU93" s="409" t="str">
        <f>IF(LEN(VLOOKUP(AK91,vysledovka!$D$8:$F$68,3,FALSE))&lt;7,"",LEFT(RIGHT(VLOOKUP(AK91,vysledovka!$D$8:$F$68,3,FALSE),7),1))</f>
        <v/>
      </c>
      <c r="BV93" s="801"/>
      <c r="BW93" s="409" t="str">
        <f>IF(LEN(VLOOKUP(AK91,vysledovka!$D$8:$F$68,3,FALSE))&lt;6,"",LEFT(RIGHT(VLOOKUP(AK91,vysledovka!$D$8:$F$68,3,FALSE),6),1))</f>
        <v/>
      </c>
      <c r="BX93" s="411"/>
      <c r="BY93" s="409" t="str">
        <f>IF(LEN(VLOOKUP(AK91,vysledovka!$D$8:$F$68,3,FALSE))&lt;5,"",LEFT(RIGHT(VLOOKUP(AK91,vysledovka!$D$8:$F$68,3,FALSE),5),1))</f>
        <v/>
      </c>
      <c r="BZ93" s="411"/>
      <c r="CA93" s="409" t="str">
        <f>IF(LEN(VLOOKUP(AK91,vysledovka!$D$8:$F$68,3,FALSE))&lt;4,"",LEFT(RIGHT(VLOOKUP(AK91,vysledovka!$D$8:$F$68,3,FALSE),4),1))</f>
        <v/>
      </c>
      <c r="CB93" s="802"/>
      <c r="CC93" s="409" t="str">
        <f>IF(LEN(VLOOKUP(AK91,vysledovka!$D$8:$F$68,3,FALSE))&lt;3,"",LEFT(RIGHT(VLOOKUP(AK91,vysledovka!$D$8:$F$68,3,FALSE),3),1))</f>
        <v/>
      </c>
      <c r="CD93" s="411"/>
      <c r="CE93" s="409" t="str">
        <f>IF(LEN(VLOOKUP(AK91,vysledovka!$D$8:$F$68,3,FALSE))&lt;2,"",LEFT(RIGHT(VLOOKUP(AK91,vysledovka!$D$8:$F$68,3,FALSE),2),1))</f>
        <v/>
      </c>
      <c r="CF93" s="411"/>
      <c r="CG93" s="409" t="str">
        <f>IF(VLOOKUP(AK91,vysledovka!$D$8:$F$68,3,FALSE)=0,"",IF(LEN(VLOOKUP(AK91,vysledovka!$D$8:$F$68,3,FALSE))&lt;1,"",LEFT(RIGHT(VLOOKUP(AK91,vysledovka!$D$8:$F$68,3,FALSE),1),1)))</f>
        <v/>
      </c>
      <c r="CH93" s="242"/>
      <c r="CI93" s="272"/>
      <c r="CJ93" s="272"/>
    </row>
    <row r="94" spans="1:88" s="274" customFormat="1" ht="3" customHeight="1">
      <c r="A94" s="272"/>
      <c r="B94" s="272"/>
      <c r="C94" s="272"/>
      <c r="E94" s="849"/>
      <c r="F94" s="849"/>
      <c r="G94" s="856"/>
      <c r="H94" s="856"/>
      <c r="I94" s="856"/>
      <c r="J94" s="856"/>
      <c r="K94" s="856"/>
      <c r="L94" s="856"/>
      <c r="M94" s="856"/>
      <c r="N94" s="856"/>
      <c r="O94" s="856"/>
      <c r="P94" s="856"/>
      <c r="Q94" s="856"/>
      <c r="R94" s="856"/>
      <c r="S94" s="856"/>
      <c r="T94" s="856"/>
      <c r="U94" s="856"/>
      <c r="V94" s="856"/>
      <c r="W94" s="856"/>
      <c r="X94" s="856"/>
      <c r="Y94" s="856"/>
      <c r="Z94" s="856"/>
      <c r="AA94" s="856"/>
      <c r="AB94" s="856"/>
      <c r="AC94" s="856"/>
      <c r="AD94" s="856"/>
      <c r="AE94" s="856"/>
      <c r="AF94" s="856"/>
      <c r="AG94" s="856"/>
      <c r="AH94" s="856"/>
      <c r="AI94" s="856"/>
      <c r="AJ94" s="856"/>
      <c r="AK94" s="851"/>
      <c r="AL94" s="851"/>
      <c r="AM94" s="851"/>
      <c r="AN94" s="322"/>
      <c r="AO94" s="331"/>
      <c r="AP94" s="331"/>
      <c r="AQ94" s="331"/>
      <c r="AR94" s="331"/>
      <c r="AS94" s="331"/>
      <c r="AT94" s="331"/>
      <c r="AU94" s="331"/>
      <c r="AV94" s="331"/>
      <c r="AW94" s="331"/>
      <c r="AX94" s="331"/>
      <c r="AY94" s="331"/>
      <c r="AZ94" s="331"/>
      <c r="BA94" s="331"/>
      <c r="BB94" s="331"/>
      <c r="BC94" s="331"/>
      <c r="BD94" s="331"/>
      <c r="BE94" s="270"/>
      <c r="BF94" s="270"/>
      <c r="BG94" s="270"/>
      <c r="BH94" s="270"/>
      <c r="BI94" s="270"/>
      <c r="BJ94" s="270"/>
      <c r="BK94" s="270"/>
      <c r="BL94" s="638"/>
      <c r="BM94" s="638"/>
      <c r="BN94" s="638"/>
      <c r="BO94" s="638"/>
      <c r="BP94" s="638"/>
      <c r="BQ94" s="638"/>
      <c r="BR94" s="638"/>
      <c r="BS94" s="638"/>
      <c r="BT94" s="638"/>
      <c r="BU94" s="638"/>
      <c r="BV94" s="638"/>
      <c r="BW94" s="638"/>
      <c r="BX94" s="638"/>
      <c r="BY94" s="638"/>
      <c r="BZ94" s="638"/>
      <c r="CA94" s="638"/>
      <c r="CB94" s="638"/>
      <c r="CC94" s="270"/>
      <c r="CD94" s="270"/>
      <c r="CE94" s="270"/>
      <c r="CF94" s="270"/>
      <c r="CG94" s="270"/>
      <c r="CH94" s="243"/>
      <c r="CI94" s="272"/>
      <c r="CJ94" s="272"/>
    </row>
    <row r="95" spans="1:88" s="206" customFormat="1" ht="3" customHeight="1">
      <c r="A95" s="272"/>
      <c r="B95" s="273"/>
      <c r="C95" s="178"/>
      <c r="D95" s="178"/>
      <c r="E95" s="852" t="s">
        <v>212</v>
      </c>
      <c r="F95" s="853"/>
      <c r="G95" s="765" t="str">
        <f>Index!C253</f>
        <v>Nákladové úroky (r. 50 + r. 51)</v>
      </c>
      <c r="H95" s="765"/>
      <c r="I95" s="765"/>
      <c r="J95" s="765"/>
      <c r="K95" s="765"/>
      <c r="L95" s="765"/>
      <c r="M95" s="765"/>
      <c r="N95" s="765"/>
      <c r="O95" s="765"/>
      <c r="P95" s="765"/>
      <c r="Q95" s="765"/>
      <c r="R95" s="765"/>
      <c r="S95" s="765"/>
      <c r="T95" s="765"/>
      <c r="U95" s="765"/>
      <c r="V95" s="765"/>
      <c r="W95" s="765"/>
      <c r="X95" s="765"/>
      <c r="Y95" s="765"/>
      <c r="Z95" s="765"/>
      <c r="AA95" s="765"/>
      <c r="AB95" s="765"/>
      <c r="AC95" s="765"/>
      <c r="AD95" s="765"/>
      <c r="AE95" s="765"/>
      <c r="AF95" s="765"/>
      <c r="AG95" s="765"/>
      <c r="AH95" s="765"/>
      <c r="AI95" s="765"/>
      <c r="AJ95" s="765"/>
      <c r="AK95" s="850" t="s">
        <v>838</v>
      </c>
      <c r="AL95" s="851"/>
      <c r="AM95" s="851"/>
      <c r="AN95" s="321"/>
      <c r="AO95" s="332"/>
      <c r="AP95" s="332"/>
      <c r="AQ95" s="332"/>
      <c r="AR95" s="332"/>
      <c r="AS95" s="332"/>
      <c r="AT95" s="332"/>
      <c r="AU95" s="332"/>
      <c r="AV95" s="332"/>
      <c r="AW95" s="332"/>
      <c r="AX95" s="332"/>
      <c r="AY95" s="332"/>
      <c r="AZ95" s="332"/>
      <c r="BA95" s="332"/>
      <c r="BB95" s="332"/>
      <c r="BC95" s="332"/>
      <c r="BD95" s="332"/>
      <c r="BE95" s="264"/>
      <c r="BF95" s="264"/>
      <c r="BG95" s="264"/>
      <c r="BH95" s="264"/>
      <c r="BI95" s="264"/>
      <c r="BJ95" s="264"/>
      <c r="BK95" s="264"/>
      <c r="BL95" s="659"/>
      <c r="BM95" s="659"/>
      <c r="BN95" s="659"/>
      <c r="BO95" s="659"/>
      <c r="BP95" s="659"/>
      <c r="BQ95" s="659"/>
      <c r="BR95" s="659"/>
      <c r="BS95" s="659"/>
      <c r="BT95" s="659"/>
      <c r="BU95" s="659"/>
      <c r="BV95" s="659"/>
      <c r="BW95" s="659"/>
      <c r="BX95" s="659"/>
      <c r="BY95" s="659"/>
      <c r="BZ95" s="659"/>
      <c r="CA95" s="659"/>
      <c r="CB95" s="659"/>
      <c r="CC95" s="264"/>
      <c r="CD95" s="264"/>
      <c r="CE95" s="264"/>
      <c r="CF95" s="264"/>
      <c r="CG95" s="264"/>
      <c r="CH95" s="241"/>
      <c r="CI95" s="245"/>
      <c r="CJ95" s="245"/>
    </row>
    <row r="96" spans="1:88" s="206" customFormat="1" ht="3" customHeight="1">
      <c r="A96" s="272"/>
      <c r="B96" s="272"/>
      <c r="C96" s="272"/>
      <c r="D96" s="273"/>
      <c r="E96" s="852"/>
      <c r="F96" s="853"/>
      <c r="G96" s="765"/>
      <c r="H96" s="765"/>
      <c r="I96" s="765"/>
      <c r="J96" s="765"/>
      <c r="K96" s="765"/>
      <c r="L96" s="765"/>
      <c r="M96" s="765"/>
      <c r="N96" s="765"/>
      <c r="O96" s="765"/>
      <c r="P96" s="765"/>
      <c r="Q96" s="765"/>
      <c r="R96" s="765"/>
      <c r="S96" s="765"/>
      <c r="T96" s="765"/>
      <c r="U96" s="765"/>
      <c r="V96" s="765"/>
      <c r="W96" s="765"/>
      <c r="X96" s="765"/>
      <c r="Y96" s="765"/>
      <c r="Z96" s="765"/>
      <c r="AA96" s="765"/>
      <c r="AB96" s="765"/>
      <c r="AC96" s="765"/>
      <c r="AD96" s="765"/>
      <c r="AE96" s="765"/>
      <c r="AF96" s="765"/>
      <c r="AG96" s="765"/>
      <c r="AH96" s="765"/>
      <c r="AI96" s="765"/>
      <c r="AJ96" s="765"/>
      <c r="AK96" s="851"/>
      <c r="AL96" s="851"/>
      <c r="AM96" s="851"/>
      <c r="AN96" s="319"/>
      <c r="AO96" s="413"/>
      <c r="AP96" s="413"/>
      <c r="AQ96" s="413"/>
      <c r="AR96" s="412"/>
      <c r="AS96" s="410"/>
      <c r="AT96" s="410"/>
      <c r="AU96" s="410"/>
      <c r="AV96" s="410"/>
      <c r="AW96" s="410"/>
      <c r="AX96" s="411"/>
      <c r="AY96" s="800"/>
      <c r="AZ96" s="800"/>
      <c r="BA96" s="800"/>
      <c r="BB96" s="800"/>
      <c r="BC96" s="800"/>
      <c r="BD96" s="800"/>
      <c r="BE96" s="411"/>
      <c r="BF96" s="761"/>
      <c r="BG96" s="761"/>
      <c r="BH96" s="761"/>
      <c r="BI96" s="761"/>
      <c r="BJ96" s="761"/>
      <c r="BK96" s="643"/>
      <c r="BL96" s="618"/>
      <c r="BM96" s="612"/>
      <c r="BN96" s="612"/>
      <c r="BO96" s="612"/>
      <c r="BP96" s="412"/>
      <c r="BQ96" s="800"/>
      <c r="BR96" s="800"/>
      <c r="BS96" s="800"/>
      <c r="BT96" s="800"/>
      <c r="BU96" s="800"/>
      <c r="BV96" s="801"/>
      <c r="BW96" s="761"/>
      <c r="BX96" s="761"/>
      <c r="BY96" s="761"/>
      <c r="BZ96" s="761"/>
      <c r="CA96" s="761"/>
      <c r="CB96" s="802"/>
      <c r="CC96" s="761"/>
      <c r="CD96" s="761"/>
      <c r="CE96" s="761"/>
      <c r="CF96" s="761"/>
      <c r="CG96" s="761"/>
      <c r="CH96" s="242"/>
      <c r="CI96" s="245"/>
      <c r="CJ96" s="245"/>
    </row>
    <row r="97" spans="1:88" s="274" customFormat="1" ht="15" customHeight="1">
      <c r="A97" s="272"/>
      <c r="B97" s="272"/>
      <c r="C97" s="272"/>
      <c r="E97" s="852"/>
      <c r="F97" s="853"/>
      <c r="G97" s="765"/>
      <c r="H97" s="765"/>
      <c r="I97" s="765"/>
      <c r="J97" s="765"/>
      <c r="K97" s="765"/>
      <c r="L97" s="765"/>
      <c r="M97" s="765"/>
      <c r="N97" s="765"/>
      <c r="O97" s="765"/>
      <c r="P97" s="765"/>
      <c r="Q97" s="765"/>
      <c r="R97" s="765"/>
      <c r="S97" s="765"/>
      <c r="T97" s="765"/>
      <c r="U97" s="765"/>
      <c r="V97" s="765"/>
      <c r="W97" s="765"/>
      <c r="X97" s="765"/>
      <c r="Y97" s="765"/>
      <c r="Z97" s="765"/>
      <c r="AA97" s="765"/>
      <c r="AB97" s="765"/>
      <c r="AC97" s="765"/>
      <c r="AD97" s="765"/>
      <c r="AE97" s="765"/>
      <c r="AF97" s="765"/>
      <c r="AG97" s="765"/>
      <c r="AH97" s="765"/>
      <c r="AI97" s="765"/>
      <c r="AJ97" s="765"/>
      <c r="AK97" s="851"/>
      <c r="AL97" s="851"/>
      <c r="AM97" s="851"/>
      <c r="AN97" s="319"/>
      <c r="AO97" s="409" t="str">
        <f>IF(LEN(VLOOKUP(AK95,vysledovka!$D$8:$F$68,2,FALSE))&lt;11,"",LEFT(RIGHT(VLOOKUP(AK95,vysledovka!$D$8:$F$68,2,FALSE),11),1))</f>
        <v/>
      </c>
      <c r="AP97" s="211"/>
      <c r="AQ97" s="409" t="str">
        <f>IF(LEN(VLOOKUP(AK95,vysledovka!$D$8:$F$68,2,FALSE))&lt;10,"",LEFT(RIGHT(VLOOKUP(AK95,vysledovka!$D$8:$F$68,2,FALSE),10),1))</f>
        <v/>
      </c>
      <c r="AR97" s="411"/>
      <c r="AS97" s="409" t="str">
        <f>IF(LEN(VLOOKUP(AK95,vysledovka!$D$8:$F$68,2,FALSE))&lt;9,"",LEFT(RIGHT(VLOOKUP(AK95,vysledovka!$D$8:$F$68,2,FALSE),9),1))</f>
        <v/>
      </c>
      <c r="AT97" s="211"/>
      <c r="AU97" s="409" t="str">
        <f>IF(LEN(VLOOKUP(AK95,vysledovka!$D$8:$F$68,2,FALSE))&lt;8,"",LEFT(RIGHT(VLOOKUP(AK95,vysledovka!$D$8:$F$68,2,FALSE),8),1))</f>
        <v/>
      </c>
      <c r="AV97" s="411"/>
      <c r="AW97" s="409" t="str">
        <f>IF(LEN(VLOOKUP(AK95,vysledovka!$D$8:$F$68,2,FALSE))&lt;7,"",LEFT(RIGHT(VLOOKUP(AK95,vysledovka!$D$8:$F$68,2,FALSE),7),1))</f>
        <v/>
      </c>
      <c r="AX97" s="411"/>
      <c r="AY97" s="409" t="str">
        <f>IF(LEN(VLOOKUP(AK95,vysledovka!$D$8:$F$68,2,FALSE))&lt;6,"",LEFT(RIGHT(VLOOKUP(AK95,vysledovka!$D$8:$F$68,2,FALSE),6),1))</f>
        <v/>
      </c>
      <c r="AZ97" s="211"/>
      <c r="BA97" s="754" t="str">
        <f>IF(LEN(VLOOKUP(AK95,vysledovka!$D$8:$F$68,2,FALSE))&lt;5,"",LEFT(RIGHT(VLOOKUP(AK95,vysledovka!$D$8:$F$68,2,FALSE),5),1))</f>
        <v>5</v>
      </c>
      <c r="BB97" s="754"/>
      <c r="BC97" s="411"/>
      <c r="BD97" s="409" t="str">
        <f>IF(LEN(VLOOKUP(AK95,vysledovka!$D$8:$F$68,2,FALSE))&lt;4,"",LEFT(RIGHT(VLOOKUP(AK95,vysledovka!$D$8:$F$68,2,FALSE),4),1))</f>
        <v>6</v>
      </c>
      <c r="BE97" s="411"/>
      <c r="BF97" s="409" t="str">
        <f>IF(LEN(VLOOKUP(AK95,vysledovka!$D$8:$F$68,2,FALSE))&lt;3,"",LEFT(RIGHT(VLOOKUP(AK95,vysledovka!$D$8:$F$68,2,FALSE),3),1))</f>
        <v>1</v>
      </c>
      <c r="BG97" s="411"/>
      <c r="BH97" s="409" t="str">
        <f>IF(LEN(VLOOKUP(AK95,vysledovka!$D$8:$F$68,2,FALSE))&lt;2,"",LEFT(RIGHT(VLOOKUP(AK95,vysledovka!$D$8:$F$68,2,FALSE),2),1))</f>
        <v>9</v>
      </c>
      <c r="BI97" s="411"/>
      <c r="BJ97" s="409" t="str">
        <f>IF(VLOOKUP(AK95,vysledovka!$D$8:$F$68,2,FALSE)=0,"",IF(LEN(VLOOKUP(AK95,vysledovka!$D$8:$F$68,2,FALSE))&lt;1,"",LEFT(RIGHT(VLOOKUP(AK95,vysledovka!$D$8:$F$68,2,FALSE),1),1)))</f>
        <v>7</v>
      </c>
      <c r="BK97" s="643"/>
      <c r="BL97" s="618"/>
      <c r="BM97" s="409" t="str">
        <f>IF(LEN(VLOOKUP(AK95,vysledovka!$D$8:$F$68,3,FALSE))&lt;11,"",LEFT(RIGHT(VLOOKUP(AK95,vysledovka!$D$8:$F$68,3,FALSE),11),1))</f>
        <v/>
      </c>
      <c r="BN97" s="211"/>
      <c r="BO97" s="409" t="str">
        <f>IF(LEN(VLOOKUP(AK95,vysledovka!$D$8:$F$68,3,FALSE))&lt;10,"",LEFT(RIGHT(VLOOKUP(AK95,vysledovka!$D$8:$F$68,3,FALSE),10),1))</f>
        <v/>
      </c>
      <c r="BP97" s="411"/>
      <c r="BQ97" s="409" t="str">
        <f>IF(LEN(VLOOKUP(AK95,vysledovka!$D$8:$F$68,3,FALSE))&lt;9,"",LEFT(RIGHT(VLOOKUP(AK95,vysledovka!$D$8:$F$68,3,FALSE),9),1))</f>
        <v/>
      </c>
      <c r="BR97" s="211"/>
      <c r="BS97" s="409" t="str">
        <f>IF(LEN(VLOOKUP(AK95,vysledovka!$D$8:$F$68,3,FALSE))&lt;8,"",LEFT(RIGHT(VLOOKUP(AK95,vysledovka!$D$8:$F$68,3,FALSE),8),1))</f>
        <v/>
      </c>
      <c r="BT97" s="411"/>
      <c r="BU97" s="409" t="str">
        <f>IF(LEN(VLOOKUP(AK95,vysledovka!$D$8:$F$68,3,FALSE))&lt;7,"",LEFT(RIGHT(VLOOKUP(AK95,vysledovka!$D$8:$F$68,3,FALSE),7),1))</f>
        <v/>
      </c>
      <c r="BV97" s="801"/>
      <c r="BW97" s="409" t="str">
        <f>IF(LEN(VLOOKUP(AK95,vysledovka!$D$8:$F$68,3,FALSE))&lt;6,"",LEFT(RIGHT(VLOOKUP(AK95,vysledovka!$D$8:$F$68,3,FALSE),6),1))</f>
        <v/>
      </c>
      <c r="BX97" s="411"/>
      <c r="BY97" s="409" t="str">
        <f>IF(LEN(VLOOKUP(AK95,vysledovka!$D$8:$F$68,3,FALSE))&lt;5,"",LEFT(RIGHT(VLOOKUP(AK95,vysledovka!$D$8:$F$68,3,FALSE),5),1))</f>
        <v>1</v>
      </c>
      <c r="BZ97" s="411"/>
      <c r="CA97" s="409" t="str">
        <f>IF(LEN(VLOOKUP(AK95,vysledovka!$D$8:$F$68,3,FALSE))&lt;4,"",LEFT(RIGHT(VLOOKUP(AK95,vysledovka!$D$8:$F$68,3,FALSE),4),1))</f>
        <v>2</v>
      </c>
      <c r="CB97" s="802"/>
      <c r="CC97" s="409" t="str">
        <f>IF(LEN(VLOOKUP(AK95,vysledovka!$D$8:$F$68,3,FALSE))&lt;3,"",LEFT(RIGHT(VLOOKUP(AK95,vysledovka!$D$8:$F$68,3,FALSE),3),1))</f>
        <v>8</v>
      </c>
      <c r="CD97" s="411"/>
      <c r="CE97" s="409" t="str">
        <f>IF(LEN(VLOOKUP(AK95,vysledovka!$D$8:$F$68,3,FALSE))&lt;2,"",LEFT(RIGHT(VLOOKUP(AK95,vysledovka!$D$8:$F$68,3,FALSE),2),1))</f>
        <v>8</v>
      </c>
      <c r="CF97" s="411"/>
      <c r="CG97" s="409" t="str">
        <f>IF(VLOOKUP(AK95,vysledovka!$D$8:$F$68,3,FALSE)=0,"",IF(LEN(VLOOKUP(AK95,vysledovka!$D$8:$F$68,3,FALSE))&lt;1,"",LEFT(RIGHT(VLOOKUP(AK95,vysledovka!$D$8:$F$68,3,FALSE),1),1)))</f>
        <v>8</v>
      </c>
      <c r="CH97" s="242"/>
      <c r="CI97" s="272"/>
      <c r="CJ97" s="272"/>
    </row>
    <row r="98" spans="1:88" s="274" customFormat="1" ht="3" customHeight="1">
      <c r="A98" s="272"/>
      <c r="B98" s="272"/>
      <c r="C98" s="272"/>
      <c r="E98" s="852"/>
      <c r="F98" s="853"/>
      <c r="G98" s="765"/>
      <c r="H98" s="765"/>
      <c r="I98" s="765"/>
      <c r="J98" s="765"/>
      <c r="K98" s="765"/>
      <c r="L98" s="765"/>
      <c r="M98" s="765"/>
      <c r="N98" s="765"/>
      <c r="O98" s="765"/>
      <c r="P98" s="765"/>
      <c r="Q98" s="765"/>
      <c r="R98" s="765"/>
      <c r="S98" s="765"/>
      <c r="T98" s="765"/>
      <c r="U98" s="765"/>
      <c r="V98" s="765"/>
      <c r="W98" s="765"/>
      <c r="X98" s="765"/>
      <c r="Y98" s="765"/>
      <c r="Z98" s="765"/>
      <c r="AA98" s="765"/>
      <c r="AB98" s="765"/>
      <c r="AC98" s="765"/>
      <c r="AD98" s="765"/>
      <c r="AE98" s="765"/>
      <c r="AF98" s="765"/>
      <c r="AG98" s="765"/>
      <c r="AH98" s="765"/>
      <c r="AI98" s="765"/>
      <c r="AJ98" s="765"/>
      <c r="AK98" s="851"/>
      <c r="AL98" s="851"/>
      <c r="AM98" s="851"/>
      <c r="AN98" s="322"/>
      <c r="AO98" s="331"/>
      <c r="AP98" s="331"/>
      <c r="AQ98" s="331"/>
      <c r="AR98" s="331"/>
      <c r="AS98" s="331"/>
      <c r="AT98" s="331"/>
      <c r="AU98" s="331"/>
      <c r="AV98" s="331"/>
      <c r="AW98" s="331"/>
      <c r="AX98" s="331"/>
      <c r="AY98" s="331"/>
      <c r="AZ98" s="331"/>
      <c r="BA98" s="331"/>
      <c r="BB98" s="331"/>
      <c r="BC98" s="331"/>
      <c r="BD98" s="331"/>
      <c r="BE98" s="270"/>
      <c r="BF98" s="270"/>
      <c r="BG98" s="270"/>
      <c r="BH98" s="270"/>
      <c r="BI98" s="270"/>
      <c r="BJ98" s="270"/>
      <c r="BK98" s="270"/>
      <c r="BL98" s="638"/>
      <c r="BM98" s="638"/>
      <c r="BN98" s="638"/>
      <c r="BO98" s="638"/>
      <c r="BP98" s="638"/>
      <c r="BQ98" s="638"/>
      <c r="BR98" s="638"/>
      <c r="BS98" s="638"/>
      <c r="BT98" s="638"/>
      <c r="BU98" s="638"/>
      <c r="BV98" s="638"/>
      <c r="BW98" s="638"/>
      <c r="BX98" s="638"/>
      <c r="BY98" s="638"/>
      <c r="BZ98" s="638"/>
      <c r="CA98" s="638"/>
      <c r="CB98" s="638"/>
      <c r="CC98" s="270"/>
      <c r="CD98" s="270"/>
      <c r="CE98" s="270"/>
      <c r="CF98" s="270"/>
      <c r="CG98" s="270"/>
      <c r="CH98" s="243"/>
      <c r="CI98" s="272"/>
      <c r="CJ98" s="272"/>
    </row>
    <row r="99" spans="1:88" s="206" customFormat="1" ht="3" customHeight="1">
      <c r="A99" s="272"/>
      <c r="B99" s="273"/>
      <c r="C99" s="178"/>
      <c r="D99" s="178"/>
      <c r="E99" s="852" t="s">
        <v>987</v>
      </c>
      <c r="F99" s="853"/>
      <c r="G99" s="856" t="str">
        <f>Index!C254</f>
        <v>Nákladové úroky pre prepojené účtovné jednotky (562A)</v>
      </c>
      <c r="H99" s="856"/>
      <c r="I99" s="856"/>
      <c r="J99" s="856"/>
      <c r="K99" s="856"/>
      <c r="L99" s="856"/>
      <c r="M99" s="856"/>
      <c r="N99" s="856"/>
      <c r="O99" s="856"/>
      <c r="P99" s="856"/>
      <c r="Q99" s="856"/>
      <c r="R99" s="856"/>
      <c r="S99" s="856"/>
      <c r="T99" s="856"/>
      <c r="U99" s="856"/>
      <c r="V99" s="856"/>
      <c r="W99" s="856"/>
      <c r="X99" s="856"/>
      <c r="Y99" s="856"/>
      <c r="Z99" s="856"/>
      <c r="AA99" s="856"/>
      <c r="AB99" s="856"/>
      <c r="AC99" s="856"/>
      <c r="AD99" s="856"/>
      <c r="AE99" s="856"/>
      <c r="AF99" s="856"/>
      <c r="AG99" s="856"/>
      <c r="AH99" s="856"/>
      <c r="AI99" s="856"/>
      <c r="AJ99" s="856"/>
      <c r="AK99" s="850" t="s">
        <v>840</v>
      </c>
      <c r="AL99" s="851"/>
      <c r="AM99" s="851"/>
      <c r="AN99" s="321"/>
      <c r="AO99" s="332"/>
      <c r="AP99" s="332"/>
      <c r="AQ99" s="332"/>
      <c r="AR99" s="332"/>
      <c r="AS99" s="332"/>
      <c r="AT99" s="332"/>
      <c r="AU99" s="332"/>
      <c r="AV99" s="332"/>
      <c r="AW99" s="332"/>
      <c r="AX99" s="332"/>
      <c r="AY99" s="332"/>
      <c r="AZ99" s="332"/>
      <c r="BA99" s="332"/>
      <c r="BB99" s="332"/>
      <c r="BC99" s="332"/>
      <c r="BD99" s="332"/>
      <c r="BE99" s="264"/>
      <c r="BF99" s="264"/>
      <c r="BG99" s="264"/>
      <c r="BH99" s="264"/>
      <c r="BI99" s="264"/>
      <c r="BJ99" s="264"/>
      <c r="BK99" s="264"/>
      <c r="BL99" s="659"/>
      <c r="BM99" s="659"/>
      <c r="BN99" s="659"/>
      <c r="BO99" s="659"/>
      <c r="BP99" s="659"/>
      <c r="BQ99" s="659"/>
      <c r="BR99" s="659"/>
      <c r="BS99" s="659"/>
      <c r="BT99" s="659"/>
      <c r="BU99" s="659"/>
      <c r="BV99" s="659"/>
      <c r="BW99" s="659"/>
      <c r="BX99" s="659"/>
      <c r="BY99" s="659"/>
      <c r="BZ99" s="659"/>
      <c r="CA99" s="659"/>
      <c r="CB99" s="659"/>
      <c r="CC99" s="264"/>
      <c r="CD99" s="264"/>
      <c r="CE99" s="264"/>
      <c r="CF99" s="264"/>
      <c r="CG99" s="264"/>
      <c r="CH99" s="241"/>
      <c r="CI99" s="245"/>
      <c r="CJ99" s="245"/>
    </row>
    <row r="100" spans="1:88" s="206" customFormat="1" ht="3" customHeight="1">
      <c r="A100" s="272"/>
      <c r="B100" s="272"/>
      <c r="C100" s="272"/>
      <c r="D100" s="273"/>
      <c r="E100" s="852"/>
      <c r="F100" s="853"/>
      <c r="G100" s="856"/>
      <c r="H100" s="856"/>
      <c r="I100" s="856"/>
      <c r="J100" s="856"/>
      <c r="K100" s="856"/>
      <c r="L100" s="856"/>
      <c r="M100" s="856"/>
      <c r="N100" s="856"/>
      <c r="O100" s="856"/>
      <c r="P100" s="856"/>
      <c r="Q100" s="856"/>
      <c r="R100" s="856"/>
      <c r="S100" s="856"/>
      <c r="T100" s="856"/>
      <c r="U100" s="856"/>
      <c r="V100" s="856"/>
      <c r="W100" s="856"/>
      <c r="X100" s="856"/>
      <c r="Y100" s="856"/>
      <c r="Z100" s="856"/>
      <c r="AA100" s="856"/>
      <c r="AB100" s="856"/>
      <c r="AC100" s="856"/>
      <c r="AD100" s="856"/>
      <c r="AE100" s="856"/>
      <c r="AF100" s="856"/>
      <c r="AG100" s="856"/>
      <c r="AH100" s="856"/>
      <c r="AI100" s="856"/>
      <c r="AJ100" s="856"/>
      <c r="AK100" s="851"/>
      <c r="AL100" s="851"/>
      <c r="AM100" s="851"/>
      <c r="AN100" s="319"/>
      <c r="AO100" s="413"/>
      <c r="AP100" s="413"/>
      <c r="AQ100" s="413"/>
      <c r="AR100" s="412"/>
      <c r="AS100" s="410"/>
      <c r="AT100" s="410"/>
      <c r="AU100" s="410"/>
      <c r="AV100" s="410"/>
      <c r="AW100" s="410"/>
      <c r="AX100" s="411"/>
      <c r="AY100" s="800"/>
      <c r="AZ100" s="800"/>
      <c r="BA100" s="800"/>
      <c r="BB100" s="800"/>
      <c r="BC100" s="800"/>
      <c r="BD100" s="800"/>
      <c r="BE100" s="411"/>
      <c r="BF100" s="761"/>
      <c r="BG100" s="761"/>
      <c r="BH100" s="761"/>
      <c r="BI100" s="761"/>
      <c r="BJ100" s="761"/>
      <c r="BK100" s="643"/>
      <c r="BL100" s="618"/>
      <c r="BM100" s="612"/>
      <c r="BN100" s="612"/>
      <c r="BO100" s="612"/>
      <c r="BP100" s="412"/>
      <c r="BQ100" s="800"/>
      <c r="BR100" s="800"/>
      <c r="BS100" s="800"/>
      <c r="BT100" s="800"/>
      <c r="BU100" s="800"/>
      <c r="BV100" s="801"/>
      <c r="BW100" s="761"/>
      <c r="BX100" s="761"/>
      <c r="BY100" s="761"/>
      <c r="BZ100" s="761"/>
      <c r="CA100" s="761"/>
      <c r="CB100" s="802"/>
      <c r="CC100" s="761"/>
      <c r="CD100" s="761"/>
      <c r="CE100" s="761"/>
      <c r="CF100" s="761"/>
      <c r="CG100" s="761"/>
      <c r="CH100" s="242"/>
      <c r="CI100" s="245"/>
      <c r="CJ100" s="245"/>
    </row>
    <row r="101" spans="1:88" s="274" customFormat="1" ht="15" customHeight="1">
      <c r="A101" s="272"/>
      <c r="B101" s="272"/>
      <c r="C101" s="272"/>
      <c r="E101" s="852"/>
      <c r="F101" s="853"/>
      <c r="G101" s="856"/>
      <c r="H101" s="856"/>
      <c r="I101" s="856"/>
      <c r="J101" s="856"/>
      <c r="K101" s="856"/>
      <c r="L101" s="856"/>
      <c r="M101" s="856"/>
      <c r="N101" s="856"/>
      <c r="O101" s="856"/>
      <c r="P101" s="856"/>
      <c r="Q101" s="856"/>
      <c r="R101" s="856"/>
      <c r="S101" s="856"/>
      <c r="T101" s="856"/>
      <c r="U101" s="856"/>
      <c r="V101" s="856"/>
      <c r="W101" s="856"/>
      <c r="X101" s="856"/>
      <c r="Y101" s="856"/>
      <c r="Z101" s="856"/>
      <c r="AA101" s="856"/>
      <c r="AB101" s="856"/>
      <c r="AC101" s="856"/>
      <c r="AD101" s="856"/>
      <c r="AE101" s="856"/>
      <c r="AF101" s="856"/>
      <c r="AG101" s="856"/>
      <c r="AH101" s="856"/>
      <c r="AI101" s="856"/>
      <c r="AJ101" s="856"/>
      <c r="AK101" s="851"/>
      <c r="AL101" s="851"/>
      <c r="AM101" s="851"/>
      <c r="AN101" s="319"/>
      <c r="AO101" s="409" t="str">
        <f>IF(LEN(VLOOKUP(AK99,vysledovka!$D$8:$F$68,2,FALSE))&lt;11,"",LEFT(RIGHT(VLOOKUP(AK99,vysledovka!$D$8:$F$68,2,FALSE),11),1))</f>
        <v/>
      </c>
      <c r="AP101" s="211"/>
      <c r="AQ101" s="409" t="str">
        <f>IF(LEN(VLOOKUP(AK99,vysledovka!$D$8:$F$68,2,FALSE))&lt;10,"",LEFT(RIGHT(VLOOKUP(AK99,vysledovka!$D$8:$F$68,2,FALSE),10),1))</f>
        <v/>
      </c>
      <c r="AR101" s="411"/>
      <c r="AS101" s="409" t="str">
        <f>IF(LEN(VLOOKUP(AK99,vysledovka!$D$8:$F$68,2,FALSE))&lt;9,"",LEFT(RIGHT(VLOOKUP(AK99,vysledovka!$D$8:$F$68,2,FALSE),9),1))</f>
        <v/>
      </c>
      <c r="AT101" s="211"/>
      <c r="AU101" s="409" t="str">
        <f>IF(LEN(VLOOKUP(AK99,vysledovka!$D$8:$F$68,2,FALSE))&lt;8,"",LEFT(RIGHT(VLOOKUP(AK99,vysledovka!$D$8:$F$68,2,FALSE),8),1))</f>
        <v/>
      </c>
      <c r="AV101" s="411"/>
      <c r="AW101" s="409" t="str">
        <f>IF(LEN(VLOOKUP(AK99,vysledovka!$D$8:$F$68,2,FALSE))&lt;7,"",LEFT(RIGHT(VLOOKUP(AK99,vysledovka!$D$8:$F$68,2,FALSE),7),1))</f>
        <v/>
      </c>
      <c r="AX101" s="411"/>
      <c r="AY101" s="409" t="str">
        <f>IF(LEN(VLOOKUP(AK99,vysledovka!$D$8:$F$68,2,FALSE))&lt;6,"",LEFT(RIGHT(VLOOKUP(AK99,vysledovka!$D$8:$F$68,2,FALSE),6),1))</f>
        <v/>
      </c>
      <c r="AZ101" s="211"/>
      <c r="BA101" s="754" t="str">
        <f>IF(LEN(VLOOKUP(AK99,vysledovka!$D$8:$F$68,2,FALSE))&lt;5,"",LEFT(RIGHT(VLOOKUP(AK99,vysledovka!$D$8:$F$68,2,FALSE),5),1))</f>
        <v/>
      </c>
      <c r="BB101" s="754"/>
      <c r="BC101" s="411"/>
      <c r="BD101" s="409" t="str">
        <f>IF(LEN(VLOOKUP(AK99,vysledovka!$D$8:$F$68,2,FALSE))&lt;4,"",LEFT(RIGHT(VLOOKUP(AK99,vysledovka!$D$8:$F$68,2,FALSE),4),1))</f>
        <v/>
      </c>
      <c r="BE101" s="411"/>
      <c r="BF101" s="409" t="str">
        <f>IF(LEN(VLOOKUP(AK99,vysledovka!$D$8:$F$68,2,FALSE))&lt;3,"",LEFT(RIGHT(VLOOKUP(AK99,vysledovka!$D$8:$F$68,2,FALSE),3),1))</f>
        <v/>
      </c>
      <c r="BG101" s="411"/>
      <c r="BH101" s="409" t="str">
        <f>IF(LEN(VLOOKUP(AK99,vysledovka!$D$8:$F$68,2,FALSE))&lt;2,"",LEFT(RIGHT(VLOOKUP(AK99,vysledovka!$D$8:$F$68,2,FALSE),2),1))</f>
        <v/>
      </c>
      <c r="BI101" s="411"/>
      <c r="BJ101" s="409" t="str">
        <f>IF(VLOOKUP(AK99,vysledovka!$D$8:$F$68,2,FALSE)=0,"",IF(LEN(VLOOKUP(AK99,vysledovka!$D$8:$F$68,2,FALSE))&lt;1,"",LEFT(RIGHT(VLOOKUP(AK99,vysledovka!$D$8:$F$68,2,FALSE),1),1)))</f>
        <v/>
      </c>
      <c r="BK101" s="643"/>
      <c r="BL101" s="618"/>
      <c r="BM101" s="409" t="str">
        <f>IF(LEN(VLOOKUP(AK99,vysledovka!$D$8:$F$68,3,FALSE))&lt;11,"",LEFT(RIGHT(VLOOKUP(AK99,vysledovka!$D$8:$F$68,3,FALSE),11),1))</f>
        <v/>
      </c>
      <c r="BN101" s="211"/>
      <c r="BO101" s="409" t="str">
        <f>IF(LEN(VLOOKUP(AK99,vysledovka!$D$8:$F$68,3,FALSE))&lt;10,"",LEFT(RIGHT(VLOOKUP(AK99,vysledovka!$D$8:$F$68,3,FALSE),10),1))</f>
        <v/>
      </c>
      <c r="BP101" s="411"/>
      <c r="BQ101" s="409" t="str">
        <f>IF(LEN(VLOOKUP(AK99,vysledovka!$D$8:$F$68,3,FALSE))&lt;9,"",LEFT(RIGHT(VLOOKUP(AK99,vysledovka!$D$8:$F$68,3,FALSE),9),1))</f>
        <v/>
      </c>
      <c r="BR101" s="211"/>
      <c r="BS101" s="409" t="str">
        <f>IF(LEN(VLOOKUP(AK99,vysledovka!$D$8:$F$68,3,FALSE))&lt;8,"",LEFT(RIGHT(VLOOKUP(AK99,vysledovka!$D$8:$F$68,3,FALSE),8),1))</f>
        <v/>
      </c>
      <c r="BT101" s="411"/>
      <c r="BU101" s="409" t="str">
        <f>IF(LEN(VLOOKUP(AK99,vysledovka!$D$8:$F$68,3,FALSE))&lt;7,"",LEFT(RIGHT(VLOOKUP(AK99,vysledovka!$D$8:$F$68,3,FALSE),7),1))</f>
        <v/>
      </c>
      <c r="BV101" s="801"/>
      <c r="BW101" s="409" t="str">
        <f>IF(LEN(VLOOKUP(AK99,vysledovka!$D$8:$F$68,3,FALSE))&lt;6,"",LEFT(RIGHT(VLOOKUP(AK99,vysledovka!$D$8:$F$68,3,FALSE),6),1))</f>
        <v/>
      </c>
      <c r="BX101" s="411"/>
      <c r="BY101" s="409" t="str">
        <f>IF(LEN(VLOOKUP(AK99,vysledovka!$D$8:$F$68,3,FALSE))&lt;5,"",LEFT(RIGHT(VLOOKUP(AK99,vysledovka!$D$8:$F$68,3,FALSE),5),1))</f>
        <v/>
      </c>
      <c r="BZ101" s="411"/>
      <c r="CA101" s="409" t="str">
        <f>IF(LEN(VLOOKUP(AK99,vysledovka!$D$8:$F$68,3,FALSE))&lt;4,"",LEFT(RIGHT(VLOOKUP(AK99,vysledovka!$D$8:$F$68,3,FALSE),4),1))</f>
        <v/>
      </c>
      <c r="CB101" s="802"/>
      <c r="CC101" s="409" t="str">
        <f>IF(LEN(VLOOKUP(AK99,vysledovka!$D$8:$F$68,3,FALSE))&lt;3,"",LEFT(RIGHT(VLOOKUP(AK99,vysledovka!$D$8:$F$68,3,FALSE),3),1))</f>
        <v/>
      </c>
      <c r="CD101" s="411"/>
      <c r="CE101" s="409" t="str">
        <f>IF(LEN(VLOOKUP(AK99,vysledovka!$D$8:$F$68,3,FALSE))&lt;2,"",LEFT(RIGHT(VLOOKUP(AK99,vysledovka!$D$8:$F$68,3,FALSE),2),1))</f>
        <v/>
      </c>
      <c r="CF101" s="411"/>
      <c r="CG101" s="409" t="str">
        <f>IF(VLOOKUP(AK99,vysledovka!$D$8:$F$68,3,FALSE)=0,"",IF(LEN(VLOOKUP(AK99,vysledovka!$D$8:$F$68,3,FALSE))&lt;1,"",LEFT(RIGHT(VLOOKUP(AK99,vysledovka!$D$8:$F$68,3,FALSE),1),1)))</f>
        <v/>
      </c>
      <c r="CH101" s="242"/>
      <c r="CI101" s="272"/>
      <c r="CJ101" s="272"/>
    </row>
    <row r="102" spans="1:88" s="274" customFormat="1" ht="3" customHeight="1">
      <c r="A102" s="272"/>
      <c r="B102" s="272"/>
      <c r="C102" s="272"/>
      <c r="E102" s="852"/>
      <c r="F102" s="853"/>
      <c r="G102" s="856"/>
      <c r="H102" s="856"/>
      <c r="I102" s="856"/>
      <c r="J102" s="856"/>
      <c r="K102" s="856"/>
      <c r="L102" s="856"/>
      <c r="M102" s="856"/>
      <c r="N102" s="856"/>
      <c r="O102" s="856"/>
      <c r="P102" s="856"/>
      <c r="Q102" s="856"/>
      <c r="R102" s="856"/>
      <c r="S102" s="856"/>
      <c r="T102" s="856"/>
      <c r="U102" s="856"/>
      <c r="V102" s="856"/>
      <c r="W102" s="856"/>
      <c r="X102" s="856"/>
      <c r="Y102" s="856"/>
      <c r="Z102" s="856"/>
      <c r="AA102" s="856"/>
      <c r="AB102" s="856"/>
      <c r="AC102" s="856"/>
      <c r="AD102" s="856"/>
      <c r="AE102" s="856"/>
      <c r="AF102" s="856"/>
      <c r="AG102" s="856"/>
      <c r="AH102" s="856"/>
      <c r="AI102" s="856"/>
      <c r="AJ102" s="856"/>
      <c r="AK102" s="851"/>
      <c r="AL102" s="851"/>
      <c r="AM102" s="851"/>
      <c r="AN102" s="322"/>
      <c r="AO102" s="331"/>
      <c r="AP102" s="331"/>
      <c r="AQ102" s="331"/>
      <c r="AR102" s="331"/>
      <c r="AS102" s="331"/>
      <c r="AT102" s="331"/>
      <c r="AU102" s="331"/>
      <c r="AV102" s="331"/>
      <c r="AW102" s="331"/>
      <c r="AX102" s="331"/>
      <c r="AY102" s="331"/>
      <c r="AZ102" s="331"/>
      <c r="BA102" s="331"/>
      <c r="BB102" s="331"/>
      <c r="BC102" s="331"/>
      <c r="BD102" s="331"/>
      <c r="BE102" s="270"/>
      <c r="BF102" s="270"/>
      <c r="BG102" s="270"/>
      <c r="BH102" s="270"/>
      <c r="BI102" s="270"/>
      <c r="BJ102" s="270"/>
      <c r="BK102" s="270"/>
      <c r="BL102" s="638"/>
      <c r="BM102" s="638"/>
      <c r="BN102" s="638"/>
      <c r="BO102" s="638"/>
      <c r="BP102" s="638"/>
      <c r="BQ102" s="638"/>
      <c r="BR102" s="638"/>
      <c r="BS102" s="638"/>
      <c r="BT102" s="638"/>
      <c r="BU102" s="638"/>
      <c r="BV102" s="638"/>
      <c r="BW102" s="638"/>
      <c r="BX102" s="638"/>
      <c r="BY102" s="638"/>
      <c r="BZ102" s="638"/>
      <c r="CA102" s="638"/>
      <c r="CB102" s="638"/>
      <c r="CC102" s="270"/>
      <c r="CD102" s="270"/>
      <c r="CE102" s="270"/>
      <c r="CF102" s="270"/>
      <c r="CG102" s="270"/>
      <c r="CH102" s="243"/>
      <c r="CI102" s="272"/>
      <c r="CJ102" s="272"/>
    </row>
    <row r="103" spans="1:88" s="206" customFormat="1" ht="3" customHeight="1">
      <c r="A103" s="272"/>
      <c r="B103" s="273"/>
      <c r="C103" s="178"/>
      <c r="D103" s="178"/>
      <c r="E103" s="854" t="s">
        <v>775</v>
      </c>
      <c r="F103" s="855"/>
      <c r="G103" s="765" t="str">
        <f>Index!C255</f>
        <v>Ostatné nákladové úroky (562A)</v>
      </c>
      <c r="H103" s="765"/>
      <c r="I103" s="765"/>
      <c r="J103" s="765"/>
      <c r="K103" s="765"/>
      <c r="L103" s="765"/>
      <c r="M103" s="765"/>
      <c r="N103" s="765"/>
      <c r="O103" s="765"/>
      <c r="P103" s="765"/>
      <c r="Q103" s="765"/>
      <c r="R103" s="765"/>
      <c r="S103" s="765"/>
      <c r="T103" s="765"/>
      <c r="U103" s="765"/>
      <c r="V103" s="765"/>
      <c r="W103" s="765"/>
      <c r="X103" s="765"/>
      <c r="Y103" s="765"/>
      <c r="Z103" s="765"/>
      <c r="AA103" s="765"/>
      <c r="AB103" s="765"/>
      <c r="AC103" s="765"/>
      <c r="AD103" s="765"/>
      <c r="AE103" s="765"/>
      <c r="AF103" s="765"/>
      <c r="AG103" s="765"/>
      <c r="AH103" s="765"/>
      <c r="AI103" s="765"/>
      <c r="AJ103" s="765"/>
      <c r="AK103" s="850" t="s">
        <v>841</v>
      </c>
      <c r="AL103" s="851"/>
      <c r="AM103" s="851"/>
      <c r="AN103" s="321"/>
      <c r="AO103" s="332"/>
      <c r="AP103" s="332"/>
      <c r="AQ103" s="332"/>
      <c r="AR103" s="332"/>
      <c r="AS103" s="332"/>
      <c r="AT103" s="332"/>
      <c r="AU103" s="332"/>
      <c r="AV103" s="332"/>
      <c r="AW103" s="332"/>
      <c r="AX103" s="332"/>
      <c r="AY103" s="332"/>
      <c r="AZ103" s="332"/>
      <c r="BA103" s="332"/>
      <c r="BB103" s="332"/>
      <c r="BC103" s="332"/>
      <c r="BD103" s="332"/>
      <c r="BE103" s="264"/>
      <c r="BF103" s="264"/>
      <c r="BG103" s="264"/>
      <c r="BH103" s="264"/>
      <c r="BI103" s="264"/>
      <c r="BJ103" s="264"/>
      <c r="BK103" s="264"/>
      <c r="BL103" s="659"/>
      <c r="BM103" s="659"/>
      <c r="BN103" s="659"/>
      <c r="BO103" s="659"/>
      <c r="BP103" s="659"/>
      <c r="BQ103" s="659"/>
      <c r="BR103" s="659"/>
      <c r="BS103" s="659"/>
      <c r="BT103" s="659"/>
      <c r="BU103" s="659"/>
      <c r="BV103" s="659"/>
      <c r="BW103" s="659"/>
      <c r="BX103" s="659"/>
      <c r="BY103" s="659"/>
      <c r="BZ103" s="659"/>
      <c r="CA103" s="659"/>
      <c r="CB103" s="659"/>
      <c r="CC103" s="264"/>
      <c r="CD103" s="264"/>
      <c r="CE103" s="264"/>
      <c r="CF103" s="264"/>
      <c r="CG103" s="264"/>
      <c r="CH103" s="241"/>
      <c r="CI103" s="245"/>
      <c r="CJ103" s="245"/>
    </row>
    <row r="104" spans="1:88" s="206" customFormat="1" ht="3" customHeight="1">
      <c r="A104" s="272"/>
      <c r="B104" s="272"/>
      <c r="C104" s="272"/>
      <c r="D104" s="273"/>
      <c r="E104" s="854"/>
      <c r="F104" s="855"/>
      <c r="G104" s="765"/>
      <c r="H104" s="765"/>
      <c r="I104" s="765"/>
      <c r="J104" s="765"/>
      <c r="K104" s="765"/>
      <c r="L104" s="765"/>
      <c r="M104" s="765"/>
      <c r="N104" s="765"/>
      <c r="O104" s="765"/>
      <c r="P104" s="765"/>
      <c r="Q104" s="765"/>
      <c r="R104" s="765"/>
      <c r="S104" s="765"/>
      <c r="T104" s="765"/>
      <c r="U104" s="765"/>
      <c r="V104" s="765"/>
      <c r="W104" s="765"/>
      <c r="X104" s="765"/>
      <c r="Y104" s="765"/>
      <c r="Z104" s="765"/>
      <c r="AA104" s="765"/>
      <c r="AB104" s="765"/>
      <c r="AC104" s="765"/>
      <c r="AD104" s="765"/>
      <c r="AE104" s="765"/>
      <c r="AF104" s="765"/>
      <c r="AG104" s="765"/>
      <c r="AH104" s="765"/>
      <c r="AI104" s="765"/>
      <c r="AJ104" s="765"/>
      <c r="AK104" s="851"/>
      <c r="AL104" s="851"/>
      <c r="AM104" s="851"/>
      <c r="AN104" s="319"/>
      <c r="AO104" s="413"/>
      <c r="AP104" s="413"/>
      <c r="AQ104" s="413"/>
      <c r="AR104" s="412"/>
      <c r="AS104" s="410"/>
      <c r="AT104" s="410"/>
      <c r="AU104" s="410"/>
      <c r="AV104" s="410"/>
      <c r="AW104" s="410"/>
      <c r="AX104" s="411"/>
      <c r="AY104" s="800"/>
      <c r="AZ104" s="800"/>
      <c r="BA104" s="800"/>
      <c r="BB104" s="800"/>
      <c r="BC104" s="800"/>
      <c r="BD104" s="800"/>
      <c r="BE104" s="411"/>
      <c r="BF104" s="761"/>
      <c r="BG104" s="761"/>
      <c r="BH104" s="761"/>
      <c r="BI104" s="761"/>
      <c r="BJ104" s="761"/>
      <c r="BK104" s="643"/>
      <c r="BL104" s="618"/>
      <c r="BM104" s="612"/>
      <c r="BN104" s="612"/>
      <c r="BO104" s="612"/>
      <c r="BP104" s="412"/>
      <c r="BQ104" s="800"/>
      <c r="BR104" s="800"/>
      <c r="BS104" s="800"/>
      <c r="BT104" s="800"/>
      <c r="BU104" s="800"/>
      <c r="BV104" s="801"/>
      <c r="BW104" s="761"/>
      <c r="BX104" s="761"/>
      <c r="BY104" s="761"/>
      <c r="BZ104" s="761"/>
      <c r="CA104" s="761"/>
      <c r="CB104" s="802"/>
      <c r="CC104" s="761"/>
      <c r="CD104" s="761"/>
      <c r="CE104" s="761"/>
      <c r="CF104" s="761"/>
      <c r="CG104" s="761"/>
      <c r="CH104" s="242"/>
      <c r="CI104" s="245"/>
      <c r="CJ104" s="245"/>
    </row>
    <row r="105" spans="1:88" s="274" customFormat="1" ht="15" customHeight="1">
      <c r="A105" s="272"/>
      <c r="B105" s="272"/>
      <c r="C105" s="272"/>
      <c r="E105" s="854"/>
      <c r="F105" s="855"/>
      <c r="G105" s="765"/>
      <c r="H105" s="765"/>
      <c r="I105" s="765"/>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851"/>
      <c r="AL105" s="851"/>
      <c r="AM105" s="851"/>
      <c r="AN105" s="319"/>
      <c r="AO105" s="409" t="str">
        <f>IF(LEN(VLOOKUP(AK103,vysledovka!$D$8:$F$68,2,FALSE))&lt;11,"",LEFT(RIGHT(VLOOKUP(AK103,vysledovka!$D$8:$F$68,2,FALSE),11),1))</f>
        <v/>
      </c>
      <c r="AP105" s="211"/>
      <c r="AQ105" s="409" t="str">
        <f>IF(LEN(VLOOKUP(AK103,vysledovka!$D$8:$F$68,2,FALSE))&lt;10,"",LEFT(RIGHT(VLOOKUP(AK103,vysledovka!$D$8:$F$68,2,FALSE),10),1))</f>
        <v/>
      </c>
      <c r="AR105" s="411"/>
      <c r="AS105" s="409" t="str">
        <f>IF(LEN(VLOOKUP(AK103,vysledovka!$D$8:$F$68,2,FALSE))&lt;9,"",LEFT(RIGHT(VLOOKUP(AK103,vysledovka!$D$8:$F$68,2,FALSE),9),1))</f>
        <v/>
      </c>
      <c r="AT105" s="211"/>
      <c r="AU105" s="409" t="str">
        <f>IF(LEN(VLOOKUP(AK103,vysledovka!$D$8:$F$68,2,FALSE))&lt;8,"",LEFT(RIGHT(VLOOKUP(AK103,vysledovka!$D$8:$F$68,2,FALSE),8),1))</f>
        <v/>
      </c>
      <c r="AV105" s="411"/>
      <c r="AW105" s="409" t="str">
        <f>IF(LEN(VLOOKUP(AK103,vysledovka!$D$8:$F$68,2,FALSE))&lt;7,"",LEFT(RIGHT(VLOOKUP(AK103,vysledovka!$D$8:$F$68,2,FALSE),7),1))</f>
        <v/>
      </c>
      <c r="AX105" s="411"/>
      <c r="AY105" s="409" t="str">
        <f>IF(LEN(VLOOKUP(AK103,vysledovka!$D$8:$F$68,2,FALSE))&lt;6,"",LEFT(RIGHT(VLOOKUP(AK103,vysledovka!$D$8:$F$68,2,FALSE),6),1))</f>
        <v/>
      </c>
      <c r="AZ105" s="211"/>
      <c r="BA105" s="754" t="str">
        <f>IF(LEN(VLOOKUP(AK103,vysledovka!$D$8:$F$68,2,FALSE))&lt;5,"",LEFT(RIGHT(VLOOKUP(AK103,vysledovka!$D$8:$F$68,2,FALSE),5),1))</f>
        <v>5</v>
      </c>
      <c r="BB105" s="754"/>
      <c r="BC105" s="411"/>
      <c r="BD105" s="409" t="str">
        <f>IF(LEN(VLOOKUP(AK103,vysledovka!$D$8:$F$68,2,FALSE))&lt;4,"",LEFT(RIGHT(VLOOKUP(AK103,vysledovka!$D$8:$F$68,2,FALSE),4),1))</f>
        <v>6</v>
      </c>
      <c r="BE105" s="411"/>
      <c r="BF105" s="409" t="str">
        <f>IF(LEN(VLOOKUP(AK103,vysledovka!$D$8:$F$68,2,FALSE))&lt;3,"",LEFT(RIGHT(VLOOKUP(AK103,vysledovka!$D$8:$F$68,2,FALSE),3),1))</f>
        <v>1</v>
      </c>
      <c r="BG105" s="411"/>
      <c r="BH105" s="409" t="str">
        <f>IF(LEN(VLOOKUP(AK103,vysledovka!$D$8:$F$68,2,FALSE))&lt;2,"",LEFT(RIGHT(VLOOKUP(AK103,vysledovka!$D$8:$F$68,2,FALSE),2),1))</f>
        <v>9</v>
      </c>
      <c r="BI105" s="411"/>
      <c r="BJ105" s="409" t="str">
        <f>IF(VLOOKUP(AK103,vysledovka!$D$8:$F$68,2,FALSE)=0,"",IF(LEN(VLOOKUP(AK103,vysledovka!$D$8:$F$68,2,FALSE))&lt;1,"",LEFT(RIGHT(VLOOKUP(AK103,vysledovka!$D$8:$F$68,2,FALSE),1),1)))</f>
        <v>7</v>
      </c>
      <c r="BK105" s="643"/>
      <c r="BL105" s="618"/>
      <c r="BM105" s="409" t="str">
        <f>IF(LEN(VLOOKUP(AK103,vysledovka!$D$8:$F$68,3,FALSE))&lt;11,"",LEFT(RIGHT(VLOOKUP(AK103,vysledovka!$D$8:$F$68,3,FALSE),11),1))</f>
        <v/>
      </c>
      <c r="BN105" s="211"/>
      <c r="BO105" s="409" t="str">
        <f>IF(LEN(VLOOKUP(AK103,vysledovka!$D$8:$F$68,3,FALSE))&lt;10,"",LEFT(RIGHT(VLOOKUP(AK103,vysledovka!$D$8:$F$68,3,FALSE),10),1))</f>
        <v/>
      </c>
      <c r="BP105" s="411"/>
      <c r="BQ105" s="409" t="str">
        <f>IF(LEN(VLOOKUP(AK103,vysledovka!$D$8:$F$68,3,FALSE))&lt;9,"",LEFT(RIGHT(VLOOKUP(AK103,vysledovka!$D$8:$F$68,3,FALSE),9),1))</f>
        <v/>
      </c>
      <c r="BR105" s="211"/>
      <c r="BS105" s="409" t="str">
        <f>IF(LEN(VLOOKUP(AK103,vysledovka!$D$8:$F$68,3,FALSE))&lt;8,"",LEFT(RIGHT(VLOOKUP(AK103,vysledovka!$D$8:$F$68,3,FALSE),8),1))</f>
        <v/>
      </c>
      <c r="BT105" s="411"/>
      <c r="BU105" s="409" t="str">
        <f>IF(LEN(VLOOKUP(AK103,vysledovka!$D$8:$F$68,3,FALSE))&lt;7,"",LEFT(RIGHT(VLOOKUP(AK103,vysledovka!$D$8:$F$68,3,FALSE),7),1))</f>
        <v/>
      </c>
      <c r="BV105" s="801"/>
      <c r="BW105" s="409" t="str">
        <f>IF(LEN(VLOOKUP(AK103,vysledovka!$D$8:$F$68,3,FALSE))&lt;6,"",LEFT(RIGHT(VLOOKUP(AK103,vysledovka!$D$8:$F$68,3,FALSE),6),1))</f>
        <v/>
      </c>
      <c r="BX105" s="411"/>
      <c r="BY105" s="409" t="str">
        <f>IF(LEN(VLOOKUP(AK103,vysledovka!$D$8:$F$68,3,FALSE))&lt;5,"",LEFT(RIGHT(VLOOKUP(AK103,vysledovka!$D$8:$F$68,3,FALSE),5),1))</f>
        <v>1</v>
      </c>
      <c r="BZ105" s="411"/>
      <c r="CA105" s="409" t="str">
        <f>IF(LEN(VLOOKUP(AK103,vysledovka!$D$8:$F$68,3,FALSE))&lt;4,"",LEFT(RIGHT(VLOOKUP(AK103,vysledovka!$D$8:$F$68,3,FALSE),4),1))</f>
        <v>2</v>
      </c>
      <c r="CB105" s="802"/>
      <c r="CC105" s="409" t="str">
        <f>IF(LEN(VLOOKUP(AK103,vysledovka!$D$8:$F$68,3,FALSE))&lt;3,"",LEFT(RIGHT(VLOOKUP(AK103,vysledovka!$D$8:$F$68,3,FALSE),3),1))</f>
        <v>8</v>
      </c>
      <c r="CD105" s="411"/>
      <c r="CE105" s="409" t="str">
        <f>IF(LEN(VLOOKUP(AK103,vysledovka!$D$8:$F$68,3,FALSE))&lt;2,"",LEFT(RIGHT(VLOOKUP(AK103,vysledovka!$D$8:$F$68,3,FALSE),2),1))</f>
        <v>8</v>
      </c>
      <c r="CF105" s="411"/>
      <c r="CG105" s="409" t="str">
        <f>IF(VLOOKUP(AK103,vysledovka!$D$8:$F$68,3,FALSE)=0,"",IF(LEN(VLOOKUP(AK103,vysledovka!$D$8:$F$68,3,FALSE))&lt;1,"",LEFT(RIGHT(VLOOKUP(AK103,vysledovka!$D$8:$F$68,3,FALSE),1),1)))</f>
        <v>8</v>
      </c>
      <c r="CH105" s="242"/>
      <c r="CI105" s="272"/>
      <c r="CJ105" s="272"/>
    </row>
    <row r="106" spans="1:88" s="274" customFormat="1" ht="3" customHeight="1">
      <c r="A106" s="272"/>
      <c r="B106" s="272"/>
      <c r="C106" s="272"/>
      <c r="E106" s="854"/>
      <c r="F106" s="855"/>
      <c r="G106" s="765"/>
      <c r="H106" s="765"/>
      <c r="I106" s="765"/>
      <c r="J106" s="765"/>
      <c r="K106" s="765"/>
      <c r="L106" s="765"/>
      <c r="M106" s="765"/>
      <c r="N106" s="765"/>
      <c r="O106" s="765"/>
      <c r="P106" s="765"/>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851"/>
      <c r="AL106" s="851"/>
      <c r="AM106" s="851"/>
      <c r="AN106" s="322"/>
      <c r="AO106" s="331"/>
      <c r="AP106" s="331"/>
      <c r="AQ106" s="331"/>
      <c r="AR106" s="331"/>
      <c r="AS106" s="331"/>
      <c r="AT106" s="331"/>
      <c r="AU106" s="331"/>
      <c r="AV106" s="331"/>
      <c r="AW106" s="331"/>
      <c r="AX106" s="331"/>
      <c r="AY106" s="331"/>
      <c r="AZ106" s="331"/>
      <c r="BA106" s="331"/>
      <c r="BB106" s="331"/>
      <c r="BC106" s="331"/>
      <c r="BD106" s="331"/>
      <c r="BE106" s="270"/>
      <c r="BF106" s="270"/>
      <c r="BG106" s="270"/>
      <c r="BH106" s="270"/>
      <c r="BI106" s="270"/>
      <c r="BJ106" s="270"/>
      <c r="BK106" s="270"/>
      <c r="BL106" s="638"/>
      <c r="BM106" s="638"/>
      <c r="BN106" s="638"/>
      <c r="BO106" s="638"/>
      <c r="BP106" s="638"/>
      <c r="BQ106" s="638"/>
      <c r="BR106" s="638"/>
      <c r="BS106" s="638"/>
      <c r="BT106" s="638"/>
      <c r="BU106" s="638"/>
      <c r="BV106" s="638"/>
      <c r="BW106" s="638"/>
      <c r="BX106" s="638"/>
      <c r="BY106" s="638"/>
      <c r="BZ106" s="638"/>
      <c r="CA106" s="638"/>
      <c r="CB106" s="638"/>
      <c r="CC106" s="270"/>
      <c r="CD106" s="270"/>
      <c r="CE106" s="270"/>
      <c r="CF106" s="270"/>
      <c r="CG106" s="270"/>
      <c r="CH106" s="243"/>
      <c r="CI106" s="272"/>
      <c r="CJ106" s="272"/>
    </row>
    <row r="107" spans="1:88" s="206" customFormat="1" ht="3" customHeight="1">
      <c r="A107" s="272"/>
      <c r="B107" s="273"/>
      <c r="C107" s="178"/>
      <c r="D107" s="178"/>
      <c r="E107" s="852" t="s">
        <v>215</v>
      </c>
      <c r="F107" s="853"/>
      <c r="G107" s="765" t="str">
        <f>Index!C256</f>
        <v>Kurzové straty (563)</v>
      </c>
      <c r="H107" s="765"/>
      <c r="I107" s="765"/>
      <c r="J107" s="765"/>
      <c r="K107" s="765"/>
      <c r="L107" s="765"/>
      <c r="M107" s="765"/>
      <c r="N107" s="765"/>
      <c r="O107" s="765"/>
      <c r="P107" s="765"/>
      <c r="Q107" s="765"/>
      <c r="R107" s="765"/>
      <c r="S107" s="765"/>
      <c r="T107" s="765"/>
      <c r="U107" s="765"/>
      <c r="V107" s="765"/>
      <c r="W107" s="765"/>
      <c r="X107" s="765"/>
      <c r="Y107" s="765"/>
      <c r="Z107" s="765"/>
      <c r="AA107" s="765"/>
      <c r="AB107" s="765"/>
      <c r="AC107" s="765"/>
      <c r="AD107" s="765"/>
      <c r="AE107" s="765"/>
      <c r="AF107" s="765"/>
      <c r="AG107" s="765"/>
      <c r="AH107" s="765"/>
      <c r="AI107" s="765"/>
      <c r="AJ107" s="765"/>
      <c r="AK107" s="850" t="s">
        <v>842</v>
      </c>
      <c r="AL107" s="851"/>
      <c r="AM107" s="851"/>
      <c r="AN107" s="321"/>
      <c r="AO107" s="332"/>
      <c r="AP107" s="332"/>
      <c r="AQ107" s="332"/>
      <c r="AR107" s="332"/>
      <c r="AS107" s="332"/>
      <c r="AT107" s="332"/>
      <c r="AU107" s="332"/>
      <c r="AV107" s="332"/>
      <c r="AW107" s="332"/>
      <c r="AX107" s="332"/>
      <c r="AY107" s="332"/>
      <c r="AZ107" s="332"/>
      <c r="BA107" s="332"/>
      <c r="BB107" s="332"/>
      <c r="BC107" s="332"/>
      <c r="BD107" s="332"/>
      <c r="BE107" s="264"/>
      <c r="BF107" s="264"/>
      <c r="BG107" s="264"/>
      <c r="BH107" s="264"/>
      <c r="BI107" s="264"/>
      <c r="BJ107" s="264"/>
      <c r="BK107" s="264"/>
      <c r="BL107" s="659"/>
      <c r="BM107" s="659"/>
      <c r="BN107" s="659"/>
      <c r="BO107" s="659"/>
      <c r="BP107" s="659"/>
      <c r="BQ107" s="659"/>
      <c r="BR107" s="659"/>
      <c r="BS107" s="659"/>
      <c r="BT107" s="659"/>
      <c r="BU107" s="659"/>
      <c r="BV107" s="659"/>
      <c r="BW107" s="659"/>
      <c r="BX107" s="659"/>
      <c r="BY107" s="659"/>
      <c r="BZ107" s="659"/>
      <c r="CA107" s="659"/>
      <c r="CB107" s="659"/>
      <c r="CC107" s="264"/>
      <c r="CD107" s="264"/>
      <c r="CE107" s="264"/>
      <c r="CF107" s="264"/>
      <c r="CG107" s="264"/>
      <c r="CH107" s="241"/>
      <c r="CI107" s="245"/>
      <c r="CJ107" s="245"/>
    </row>
    <row r="108" spans="1:88" s="206" customFormat="1" ht="3" customHeight="1">
      <c r="A108" s="272"/>
      <c r="B108" s="272"/>
      <c r="C108" s="272"/>
      <c r="D108" s="273"/>
      <c r="E108" s="852"/>
      <c r="F108" s="853"/>
      <c r="G108" s="765"/>
      <c r="H108" s="765"/>
      <c r="I108" s="765"/>
      <c r="J108" s="765"/>
      <c r="K108" s="765"/>
      <c r="L108" s="765"/>
      <c r="M108" s="765"/>
      <c r="N108" s="765"/>
      <c r="O108" s="765"/>
      <c r="P108" s="765"/>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851"/>
      <c r="AL108" s="851"/>
      <c r="AM108" s="851"/>
      <c r="AN108" s="319"/>
      <c r="AO108" s="413"/>
      <c r="AP108" s="413"/>
      <c r="AQ108" s="413"/>
      <c r="AR108" s="412"/>
      <c r="AS108" s="410"/>
      <c r="AT108" s="410"/>
      <c r="AU108" s="410"/>
      <c r="AV108" s="410"/>
      <c r="AW108" s="410"/>
      <c r="AX108" s="411"/>
      <c r="AY108" s="800"/>
      <c r="AZ108" s="800"/>
      <c r="BA108" s="800"/>
      <c r="BB108" s="800"/>
      <c r="BC108" s="800"/>
      <c r="BD108" s="800"/>
      <c r="BE108" s="411"/>
      <c r="BF108" s="761"/>
      <c r="BG108" s="761"/>
      <c r="BH108" s="761"/>
      <c r="BI108" s="761"/>
      <c r="BJ108" s="761"/>
      <c r="BK108" s="643"/>
      <c r="BL108" s="618"/>
      <c r="BM108" s="612"/>
      <c r="BN108" s="612"/>
      <c r="BO108" s="612"/>
      <c r="BP108" s="412"/>
      <c r="BQ108" s="800"/>
      <c r="BR108" s="800"/>
      <c r="BS108" s="800"/>
      <c r="BT108" s="800"/>
      <c r="BU108" s="800"/>
      <c r="BV108" s="801"/>
      <c r="BW108" s="761"/>
      <c r="BX108" s="761"/>
      <c r="BY108" s="761"/>
      <c r="BZ108" s="761"/>
      <c r="CA108" s="761"/>
      <c r="CB108" s="802"/>
      <c r="CC108" s="761"/>
      <c r="CD108" s="761"/>
      <c r="CE108" s="761"/>
      <c r="CF108" s="761"/>
      <c r="CG108" s="761"/>
      <c r="CH108" s="242"/>
      <c r="CI108" s="245"/>
      <c r="CJ108" s="245"/>
    </row>
    <row r="109" spans="1:88" s="274" customFormat="1" ht="15" customHeight="1">
      <c r="A109" s="272"/>
      <c r="B109" s="272"/>
      <c r="C109" s="272"/>
      <c r="E109" s="852"/>
      <c r="F109" s="853"/>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851"/>
      <c r="AL109" s="851"/>
      <c r="AM109" s="851"/>
      <c r="AN109" s="319"/>
      <c r="AO109" s="409" t="str">
        <f>IF(LEN(VLOOKUP(AK107,vysledovka!$D$8:$F$68,2,FALSE))&lt;11,"",LEFT(RIGHT(VLOOKUP(AK107,vysledovka!$D$8:$F$68,2,FALSE),11),1))</f>
        <v/>
      </c>
      <c r="AP109" s="211"/>
      <c r="AQ109" s="409" t="str">
        <f>IF(LEN(VLOOKUP(AK107,vysledovka!$D$8:$F$68,2,FALSE))&lt;10,"",LEFT(RIGHT(VLOOKUP(AK107,vysledovka!$D$8:$F$68,2,FALSE),10),1))</f>
        <v/>
      </c>
      <c r="AR109" s="411"/>
      <c r="AS109" s="409" t="str">
        <f>IF(LEN(VLOOKUP(AK107,vysledovka!$D$8:$F$68,2,FALSE))&lt;9,"",LEFT(RIGHT(VLOOKUP(AK107,vysledovka!$D$8:$F$68,2,FALSE),9),1))</f>
        <v/>
      </c>
      <c r="AT109" s="211"/>
      <c r="AU109" s="409" t="str">
        <f>IF(LEN(VLOOKUP(AK107,vysledovka!$D$8:$F$68,2,FALSE))&lt;8,"",LEFT(RIGHT(VLOOKUP(AK107,vysledovka!$D$8:$F$68,2,FALSE),8),1))</f>
        <v/>
      </c>
      <c r="AV109" s="411"/>
      <c r="AW109" s="409" t="str">
        <f>IF(LEN(VLOOKUP(AK107,vysledovka!$D$8:$F$68,2,FALSE))&lt;7,"",LEFT(RIGHT(VLOOKUP(AK107,vysledovka!$D$8:$F$68,2,FALSE),7),1))</f>
        <v/>
      </c>
      <c r="AX109" s="411"/>
      <c r="AY109" s="409" t="str">
        <f>IF(LEN(VLOOKUP(AK107,vysledovka!$D$8:$F$68,2,FALSE))&lt;6,"",LEFT(RIGHT(VLOOKUP(AK107,vysledovka!$D$8:$F$68,2,FALSE),6),1))</f>
        <v/>
      </c>
      <c r="AZ109" s="211"/>
      <c r="BA109" s="754" t="str">
        <f>IF(LEN(VLOOKUP(AK107,vysledovka!$D$8:$F$68,2,FALSE))&lt;5,"",LEFT(RIGHT(VLOOKUP(AK107,vysledovka!$D$8:$F$68,2,FALSE),5),1))</f>
        <v>3</v>
      </c>
      <c r="BB109" s="754"/>
      <c r="BC109" s="411"/>
      <c r="BD109" s="409" t="str">
        <f>IF(LEN(VLOOKUP(AK107,vysledovka!$D$8:$F$68,2,FALSE))&lt;4,"",LEFT(RIGHT(VLOOKUP(AK107,vysledovka!$D$8:$F$68,2,FALSE),4),1))</f>
        <v>8</v>
      </c>
      <c r="BE109" s="411"/>
      <c r="BF109" s="409" t="str">
        <f>IF(LEN(VLOOKUP(AK107,vysledovka!$D$8:$F$68,2,FALSE))&lt;3,"",LEFT(RIGHT(VLOOKUP(AK107,vysledovka!$D$8:$F$68,2,FALSE),3),1))</f>
        <v>8</v>
      </c>
      <c r="BG109" s="411"/>
      <c r="BH109" s="409" t="str">
        <f>IF(LEN(VLOOKUP(AK107,vysledovka!$D$8:$F$68,2,FALSE))&lt;2,"",LEFT(RIGHT(VLOOKUP(AK107,vysledovka!$D$8:$F$68,2,FALSE),2),1))</f>
        <v>2</v>
      </c>
      <c r="BI109" s="411"/>
      <c r="BJ109" s="409" t="str">
        <f>IF(VLOOKUP(AK107,vysledovka!$D$8:$F$68,2,FALSE)=0,"",IF(LEN(VLOOKUP(AK107,vysledovka!$D$8:$F$68,2,FALSE))&lt;1,"",LEFT(RIGHT(VLOOKUP(AK107,vysledovka!$D$8:$F$68,2,FALSE),1),1)))</f>
        <v>9</v>
      </c>
      <c r="BK109" s="643"/>
      <c r="BL109" s="618"/>
      <c r="BM109" s="409" t="str">
        <f>IF(LEN(VLOOKUP(AK107,vysledovka!$D$8:$F$68,3,FALSE))&lt;11,"",LEFT(RIGHT(VLOOKUP(AK107,vysledovka!$D$8:$F$68,3,FALSE),11),1))</f>
        <v/>
      </c>
      <c r="BN109" s="211"/>
      <c r="BO109" s="409" t="str">
        <f>IF(LEN(VLOOKUP(AK107,vysledovka!$D$8:$F$68,3,FALSE))&lt;10,"",LEFT(RIGHT(VLOOKUP(AK107,vysledovka!$D$8:$F$68,3,FALSE),10),1))</f>
        <v/>
      </c>
      <c r="BP109" s="411"/>
      <c r="BQ109" s="409" t="str">
        <f>IF(LEN(VLOOKUP(AK107,vysledovka!$D$8:$F$68,3,FALSE))&lt;9,"",LEFT(RIGHT(VLOOKUP(AK107,vysledovka!$D$8:$F$68,3,FALSE),9),1))</f>
        <v/>
      </c>
      <c r="BR109" s="211"/>
      <c r="BS109" s="409" t="str">
        <f>IF(LEN(VLOOKUP(AK107,vysledovka!$D$8:$F$68,3,FALSE))&lt;8,"",LEFT(RIGHT(VLOOKUP(AK107,vysledovka!$D$8:$F$68,3,FALSE),8),1))</f>
        <v/>
      </c>
      <c r="BT109" s="411"/>
      <c r="BU109" s="409" t="str">
        <f>IF(LEN(VLOOKUP(AK107,vysledovka!$D$8:$F$68,3,FALSE))&lt;7,"",LEFT(RIGHT(VLOOKUP(AK107,vysledovka!$D$8:$F$68,3,FALSE),7),1))</f>
        <v/>
      </c>
      <c r="BV109" s="801"/>
      <c r="BW109" s="409" t="str">
        <f>IF(LEN(VLOOKUP(AK107,vysledovka!$D$8:$F$68,3,FALSE))&lt;6,"",LEFT(RIGHT(VLOOKUP(AK107,vysledovka!$D$8:$F$68,3,FALSE),6),1))</f>
        <v/>
      </c>
      <c r="BX109" s="411"/>
      <c r="BY109" s="409" t="str">
        <f>IF(LEN(VLOOKUP(AK107,vysledovka!$D$8:$F$68,3,FALSE))&lt;5,"",LEFT(RIGHT(VLOOKUP(AK107,vysledovka!$D$8:$F$68,3,FALSE),5),1))</f>
        <v/>
      </c>
      <c r="BZ109" s="411"/>
      <c r="CA109" s="409" t="str">
        <f>IF(LEN(VLOOKUP(AK107,vysledovka!$D$8:$F$68,3,FALSE))&lt;4,"",LEFT(RIGHT(VLOOKUP(AK107,vysledovka!$D$8:$F$68,3,FALSE),4),1))</f>
        <v>4</v>
      </c>
      <c r="CB109" s="802"/>
      <c r="CC109" s="409" t="str">
        <f>IF(LEN(VLOOKUP(AK107,vysledovka!$D$8:$F$68,3,FALSE))&lt;3,"",LEFT(RIGHT(VLOOKUP(AK107,vysledovka!$D$8:$F$68,3,FALSE),3),1))</f>
        <v>9</v>
      </c>
      <c r="CD109" s="411"/>
      <c r="CE109" s="409" t="str">
        <f>IF(LEN(VLOOKUP(AK107,vysledovka!$D$8:$F$68,3,FALSE))&lt;2,"",LEFT(RIGHT(VLOOKUP(AK107,vysledovka!$D$8:$F$68,3,FALSE),2),1))</f>
        <v>4</v>
      </c>
      <c r="CF109" s="411"/>
      <c r="CG109" s="409" t="str">
        <f>IF(VLOOKUP(AK107,vysledovka!$D$8:$F$68,3,FALSE)=0,"",IF(LEN(VLOOKUP(AK107,vysledovka!$D$8:$F$68,3,FALSE))&lt;1,"",LEFT(RIGHT(VLOOKUP(AK107,vysledovka!$D$8:$F$68,3,FALSE),1),1)))</f>
        <v>8</v>
      </c>
      <c r="CH109" s="242"/>
      <c r="CI109" s="272"/>
      <c r="CJ109" s="272"/>
    </row>
    <row r="110" spans="1:88" s="274" customFormat="1" ht="3" customHeight="1">
      <c r="A110" s="272"/>
      <c r="B110" s="272"/>
      <c r="C110" s="272"/>
      <c r="E110" s="852"/>
      <c r="F110" s="853"/>
      <c r="G110" s="765"/>
      <c r="H110" s="765"/>
      <c r="I110" s="765"/>
      <c r="J110" s="765"/>
      <c r="K110" s="765"/>
      <c r="L110" s="765"/>
      <c r="M110" s="765"/>
      <c r="N110" s="765"/>
      <c r="O110" s="765"/>
      <c r="P110" s="765"/>
      <c r="Q110" s="765"/>
      <c r="R110" s="765"/>
      <c r="S110" s="765"/>
      <c r="T110" s="765"/>
      <c r="U110" s="765"/>
      <c r="V110" s="765"/>
      <c r="W110" s="765"/>
      <c r="X110" s="765"/>
      <c r="Y110" s="765"/>
      <c r="Z110" s="765"/>
      <c r="AA110" s="765"/>
      <c r="AB110" s="765"/>
      <c r="AC110" s="765"/>
      <c r="AD110" s="765"/>
      <c r="AE110" s="765"/>
      <c r="AF110" s="765"/>
      <c r="AG110" s="765"/>
      <c r="AH110" s="765"/>
      <c r="AI110" s="765"/>
      <c r="AJ110" s="765"/>
      <c r="AK110" s="851"/>
      <c r="AL110" s="851"/>
      <c r="AM110" s="851"/>
      <c r="AN110" s="322"/>
      <c r="AO110" s="331"/>
      <c r="AP110" s="331"/>
      <c r="AQ110" s="331"/>
      <c r="AR110" s="331"/>
      <c r="AS110" s="331"/>
      <c r="AT110" s="331"/>
      <c r="AU110" s="331"/>
      <c r="AV110" s="331"/>
      <c r="AW110" s="331"/>
      <c r="AX110" s="331"/>
      <c r="AY110" s="331"/>
      <c r="AZ110" s="331"/>
      <c r="BA110" s="331"/>
      <c r="BB110" s="331"/>
      <c r="BC110" s="331"/>
      <c r="BD110" s="331"/>
      <c r="BE110" s="270"/>
      <c r="BF110" s="270"/>
      <c r="BG110" s="270"/>
      <c r="BH110" s="270"/>
      <c r="BI110" s="270"/>
      <c r="BJ110" s="270"/>
      <c r="BK110" s="270"/>
      <c r="BL110" s="638"/>
      <c r="BM110" s="638"/>
      <c r="BN110" s="638"/>
      <c r="BO110" s="638"/>
      <c r="BP110" s="638"/>
      <c r="BQ110" s="638"/>
      <c r="BR110" s="638"/>
      <c r="BS110" s="638"/>
      <c r="BT110" s="638"/>
      <c r="BU110" s="638"/>
      <c r="BV110" s="638"/>
      <c r="BW110" s="638"/>
      <c r="BX110" s="638"/>
      <c r="BY110" s="638"/>
      <c r="BZ110" s="638"/>
      <c r="CA110" s="638"/>
      <c r="CB110" s="638"/>
      <c r="CC110" s="270"/>
      <c r="CD110" s="270"/>
      <c r="CE110" s="270"/>
      <c r="CF110" s="270"/>
      <c r="CG110" s="270"/>
      <c r="CH110" s="243"/>
      <c r="CI110" s="272"/>
      <c r="CJ110" s="272"/>
    </row>
    <row r="111" spans="1:88" s="206" customFormat="1" ht="3" customHeight="1">
      <c r="A111" s="272"/>
      <c r="B111" s="273"/>
      <c r="C111" s="178"/>
      <c r="D111" s="178"/>
      <c r="E111" s="849" t="s">
        <v>219</v>
      </c>
      <c r="F111" s="849"/>
      <c r="G111" s="765" t="str">
        <f>Index!C257</f>
        <v>Náklady na precenenie cenných papierov a náklady na derivátové operácie (564, 567)</v>
      </c>
      <c r="H111" s="765"/>
      <c r="I111" s="765"/>
      <c r="J111" s="765"/>
      <c r="K111" s="765"/>
      <c r="L111" s="765"/>
      <c r="M111" s="765"/>
      <c r="N111" s="765"/>
      <c r="O111" s="765"/>
      <c r="P111" s="765"/>
      <c r="Q111" s="765"/>
      <c r="R111" s="765"/>
      <c r="S111" s="765"/>
      <c r="T111" s="765"/>
      <c r="U111" s="765"/>
      <c r="V111" s="765"/>
      <c r="W111" s="765"/>
      <c r="X111" s="765"/>
      <c r="Y111" s="765"/>
      <c r="Z111" s="765"/>
      <c r="AA111" s="765"/>
      <c r="AB111" s="765"/>
      <c r="AC111" s="765"/>
      <c r="AD111" s="765"/>
      <c r="AE111" s="765"/>
      <c r="AF111" s="765"/>
      <c r="AG111" s="765"/>
      <c r="AH111" s="765"/>
      <c r="AI111" s="765"/>
      <c r="AJ111" s="765"/>
      <c r="AK111" s="850" t="s">
        <v>843</v>
      </c>
      <c r="AL111" s="851"/>
      <c r="AM111" s="851"/>
      <c r="AN111" s="321"/>
      <c r="AO111" s="332"/>
      <c r="AP111" s="332"/>
      <c r="AQ111" s="332"/>
      <c r="AR111" s="332"/>
      <c r="AS111" s="332"/>
      <c r="AT111" s="332"/>
      <c r="AU111" s="332"/>
      <c r="AV111" s="332"/>
      <c r="AW111" s="332"/>
      <c r="AX111" s="332"/>
      <c r="AY111" s="332"/>
      <c r="AZ111" s="332"/>
      <c r="BA111" s="332"/>
      <c r="BB111" s="332"/>
      <c r="BC111" s="332"/>
      <c r="BD111" s="332"/>
      <c r="BE111" s="264"/>
      <c r="BF111" s="264"/>
      <c r="BG111" s="264"/>
      <c r="BH111" s="264"/>
      <c r="BI111" s="264"/>
      <c r="BJ111" s="264"/>
      <c r="BK111" s="264"/>
      <c r="BL111" s="659"/>
      <c r="BM111" s="659"/>
      <c r="BN111" s="659"/>
      <c r="BO111" s="659"/>
      <c r="BP111" s="659"/>
      <c r="BQ111" s="659"/>
      <c r="BR111" s="659"/>
      <c r="BS111" s="659"/>
      <c r="BT111" s="659"/>
      <c r="BU111" s="659"/>
      <c r="BV111" s="659"/>
      <c r="BW111" s="659"/>
      <c r="BX111" s="659"/>
      <c r="BY111" s="659"/>
      <c r="BZ111" s="659"/>
      <c r="CA111" s="659"/>
      <c r="CB111" s="659"/>
      <c r="CC111" s="264"/>
      <c r="CD111" s="264"/>
      <c r="CE111" s="264"/>
      <c r="CF111" s="264"/>
      <c r="CG111" s="264"/>
      <c r="CH111" s="241"/>
      <c r="CI111" s="245"/>
      <c r="CJ111" s="245"/>
    </row>
    <row r="112" spans="1:88" s="206" customFormat="1" ht="3" customHeight="1">
      <c r="A112" s="272"/>
      <c r="B112" s="272"/>
      <c r="C112" s="272"/>
      <c r="D112" s="273"/>
      <c r="E112" s="849"/>
      <c r="F112" s="849"/>
      <c r="G112" s="765"/>
      <c r="H112" s="765"/>
      <c r="I112" s="765"/>
      <c r="J112" s="765"/>
      <c r="K112" s="765"/>
      <c r="L112" s="765"/>
      <c r="M112" s="765"/>
      <c r="N112" s="765"/>
      <c r="O112" s="765"/>
      <c r="P112" s="765"/>
      <c r="Q112" s="765"/>
      <c r="R112" s="765"/>
      <c r="S112" s="765"/>
      <c r="T112" s="765"/>
      <c r="U112" s="765"/>
      <c r="V112" s="765"/>
      <c r="W112" s="765"/>
      <c r="X112" s="765"/>
      <c r="Y112" s="765"/>
      <c r="Z112" s="765"/>
      <c r="AA112" s="765"/>
      <c r="AB112" s="765"/>
      <c r="AC112" s="765"/>
      <c r="AD112" s="765"/>
      <c r="AE112" s="765"/>
      <c r="AF112" s="765"/>
      <c r="AG112" s="765"/>
      <c r="AH112" s="765"/>
      <c r="AI112" s="765"/>
      <c r="AJ112" s="765"/>
      <c r="AK112" s="851"/>
      <c r="AL112" s="851"/>
      <c r="AM112" s="851"/>
      <c r="AN112" s="319"/>
      <c r="AO112" s="413"/>
      <c r="AP112" s="413"/>
      <c r="AQ112" s="413"/>
      <c r="AR112" s="412"/>
      <c r="AS112" s="410"/>
      <c r="AT112" s="410"/>
      <c r="AU112" s="410"/>
      <c r="AV112" s="410"/>
      <c r="AW112" s="410"/>
      <c r="AX112" s="411"/>
      <c r="AY112" s="800"/>
      <c r="AZ112" s="800"/>
      <c r="BA112" s="800"/>
      <c r="BB112" s="800"/>
      <c r="BC112" s="800"/>
      <c r="BD112" s="800"/>
      <c r="BE112" s="411"/>
      <c r="BF112" s="761"/>
      <c r="BG112" s="761"/>
      <c r="BH112" s="761"/>
      <c r="BI112" s="761"/>
      <c r="BJ112" s="761"/>
      <c r="BK112" s="643"/>
      <c r="BL112" s="618"/>
      <c r="BM112" s="612"/>
      <c r="BN112" s="612"/>
      <c r="BO112" s="612"/>
      <c r="BP112" s="412"/>
      <c r="BQ112" s="800"/>
      <c r="BR112" s="800"/>
      <c r="BS112" s="800"/>
      <c r="BT112" s="800"/>
      <c r="BU112" s="800"/>
      <c r="BV112" s="801"/>
      <c r="BW112" s="761"/>
      <c r="BX112" s="761"/>
      <c r="BY112" s="761"/>
      <c r="BZ112" s="761"/>
      <c r="CA112" s="761"/>
      <c r="CB112" s="802"/>
      <c r="CC112" s="761"/>
      <c r="CD112" s="761"/>
      <c r="CE112" s="761"/>
      <c r="CF112" s="761"/>
      <c r="CG112" s="761"/>
      <c r="CH112" s="242"/>
      <c r="CI112" s="245"/>
      <c r="CJ112" s="245"/>
    </row>
    <row r="113" spans="1:88" s="274" customFormat="1" ht="15" customHeight="1">
      <c r="A113" s="272"/>
      <c r="B113" s="272"/>
      <c r="C113" s="272"/>
      <c r="E113" s="849"/>
      <c r="F113" s="849"/>
      <c r="G113" s="765"/>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851"/>
      <c r="AL113" s="851"/>
      <c r="AM113" s="851"/>
      <c r="AN113" s="319"/>
      <c r="AO113" s="409" t="str">
        <f>IF(LEN(VLOOKUP(AK111,vysledovka!$D$8:$F$68,2,FALSE))&lt;11,"",LEFT(RIGHT(VLOOKUP(AK111,vysledovka!$D$8:$F$68,2,FALSE),11),1))</f>
        <v/>
      </c>
      <c r="AP113" s="211"/>
      <c r="AQ113" s="409" t="str">
        <f>IF(LEN(VLOOKUP(AK111,vysledovka!$D$8:$F$68,2,FALSE))&lt;10,"",LEFT(RIGHT(VLOOKUP(AK111,vysledovka!$D$8:$F$68,2,FALSE),10),1))</f>
        <v/>
      </c>
      <c r="AR113" s="411"/>
      <c r="AS113" s="409" t="str">
        <f>IF(LEN(VLOOKUP(AK111,vysledovka!$D$8:$F$68,2,FALSE))&lt;9,"",LEFT(RIGHT(VLOOKUP(AK111,vysledovka!$D$8:$F$68,2,FALSE),9),1))</f>
        <v/>
      </c>
      <c r="AT113" s="211"/>
      <c r="AU113" s="409" t="str">
        <f>IF(LEN(VLOOKUP(AK111,vysledovka!$D$8:$F$68,2,FALSE))&lt;8,"",LEFT(RIGHT(VLOOKUP(AK111,vysledovka!$D$8:$F$68,2,FALSE),8),1))</f>
        <v/>
      </c>
      <c r="AV113" s="411"/>
      <c r="AW113" s="409" t="str">
        <f>IF(LEN(VLOOKUP(AK111,vysledovka!$D$8:$F$68,2,FALSE))&lt;7,"",LEFT(RIGHT(VLOOKUP(AK111,vysledovka!$D$8:$F$68,2,FALSE),7),1))</f>
        <v/>
      </c>
      <c r="AX113" s="411"/>
      <c r="AY113" s="409" t="str">
        <f>IF(LEN(VLOOKUP(AK111,vysledovka!$D$8:$F$68,2,FALSE))&lt;6,"",LEFT(RIGHT(VLOOKUP(AK111,vysledovka!$D$8:$F$68,2,FALSE),6),1))</f>
        <v/>
      </c>
      <c r="AZ113" s="211"/>
      <c r="BA113" s="754" t="str">
        <f>IF(LEN(VLOOKUP(AK111,vysledovka!$D$8:$F$68,2,FALSE))&lt;5,"",LEFT(RIGHT(VLOOKUP(AK111,vysledovka!$D$8:$F$68,2,FALSE),5),1))</f>
        <v/>
      </c>
      <c r="BB113" s="754"/>
      <c r="BC113" s="411"/>
      <c r="BD113" s="409" t="str">
        <f>IF(LEN(VLOOKUP(AK111,vysledovka!$D$8:$F$68,2,FALSE))&lt;4,"",LEFT(RIGHT(VLOOKUP(AK111,vysledovka!$D$8:$F$68,2,FALSE),4),1))</f>
        <v/>
      </c>
      <c r="BE113" s="411"/>
      <c r="BF113" s="409" t="str">
        <f>IF(LEN(VLOOKUP(AK111,vysledovka!$D$8:$F$68,2,FALSE))&lt;3,"",LEFT(RIGHT(VLOOKUP(AK111,vysledovka!$D$8:$F$68,2,FALSE),3),1))</f>
        <v/>
      </c>
      <c r="BG113" s="411"/>
      <c r="BH113" s="409" t="str">
        <f>IF(LEN(VLOOKUP(AK111,vysledovka!$D$8:$F$68,2,FALSE))&lt;2,"",LEFT(RIGHT(VLOOKUP(AK111,vysledovka!$D$8:$F$68,2,FALSE),2),1))</f>
        <v/>
      </c>
      <c r="BI113" s="411"/>
      <c r="BJ113" s="409" t="str">
        <f>IF(VLOOKUP(AK111,vysledovka!$D$8:$F$68,2,FALSE)=0,"",IF(LEN(VLOOKUP(AK111,vysledovka!$D$8:$F$68,2,FALSE))&lt;1,"",LEFT(RIGHT(VLOOKUP(AK111,vysledovka!$D$8:$F$68,2,FALSE),1),1)))</f>
        <v/>
      </c>
      <c r="BK113" s="643"/>
      <c r="BL113" s="618"/>
      <c r="BM113" s="409" t="str">
        <f>IF(LEN(VLOOKUP(AK111,vysledovka!$D$8:$F$68,3,FALSE))&lt;11,"",LEFT(RIGHT(VLOOKUP(AK111,vysledovka!$D$8:$F$68,3,FALSE),11),1))</f>
        <v/>
      </c>
      <c r="BN113" s="211"/>
      <c r="BO113" s="409" t="str">
        <f>IF(LEN(VLOOKUP(AK111,vysledovka!$D$8:$F$68,3,FALSE))&lt;10,"",LEFT(RIGHT(VLOOKUP(AK111,vysledovka!$D$8:$F$68,3,FALSE),10),1))</f>
        <v/>
      </c>
      <c r="BP113" s="411"/>
      <c r="BQ113" s="409" t="str">
        <f>IF(LEN(VLOOKUP(AK111,vysledovka!$D$8:$F$68,3,FALSE))&lt;9,"",LEFT(RIGHT(VLOOKUP(AK111,vysledovka!$D$8:$F$68,3,FALSE),9),1))</f>
        <v/>
      </c>
      <c r="BR113" s="211"/>
      <c r="BS113" s="409" t="str">
        <f>IF(LEN(VLOOKUP(AK111,vysledovka!$D$8:$F$68,3,FALSE))&lt;8,"",LEFT(RIGHT(VLOOKUP(AK111,vysledovka!$D$8:$F$68,3,FALSE),8),1))</f>
        <v/>
      </c>
      <c r="BT113" s="411"/>
      <c r="BU113" s="409" t="str">
        <f>IF(LEN(VLOOKUP(AK111,vysledovka!$D$8:$F$68,3,FALSE))&lt;7,"",LEFT(RIGHT(VLOOKUP(AK111,vysledovka!$D$8:$F$68,3,FALSE),7),1))</f>
        <v/>
      </c>
      <c r="BV113" s="801"/>
      <c r="BW113" s="409" t="str">
        <f>IF(LEN(VLOOKUP(AK111,vysledovka!$D$8:$F$68,3,FALSE))&lt;6,"",LEFT(RIGHT(VLOOKUP(AK111,vysledovka!$D$8:$F$68,3,FALSE),6),1))</f>
        <v/>
      </c>
      <c r="BX113" s="411"/>
      <c r="BY113" s="409" t="str">
        <f>IF(LEN(VLOOKUP(AK111,vysledovka!$D$8:$F$68,3,FALSE))&lt;5,"",LEFT(RIGHT(VLOOKUP(AK111,vysledovka!$D$8:$F$68,3,FALSE),5),1))</f>
        <v/>
      </c>
      <c r="BZ113" s="411"/>
      <c r="CA113" s="409" t="str">
        <f>IF(LEN(VLOOKUP(AK111,vysledovka!$D$8:$F$68,3,FALSE))&lt;4,"",LEFT(RIGHT(VLOOKUP(AK111,vysledovka!$D$8:$F$68,3,FALSE),4),1))</f>
        <v/>
      </c>
      <c r="CB113" s="802"/>
      <c r="CC113" s="409" t="str">
        <f>IF(LEN(VLOOKUP(AK111,vysledovka!$D$8:$F$68,3,FALSE))&lt;3,"",LEFT(RIGHT(VLOOKUP(AK111,vysledovka!$D$8:$F$68,3,FALSE),3),1))</f>
        <v/>
      </c>
      <c r="CD113" s="411"/>
      <c r="CE113" s="409" t="str">
        <f>IF(LEN(VLOOKUP(AK111,vysledovka!$D$8:$F$68,3,FALSE))&lt;2,"",LEFT(RIGHT(VLOOKUP(AK111,vysledovka!$D$8:$F$68,3,FALSE),2),1))</f>
        <v/>
      </c>
      <c r="CF113" s="411"/>
      <c r="CG113" s="409" t="str">
        <f>IF(VLOOKUP(AK111,vysledovka!$D$8:$F$68,3,FALSE)=0,"",IF(LEN(VLOOKUP(AK111,vysledovka!$D$8:$F$68,3,FALSE))&lt;1,"",LEFT(RIGHT(VLOOKUP(AK111,vysledovka!$D$8:$F$68,3,FALSE),1),1)))</f>
        <v/>
      </c>
      <c r="CH113" s="242"/>
      <c r="CI113" s="272"/>
      <c r="CJ113" s="272"/>
    </row>
    <row r="114" spans="1:88" s="274" customFormat="1" ht="3" customHeight="1">
      <c r="A114" s="272"/>
      <c r="B114" s="272"/>
      <c r="C114" s="272"/>
      <c r="E114" s="849"/>
      <c r="F114" s="849"/>
      <c r="G114" s="765"/>
      <c r="H114" s="765"/>
      <c r="I114" s="765"/>
      <c r="J114" s="765"/>
      <c r="K114" s="765"/>
      <c r="L114" s="765"/>
      <c r="M114" s="765"/>
      <c r="N114" s="765"/>
      <c r="O114" s="765"/>
      <c r="P114" s="765"/>
      <c r="Q114" s="765"/>
      <c r="R114" s="765"/>
      <c r="S114" s="765"/>
      <c r="T114" s="765"/>
      <c r="U114" s="765"/>
      <c r="V114" s="765"/>
      <c r="W114" s="765"/>
      <c r="X114" s="765"/>
      <c r="Y114" s="765"/>
      <c r="Z114" s="765"/>
      <c r="AA114" s="765"/>
      <c r="AB114" s="765"/>
      <c r="AC114" s="765"/>
      <c r="AD114" s="765"/>
      <c r="AE114" s="765"/>
      <c r="AF114" s="765"/>
      <c r="AG114" s="765"/>
      <c r="AH114" s="765"/>
      <c r="AI114" s="765"/>
      <c r="AJ114" s="765"/>
      <c r="AK114" s="851"/>
      <c r="AL114" s="851"/>
      <c r="AM114" s="851"/>
      <c r="AN114" s="322"/>
      <c r="AO114" s="331"/>
      <c r="AP114" s="331"/>
      <c r="AQ114" s="331"/>
      <c r="AR114" s="331"/>
      <c r="AS114" s="331"/>
      <c r="AT114" s="331"/>
      <c r="AU114" s="331"/>
      <c r="AV114" s="331"/>
      <c r="AW114" s="331"/>
      <c r="AX114" s="331"/>
      <c r="AY114" s="331"/>
      <c r="AZ114" s="331"/>
      <c r="BA114" s="331"/>
      <c r="BB114" s="331"/>
      <c r="BC114" s="331"/>
      <c r="BD114" s="331"/>
      <c r="BE114" s="270"/>
      <c r="BF114" s="270"/>
      <c r="BG114" s="270"/>
      <c r="BH114" s="270"/>
      <c r="BI114" s="270"/>
      <c r="BJ114" s="270"/>
      <c r="BK114" s="270"/>
      <c r="BL114" s="638"/>
      <c r="BM114" s="638"/>
      <c r="BN114" s="638"/>
      <c r="BO114" s="638"/>
      <c r="BP114" s="638"/>
      <c r="BQ114" s="638"/>
      <c r="BR114" s="638"/>
      <c r="BS114" s="638"/>
      <c r="BT114" s="638"/>
      <c r="BU114" s="638"/>
      <c r="BV114" s="638"/>
      <c r="BW114" s="638"/>
      <c r="BX114" s="638"/>
      <c r="BY114" s="638"/>
      <c r="BZ114" s="638"/>
      <c r="CA114" s="638"/>
      <c r="CB114" s="638"/>
      <c r="CC114" s="270"/>
      <c r="CD114" s="270"/>
      <c r="CE114" s="270"/>
      <c r="CF114" s="270"/>
      <c r="CG114" s="270"/>
      <c r="CH114" s="243"/>
      <c r="CI114" s="272"/>
      <c r="CJ114" s="272"/>
    </row>
    <row r="115" spans="1:88" s="206" customFormat="1" ht="3" customHeight="1" thickBot="1">
      <c r="A115" s="272"/>
      <c r="B115" s="273"/>
      <c r="C115" s="178"/>
      <c r="D115" s="178"/>
      <c r="E115" s="921" t="s">
        <v>990</v>
      </c>
      <c r="F115" s="921"/>
      <c r="G115" s="757" t="str">
        <f>Index!C258</f>
        <v>Ostatné náklady na finančnú činnosť (568, 569)</v>
      </c>
      <c r="H115" s="757"/>
      <c r="I115" s="757"/>
      <c r="J115" s="757"/>
      <c r="K115" s="757"/>
      <c r="L115" s="757"/>
      <c r="M115" s="757"/>
      <c r="N115" s="757"/>
      <c r="O115" s="757"/>
      <c r="P115" s="757"/>
      <c r="Q115" s="757"/>
      <c r="R115" s="757"/>
      <c r="S115" s="757"/>
      <c r="T115" s="757"/>
      <c r="U115" s="757"/>
      <c r="V115" s="757"/>
      <c r="W115" s="757"/>
      <c r="X115" s="757"/>
      <c r="Y115" s="757"/>
      <c r="Z115" s="757"/>
      <c r="AA115" s="757"/>
      <c r="AB115" s="757"/>
      <c r="AC115" s="757"/>
      <c r="AD115" s="757"/>
      <c r="AE115" s="757"/>
      <c r="AF115" s="757"/>
      <c r="AG115" s="757"/>
      <c r="AH115" s="757"/>
      <c r="AI115" s="757"/>
      <c r="AJ115" s="757"/>
      <c r="AK115" s="923" t="s">
        <v>845</v>
      </c>
      <c r="AL115" s="924"/>
      <c r="AM115" s="924"/>
      <c r="AN115" s="321"/>
      <c r="AO115" s="332"/>
      <c r="AP115" s="332"/>
      <c r="AQ115" s="332"/>
      <c r="AR115" s="332"/>
      <c r="AS115" s="332"/>
      <c r="AT115" s="332"/>
      <c r="AU115" s="332"/>
      <c r="AV115" s="332"/>
      <c r="AW115" s="332"/>
      <c r="AX115" s="332"/>
      <c r="AY115" s="332"/>
      <c r="AZ115" s="332"/>
      <c r="BA115" s="332"/>
      <c r="BB115" s="332"/>
      <c r="BC115" s="332"/>
      <c r="BD115" s="332"/>
      <c r="BE115" s="264"/>
      <c r="BF115" s="264"/>
      <c r="BG115" s="264"/>
      <c r="BH115" s="264"/>
      <c r="BI115" s="264"/>
      <c r="BJ115" s="264"/>
      <c r="BK115" s="264"/>
      <c r="BL115" s="659"/>
      <c r="BM115" s="659"/>
      <c r="BN115" s="659"/>
      <c r="BO115" s="659"/>
      <c r="BP115" s="659"/>
      <c r="BQ115" s="659"/>
      <c r="BR115" s="659"/>
      <c r="BS115" s="659"/>
      <c r="BT115" s="659"/>
      <c r="BU115" s="659"/>
      <c r="BV115" s="659"/>
      <c r="BW115" s="659"/>
      <c r="BX115" s="659"/>
      <c r="BY115" s="659"/>
      <c r="BZ115" s="659"/>
      <c r="CA115" s="659"/>
      <c r="CB115" s="659"/>
      <c r="CC115" s="264"/>
      <c r="CD115" s="264"/>
      <c r="CE115" s="264"/>
      <c r="CF115" s="264"/>
      <c r="CG115" s="264"/>
      <c r="CH115" s="241"/>
      <c r="CI115" s="245"/>
      <c r="CJ115" s="245"/>
    </row>
    <row r="116" spans="1:88" s="206" customFormat="1" ht="3" customHeight="1" thickBot="1">
      <c r="A116" s="272"/>
      <c r="B116" s="272"/>
      <c r="C116" s="272"/>
      <c r="D116" s="273"/>
      <c r="E116" s="922"/>
      <c r="F116" s="922"/>
      <c r="G116" s="758"/>
      <c r="H116" s="758"/>
      <c r="I116" s="758"/>
      <c r="J116" s="758"/>
      <c r="K116" s="758"/>
      <c r="L116" s="758"/>
      <c r="M116" s="758"/>
      <c r="N116" s="758"/>
      <c r="O116" s="758"/>
      <c r="P116" s="758"/>
      <c r="Q116" s="758"/>
      <c r="R116" s="758"/>
      <c r="S116" s="758"/>
      <c r="T116" s="758"/>
      <c r="U116" s="758"/>
      <c r="V116" s="758"/>
      <c r="W116" s="758"/>
      <c r="X116" s="758"/>
      <c r="Y116" s="758"/>
      <c r="Z116" s="758"/>
      <c r="AA116" s="758"/>
      <c r="AB116" s="758"/>
      <c r="AC116" s="758"/>
      <c r="AD116" s="758"/>
      <c r="AE116" s="758"/>
      <c r="AF116" s="758"/>
      <c r="AG116" s="758"/>
      <c r="AH116" s="758"/>
      <c r="AI116" s="758"/>
      <c r="AJ116" s="758"/>
      <c r="AK116" s="851"/>
      <c r="AL116" s="851"/>
      <c r="AM116" s="851"/>
      <c r="AN116" s="319"/>
      <c r="AO116" s="413"/>
      <c r="AP116" s="413"/>
      <c r="AQ116" s="413"/>
      <c r="AR116" s="412"/>
      <c r="AS116" s="410"/>
      <c r="AT116" s="410"/>
      <c r="AU116" s="410"/>
      <c r="AV116" s="410"/>
      <c r="AW116" s="410"/>
      <c r="AX116" s="411"/>
      <c r="AY116" s="800"/>
      <c r="AZ116" s="800"/>
      <c r="BA116" s="800"/>
      <c r="BB116" s="800"/>
      <c r="BC116" s="800"/>
      <c r="BD116" s="800"/>
      <c r="BE116" s="411"/>
      <c r="BF116" s="761"/>
      <c r="BG116" s="761"/>
      <c r="BH116" s="761"/>
      <c r="BI116" s="761"/>
      <c r="BJ116" s="761"/>
      <c r="BK116" s="643"/>
      <c r="BL116" s="618"/>
      <c r="BM116" s="612"/>
      <c r="BN116" s="612"/>
      <c r="BO116" s="612"/>
      <c r="BP116" s="412"/>
      <c r="BQ116" s="800"/>
      <c r="BR116" s="800"/>
      <c r="BS116" s="800"/>
      <c r="BT116" s="800"/>
      <c r="BU116" s="800"/>
      <c r="BV116" s="801"/>
      <c r="BW116" s="761"/>
      <c r="BX116" s="761"/>
      <c r="BY116" s="761"/>
      <c r="BZ116" s="761"/>
      <c r="CA116" s="761"/>
      <c r="CB116" s="802"/>
      <c r="CC116" s="761"/>
      <c r="CD116" s="761"/>
      <c r="CE116" s="761"/>
      <c r="CF116" s="761"/>
      <c r="CG116" s="761"/>
      <c r="CH116" s="242"/>
      <c r="CI116" s="245"/>
      <c r="CJ116" s="245"/>
    </row>
    <row r="117" spans="1:88" s="274" customFormat="1" ht="15" customHeight="1" thickBot="1">
      <c r="A117" s="272"/>
      <c r="B117" s="272"/>
      <c r="C117" s="272"/>
      <c r="E117" s="922"/>
      <c r="F117" s="922"/>
      <c r="G117" s="758"/>
      <c r="H117" s="758"/>
      <c r="I117" s="758"/>
      <c r="J117" s="758"/>
      <c r="K117" s="758"/>
      <c r="L117" s="758"/>
      <c r="M117" s="758"/>
      <c r="N117" s="758"/>
      <c r="O117" s="758"/>
      <c r="P117" s="758"/>
      <c r="Q117" s="758"/>
      <c r="R117" s="758"/>
      <c r="S117" s="758"/>
      <c r="T117" s="758"/>
      <c r="U117" s="758"/>
      <c r="V117" s="758"/>
      <c r="W117" s="758"/>
      <c r="X117" s="758"/>
      <c r="Y117" s="758"/>
      <c r="Z117" s="758"/>
      <c r="AA117" s="758"/>
      <c r="AB117" s="758"/>
      <c r="AC117" s="758"/>
      <c r="AD117" s="758"/>
      <c r="AE117" s="758"/>
      <c r="AF117" s="758"/>
      <c r="AG117" s="758"/>
      <c r="AH117" s="758"/>
      <c r="AI117" s="758"/>
      <c r="AJ117" s="758"/>
      <c r="AK117" s="851"/>
      <c r="AL117" s="851"/>
      <c r="AM117" s="851"/>
      <c r="AN117" s="319"/>
      <c r="AO117" s="409" t="str">
        <f>IF(LEN(VLOOKUP(AK115,vysledovka!$D$8:$F$68,2,FALSE))&lt;11,"",LEFT(RIGHT(VLOOKUP(AK115,vysledovka!$D$8:$F$68,2,FALSE),11),1))</f>
        <v/>
      </c>
      <c r="AP117" s="211"/>
      <c r="AQ117" s="409" t="str">
        <f>IF(LEN(VLOOKUP(AK115,vysledovka!$D$8:$F$68,2,FALSE))&lt;10,"",LEFT(RIGHT(VLOOKUP(AK115,vysledovka!$D$8:$F$68,2,FALSE),10),1))</f>
        <v/>
      </c>
      <c r="AR117" s="411"/>
      <c r="AS117" s="409" t="str">
        <f>IF(LEN(VLOOKUP(AK115,vysledovka!$D$8:$F$68,2,FALSE))&lt;9,"",LEFT(RIGHT(VLOOKUP(AK115,vysledovka!$D$8:$F$68,2,FALSE),9),1))</f>
        <v/>
      </c>
      <c r="AT117" s="211"/>
      <c r="AU117" s="409" t="str">
        <f>IF(LEN(VLOOKUP(AK115,vysledovka!$D$8:$F$68,2,FALSE))&lt;8,"",LEFT(RIGHT(VLOOKUP(AK115,vysledovka!$D$8:$F$68,2,FALSE),8),1))</f>
        <v/>
      </c>
      <c r="AV117" s="411"/>
      <c r="AW117" s="409" t="str">
        <f>IF(LEN(VLOOKUP(AK115,vysledovka!$D$8:$F$68,2,FALSE))&lt;7,"",LEFT(RIGHT(VLOOKUP(AK115,vysledovka!$D$8:$F$68,2,FALSE),7),1))</f>
        <v/>
      </c>
      <c r="AX117" s="411"/>
      <c r="AY117" s="409" t="str">
        <f>IF(LEN(VLOOKUP(AK115,vysledovka!$D$8:$F$68,2,FALSE))&lt;6,"",LEFT(RIGHT(VLOOKUP(AK115,vysledovka!$D$8:$F$68,2,FALSE),6),1))</f>
        <v/>
      </c>
      <c r="AZ117" s="211"/>
      <c r="BA117" s="754" t="str">
        <f>IF(LEN(VLOOKUP(AK115,vysledovka!$D$8:$F$68,2,FALSE))&lt;5,"",LEFT(RIGHT(VLOOKUP(AK115,vysledovka!$D$8:$F$68,2,FALSE),5),1))</f>
        <v>1</v>
      </c>
      <c r="BB117" s="754"/>
      <c r="BC117" s="411"/>
      <c r="BD117" s="409" t="str">
        <f>IF(LEN(VLOOKUP(AK115,vysledovka!$D$8:$F$68,2,FALSE))&lt;4,"",LEFT(RIGHT(VLOOKUP(AK115,vysledovka!$D$8:$F$68,2,FALSE),4),1))</f>
        <v>3</v>
      </c>
      <c r="BE117" s="411"/>
      <c r="BF117" s="409" t="str">
        <f>IF(LEN(VLOOKUP(AK115,vysledovka!$D$8:$F$68,2,FALSE))&lt;3,"",LEFT(RIGHT(VLOOKUP(AK115,vysledovka!$D$8:$F$68,2,FALSE),3),1))</f>
        <v>6</v>
      </c>
      <c r="BG117" s="411"/>
      <c r="BH117" s="409" t="str">
        <f>IF(LEN(VLOOKUP(AK115,vysledovka!$D$8:$F$68,2,FALSE))&lt;2,"",LEFT(RIGHT(VLOOKUP(AK115,vysledovka!$D$8:$F$68,2,FALSE),2),1))</f>
        <v>3</v>
      </c>
      <c r="BI117" s="411"/>
      <c r="BJ117" s="409" t="str">
        <f>IF(VLOOKUP(AK115,vysledovka!$D$8:$F$68,2,FALSE)=0,"",IF(LEN(VLOOKUP(AK115,vysledovka!$D$8:$F$68,2,FALSE))&lt;1,"",LEFT(RIGHT(VLOOKUP(AK115,vysledovka!$D$8:$F$68,2,FALSE),1),1)))</f>
        <v>3</v>
      </c>
      <c r="BK117" s="643"/>
      <c r="BL117" s="618"/>
      <c r="BM117" s="409" t="str">
        <f>IF(LEN(VLOOKUP(AK115,vysledovka!$D$8:$F$68,3,FALSE))&lt;11,"",LEFT(RIGHT(VLOOKUP(AK115,vysledovka!$D$8:$F$68,3,FALSE),11),1))</f>
        <v/>
      </c>
      <c r="BN117" s="211"/>
      <c r="BO117" s="409" t="str">
        <f>IF(LEN(VLOOKUP(AK115,vysledovka!$D$8:$F$68,3,FALSE))&lt;10,"",LEFT(RIGHT(VLOOKUP(AK115,vysledovka!$D$8:$F$68,3,FALSE),10),1))</f>
        <v/>
      </c>
      <c r="BP117" s="411"/>
      <c r="BQ117" s="409" t="str">
        <f>IF(LEN(VLOOKUP(AK115,vysledovka!$D$8:$F$68,3,FALSE))&lt;9,"",LEFT(RIGHT(VLOOKUP(AK115,vysledovka!$D$8:$F$68,3,FALSE),9),1))</f>
        <v/>
      </c>
      <c r="BR117" s="211"/>
      <c r="BS117" s="409" t="str">
        <f>IF(LEN(VLOOKUP(AK115,vysledovka!$D$8:$F$68,3,FALSE))&lt;8,"",LEFT(RIGHT(VLOOKUP(AK115,vysledovka!$D$8:$F$68,3,FALSE),8),1))</f>
        <v/>
      </c>
      <c r="BT117" s="411"/>
      <c r="BU117" s="409" t="str">
        <f>IF(LEN(VLOOKUP(AK115,vysledovka!$D$8:$F$68,3,FALSE))&lt;7,"",LEFT(RIGHT(VLOOKUP(AK115,vysledovka!$D$8:$F$68,3,FALSE),7),1))</f>
        <v/>
      </c>
      <c r="BV117" s="801"/>
      <c r="BW117" s="409" t="str">
        <f>IF(LEN(VLOOKUP(AK115,vysledovka!$D$8:$F$68,3,FALSE))&lt;6,"",LEFT(RIGHT(VLOOKUP(AK115,vysledovka!$D$8:$F$68,3,FALSE),6),1))</f>
        <v/>
      </c>
      <c r="BX117" s="411"/>
      <c r="BY117" s="409" t="str">
        <f>IF(LEN(VLOOKUP(AK115,vysledovka!$D$8:$F$68,3,FALSE))&lt;5,"",LEFT(RIGHT(VLOOKUP(AK115,vysledovka!$D$8:$F$68,3,FALSE),5),1))</f>
        <v>1</v>
      </c>
      <c r="BZ117" s="411"/>
      <c r="CA117" s="409" t="str">
        <f>IF(LEN(VLOOKUP(AK115,vysledovka!$D$8:$F$68,3,FALSE))&lt;4,"",LEFT(RIGHT(VLOOKUP(AK115,vysledovka!$D$8:$F$68,3,FALSE),4),1))</f>
        <v>9</v>
      </c>
      <c r="CB117" s="802"/>
      <c r="CC117" s="409" t="str">
        <f>IF(LEN(VLOOKUP(AK115,vysledovka!$D$8:$F$68,3,FALSE))&lt;3,"",LEFT(RIGHT(VLOOKUP(AK115,vysledovka!$D$8:$F$68,3,FALSE),3),1))</f>
        <v>4</v>
      </c>
      <c r="CD117" s="411"/>
      <c r="CE117" s="409" t="str">
        <f>IF(LEN(VLOOKUP(AK115,vysledovka!$D$8:$F$68,3,FALSE))&lt;2,"",LEFT(RIGHT(VLOOKUP(AK115,vysledovka!$D$8:$F$68,3,FALSE),2),1))</f>
        <v>7</v>
      </c>
      <c r="CF117" s="411"/>
      <c r="CG117" s="409" t="str">
        <f>IF(VLOOKUP(AK115,vysledovka!$D$8:$F$68,3,FALSE)=0,"",IF(LEN(VLOOKUP(AK115,vysledovka!$D$8:$F$68,3,FALSE))&lt;1,"",LEFT(RIGHT(VLOOKUP(AK115,vysledovka!$D$8:$F$68,3,FALSE),1),1)))</f>
        <v>3</v>
      </c>
      <c r="CH117" s="242"/>
      <c r="CI117" s="272"/>
      <c r="CJ117" s="272"/>
    </row>
    <row r="118" spans="1:88" s="274" customFormat="1" ht="3" customHeight="1" thickBot="1">
      <c r="A118" s="272"/>
      <c r="B118" s="272"/>
      <c r="C118" s="272"/>
      <c r="E118" s="922"/>
      <c r="F118" s="922"/>
      <c r="G118" s="758"/>
      <c r="H118" s="758"/>
      <c r="I118" s="758"/>
      <c r="J118" s="758"/>
      <c r="K118" s="758"/>
      <c r="L118" s="758"/>
      <c r="M118" s="758"/>
      <c r="N118" s="758"/>
      <c r="O118" s="758"/>
      <c r="P118" s="758"/>
      <c r="Q118" s="758"/>
      <c r="R118" s="758"/>
      <c r="S118" s="758"/>
      <c r="T118" s="758"/>
      <c r="U118" s="758"/>
      <c r="V118" s="758"/>
      <c r="W118" s="758"/>
      <c r="X118" s="758"/>
      <c r="Y118" s="758"/>
      <c r="Z118" s="758"/>
      <c r="AA118" s="758"/>
      <c r="AB118" s="758"/>
      <c r="AC118" s="758"/>
      <c r="AD118" s="758"/>
      <c r="AE118" s="758"/>
      <c r="AF118" s="758"/>
      <c r="AG118" s="758"/>
      <c r="AH118" s="758"/>
      <c r="AI118" s="758"/>
      <c r="AJ118" s="758"/>
      <c r="AK118" s="851"/>
      <c r="AL118" s="851"/>
      <c r="AM118" s="851"/>
      <c r="AN118" s="322"/>
      <c r="AO118" s="326"/>
      <c r="AP118" s="326"/>
      <c r="AQ118" s="326"/>
      <c r="AR118" s="326"/>
      <c r="AS118" s="326"/>
      <c r="AT118" s="326"/>
      <c r="AU118" s="326"/>
      <c r="AV118" s="326"/>
      <c r="AW118" s="326"/>
      <c r="AX118" s="326"/>
      <c r="AY118" s="326"/>
      <c r="AZ118" s="326"/>
      <c r="BA118" s="326"/>
      <c r="BB118" s="326"/>
      <c r="BC118" s="326"/>
      <c r="BD118" s="326"/>
      <c r="BE118" s="212"/>
      <c r="BF118" s="212"/>
      <c r="BG118" s="212"/>
      <c r="BH118" s="212"/>
      <c r="BI118" s="212"/>
      <c r="BJ118" s="212"/>
      <c r="BK118" s="212"/>
      <c r="BL118" s="762"/>
      <c r="BM118" s="762"/>
      <c r="BN118" s="762"/>
      <c r="BO118" s="762"/>
      <c r="BP118" s="762"/>
      <c r="BQ118" s="762"/>
      <c r="BR118" s="762"/>
      <c r="BS118" s="762"/>
      <c r="BT118" s="762"/>
      <c r="BU118" s="762"/>
      <c r="BV118" s="762"/>
      <c r="BW118" s="762"/>
      <c r="BX118" s="762"/>
      <c r="BY118" s="762"/>
      <c r="BZ118" s="762"/>
      <c r="CA118" s="762"/>
      <c r="CB118" s="762"/>
      <c r="CC118" s="212"/>
      <c r="CD118" s="212"/>
      <c r="CE118" s="212"/>
      <c r="CF118" s="212"/>
      <c r="CG118" s="212"/>
      <c r="CH118" s="243"/>
      <c r="CI118" s="272"/>
      <c r="CJ118" s="272"/>
    </row>
    <row r="119" spans="1:88" ht="6" customHeight="1">
      <c r="D119" s="188"/>
      <c r="E119" s="224"/>
      <c r="F119" s="224"/>
      <c r="G119" s="224"/>
      <c r="H119" s="195"/>
      <c r="I119" s="195"/>
      <c r="J119" s="195"/>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c r="AI119" s="320"/>
      <c r="AJ119" s="320"/>
      <c r="AK119" s="320"/>
      <c r="AL119" s="320"/>
      <c r="AM119" s="320"/>
      <c r="AN119" s="320"/>
      <c r="AO119" s="320"/>
      <c r="AP119" s="320"/>
      <c r="AQ119" s="320"/>
      <c r="AR119" s="320"/>
      <c r="AS119" s="320"/>
      <c r="AT119" s="320"/>
      <c r="AU119" s="320"/>
      <c r="AV119" s="320"/>
      <c r="AW119" s="320"/>
      <c r="AX119" s="320"/>
      <c r="AY119" s="320"/>
      <c r="AZ119" s="320"/>
      <c r="BA119" s="320"/>
      <c r="BB119" s="320"/>
      <c r="BC119" s="320"/>
      <c r="BD119" s="320"/>
      <c r="BE119" s="320"/>
      <c r="BF119" s="320"/>
      <c r="BG119" s="320"/>
      <c r="BH119" s="320"/>
      <c r="BI119" s="320"/>
      <c r="BJ119" s="320"/>
      <c r="BK119" s="320"/>
      <c r="BL119" s="320"/>
      <c r="BM119" s="320"/>
      <c r="BN119" s="320"/>
      <c r="BO119" s="320"/>
      <c r="BP119" s="320"/>
      <c r="BQ119" s="320"/>
      <c r="BR119" s="320"/>
      <c r="BS119" s="320"/>
      <c r="BT119" s="320"/>
      <c r="BU119" s="320"/>
      <c r="BV119" s="320"/>
      <c r="BW119" s="320"/>
      <c r="BX119" s="320"/>
      <c r="BY119" s="320"/>
      <c r="BZ119" s="320"/>
      <c r="CA119" s="320"/>
      <c r="CB119" s="320"/>
      <c r="CC119" s="320"/>
      <c r="CD119" s="320"/>
      <c r="CE119" s="320"/>
      <c r="CF119" s="320"/>
      <c r="CG119" s="320"/>
      <c r="CH119" s="320"/>
      <c r="CI119" s="188"/>
      <c r="CJ119" s="188"/>
    </row>
    <row r="120" spans="1:88" ht="6" customHeight="1">
      <c r="D120" s="188"/>
      <c r="E120" s="224"/>
      <c r="F120" s="224"/>
      <c r="G120" s="224"/>
      <c r="H120" s="195"/>
      <c r="I120" s="195"/>
      <c r="J120" s="195"/>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c r="AI120" s="320"/>
      <c r="AJ120" s="320"/>
      <c r="AK120" s="320"/>
      <c r="AL120" s="320"/>
      <c r="AM120" s="320"/>
      <c r="AN120" s="320"/>
      <c r="AO120" s="320"/>
      <c r="AP120" s="320"/>
      <c r="AQ120" s="320"/>
      <c r="AR120" s="320"/>
      <c r="AS120" s="320"/>
      <c r="AT120" s="320"/>
      <c r="AU120" s="320"/>
      <c r="AV120" s="320"/>
      <c r="AW120" s="320"/>
      <c r="AX120" s="320"/>
      <c r="AY120" s="320"/>
      <c r="AZ120" s="320"/>
      <c r="BA120" s="320"/>
      <c r="BB120" s="320"/>
      <c r="BC120" s="320"/>
      <c r="BD120" s="320"/>
      <c r="BE120" s="320"/>
      <c r="BF120" s="320"/>
      <c r="BG120" s="320"/>
      <c r="BH120" s="320"/>
      <c r="BI120" s="320"/>
      <c r="BJ120" s="320"/>
      <c r="BK120" s="320"/>
      <c r="BL120" s="320"/>
      <c r="BM120" s="320"/>
      <c r="BN120" s="320"/>
      <c r="BO120" s="320"/>
      <c r="BP120" s="320"/>
      <c r="BQ120" s="320"/>
      <c r="BR120" s="320"/>
      <c r="BS120" s="320"/>
      <c r="BT120" s="320"/>
      <c r="BU120" s="320"/>
      <c r="BV120" s="320"/>
      <c r="BW120" s="320"/>
      <c r="BX120" s="320"/>
      <c r="BY120" s="320"/>
      <c r="BZ120" s="320"/>
      <c r="CA120" s="320"/>
      <c r="CB120" s="320"/>
      <c r="CC120" s="320"/>
      <c r="CD120" s="320"/>
      <c r="CE120" s="320"/>
      <c r="CF120" s="320"/>
      <c r="CG120" s="320"/>
      <c r="CH120" s="320"/>
      <c r="CI120" s="188"/>
      <c r="CJ120" s="188"/>
    </row>
    <row r="121" spans="1:88" ht="6" customHeight="1">
      <c r="D121" s="188"/>
      <c r="E121" s="224"/>
      <c r="F121" s="224"/>
      <c r="G121" s="224"/>
      <c r="H121" s="195"/>
      <c r="I121" s="195"/>
      <c r="J121" s="195"/>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c r="AI121" s="320"/>
      <c r="AJ121" s="320"/>
      <c r="AK121" s="320"/>
      <c r="AL121" s="320"/>
      <c r="AM121" s="320"/>
      <c r="AN121" s="320"/>
      <c r="AO121" s="320"/>
      <c r="AP121" s="320"/>
      <c r="AQ121" s="320"/>
      <c r="AR121" s="320"/>
      <c r="AS121" s="320"/>
      <c r="AT121" s="320"/>
      <c r="AU121" s="320"/>
      <c r="AV121" s="320"/>
      <c r="AW121" s="320"/>
      <c r="AX121" s="320"/>
      <c r="AY121" s="320"/>
      <c r="AZ121" s="320"/>
      <c r="BA121" s="320"/>
      <c r="BB121" s="320"/>
      <c r="BC121" s="320"/>
      <c r="BD121" s="320"/>
      <c r="BE121" s="320"/>
      <c r="BF121" s="320"/>
      <c r="BG121" s="320"/>
      <c r="BH121" s="320"/>
      <c r="BI121" s="320"/>
      <c r="BJ121" s="320"/>
      <c r="BK121" s="320"/>
      <c r="BL121" s="320"/>
      <c r="BM121" s="320"/>
      <c r="BN121" s="320"/>
      <c r="BO121" s="320"/>
      <c r="BP121" s="320"/>
      <c r="BQ121" s="320"/>
      <c r="BR121" s="320"/>
      <c r="BS121" s="320"/>
      <c r="BT121" s="320"/>
      <c r="BU121" s="320"/>
      <c r="BV121" s="320"/>
      <c r="BW121" s="320"/>
      <c r="BX121" s="320"/>
      <c r="BY121" s="320"/>
      <c r="BZ121" s="320"/>
      <c r="CA121" s="320"/>
      <c r="CB121" s="320"/>
      <c r="CC121" s="320"/>
      <c r="CD121" s="320"/>
      <c r="CE121" s="320"/>
      <c r="CF121" s="320"/>
      <c r="CG121" s="320"/>
      <c r="CH121" s="320"/>
      <c r="CI121" s="188"/>
      <c r="CJ121" s="188"/>
    </row>
    <row r="122" spans="1:88" ht="13.5" customHeight="1">
      <c r="D122" s="188"/>
      <c r="E122" s="224"/>
      <c r="F122" s="224"/>
      <c r="G122" s="224"/>
      <c r="H122" s="195"/>
      <c r="I122" s="195"/>
      <c r="J122" s="195"/>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c r="AI122" s="320"/>
      <c r="AJ122" s="320"/>
      <c r="AK122" s="320"/>
      <c r="AL122" s="320"/>
      <c r="AM122" s="320"/>
      <c r="AN122" s="320"/>
      <c r="AO122" s="320"/>
      <c r="AP122" s="320"/>
      <c r="AQ122" s="320"/>
      <c r="AR122" s="320"/>
      <c r="AS122" s="320"/>
      <c r="AT122" s="320"/>
      <c r="AU122" s="320"/>
      <c r="AV122" s="320"/>
      <c r="AW122" s="320"/>
      <c r="AX122" s="320"/>
      <c r="AY122" s="320"/>
      <c r="AZ122" s="320"/>
      <c r="BA122" s="320"/>
      <c r="BB122" s="320"/>
      <c r="BC122" s="320"/>
      <c r="BD122" s="320"/>
      <c r="BE122" s="320"/>
      <c r="BF122" s="320"/>
      <c r="BG122" s="320"/>
      <c r="BH122" s="320"/>
      <c r="BI122" s="320"/>
      <c r="BJ122" s="320"/>
      <c r="BK122" s="320"/>
      <c r="BL122" s="320"/>
      <c r="BM122" s="320"/>
      <c r="BN122" s="320"/>
      <c r="BO122" s="320"/>
      <c r="BP122" s="320"/>
      <c r="BQ122" s="320"/>
      <c r="BR122" s="320"/>
      <c r="BS122" s="320"/>
      <c r="BT122" s="320"/>
      <c r="BU122" s="320"/>
      <c r="BV122" s="320"/>
      <c r="BW122" s="320"/>
      <c r="BX122" s="320"/>
      <c r="BY122" s="320"/>
      <c r="BZ122" s="320"/>
      <c r="CA122" s="320"/>
      <c r="CB122" s="320"/>
      <c r="CC122" s="320"/>
      <c r="CD122" s="320"/>
      <c r="CE122" s="320"/>
      <c r="CF122" s="320"/>
      <c r="CG122" s="320"/>
      <c r="CH122" s="320"/>
      <c r="CI122" s="188"/>
      <c r="CJ122" s="188"/>
    </row>
    <row r="123" spans="1:88" ht="13.5" customHeight="1">
      <c r="D123" s="188"/>
      <c r="E123" s="224"/>
      <c r="F123" s="224"/>
      <c r="G123" s="224"/>
      <c r="H123" s="195"/>
      <c r="I123" s="195"/>
      <c r="J123" s="195"/>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20"/>
      <c r="AR123" s="320"/>
      <c r="AS123" s="320"/>
      <c r="AT123" s="320"/>
      <c r="AU123" s="320"/>
      <c r="AV123" s="320"/>
      <c r="AW123" s="320"/>
      <c r="AX123" s="320"/>
      <c r="AY123" s="320"/>
      <c r="AZ123" s="320"/>
      <c r="BA123" s="320"/>
      <c r="BB123" s="320"/>
      <c r="BC123" s="320"/>
      <c r="BD123" s="320"/>
      <c r="BE123" s="320"/>
      <c r="BF123" s="320"/>
      <c r="BG123" s="320"/>
      <c r="BH123" s="320"/>
      <c r="BI123" s="320"/>
      <c r="BJ123" s="320"/>
      <c r="BK123" s="320"/>
      <c r="BL123" s="320"/>
      <c r="BM123" s="320"/>
      <c r="BN123" s="320"/>
      <c r="BO123" s="320"/>
      <c r="BP123" s="320"/>
      <c r="BQ123" s="320"/>
      <c r="BR123" s="320"/>
      <c r="BS123" s="320"/>
      <c r="BT123" s="320"/>
      <c r="BU123" s="320"/>
      <c r="BV123" s="320"/>
      <c r="BW123" s="320"/>
      <c r="BX123" s="320"/>
      <c r="BY123" s="320"/>
      <c r="BZ123" s="320"/>
      <c r="CA123" s="320"/>
      <c r="CB123" s="320"/>
      <c r="CC123" s="320"/>
      <c r="CD123" s="320"/>
      <c r="CE123" s="320"/>
      <c r="CF123" s="320"/>
      <c r="CG123" s="320"/>
      <c r="CH123" s="320"/>
      <c r="CI123" s="188"/>
      <c r="CJ123" s="188"/>
    </row>
    <row r="124" spans="1:88" ht="13.5" customHeight="1" thickBot="1">
      <c r="D124" s="188"/>
      <c r="E124" s="246"/>
      <c r="F124" s="224"/>
      <c r="G124" s="224"/>
      <c r="H124" s="51"/>
      <c r="I124" s="195"/>
      <c r="J124" s="195"/>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320"/>
      <c r="BF124" s="320"/>
      <c r="BG124" s="320"/>
      <c r="BH124" s="320"/>
      <c r="BI124" s="320"/>
      <c r="BJ124" s="320"/>
      <c r="BK124" s="320"/>
      <c r="BL124" s="320"/>
      <c r="BM124" s="320"/>
      <c r="BN124" s="320"/>
      <c r="BO124" s="320"/>
      <c r="BP124" s="320"/>
      <c r="BQ124" s="320"/>
      <c r="BR124" s="320"/>
      <c r="BS124" s="320"/>
      <c r="BT124" s="320"/>
      <c r="BU124" s="320"/>
      <c r="BV124" s="320"/>
      <c r="BW124" s="320"/>
      <c r="BX124" s="320"/>
      <c r="BY124" s="320"/>
      <c r="BZ124" s="320"/>
      <c r="CA124" s="320"/>
      <c r="CB124" s="320"/>
      <c r="CC124" s="320"/>
      <c r="CD124" s="320"/>
      <c r="CE124" s="320"/>
      <c r="CF124" s="320"/>
      <c r="CG124" s="752"/>
      <c r="CH124" s="752"/>
      <c r="CI124" s="188"/>
      <c r="CJ124" s="188"/>
    </row>
    <row r="125" spans="1:88" ht="8.25" customHeight="1" thickTop="1">
      <c r="D125" s="188"/>
      <c r="E125" s="224"/>
      <c r="F125" s="224"/>
      <c r="G125" s="224"/>
      <c r="H125" s="51" t="s">
        <v>765</v>
      </c>
      <c r="I125" s="195"/>
      <c r="J125" s="195"/>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c r="AI125" s="320"/>
      <c r="AJ125" s="320"/>
      <c r="AK125" s="320"/>
      <c r="AL125" s="320"/>
      <c r="AM125" s="320"/>
      <c r="AN125" s="320"/>
      <c r="AO125" s="320"/>
      <c r="AP125" s="320"/>
      <c r="AQ125" s="320"/>
      <c r="AR125" s="320"/>
      <c r="AS125" s="320"/>
      <c r="AT125" s="320"/>
      <c r="AU125" s="320"/>
      <c r="AV125" s="320"/>
      <c r="AW125" s="320"/>
      <c r="AX125" s="320"/>
      <c r="AY125" s="320"/>
      <c r="AZ125" s="320"/>
      <c r="BA125" s="320"/>
      <c r="BB125" s="320"/>
      <c r="BC125" s="320"/>
      <c r="BD125" s="320"/>
      <c r="BE125" s="320"/>
      <c r="BF125" s="320"/>
      <c r="BG125" s="320"/>
      <c r="BH125" s="320"/>
      <c r="BI125" s="320"/>
      <c r="BJ125" s="320"/>
      <c r="BK125" s="320"/>
      <c r="BL125" s="320"/>
      <c r="BM125" s="320"/>
      <c r="BN125" s="320"/>
      <c r="BO125" s="320"/>
      <c r="BP125" s="320"/>
      <c r="BQ125" s="320"/>
      <c r="BR125" s="320"/>
      <c r="BS125" s="320"/>
      <c r="BT125" s="320"/>
      <c r="BU125" s="320"/>
      <c r="BV125" s="320"/>
      <c r="BW125" s="320"/>
      <c r="BX125" s="320"/>
      <c r="BY125" s="247"/>
      <c r="BZ125" s="320"/>
      <c r="CA125" s="388" t="str">
        <f>Index!C429</f>
        <v>Strana 11</v>
      </c>
      <c r="CB125" s="320"/>
      <c r="CC125" s="320"/>
      <c r="CD125" s="320"/>
      <c r="CE125" s="320"/>
      <c r="CF125" s="320"/>
      <c r="CG125" s="320"/>
      <c r="CH125" s="320"/>
    </row>
    <row r="126" spans="1:88" s="234" customFormat="1">
      <c r="A126" s="229"/>
      <c r="B126" s="228"/>
      <c r="C126" s="229"/>
      <c r="D126" s="229"/>
      <c r="E126" s="230"/>
      <c r="F126" s="230"/>
      <c r="G126" s="230"/>
      <c r="H126" s="231"/>
      <c r="I126" s="231"/>
      <c r="J126" s="231"/>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row>
    <row r="127" spans="1:88" s="234" customFormat="1">
      <c r="A127" s="229"/>
      <c r="B127" s="228"/>
      <c r="C127" s="229"/>
      <c r="D127" s="229"/>
      <c r="E127" s="230"/>
      <c r="F127" s="230"/>
      <c r="G127" s="230"/>
      <c r="H127" s="231"/>
      <c r="I127" s="231"/>
      <c r="J127" s="231"/>
      <c r="K127" s="232"/>
      <c r="L127" s="232"/>
      <c r="M127" s="232"/>
      <c r="N127" s="232"/>
      <c r="O127" s="232"/>
      <c r="P127" s="232"/>
      <c r="Q127" s="232"/>
      <c r="R127" s="232"/>
      <c r="S127" s="232"/>
      <c r="T127" s="232"/>
      <c r="U127" s="232"/>
      <c r="V127" s="232"/>
      <c r="W127" s="232"/>
      <c r="X127" s="232"/>
      <c r="Y127" s="232"/>
      <c r="Z127" s="232"/>
      <c r="AA127" s="232"/>
      <c r="AB127" s="232"/>
      <c r="AC127" s="232"/>
      <c r="AD127" s="232"/>
      <c r="AE127" s="233">
        <v>10</v>
      </c>
      <c r="AF127" s="232"/>
      <c r="AG127" s="233">
        <v>9</v>
      </c>
      <c r="AH127" s="232"/>
      <c r="AI127" s="233">
        <v>8</v>
      </c>
      <c r="AJ127" s="232"/>
      <c r="AK127" s="233">
        <v>7</v>
      </c>
      <c r="AL127" s="232"/>
      <c r="AM127" s="233">
        <v>6</v>
      </c>
      <c r="AN127" s="232"/>
      <c r="AO127" s="233">
        <v>5</v>
      </c>
      <c r="AP127" s="232"/>
      <c r="AQ127" s="233">
        <v>4</v>
      </c>
      <c r="AR127" s="232"/>
      <c r="AS127" s="233">
        <v>3</v>
      </c>
      <c r="AT127" s="232"/>
      <c r="AU127" s="233">
        <v>2</v>
      </c>
      <c r="AV127" s="232"/>
      <c r="AW127" s="233">
        <v>1</v>
      </c>
      <c r="AX127" s="232"/>
      <c r="AY127" s="233">
        <v>0</v>
      </c>
      <c r="AZ127" s="232"/>
      <c r="BA127" s="232"/>
      <c r="BB127" s="233">
        <v>10</v>
      </c>
      <c r="BC127" s="232"/>
      <c r="BD127" s="233">
        <v>9</v>
      </c>
      <c r="BE127" s="232"/>
      <c r="BF127" s="233">
        <v>8</v>
      </c>
      <c r="BG127" s="232"/>
      <c r="BH127" s="233">
        <v>7</v>
      </c>
      <c r="BI127" s="232"/>
      <c r="BJ127" s="233">
        <v>6</v>
      </c>
      <c r="BK127" s="233">
        <v>5</v>
      </c>
      <c r="BL127" s="233">
        <v>5</v>
      </c>
      <c r="BM127" s="233">
        <v>5</v>
      </c>
      <c r="BN127" s="233"/>
      <c r="BO127" s="233">
        <v>4</v>
      </c>
      <c r="BP127" s="233"/>
      <c r="BQ127" s="233">
        <v>3</v>
      </c>
      <c r="BR127" s="233">
        <v>2</v>
      </c>
      <c r="BS127" s="233">
        <v>2</v>
      </c>
      <c r="BT127" s="233">
        <v>1</v>
      </c>
      <c r="BU127" s="233">
        <v>1</v>
      </c>
      <c r="BV127" s="233"/>
      <c r="BW127" s="233">
        <v>0</v>
      </c>
      <c r="BX127" s="232"/>
      <c r="BY127" s="232"/>
      <c r="BZ127" s="232"/>
      <c r="CA127" s="232"/>
      <c r="CB127" s="232"/>
      <c r="CC127" s="232"/>
      <c r="CD127" s="232"/>
      <c r="CE127" s="232"/>
      <c r="CF127" s="232"/>
      <c r="CG127" s="232"/>
      <c r="CH127" s="229"/>
      <c r="CI127" s="229"/>
      <c r="CJ127" s="229"/>
    </row>
    <row r="128" spans="1:88" s="234" customFormat="1">
      <c r="B128" s="228"/>
      <c r="C128" s="229"/>
      <c r="D128" s="229"/>
      <c r="E128" s="230"/>
      <c r="F128" s="230"/>
      <c r="G128" s="230"/>
      <c r="H128" s="231"/>
      <c r="I128" s="231"/>
      <c r="J128" s="231"/>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3">
        <v>10</v>
      </c>
      <c r="AP128" s="233"/>
      <c r="AQ128" s="233">
        <v>9</v>
      </c>
      <c r="AR128" s="233"/>
      <c r="AS128" s="233">
        <v>8</v>
      </c>
      <c r="AT128" s="233"/>
      <c r="AU128" s="233">
        <v>7</v>
      </c>
      <c r="AV128" s="233"/>
      <c r="AW128" s="233">
        <v>6</v>
      </c>
      <c r="AX128" s="233"/>
      <c r="AY128" s="233">
        <v>5</v>
      </c>
      <c r="AZ128" s="233"/>
      <c r="BA128" s="233"/>
      <c r="BB128" s="233">
        <v>4</v>
      </c>
      <c r="BC128" s="233"/>
      <c r="BD128" s="233">
        <v>3</v>
      </c>
      <c r="BE128" s="233"/>
      <c r="BF128" s="233">
        <v>2</v>
      </c>
      <c r="BG128" s="233"/>
      <c r="BH128" s="233">
        <v>1</v>
      </c>
      <c r="BI128" s="233"/>
      <c r="BJ128" s="233">
        <v>0</v>
      </c>
      <c r="BK128" s="233">
        <v>10</v>
      </c>
      <c r="BL128" s="233">
        <v>10</v>
      </c>
      <c r="BM128" s="233">
        <v>10</v>
      </c>
      <c r="BN128" s="233"/>
      <c r="BO128" s="233">
        <v>9</v>
      </c>
      <c r="BP128" s="233"/>
      <c r="BQ128" s="233">
        <v>8</v>
      </c>
      <c r="BR128" s="233"/>
      <c r="BS128" s="233">
        <v>7</v>
      </c>
      <c r="BT128" s="233"/>
      <c r="BU128" s="233">
        <v>6</v>
      </c>
      <c r="BV128" s="233"/>
      <c r="BW128" s="233">
        <v>5</v>
      </c>
      <c r="BX128" s="233"/>
      <c r="BY128" s="233">
        <v>4</v>
      </c>
      <c r="BZ128" s="233"/>
      <c r="CA128" s="233">
        <v>3</v>
      </c>
      <c r="CB128" s="233"/>
      <c r="CC128" s="233">
        <v>2</v>
      </c>
      <c r="CD128" s="233"/>
      <c r="CE128" s="233">
        <v>1</v>
      </c>
      <c r="CF128" s="233"/>
      <c r="CG128" s="233">
        <v>0</v>
      </c>
      <c r="CH128" s="229"/>
      <c r="CJ128" s="229"/>
    </row>
    <row r="129" spans="1:86" s="251" customFormat="1">
      <c r="A129" s="249"/>
      <c r="B129" s="250"/>
      <c r="C129" s="249"/>
      <c r="E129" s="252"/>
      <c r="F129" s="252"/>
      <c r="G129" s="252"/>
      <c r="H129" s="253"/>
      <c r="I129" s="253"/>
      <c r="J129" s="253"/>
      <c r="K129" s="254"/>
      <c r="L129" s="254"/>
      <c r="M129" s="254"/>
      <c r="N129" s="254"/>
      <c r="O129" s="254"/>
      <c r="P129" s="254"/>
      <c r="Q129" s="254"/>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c r="CF129" s="254"/>
      <c r="CG129" s="254"/>
      <c r="CH129" s="254"/>
    </row>
    <row r="130" spans="1:86">
      <c r="E130" s="224"/>
      <c r="F130" s="224"/>
      <c r="G130" s="224"/>
      <c r="H130" s="195"/>
      <c r="I130" s="195"/>
      <c r="J130" s="195"/>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c r="AI130" s="320"/>
      <c r="AJ130" s="320"/>
      <c r="AK130" s="320"/>
      <c r="AL130" s="320"/>
      <c r="AM130" s="320"/>
      <c r="AN130" s="320"/>
      <c r="AO130" s="320"/>
      <c r="AP130" s="320"/>
      <c r="AQ130" s="320"/>
      <c r="AR130" s="320"/>
      <c r="AS130" s="320"/>
      <c r="AT130" s="320"/>
      <c r="AU130" s="320"/>
      <c r="AV130" s="320"/>
      <c r="AW130" s="320"/>
      <c r="AX130" s="320"/>
      <c r="AY130" s="320"/>
      <c r="AZ130" s="320"/>
      <c r="BA130" s="320"/>
      <c r="BB130" s="320"/>
      <c r="BC130" s="320"/>
      <c r="BD130" s="320"/>
      <c r="BE130" s="320"/>
      <c r="BF130" s="320"/>
      <c r="BG130" s="320"/>
      <c r="BH130" s="320"/>
      <c r="BI130" s="320"/>
      <c r="BJ130" s="320"/>
      <c r="BK130" s="320"/>
      <c r="BL130" s="320"/>
      <c r="BM130" s="320"/>
      <c r="BN130" s="320"/>
      <c r="BO130" s="320"/>
      <c r="BP130" s="320"/>
      <c r="BQ130" s="320"/>
      <c r="BR130" s="320"/>
      <c r="BS130" s="320"/>
      <c r="BT130" s="320"/>
      <c r="BU130" s="320"/>
      <c r="BV130" s="320"/>
      <c r="BW130" s="320"/>
      <c r="BX130" s="320"/>
      <c r="BY130" s="320"/>
      <c r="BZ130" s="320"/>
      <c r="CA130" s="320"/>
      <c r="CB130" s="320"/>
      <c r="CC130" s="320"/>
      <c r="CD130" s="320"/>
      <c r="CE130" s="320"/>
      <c r="CF130" s="320"/>
      <c r="CG130" s="320"/>
      <c r="CH130" s="320"/>
    </row>
    <row r="131" spans="1:86">
      <c r="E131" s="224"/>
      <c r="F131" s="224"/>
      <c r="G131" s="224"/>
      <c r="H131" s="195"/>
      <c r="I131" s="195"/>
      <c r="J131" s="195"/>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c r="AI131" s="320"/>
      <c r="AJ131" s="320"/>
      <c r="AK131" s="320"/>
      <c r="AL131" s="320"/>
      <c r="AM131" s="320"/>
      <c r="AN131" s="320"/>
      <c r="AO131" s="320"/>
      <c r="AP131" s="320"/>
      <c r="AQ131" s="320"/>
      <c r="AR131" s="320"/>
      <c r="AS131" s="320"/>
      <c r="AT131" s="320"/>
      <c r="AU131" s="320"/>
      <c r="AV131" s="320"/>
      <c r="AW131" s="320"/>
      <c r="AX131" s="320"/>
      <c r="AY131" s="320"/>
      <c r="AZ131" s="320"/>
      <c r="BA131" s="320"/>
      <c r="BB131" s="320"/>
      <c r="BC131" s="320"/>
      <c r="BD131" s="320"/>
      <c r="BE131" s="320"/>
      <c r="BF131" s="320"/>
      <c r="BG131" s="320"/>
      <c r="BH131" s="320"/>
      <c r="BI131" s="320"/>
      <c r="BJ131" s="320"/>
      <c r="BK131" s="320"/>
      <c r="BL131" s="320"/>
      <c r="BM131" s="320"/>
      <c r="BN131" s="320"/>
      <c r="BO131" s="320"/>
      <c r="BP131" s="320"/>
      <c r="BQ131" s="320"/>
      <c r="BR131" s="320"/>
      <c r="BS131" s="320"/>
      <c r="BT131" s="320"/>
      <c r="BU131" s="320"/>
      <c r="BV131" s="320"/>
      <c r="BW131" s="320"/>
      <c r="BX131" s="320"/>
      <c r="BY131" s="320"/>
      <c r="BZ131" s="320"/>
      <c r="CA131" s="320"/>
      <c r="CB131" s="320"/>
      <c r="CC131" s="320"/>
      <c r="CD131" s="320"/>
      <c r="CE131" s="320"/>
      <c r="CF131" s="320"/>
      <c r="CG131" s="320"/>
      <c r="CH131" s="320"/>
    </row>
  </sheetData>
  <sheetProtection sheet="1" objects="1" scenarios="1"/>
  <mergeCells count="463">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CG124:CH124"/>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2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2">
    <pageSetUpPr fitToPage="1"/>
  </sheetPr>
  <dimension ref="A1:CK87"/>
  <sheetViews>
    <sheetView zoomScaleNormal="100" workbookViewId="0">
      <selection activeCell="CC15" sqref="CC15"/>
    </sheetView>
  </sheetViews>
  <sheetFormatPr defaultRowHeight="12.75"/>
  <cols>
    <col min="1" max="1" width="0.7109375" style="188" customWidth="1"/>
    <col min="2" max="2" width="0.42578125" style="173" customWidth="1"/>
    <col min="3" max="3" width="0.5703125" style="188" customWidth="1"/>
    <col min="4" max="4" width="0.28515625" style="177" customWidth="1"/>
    <col min="5" max="5" width="3.7109375" style="235" customWidth="1"/>
    <col min="6" max="6" width="1.140625" style="235" customWidth="1"/>
    <col min="7" max="7" width="0.7109375" style="235" customWidth="1"/>
    <col min="8" max="10" width="0.7109375" style="236" customWidth="1"/>
    <col min="11" max="11" width="0.7109375" style="237" customWidth="1"/>
    <col min="12" max="12" width="0.5703125" style="237" customWidth="1"/>
    <col min="13" max="25" width="0.7109375" style="237" customWidth="1"/>
    <col min="26" max="26" width="1.4257812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 style="237" customWidth="1"/>
    <col min="63" max="64" width="0.5703125" style="237" customWidth="1"/>
    <col min="65" max="65" width="2.140625" style="237" customWidth="1"/>
    <col min="66" max="66" width="0.5703125" style="237" customWidth="1"/>
    <col min="67" max="67" width="2.140625" style="237" customWidth="1"/>
    <col min="68" max="68" width="0.5703125" style="237" customWidth="1"/>
    <col min="69" max="69" width="2.140625" style="237" customWidth="1"/>
    <col min="70" max="70" width="0.5703125" style="237" customWidth="1"/>
    <col min="71" max="71" width="2.140625" style="237" customWidth="1"/>
    <col min="72" max="72" width="0.5703125" style="237" customWidth="1"/>
    <col min="73" max="73" width="2.140625" style="237" customWidth="1"/>
    <col min="74" max="74" width="0.5703125" style="237" customWidth="1"/>
    <col min="75" max="75" width="2.140625" style="237" customWidth="1"/>
    <col min="76" max="76" width="0.5703125" style="237" customWidth="1"/>
    <col min="77" max="77" width="2.140625" style="237" customWidth="1"/>
    <col min="78" max="78" width="0.5703125" style="237" customWidth="1"/>
    <col min="79" max="79" width="2.140625" style="237" customWidth="1"/>
    <col min="80" max="80" width="0.5703125" style="237" customWidth="1"/>
    <col min="81" max="81" width="2.140625" style="237" customWidth="1"/>
    <col min="82" max="82" width="0.5703125" style="237" customWidth="1"/>
    <col min="83" max="83" width="2.140625" style="237" customWidth="1"/>
    <col min="84" max="84" width="0.5703125" style="237" customWidth="1"/>
    <col min="85" max="85" width="2.140625" style="237" customWidth="1"/>
    <col min="86" max="86" width="0.5703125" style="237" customWidth="1"/>
    <col min="87" max="88" width="2.5703125" style="177"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7109375" style="177" customWidth="1"/>
    <col min="262" max="262" width="1.140625" style="177" customWidth="1"/>
    <col min="263" max="267" width="0.7109375" style="177" customWidth="1"/>
    <col min="268" max="268" width="0.5703125" style="177" customWidth="1"/>
    <col min="269" max="281" width="0.7109375" style="177" customWidth="1"/>
    <col min="282" max="282" width="1.4257812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 style="177" customWidth="1"/>
    <col min="319" max="320" width="0.5703125" style="177" customWidth="1"/>
    <col min="321" max="321" width="2.140625" style="177" customWidth="1"/>
    <col min="322" max="322" width="0.5703125" style="177" customWidth="1"/>
    <col min="323" max="323" width="2.140625" style="177" customWidth="1"/>
    <col min="324" max="324" width="0.5703125" style="177" customWidth="1"/>
    <col min="325" max="325" width="2.140625" style="177" customWidth="1"/>
    <col min="326" max="326" width="0.5703125" style="177" customWidth="1"/>
    <col min="327" max="327" width="2.140625" style="177" customWidth="1"/>
    <col min="328" max="328" width="0.5703125" style="177" customWidth="1"/>
    <col min="329" max="329" width="2.140625" style="177" customWidth="1"/>
    <col min="330" max="330" width="0.5703125" style="177" customWidth="1"/>
    <col min="331" max="331" width="2.140625" style="177" customWidth="1"/>
    <col min="332" max="332" width="0.5703125" style="177" customWidth="1"/>
    <col min="333" max="333" width="2.140625" style="177" customWidth="1"/>
    <col min="334" max="334" width="0.5703125" style="177" customWidth="1"/>
    <col min="335" max="335" width="2.140625" style="177" customWidth="1"/>
    <col min="336" max="336" width="0.5703125" style="177" customWidth="1"/>
    <col min="337" max="337" width="2.140625" style="177" customWidth="1"/>
    <col min="338" max="338" width="0.5703125" style="177" customWidth="1"/>
    <col min="339" max="339" width="2.140625" style="177" customWidth="1"/>
    <col min="340" max="340" width="0.5703125" style="177" customWidth="1"/>
    <col min="341" max="341" width="2.140625" style="177" customWidth="1"/>
    <col min="342" max="342" width="0.5703125" style="177" customWidth="1"/>
    <col min="343" max="344" width="2.57031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7109375" style="177" customWidth="1"/>
    <col min="518" max="518" width="1.140625" style="177" customWidth="1"/>
    <col min="519" max="523" width="0.7109375" style="177" customWidth="1"/>
    <col min="524" max="524" width="0.5703125" style="177" customWidth="1"/>
    <col min="525" max="537" width="0.7109375" style="177" customWidth="1"/>
    <col min="538" max="538" width="1.4257812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 style="177" customWidth="1"/>
    <col min="575" max="576" width="0.5703125" style="177" customWidth="1"/>
    <col min="577" max="577" width="2.140625" style="177" customWidth="1"/>
    <col min="578" max="578" width="0.5703125" style="177" customWidth="1"/>
    <col min="579" max="579" width="2.140625" style="177" customWidth="1"/>
    <col min="580" max="580" width="0.5703125" style="177" customWidth="1"/>
    <col min="581" max="581" width="2.140625" style="177" customWidth="1"/>
    <col min="582" max="582" width="0.5703125" style="177" customWidth="1"/>
    <col min="583" max="583" width="2.140625" style="177" customWidth="1"/>
    <col min="584" max="584" width="0.5703125" style="177" customWidth="1"/>
    <col min="585" max="585" width="2.140625" style="177" customWidth="1"/>
    <col min="586" max="586" width="0.5703125" style="177" customWidth="1"/>
    <col min="587" max="587" width="2.140625" style="177" customWidth="1"/>
    <col min="588" max="588" width="0.5703125" style="177" customWidth="1"/>
    <col min="589" max="589" width="2.140625" style="177" customWidth="1"/>
    <col min="590" max="590" width="0.5703125" style="177" customWidth="1"/>
    <col min="591" max="591" width="2.140625" style="177" customWidth="1"/>
    <col min="592" max="592" width="0.5703125" style="177" customWidth="1"/>
    <col min="593" max="593" width="2.140625" style="177" customWidth="1"/>
    <col min="594" max="594" width="0.5703125" style="177" customWidth="1"/>
    <col min="595" max="595" width="2.140625" style="177" customWidth="1"/>
    <col min="596" max="596" width="0.5703125" style="177" customWidth="1"/>
    <col min="597" max="597" width="2.140625" style="177" customWidth="1"/>
    <col min="598" max="598" width="0.5703125" style="177" customWidth="1"/>
    <col min="599" max="600" width="2.57031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7109375" style="177" customWidth="1"/>
    <col min="774" max="774" width="1.140625" style="177" customWidth="1"/>
    <col min="775" max="779" width="0.7109375" style="177" customWidth="1"/>
    <col min="780" max="780" width="0.5703125" style="177" customWidth="1"/>
    <col min="781" max="793" width="0.7109375" style="177" customWidth="1"/>
    <col min="794" max="794" width="1.4257812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 style="177" customWidth="1"/>
    <col min="831" max="832" width="0.5703125" style="177" customWidth="1"/>
    <col min="833" max="833" width="2.140625" style="177" customWidth="1"/>
    <col min="834" max="834" width="0.5703125" style="177" customWidth="1"/>
    <col min="835" max="835" width="2.140625" style="177" customWidth="1"/>
    <col min="836" max="836" width="0.5703125" style="177" customWidth="1"/>
    <col min="837" max="837" width="2.140625" style="177" customWidth="1"/>
    <col min="838" max="838" width="0.5703125" style="177" customWidth="1"/>
    <col min="839" max="839" width="2.140625" style="177" customWidth="1"/>
    <col min="840" max="840" width="0.5703125" style="177" customWidth="1"/>
    <col min="841" max="841" width="2.140625" style="177" customWidth="1"/>
    <col min="842" max="842" width="0.5703125" style="177" customWidth="1"/>
    <col min="843" max="843" width="2.140625" style="177" customWidth="1"/>
    <col min="844" max="844" width="0.5703125" style="177" customWidth="1"/>
    <col min="845" max="845" width="2.140625" style="177" customWidth="1"/>
    <col min="846" max="846" width="0.5703125" style="177" customWidth="1"/>
    <col min="847" max="847" width="2.140625" style="177" customWidth="1"/>
    <col min="848" max="848" width="0.5703125" style="177" customWidth="1"/>
    <col min="849" max="849" width="2.140625" style="177" customWidth="1"/>
    <col min="850" max="850" width="0.5703125" style="177" customWidth="1"/>
    <col min="851" max="851" width="2.140625" style="177" customWidth="1"/>
    <col min="852" max="852" width="0.5703125" style="177" customWidth="1"/>
    <col min="853" max="853" width="2.140625" style="177" customWidth="1"/>
    <col min="854" max="854" width="0.5703125" style="177" customWidth="1"/>
    <col min="855" max="856" width="2.57031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7109375" style="177" customWidth="1"/>
    <col min="1030" max="1030" width="1.140625" style="177" customWidth="1"/>
    <col min="1031" max="1035" width="0.7109375" style="177" customWidth="1"/>
    <col min="1036" max="1036" width="0.5703125" style="177" customWidth="1"/>
    <col min="1037" max="1049" width="0.7109375" style="177" customWidth="1"/>
    <col min="1050" max="1050" width="1.4257812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 style="177" customWidth="1"/>
    <col min="1087" max="1088" width="0.5703125" style="177" customWidth="1"/>
    <col min="1089" max="1089" width="2.140625" style="177" customWidth="1"/>
    <col min="1090" max="1090" width="0.5703125" style="177" customWidth="1"/>
    <col min="1091" max="1091" width="2.140625" style="177" customWidth="1"/>
    <col min="1092" max="1092" width="0.5703125" style="177" customWidth="1"/>
    <col min="1093" max="1093" width="2.140625" style="177" customWidth="1"/>
    <col min="1094" max="1094" width="0.5703125" style="177" customWidth="1"/>
    <col min="1095" max="1095" width="2.140625" style="177" customWidth="1"/>
    <col min="1096" max="1096" width="0.5703125" style="177" customWidth="1"/>
    <col min="1097" max="1097" width="2.140625" style="177" customWidth="1"/>
    <col min="1098" max="1098" width="0.5703125" style="177" customWidth="1"/>
    <col min="1099" max="1099" width="2.140625" style="177" customWidth="1"/>
    <col min="1100" max="1100" width="0.5703125" style="177" customWidth="1"/>
    <col min="1101" max="1101" width="2.140625" style="177" customWidth="1"/>
    <col min="1102" max="1102" width="0.5703125" style="177" customWidth="1"/>
    <col min="1103" max="1103" width="2.140625" style="177" customWidth="1"/>
    <col min="1104" max="1104" width="0.5703125" style="177" customWidth="1"/>
    <col min="1105" max="1105" width="2.140625" style="177" customWidth="1"/>
    <col min="1106" max="1106" width="0.5703125" style="177" customWidth="1"/>
    <col min="1107" max="1107" width="2.140625" style="177" customWidth="1"/>
    <col min="1108" max="1108" width="0.5703125" style="177" customWidth="1"/>
    <col min="1109" max="1109" width="2.140625" style="177" customWidth="1"/>
    <col min="1110" max="1110" width="0.5703125" style="177" customWidth="1"/>
    <col min="1111" max="1112" width="2.57031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7109375" style="177" customWidth="1"/>
    <col min="1286" max="1286" width="1.140625" style="177" customWidth="1"/>
    <col min="1287" max="1291" width="0.7109375" style="177" customWidth="1"/>
    <col min="1292" max="1292" width="0.5703125" style="177" customWidth="1"/>
    <col min="1293" max="1305" width="0.7109375" style="177" customWidth="1"/>
    <col min="1306" max="1306" width="1.4257812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 style="177" customWidth="1"/>
    <col min="1343" max="1344" width="0.5703125" style="177" customWidth="1"/>
    <col min="1345" max="1345" width="2.140625" style="177" customWidth="1"/>
    <col min="1346" max="1346" width="0.5703125" style="177" customWidth="1"/>
    <col min="1347" max="1347" width="2.140625" style="177" customWidth="1"/>
    <col min="1348" max="1348" width="0.5703125" style="177" customWidth="1"/>
    <col min="1349" max="1349" width="2.140625" style="177" customWidth="1"/>
    <col min="1350" max="1350" width="0.5703125" style="177" customWidth="1"/>
    <col min="1351" max="1351" width="2.140625" style="177" customWidth="1"/>
    <col min="1352" max="1352" width="0.5703125" style="177" customWidth="1"/>
    <col min="1353" max="1353" width="2.140625" style="177" customWidth="1"/>
    <col min="1354" max="1354" width="0.5703125" style="177" customWidth="1"/>
    <col min="1355" max="1355" width="2.140625" style="177" customWidth="1"/>
    <col min="1356" max="1356" width="0.5703125" style="177" customWidth="1"/>
    <col min="1357" max="1357" width="2.140625" style="177" customWidth="1"/>
    <col min="1358" max="1358" width="0.5703125" style="177" customWidth="1"/>
    <col min="1359" max="1359" width="2.140625" style="177" customWidth="1"/>
    <col min="1360" max="1360" width="0.5703125" style="177" customWidth="1"/>
    <col min="1361" max="1361" width="2.140625" style="177" customWidth="1"/>
    <col min="1362" max="1362" width="0.5703125" style="177" customWidth="1"/>
    <col min="1363" max="1363" width="2.140625" style="177" customWidth="1"/>
    <col min="1364" max="1364" width="0.5703125" style="177" customWidth="1"/>
    <col min="1365" max="1365" width="2.140625" style="177" customWidth="1"/>
    <col min="1366" max="1366" width="0.5703125" style="177" customWidth="1"/>
    <col min="1367" max="1368" width="2.57031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7109375" style="177" customWidth="1"/>
    <col min="1542" max="1542" width="1.140625" style="177" customWidth="1"/>
    <col min="1543" max="1547" width="0.7109375" style="177" customWidth="1"/>
    <col min="1548" max="1548" width="0.5703125" style="177" customWidth="1"/>
    <col min="1549" max="1561" width="0.7109375" style="177" customWidth="1"/>
    <col min="1562" max="1562" width="1.4257812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 style="177" customWidth="1"/>
    <col min="1599" max="1600" width="0.5703125" style="177" customWidth="1"/>
    <col min="1601" max="1601" width="2.140625" style="177" customWidth="1"/>
    <col min="1602" max="1602" width="0.5703125" style="177" customWidth="1"/>
    <col min="1603" max="1603" width="2.140625" style="177" customWidth="1"/>
    <col min="1604" max="1604" width="0.5703125" style="177" customWidth="1"/>
    <col min="1605" max="1605" width="2.140625" style="177" customWidth="1"/>
    <col min="1606" max="1606" width="0.5703125" style="177" customWidth="1"/>
    <col min="1607" max="1607" width="2.140625" style="177" customWidth="1"/>
    <col min="1608" max="1608" width="0.5703125" style="177" customWidth="1"/>
    <col min="1609" max="1609" width="2.140625" style="177" customWidth="1"/>
    <col min="1610" max="1610" width="0.5703125" style="177" customWidth="1"/>
    <col min="1611" max="1611" width="2.140625" style="177" customWidth="1"/>
    <col min="1612" max="1612" width="0.5703125" style="177" customWidth="1"/>
    <col min="1613" max="1613" width="2.140625" style="177" customWidth="1"/>
    <col min="1614" max="1614" width="0.5703125" style="177" customWidth="1"/>
    <col min="1615" max="1615" width="2.140625" style="177" customWidth="1"/>
    <col min="1616" max="1616" width="0.5703125" style="177" customWidth="1"/>
    <col min="1617" max="1617" width="2.140625" style="177" customWidth="1"/>
    <col min="1618" max="1618" width="0.5703125" style="177" customWidth="1"/>
    <col min="1619" max="1619" width="2.140625" style="177" customWidth="1"/>
    <col min="1620" max="1620" width="0.5703125" style="177" customWidth="1"/>
    <col min="1621" max="1621" width="2.140625" style="177" customWidth="1"/>
    <col min="1622" max="1622" width="0.5703125" style="177" customWidth="1"/>
    <col min="1623" max="1624" width="2.57031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7109375" style="177" customWidth="1"/>
    <col min="1798" max="1798" width="1.140625" style="177" customWidth="1"/>
    <col min="1799" max="1803" width="0.7109375" style="177" customWidth="1"/>
    <col min="1804" max="1804" width="0.5703125" style="177" customWidth="1"/>
    <col min="1805" max="1817" width="0.7109375" style="177" customWidth="1"/>
    <col min="1818" max="1818" width="1.4257812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 style="177" customWidth="1"/>
    <col min="1855" max="1856" width="0.5703125" style="177" customWidth="1"/>
    <col min="1857" max="1857" width="2.140625" style="177" customWidth="1"/>
    <col min="1858" max="1858" width="0.5703125" style="177" customWidth="1"/>
    <col min="1859" max="1859" width="2.140625" style="177" customWidth="1"/>
    <col min="1860" max="1860" width="0.5703125" style="177" customWidth="1"/>
    <col min="1861" max="1861" width="2.140625" style="177" customWidth="1"/>
    <col min="1862" max="1862" width="0.5703125" style="177" customWidth="1"/>
    <col min="1863" max="1863" width="2.140625" style="177" customWidth="1"/>
    <col min="1864" max="1864" width="0.5703125" style="177" customWidth="1"/>
    <col min="1865" max="1865" width="2.140625" style="177" customWidth="1"/>
    <col min="1866" max="1866" width="0.5703125" style="177" customWidth="1"/>
    <col min="1867" max="1867" width="2.140625" style="177" customWidth="1"/>
    <col min="1868" max="1868" width="0.5703125" style="177" customWidth="1"/>
    <col min="1869" max="1869" width="2.140625" style="177" customWidth="1"/>
    <col min="1870" max="1870" width="0.5703125" style="177" customWidth="1"/>
    <col min="1871" max="1871" width="2.140625" style="177" customWidth="1"/>
    <col min="1872" max="1872" width="0.5703125" style="177" customWidth="1"/>
    <col min="1873" max="1873" width="2.140625" style="177" customWidth="1"/>
    <col min="1874" max="1874" width="0.5703125" style="177" customWidth="1"/>
    <col min="1875" max="1875" width="2.140625" style="177" customWidth="1"/>
    <col min="1876" max="1876" width="0.5703125" style="177" customWidth="1"/>
    <col min="1877" max="1877" width="2.140625" style="177" customWidth="1"/>
    <col min="1878" max="1878" width="0.5703125" style="177" customWidth="1"/>
    <col min="1879" max="1880" width="2.57031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7109375" style="177" customWidth="1"/>
    <col min="2054" max="2054" width="1.140625" style="177" customWidth="1"/>
    <col min="2055" max="2059" width="0.7109375" style="177" customWidth="1"/>
    <col min="2060" max="2060" width="0.5703125" style="177" customWidth="1"/>
    <col min="2061" max="2073" width="0.7109375" style="177" customWidth="1"/>
    <col min="2074" max="2074" width="1.4257812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 style="177" customWidth="1"/>
    <col min="2111" max="2112" width="0.5703125" style="177" customWidth="1"/>
    <col min="2113" max="2113" width="2.140625" style="177" customWidth="1"/>
    <col min="2114" max="2114" width="0.5703125" style="177" customWidth="1"/>
    <col min="2115" max="2115" width="2.140625" style="177" customWidth="1"/>
    <col min="2116" max="2116" width="0.5703125" style="177" customWidth="1"/>
    <col min="2117" max="2117" width="2.140625" style="177" customWidth="1"/>
    <col min="2118" max="2118" width="0.5703125" style="177" customWidth="1"/>
    <col min="2119" max="2119" width="2.140625" style="177" customWidth="1"/>
    <col min="2120" max="2120" width="0.5703125" style="177" customWidth="1"/>
    <col min="2121" max="2121" width="2.140625" style="177" customWidth="1"/>
    <col min="2122" max="2122" width="0.5703125" style="177" customWidth="1"/>
    <col min="2123" max="2123" width="2.140625" style="177" customWidth="1"/>
    <col min="2124" max="2124" width="0.5703125" style="177" customWidth="1"/>
    <col min="2125" max="2125" width="2.140625" style="177" customWidth="1"/>
    <col min="2126" max="2126" width="0.5703125" style="177" customWidth="1"/>
    <col min="2127" max="2127" width="2.140625" style="177" customWidth="1"/>
    <col min="2128" max="2128" width="0.5703125" style="177" customWidth="1"/>
    <col min="2129" max="2129" width="2.140625" style="177" customWidth="1"/>
    <col min="2130" max="2130" width="0.5703125" style="177" customWidth="1"/>
    <col min="2131" max="2131" width="2.140625" style="177" customWidth="1"/>
    <col min="2132" max="2132" width="0.5703125" style="177" customWidth="1"/>
    <col min="2133" max="2133" width="2.140625" style="177" customWidth="1"/>
    <col min="2134" max="2134" width="0.5703125" style="177" customWidth="1"/>
    <col min="2135" max="2136" width="2.57031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7109375" style="177" customWidth="1"/>
    <col min="2310" max="2310" width="1.140625" style="177" customWidth="1"/>
    <col min="2311" max="2315" width="0.7109375" style="177" customWidth="1"/>
    <col min="2316" max="2316" width="0.5703125" style="177" customWidth="1"/>
    <col min="2317" max="2329" width="0.7109375" style="177" customWidth="1"/>
    <col min="2330" max="2330" width="1.4257812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 style="177" customWidth="1"/>
    <col min="2367" max="2368" width="0.5703125" style="177" customWidth="1"/>
    <col min="2369" max="2369" width="2.140625" style="177" customWidth="1"/>
    <col min="2370" max="2370" width="0.5703125" style="177" customWidth="1"/>
    <col min="2371" max="2371" width="2.140625" style="177" customWidth="1"/>
    <col min="2372" max="2372" width="0.5703125" style="177" customWidth="1"/>
    <col min="2373" max="2373" width="2.140625" style="177" customWidth="1"/>
    <col min="2374" max="2374" width="0.5703125" style="177" customWidth="1"/>
    <col min="2375" max="2375" width="2.140625" style="177" customWidth="1"/>
    <col min="2376" max="2376" width="0.5703125" style="177" customWidth="1"/>
    <col min="2377" max="2377" width="2.140625" style="177" customWidth="1"/>
    <col min="2378" max="2378" width="0.5703125" style="177" customWidth="1"/>
    <col min="2379" max="2379" width="2.140625" style="177" customWidth="1"/>
    <col min="2380" max="2380" width="0.5703125" style="177" customWidth="1"/>
    <col min="2381" max="2381" width="2.140625" style="177" customWidth="1"/>
    <col min="2382" max="2382" width="0.5703125" style="177" customWidth="1"/>
    <col min="2383" max="2383" width="2.140625" style="177" customWidth="1"/>
    <col min="2384" max="2384" width="0.5703125" style="177" customWidth="1"/>
    <col min="2385" max="2385" width="2.140625" style="177" customWidth="1"/>
    <col min="2386" max="2386" width="0.5703125" style="177" customWidth="1"/>
    <col min="2387" max="2387" width="2.140625" style="177" customWidth="1"/>
    <col min="2388" max="2388" width="0.5703125" style="177" customWidth="1"/>
    <col min="2389" max="2389" width="2.140625" style="177" customWidth="1"/>
    <col min="2390" max="2390" width="0.5703125" style="177" customWidth="1"/>
    <col min="2391" max="2392" width="2.57031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7109375" style="177" customWidth="1"/>
    <col min="2566" max="2566" width="1.140625" style="177" customWidth="1"/>
    <col min="2567" max="2571" width="0.7109375" style="177" customWidth="1"/>
    <col min="2572" max="2572" width="0.5703125" style="177" customWidth="1"/>
    <col min="2573" max="2585" width="0.7109375" style="177" customWidth="1"/>
    <col min="2586" max="2586" width="1.4257812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 style="177" customWidth="1"/>
    <col min="2623" max="2624" width="0.5703125" style="177" customWidth="1"/>
    <col min="2625" max="2625" width="2.140625" style="177" customWidth="1"/>
    <col min="2626" max="2626" width="0.5703125" style="177" customWidth="1"/>
    <col min="2627" max="2627" width="2.140625" style="177" customWidth="1"/>
    <col min="2628" max="2628" width="0.5703125" style="177" customWidth="1"/>
    <col min="2629" max="2629" width="2.140625" style="177" customWidth="1"/>
    <col min="2630" max="2630" width="0.5703125" style="177" customWidth="1"/>
    <col min="2631" max="2631" width="2.140625" style="177" customWidth="1"/>
    <col min="2632" max="2632" width="0.5703125" style="177" customWidth="1"/>
    <col min="2633" max="2633" width="2.140625" style="177" customWidth="1"/>
    <col min="2634" max="2634" width="0.5703125" style="177" customWidth="1"/>
    <col min="2635" max="2635" width="2.140625" style="177" customWidth="1"/>
    <col min="2636" max="2636" width="0.5703125" style="177" customWidth="1"/>
    <col min="2637" max="2637" width="2.140625" style="177" customWidth="1"/>
    <col min="2638" max="2638" width="0.5703125" style="177" customWidth="1"/>
    <col min="2639" max="2639" width="2.140625" style="177" customWidth="1"/>
    <col min="2640" max="2640" width="0.5703125" style="177" customWidth="1"/>
    <col min="2641" max="2641" width="2.140625" style="177" customWidth="1"/>
    <col min="2642" max="2642" width="0.5703125" style="177" customWidth="1"/>
    <col min="2643" max="2643" width="2.140625" style="177" customWidth="1"/>
    <col min="2644" max="2644" width="0.5703125" style="177" customWidth="1"/>
    <col min="2645" max="2645" width="2.140625" style="177" customWidth="1"/>
    <col min="2646" max="2646" width="0.5703125" style="177" customWidth="1"/>
    <col min="2647" max="2648" width="2.57031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7109375" style="177" customWidth="1"/>
    <col min="2822" max="2822" width="1.140625" style="177" customWidth="1"/>
    <col min="2823" max="2827" width="0.7109375" style="177" customWidth="1"/>
    <col min="2828" max="2828" width="0.5703125" style="177" customWidth="1"/>
    <col min="2829" max="2841" width="0.7109375" style="177" customWidth="1"/>
    <col min="2842" max="2842" width="1.4257812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 style="177" customWidth="1"/>
    <col min="2879" max="2880" width="0.5703125" style="177" customWidth="1"/>
    <col min="2881" max="2881" width="2.140625" style="177" customWidth="1"/>
    <col min="2882" max="2882" width="0.5703125" style="177" customWidth="1"/>
    <col min="2883" max="2883" width="2.140625" style="177" customWidth="1"/>
    <col min="2884" max="2884" width="0.5703125" style="177" customWidth="1"/>
    <col min="2885" max="2885" width="2.140625" style="177" customWidth="1"/>
    <col min="2886" max="2886" width="0.5703125" style="177" customWidth="1"/>
    <col min="2887" max="2887" width="2.140625" style="177" customWidth="1"/>
    <col min="2888" max="2888" width="0.5703125" style="177" customWidth="1"/>
    <col min="2889" max="2889" width="2.140625" style="177" customWidth="1"/>
    <col min="2890" max="2890" width="0.5703125" style="177" customWidth="1"/>
    <col min="2891" max="2891" width="2.140625" style="177" customWidth="1"/>
    <col min="2892" max="2892" width="0.5703125" style="177" customWidth="1"/>
    <col min="2893" max="2893" width="2.140625" style="177" customWidth="1"/>
    <col min="2894" max="2894" width="0.5703125" style="177" customWidth="1"/>
    <col min="2895" max="2895" width="2.140625" style="177" customWidth="1"/>
    <col min="2896" max="2896" width="0.5703125" style="177" customWidth="1"/>
    <col min="2897" max="2897" width="2.140625" style="177" customWidth="1"/>
    <col min="2898" max="2898" width="0.5703125" style="177" customWidth="1"/>
    <col min="2899" max="2899" width="2.140625" style="177" customWidth="1"/>
    <col min="2900" max="2900" width="0.5703125" style="177" customWidth="1"/>
    <col min="2901" max="2901" width="2.140625" style="177" customWidth="1"/>
    <col min="2902" max="2902" width="0.5703125" style="177" customWidth="1"/>
    <col min="2903" max="2904" width="2.57031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7109375" style="177" customWidth="1"/>
    <col min="3078" max="3078" width="1.140625" style="177" customWidth="1"/>
    <col min="3079" max="3083" width="0.7109375" style="177" customWidth="1"/>
    <col min="3084" max="3084" width="0.5703125" style="177" customWidth="1"/>
    <col min="3085" max="3097" width="0.7109375" style="177" customWidth="1"/>
    <col min="3098" max="3098" width="1.4257812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 style="177" customWidth="1"/>
    <col min="3135" max="3136" width="0.5703125" style="177" customWidth="1"/>
    <col min="3137" max="3137" width="2.140625" style="177" customWidth="1"/>
    <col min="3138" max="3138" width="0.5703125" style="177" customWidth="1"/>
    <col min="3139" max="3139" width="2.140625" style="177" customWidth="1"/>
    <col min="3140" max="3140" width="0.5703125" style="177" customWidth="1"/>
    <col min="3141" max="3141" width="2.140625" style="177" customWidth="1"/>
    <col min="3142" max="3142" width="0.5703125" style="177" customWidth="1"/>
    <col min="3143" max="3143" width="2.140625" style="177" customWidth="1"/>
    <col min="3144" max="3144" width="0.5703125" style="177" customWidth="1"/>
    <col min="3145" max="3145" width="2.140625" style="177" customWidth="1"/>
    <col min="3146" max="3146" width="0.5703125" style="177" customWidth="1"/>
    <col min="3147" max="3147" width="2.140625" style="177" customWidth="1"/>
    <col min="3148" max="3148" width="0.5703125" style="177" customWidth="1"/>
    <col min="3149" max="3149" width="2.140625" style="177" customWidth="1"/>
    <col min="3150" max="3150" width="0.5703125" style="177" customWidth="1"/>
    <col min="3151" max="3151" width="2.140625" style="177" customWidth="1"/>
    <col min="3152" max="3152" width="0.5703125" style="177" customWidth="1"/>
    <col min="3153" max="3153" width="2.140625" style="177" customWidth="1"/>
    <col min="3154" max="3154" width="0.5703125" style="177" customWidth="1"/>
    <col min="3155" max="3155" width="2.140625" style="177" customWidth="1"/>
    <col min="3156" max="3156" width="0.5703125" style="177" customWidth="1"/>
    <col min="3157" max="3157" width="2.140625" style="177" customWidth="1"/>
    <col min="3158" max="3158" width="0.5703125" style="177" customWidth="1"/>
    <col min="3159" max="3160" width="2.57031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7109375" style="177" customWidth="1"/>
    <col min="3334" max="3334" width="1.140625" style="177" customWidth="1"/>
    <col min="3335" max="3339" width="0.7109375" style="177" customWidth="1"/>
    <col min="3340" max="3340" width="0.5703125" style="177" customWidth="1"/>
    <col min="3341" max="3353" width="0.7109375" style="177" customWidth="1"/>
    <col min="3354" max="3354" width="1.4257812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 style="177" customWidth="1"/>
    <col min="3391" max="3392" width="0.5703125" style="177" customWidth="1"/>
    <col min="3393" max="3393" width="2.140625" style="177" customWidth="1"/>
    <col min="3394" max="3394" width="0.5703125" style="177" customWidth="1"/>
    <col min="3395" max="3395" width="2.140625" style="177" customWidth="1"/>
    <col min="3396" max="3396" width="0.5703125" style="177" customWidth="1"/>
    <col min="3397" max="3397" width="2.140625" style="177" customWidth="1"/>
    <col min="3398" max="3398" width="0.5703125" style="177" customWidth="1"/>
    <col min="3399" max="3399" width="2.140625" style="177" customWidth="1"/>
    <col min="3400" max="3400" width="0.5703125" style="177" customWidth="1"/>
    <col min="3401" max="3401" width="2.140625" style="177" customWidth="1"/>
    <col min="3402" max="3402" width="0.5703125" style="177" customWidth="1"/>
    <col min="3403" max="3403" width="2.140625" style="177" customWidth="1"/>
    <col min="3404" max="3404" width="0.5703125" style="177" customWidth="1"/>
    <col min="3405" max="3405" width="2.140625" style="177" customWidth="1"/>
    <col min="3406" max="3406" width="0.5703125" style="177" customWidth="1"/>
    <col min="3407" max="3407" width="2.140625" style="177" customWidth="1"/>
    <col min="3408" max="3408" width="0.5703125" style="177" customWidth="1"/>
    <col min="3409" max="3409" width="2.140625" style="177" customWidth="1"/>
    <col min="3410" max="3410" width="0.5703125" style="177" customWidth="1"/>
    <col min="3411" max="3411" width="2.140625" style="177" customWidth="1"/>
    <col min="3412" max="3412" width="0.5703125" style="177" customWidth="1"/>
    <col min="3413" max="3413" width="2.140625" style="177" customWidth="1"/>
    <col min="3414" max="3414" width="0.5703125" style="177" customWidth="1"/>
    <col min="3415" max="3416" width="2.57031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7109375" style="177" customWidth="1"/>
    <col min="3590" max="3590" width="1.140625" style="177" customWidth="1"/>
    <col min="3591" max="3595" width="0.7109375" style="177" customWidth="1"/>
    <col min="3596" max="3596" width="0.5703125" style="177" customWidth="1"/>
    <col min="3597" max="3609" width="0.7109375" style="177" customWidth="1"/>
    <col min="3610" max="3610" width="1.4257812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 style="177" customWidth="1"/>
    <col min="3647" max="3648" width="0.5703125" style="177" customWidth="1"/>
    <col min="3649" max="3649" width="2.140625" style="177" customWidth="1"/>
    <col min="3650" max="3650" width="0.5703125" style="177" customWidth="1"/>
    <col min="3651" max="3651" width="2.140625" style="177" customWidth="1"/>
    <col min="3652" max="3652" width="0.5703125" style="177" customWidth="1"/>
    <col min="3653" max="3653" width="2.140625" style="177" customWidth="1"/>
    <col min="3654" max="3654" width="0.5703125" style="177" customWidth="1"/>
    <col min="3655" max="3655" width="2.140625" style="177" customWidth="1"/>
    <col min="3656" max="3656" width="0.5703125" style="177" customWidth="1"/>
    <col min="3657" max="3657" width="2.140625" style="177" customWidth="1"/>
    <col min="3658" max="3658" width="0.5703125" style="177" customWidth="1"/>
    <col min="3659" max="3659" width="2.140625" style="177" customWidth="1"/>
    <col min="3660" max="3660" width="0.5703125" style="177" customWidth="1"/>
    <col min="3661" max="3661" width="2.140625" style="177" customWidth="1"/>
    <col min="3662" max="3662" width="0.5703125" style="177" customWidth="1"/>
    <col min="3663" max="3663" width="2.140625" style="177" customWidth="1"/>
    <col min="3664" max="3664" width="0.5703125" style="177" customWidth="1"/>
    <col min="3665" max="3665" width="2.140625" style="177" customWidth="1"/>
    <col min="3666" max="3666" width="0.5703125" style="177" customWidth="1"/>
    <col min="3667" max="3667" width="2.140625" style="177" customWidth="1"/>
    <col min="3668" max="3668" width="0.5703125" style="177" customWidth="1"/>
    <col min="3669" max="3669" width="2.140625" style="177" customWidth="1"/>
    <col min="3670" max="3670" width="0.5703125" style="177" customWidth="1"/>
    <col min="3671" max="3672" width="2.57031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7109375" style="177" customWidth="1"/>
    <col min="3846" max="3846" width="1.140625" style="177" customWidth="1"/>
    <col min="3847" max="3851" width="0.7109375" style="177" customWidth="1"/>
    <col min="3852" max="3852" width="0.5703125" style="177" customWidth="1"/>
    <col min="3853" max="3865" width="0.7109375" style="177" customWidth="1"/>
    <col min="3866" max="3866" width="1.4257812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 style="177" customWidth="1"/>
    <col min="3903" max="3904" width="0.5703125" style="177" customWidth="1"/>
    <col min="3905" max="3905" width="2.140625" style="177" customWidth="1"/>
    <col min="3906" max="3906" width="0.5703125" style="177" customWidth="1"/>
    <col min="3907" max="3907" width="2.140625" style="177" customWidth="1"/>
    <col min="3908" max="3908" width="0.5703125" style="177" customWidth="1"/>
    <col min="3909" max="3909" width="2.140625" style="177" customWidth="1"/>
    <col min="3910" max="3910" width="0.5703125" style="177" customWidth="1"/>
    <col min="3911" max="3911" width="2.140625" style="177" customWidth="1"/>
    <col min="3912" max="3912" width="0.5703125" style="177" customWidth="1"/>
    <col min="3913" max="3913" width="2.140625" style="177" customWidth="1"/>
    <col min="3914" max="3914" width="0.5703125" style="177" customWidth="1"/>
    <col min="3915" max="3915" width="2.140625" style="177" customWidth="1"/>
    <col min="3916" max="3916" width="0.5703125" style="177" customWidth="1"/>
    <col min="3917" max="3917" width="2.140625" style="177" customWidth="1"/>
    <col min="3918" max="3918" width="0.5703125" style="177" customWidth="1"/>
    <col min="3919" max="3919" width="2.140625" style="177" customWidth="1"/>
    <col min="3920" max="3920" width="0.5703125" style="177" customWidth="1"/>
    <col min="3921" max="3921" width="2.140625" style="177" customWidth="1"/>
    <col min="3922" max="3922" width="0.5703125" style="177" customWidth="1"/>
    <col min="3923" max="3923" width="2.140625" style="177" customWidth="1"/>
    <col min="3924" max="3924" width="0.5703125" style="177" customWidth="1"/>
    <col min="3925" max="3925" width="2.140625" style="177" customWidth="1"/>
    <col min="3926" max="3926" width="0.5703125" style="177" customWidth="1"/>
    <col min="3927" max="3928" width="2.57031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7109375" style="177" customWidth="1"/>
    <col min="4102" max="4102" width="1.140625" style="177" customWidth="1"/>
    <col min="4103" max="4107" width="0.7109375" style="177" customWidth="1"/>
    <col min="4108" max="4108" width="0.5703125" style="177" customWidth="1"/>
    <col min="4109" max="4121" width="0.7109375" style="177" customWidth="1"/>
    <col min="4122" max="4122" width="1.4257812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 style="177" customWidth="1"/>
    <col min="4159" max="4160" width="0.5703125" style="177" customWidth="1"/>
    <col min="4161" max="4161" width="2.140625" style="177" customWidth="1"/>
    <col min="4162" max="4162" width="0.5703125" style="177" customWidth="1"/>
    <col min="4163" max="4163" width="2.140625" style="177" customWidth="1"/>
    <col min="4164" max="4164" width="0.5703125" style="177" customWidth="1"/>
    <col min="4165" max="4165" width="2.140625" style="177" customWidth="1"/>
    <col min="4166" max="4166" width="0.5703125" style="177" customWidth="1"/>
    <col min="4167" max="4167" width="2.140625" style="177" customWidth="1"/>
    <col min="4168" max="4168" width="0.5703125" style="177" customWidth="1"/>
    <col min="4169" max="4169" width="2.140625" style="177" customWidth="1"/>
    <col min="4170" max="4170" width="0.5703125" style="177" customWidth="1"/>
    <col min="4171" max="4171" width="2.140625" style="177" customWidth="1"/>
    <col min="4172" max="4172" width="0.5703125" style="177" customWidth="1"/>
    <col min="4173" max="4173" width="2.140625" style="177" customWidth="1"/>
    <col min="4174" max="4174" width="0.5703125" style="177" customWidth="1"/>
    <col min="4175" max="4175" width="2.140625" style="177" customWidth="1"/>
    <col min="4176" max="4176" width="0.5703125" style="177" customWidth="1"/>
    <col min="4177" max="4177" width="2.140625" style="177" customWidth="1"/>
    <col min="4178" max="4178" width="0.5703125" style="177" customWidth="1"/>
    <col min="4179" max="4179" width="2.140625" style="177" customWidth="1"/>
    <col min="4180" max="4180" width="0.5703125" style="177" customWidth="1"/>
    <col min="4181" max="4181" width="2.140625" style="177" customWidth="1"/>
    <col min="4182" max="4182" width="0.5703125" style="177" customWidth="1"/>
    <col min="4183" max="4184" width="2.57031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7109375" style="177" customWidth="1"/>
    <col min="4358" max="4358" width="1.140625" style="177" customWidth="1"/>
    <col min="4359" max="4363" width="0.7109375" style="177" customWidth="1"/>
    <col min="4364" max="4364" width="0.5703125" style="177" customWidth="1"/>
    <col min="4365" max="4377" width="0.7109375" style="177" customWidth="1"/>
    <col min="4378" max="4378" width="1.4257812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 style="177" customWidth="1"/>
    <col min="4415" max="4416" width="0.5703125" style="177" customWidth="1"/>
    <col min="4417" max="4417" width="2.140625" style="177" customWidth="1"/>
    <col min="4418" max="4418" width="0.5703125" style="177" customWidth="1"/>
    <col min="4419" max="4419" width="2.140625" style="177" customWidth="1"/>
    <col min="4420" max="4420" width="0.5703125" style="177" customWidth="1"/>
    <col min="4421" max="4421" width="2.140625" style="177" customWidth="1"/>
    <col min="4422" max="4422" width="0.5703125" style="177" customWidth="1"/>
    <col min="4423" max="4423" width="2.140625" style="177" customWidth="1"/>
    <col min="4424" max="4424" width="0.5703125" style="177" customWidth="1"/>
    <col min="4425" max="4425" width="2.140625" style="177" customWidth="1"/>
    <col min="4426" max="4426" width="0.5703125" style="177" customWidth="1"/>
    <col min="4427" max="4427" width="2.140625" style="177" customWidth="1"/>
    <col min="4428" max="4428" width="0.5703125" style="177" customWidth="1"/>
    <col min="4429" max="4429" width="2.140625" style="177" customWidth="1"/>
    <col min="4430" max="4430" width="0.5703125" style="177" customWidth="1"/>
    <col min="4431" max="4431" width="2.140625" style="177" customWidth="1"/>
    <col min="4432" max="4432" width="0.5703125" style="177" customWidth="1"/>
    <col min="4433" max="4433" width="2.140625" style="177" customWidth="1"/>
    <col min="4434" max="4434" width="0.5703125" style="177" customWidth="1"/>
    <col min="4435" max="4435" width="2.140625" style="177" customWidth="1"/>
    <col min="4436" max="4436" width="0.5703125" style="177" customWidth="1"/>
    <col min="4437" max="4437" width="2.140625" style="177" customWidth="1"/>
    <col min="4438" max="4438" width="0.5703125" style="177" customWidth="1"/>
    <col min="4439" max="4440" width="2.57031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7109375" style="177" customWidth="1"/>
    <col min="4614" max="4614" width="1.140625" style="177" customWidth="1"/>
    <col min="4615" max="4619" width="0.7109375" style="177" customWidth="1"/>
    <col min="4620" max="4620" width="0.5703125" style="177" customWidth="1"/>
    <col min="4621" max="4633" width="0.7109375" style="177" customWidth="1"/>
    <col min="4634" max="4634" width="1.4257812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 style="177" customWidth="1"/>
    <col min="4671" max="4672" width="0.5703125" style="177" customWidth="1"/>
    <col min="4673" max="4673" width="2.140625" style="177" customWidth="1"/>
    <col min="4674" max="4674" width="0.5703125" style="177" customWidth="1"/>
    <col min="4675" max="4675" width="2.140625" style="177" customWidth="1"/>
    <col min="4676" max="4676" width="0.5703125" style="177" customWidth="1"/>
    <col min="4677" max="4677" width="2.140625" style="177" customWidth="1"/>
    <col min="4678" max="4678" width="0.5703125" style="177" customWidth="1"/>
    <col min="4679" max="4679" width="2.140625" style="177" customWidth="1"/>
    <col min="4680" max="4680" width="0.5703125" style="177" customWidth="1"/>
    <col min="4681" max="4681" width="2.140625" style="177" customWidth="1"/>
    <col min="4682" max="4682" width="0.5703125" style="177" customWidth="1"/>
    <col min="4683" max="4683" width="2.140625" style="177" customWidth="1"/>
    <col min="4684" max="4684" width="0.5703125" style="177" customWidth="1"/>
    <col min="4685" max="4685" width="2.140625" style="177" customWidth="1"/>
    <col min="4686" max="4686" width="0.5703125" style="177" customWidth="1"/>
    <col min="4687" max="4687" width="2.140625" style="177" customWidth="1"/>
    <col min="4688" max="4688" width="0.5703125" style="177" customWidth="1"/>
    <col min="4689" max="4689" width="2.140625" style="177" customWidth="1"/>
    <col min="4690" max="4690" width="0.5703125" style="177" customWidth="1"/>
    <col min="4691" max="4691" width="2.140625" style="177" customWidth="1"/>
    <col min="4692" max="4692" width="0.5703125" style="177" customWidth="1"/>
    <col min="4693" max="4693" width="2.140625" style="177" customWidth="1"/>
    <col min="4694" max="4694" width="0.5703125" style="177" customWidth="1"/>
    <col min="4695" max="4696" width="2.57031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7109375" style="177" customWidth="1"/>
    <col min="4870" max="4870" width="1.140625" style="177" customWidth="1"/>
    <col min="4871" max="4875" width="0.7109375" style="177" customWidth="1"/>
    <col min="4876" max="4876" width="0.5703125" style="177" customWidth="1"/>
    <col min="4877" max="4889" width="0.7109375" style="177" customWidth="1"/>
    <col min="4890" max="4890" width="1.4257812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 style="177" customWidth="1"/>
    <col min="4927" max="4928" width="0.5703125" style="177" customWidth="1"/>
    <col min="4929" max="4929" width="2.140625" style="177" customWidth="1"/>
    <col min="4930" max="4930" width="0.5703125" style="177" customWidth="1"/>
    <col min="4931" max="4931" width="2.140625" style="177" customWidth="1"/>
    <col min="4932" max="4932" width="0.5703125" style="177" customWidth="1"/>
    <col min="4933" max="4933" width="2.140625" style="177" customWidth="1"/>
    <col min="4934" max="4934" width="0.5703125" style="177" customWidth="1"/>
    <col min="4935" max="4935" width="2.140625" style="177" customWidth="1"/>
    <col min="4936" max="4936" width="0.5703125" style="177" customWidth="1"/>
    <col min="4937" max="4937" width="2.140625" style="177" customWidth="1"/>
    <col min="4938" max="4938" width="0.5703125" style="177" customWidth="1"/>
    <col min="4939" max="4939" width="2.140625" style="177" customWidth="1"/>
    <col min="4940" max="4940" width="0.5703125" style="177" customWidth="1"/>
    <col min="4941" max="4941" width="2.140625" style="177" customWidth="1"/>
    <col min="4942" max="4942" width="0.5703125" style="177" customWidth="1"/>
    <col min="4943" max="4943" width="2.140625" style="177" customWidth="1"/>
    <col min="4944" max="4944" width="0.5703125" style="177" customWidth="1"/>
    <col min="4945" max="4945" width="2.140625" style="177" customWidth="1"/>
    <col min="4946" max="4946" width="0.5703125" style="177" customWidth="1"/>
    <col min="4947" max="4947" width="2.140625" style="177" customWidth="1"/>
    <col min="4948" max="4948" width="0.5703125" style="177" customWidth="1"/>
    <col min="4949" max="4949" width="2.140625" style="177" customWidth="1"/>
    <col min="4950" max="4950" width="0.5703125" style="177" customWidth="1"/>
    <col min="4951" max="4952" width="2.57031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7109375" style="177" customWidth="1"/>
    <col min="5126" max="5126" width="1.140625" style="177" customWidth="1"/>
    <col min="5127" max="5131" width="0.7109375" style="177" customWidth="1"/>
    <col min="5132" max="5132" width="0.5703125" style="177" customWidth="1"/>
    <col min="5133" max="5145" width="0.7109375" style="177" customWidth="1"/>
    <col min="5146" max="5146" width="1.4257812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 style="177" customWidth="1"/>
    <col min="5183" max="5184" width="0.5703125" style="177" customWidth="1"/>
    <col min="5185" max="5185" width="2.140625" style="177" customWidth="1"/>
    <col min="5186" max="5186" width="0.5703125" style="177" customWidth="1"/>
    <col min="5187" max="5187" width="2.140625" style="177" customWidth="1"/>
    <col min="5188" max="5188" width="0.5703125" style="177" customWidth="1"/>
    <col min="5189" max="5189" width="2.140625" style="177" customWidth="1"/>
    <col min="5190" max="5190" width="0.5703125" style="177" customWidth="1"/>
    <col min="5191" max="5191" width="2.140625" style="177" customWidth="1"/>
    <col min="5192" max="5192" width="0.5703125" style="177" customWidth="1"/>
    <col min="5193" max="5193" width="2.140625" style="177" customWidth="1"/>
    <col min="5194" max="5194" width="0.5703125" style="177" customWidth="1"/>
    <col min="5195" max="5195" width="2.140625" style="177" customWidth="1"/>
    <col min="5196" max="5196" width="0.5703125" style="177" customWidth="1"/>
    <col min="5197" max="5197" width="2.140625" style="177" customWidth="1"/>
    <col min="5198" max="5198" width="0.5703125" style="177" customWidth="1"/>
    <col min="5199" max="5199" width="2.140625" style="177" customWidth="1"/>
    <col min="5200" max="5200" width="0.5703125" style="177" customWidth="1"/>
    <col min="5201" max="5201" width="2.140625" style="177" customWidth="1"/>
    <col min="5202" max="5202" width="0.5703125" style="177" customWidth="1"/>
    <col min="5203" max="5203" width="2.140625" style="177" customWidth="1"/>
    <col min="5204" max="5204" width="0.5703125" style="177" customWidth="1"/>
    <col min="5205" max="5205" width="2.140625" style="177" customWidth="1"/>
    <col min="5206" max="5206" width="0.5703125" style="177" customWidth="1"/>
    <col min="5207" max="5208" width="2.57031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7109375" style="177" customWidth="1"/>
    <col min="5382" max="5382" width="1.140625" style="177" customWidth="1"/>
    <col min="5383" max="5387" width="0.7109375" style="177" customWidth="1"/>
    <col min="5388" max="5388" width="0.5703125" style="177" customWidth="1"/>
    <col min="5389" max="5401" width="0.7109375" style="177" customWidth="1"/>
    <col min="5402" max="5402" width="1.4257812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 style="177" customWidth="1"/>
    <col min="5439" max="5440" width="0.5703125" style="177" customWidth="1"/>
    <col min="5441" max="5441" width="2.140625" style="177" customWidth="1"/>
    <col min="5442" max="5442" width="0.5703125" style="177" customWidth="1"/>
    <col min="5443" max="5443" width="2.140625" style="177" customWidth="1"/>
    <col min="5444" max="5444" width="0.5703125" style="177" customWidth="1"/>
    <col min="5445" max="5445" width="2.140625" style="177" customWidth="1"/>
    <col min="5446" max="5446" width="0.5703125" style="177" customWidth="1"/>
    <col min="5447" max="5447" width="2.140625" style="177" customWidth="1"/>
    <col min="5448" max="5448" width="0.5703125" style="177" customWidth="1"/>
    <col min="5449" max="5449" width="2.140625" style="177" customWidth="1"/>
    <col min="5450" max="5450" width="0.5703125" style="177" customWidth="1"/>
    <col min="5451" max="5451" width="2.140625" style="177" customWidth="1"/>
    <col min="5452" max="5452" width="0.5703125" style="177" customWidth="1"/>
    <col min="5453" max="5453" width="2.140625" style="177" customWidth="1"/>
    <col min="5454" max="5454" width="0.5703125" style="177" customWidth="1"/>
    <col min="5455" max="5455" width="2.140625" style="177" customWidth="1"/>
    <col min="5456" max="5456" width="0.5703125" style="177" customWidth="1"/>
    <col min="5457" max="5457" width="2.140625" style="177" customWidth="1"/>
    <col min="5458" max="5458" width="0.5703125" style="177" customWidth="1"/>
    <col min="5459" max="5459" width="2.140625" style="177" customWidth="1"/>
    <col min="5460" max="5460" width="0.5703125" style="177" customWidth="1"/>
    <col min="5461" max="5461" width="2.140625" style="177" customWidth="1"/>
    <col min="5462" max="5462" width="0.5703125" style="177" customWidth="1"/>
    <col min="5463" max="5464" width="2.57031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7109375" style="177" customWidth="1"/>
    <col min="5638" max="5638" width="1.140625" style="177" customWidth="1"/>
    <col min="5639" max="5643" width="0.7109375" style="177" customWidth="1"/>
    <col min="5644" max="5644" width="0.5703125" style="177" customWidth="1"/>
    <col min="5645" max="5657" width="0.7109375" style="177" customWidth="1"/>
    <col min="5658" max="5658" width="1.4257812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 style="177" customWidth="1"/>
    <col min="5695" max="5696" width="0.5703125" style="177" customWidth="1"/>
    <col min="5697" max="5697" width="2.140625" style="177" customWidth="1"/>
    <col min="5698" max="5698" width="0.5703125" style="177" customWidth="1"/>
    <col min="5699" max="5699" width="2.140625" style="177" customWidth="1"/>
    <col min="5700" max="5700" width="0.5703125" style="177" customWidth="1"/>
    <col min="5701" max="5701" width="2.140625" style="177" customWidth="1"/>
    <col min="5702" max="5702" width="0.5703125" style="177" customWidth="1"/>
    <col min="5703" max="5703" width="2.140625" style="177" customWidth="1"/>
    <col min="5704" max="5704" width="0.5703125" style="177" customWidth="1"/>
    <col min="5705" max="5705" width="2.140625" style="177" customWidth="1"/>
    <col min="5706" max="5706" width="0.5703125" style="177" customWidth="1"/>
    <col min="5707" max="5707" width="2.140625" style="177" customWidth="1"/>
    <col min="5708" max="5708" width="0.5703125" style="177" customWidth="1"/>
    <col min="5709" max="5709" width="2.140625" style="177" customWidth="1"/>
    <col min="5710" max="5710" width="0.5703125" style="177" customWidth="1"/>
    <col min="5711" max="5711" width="2.140625" style="177" customWidth="1"/>
    <col min="5712" max="5712" width="0.5703125" style="177" customWidth="1"/>
    <col min="5713" max="5713" width="2.140625" style="177" customWidth="1"/>
    <col min="5714" max="5714" width="0.5703125" style="177" customWidth="1"/>
    <col min="5715" max="5715" width="2.140625" style="177" customWidth="1"/>
    <col min="5716" max="5716" width="0.5703125" style="177" customWidth="1"/>
    <col min="5717" max="5717" width="2.140625" style="177" customWidth="1"/>
    <col min="5718" max="5718" width="0.5703125" style="177" customWidth="1"/>
    <col min="5719" max="5720" width="2.57031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7109375" style="177" customWidth="1"/>
    <col min="5894" max="5894" width="1.140625" style="177" customWidth="1"/>
    <col min="5895" max="5899" width="0.7109375" style="177" customWidth="1"/>
    <col min="5900" max="5900" width="0.5703125" style="177" customWidth="1"/>
    <col min="5901" max="5913" width="0.7109375" style="177" customWidth="1"/>
    <col min="5914" max="5914" width="1.4257812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 style="177" customWidth="1"/>
    <col min="5951" max="5952" width="0.5703125" style="177" customWidth="1"/>
    <col min="5953" max="5953" width="2.140625" style="177" customWidth="1"/>
    <col min="5954" max="5954" width="0.5703125" style="177" customWidth="1"/>
    <col min="5955" max="5955" width="2.140625" style="177" customWidth="1"/>
    <col min="5956" max="5956" width="0.5703125" style="177" customWidth="1"/>
    <col min="5957" max="5957" width="2.140625" style="177" customWidth="1"/>
    <col min="5958" max="5958" width="0.5703125" style="177" customWidth="1"/>
    <col min="5959" max="5959" width="2.140625" style="177" customWidth="1"/>
    <col min="5960" max="5960" width="0.5703125" style="177" customWidth="1"/>
    <col min="5961" max="5961" width="2.140625" style="177" customWidth="1"/>
    <col min="5962" max="5962" width="0.5703125" style="177" customWidth="1"/>
    <col min="5963" max="5963" width="2.140625" style="177" customWidth="1"/>
    <col min="5964" max="5964" width="0.5703125" style="177" customWidth="1"/>
    <col min="5965" max="5965" width="2.140625" style="177" customWidth="1"/>
    <col min="5966" max="5966" width="0.5703125" style="177" customWidth="1"/>
    <col min="5967" max="5967" width="2.140625" style="177" customWidth="1"/>
    <col min="5968" max="5968" width="0.5703125" style="177" customWidth="1"/>
    <col min="5969" max="5969" width="2.140625" style="177" customWidth="1"/>
    <col min="5970" max="5970" width="0.5703125" style="177" customWidth="1"/>
    <col min="5971" max="5971" width="2.140625" style="177" customWidth="1"/>
    <col min="5972" max="5972" width="0.5703125" style="177" customWidth="1"/>
    <col min="5973" max="5973" width="2.140625" style="177" customWidth="1"/>
    <col min="5974" max="5974" width="0.5703125" style="177" customWidth="1"/>
    <col min="5975" max="5976" width="2.57031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7109375" style="177" customWidth="1"/>
    <col min="6150" max="6150" width="1.140625" style="177" customWidth="1"/>
    <col min="6151" max="6155" width="0.7109375" style="177" customWidth="1"/>
    <col min="6156" max="6156" width="0.5703125" style="177" customWidth="1"/>
    <col min="6157" max="6169" width="0.7109375" style="177" customWidth="1"/>
    <col min="6170" max="6170" width="1.4257812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 style="177" customWidth="1"/>
    <col min="6207" max="6208" width="0.5703125" style="177" customWidth="1"/>
    <col min="6209" max="6209" width="2.140625" style="177" customWidth="1"/>
    <col min="6210" max="6210" width="0.5703125" style="177" customWidth="1"/>
    <col min="6211" max="6211" width="2.140625" style="177" customWidth="1"/>
    <col min="6212" max="6212" width="0.5703125" style="177" customWidth="1"/>
    <col min="6213" max="6213" width="2.140625" style="177" customWidth="1"/>
    <col min="6214" max="6214" width="0.5703125" style="177" customWidth="1"/>
    <col min="6215" max="6215" width="2.140625" style="177" customWidth="1"/>
    <col min="6216" max="6216" width="0.5703125" style="177" customWidth="1"/>
    <col min="6217" max="6217" width="2.140625" style="177" customWidth="1"/>
    <col min="6218" max="6218" width="0.5703125" style="177" customWidth="1"/>
    <col min="6219" max="6219" width="2.140625" style="177" customWidth="1"/>
    <col min="6220" max="6220" width="0.5703125" style="177" customWidth="1"/>
    <col min="6221" max="6221" width="2.140625" style="177" customWidth="1"/>
    <col min="6222" max="6222" width="0.5703125" style="177" customWidth="1"/>
    <col min="6223" max="6223" width="2.140625" style="177" customWidth="1"/>
    <col min="6224" max="6224" width="0.5703125" style="177" customWidth="1"/>
    <col min="6225" max="6225" width="2.140625" style="177" customWidth="1"/>
    <col min="6226" max="6226" width="0.5703125" style="177" customWidth="1"/>
    <col min="6227" max="6227" width="2.140625" style="177" customWidth="1"/>
    <col min="6228" max="6228" width="0.5703125" style="177" customWidth="1"/>
    <col min="6229" max="6229" width="2.140625" style="177" customWidth="1"/>
    <col min="6230" max="6230" width="0.5703125" style="177" customWidth="1"/>
    <col min="6231" max="6232" width="2.57031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7109375" style="177" customWidth="1"/>
    <col min="6406" max="6406" width="1.140625" style="177" customWidth="1"/>
    <col min="6407" max="6411" width="0.7109375" style="177" customWidth="1"/>
    <col min="6412" max="6412" width="0.5703125" style="177" customWidth="1"/>
    <col min="6413" max="6425" width="0.7109375" style="177" customWidth="1"/>
    <col min="6426" max="6426" width="1.4257812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 style="177" customWidth="1"/>
    <col min="6463" max="6464" width="0.5703125" style="177" customWidth="1"/>
    <col min="6465" max="6465" width="2.140625" style="177" customWidth="1"/>
    <col min="6466" max="6466" width="0.5703125" style="177" customWidth="1"/>
    <col min="6467" max="6467" width="2.140625" style="177" customWidth="1"/>
    <col min="6468" max="6468" width="0.5703125" style="177" customWidth="1"/>
    <col min="6469" max="6469" width="2.140625" style="177" customWidth="1"/>
    <col min="6470" max="6470" width="0.5703125" style="177" customWidth="1"/>
    <col min="6471" max="6471" width="2.140625" style="177" customWidth="1"/>
    <col min="6472" max="6472" width="0.5703125" style="177" customWidth="1"/>
    <col min="6473" max="6473" width="2.140625" style="177" customWidth="1"/>
    <col min="6474" max="6474" width="0.5703125" style="177" customWidth="1"/>
    <col min="6475" max="6475" width="2.140625" style="177" customWidth="1"/>
    <col min="6476" max="6476" width="0.5703125" style="177" customWidth="1"/>
    <col min="6477" max="6477" width="2.140625" style="177" customWidth="1"/>
    <col min="6478" max="6478" width="0.5703125" style="177" customWidth="1"/>
    <col min="6479" max="6479" width="2.140625" style="177" customWidth="1"/>
    <col min="6480" max="6480" width="0.5703125" style="177" customWidth="1"/>
    <col min="6481" max="6481" width="2.140625" style="177" customWidth="1"/>
    <col min="6482" max="6482" width="0.5703125" style="177" customWidth="1"/>
    <col min="6483" max="6483" width="2.140625" style="177" customWidth="1"/>
    <col min="6484" max="6484" width="0.5703125" style="177" customWidth="1"/>
    <col min="6485" max="6485" width="2.140625" style="177" customWidth="1"/>
    <col min="6486" max="6486" width="0.5703125" style="177" customWidth="1"/>
    <col min="6487" max="6488" width="2.57031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7109375" style="177" customWidth="1"/>
    <col min="6662" max="6662" width="1.140625" style="177" customWidth="1"/>
    <col min="6663" max="6667" width="0.7109375" style="177" customWidth="1"/>
    <col min="6668" max="6668" width="0.5703125" style="177" customWidth="1"/>
    <col min="6669" max="6681" width="0.7109375" style="177" customWidth="1"/>
    <col min="6682" max="6682" width="1.4257812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 style="177" customWidth="1"/>
    <col min="6719" max="6720" width="0.5703125" style="177" customWidth="1"/>
    <col min="6721" max="6721" width="2.140625" style="177" customWidth="1"/>
    <col min="6722" max="6722" width="0.5703125" style="177" customWidth="1"/>
    <col min="6723" max="6723" width="2.140625" style="177" customWidth="1"/>
    <col min="6724" max="6724" width="0.5703125" style="177" customWidth="1"/>
    <col min="6725" max="6725" width="2.140625" style="177" customWidth="1"/>
    <col min="6726" max="6726" width="0.5703125" style="177" customWidth="1"/>
    <col min="6727" max="6727" width="2.140625" style="177" customWidth="1"/>
    <col min="6728" max="6728" width="0.5703125" style="177" customWidth="1"/>
    <col min="6729" max="6729" width="2.140625" style="177" customWidth="1"/>
    <col min="6730" max="6730" width="0.5703125" style="177" customWidth="1"/>
    <col min="6731" max="6731" width="2.140625" style="177" customWidth="1"/>
    <col min="6732" max="6732" width="0.5703125" style="177" customWidth="1"/>
    <col min="6733" max="6733" width="2.140625" style="177" customWidth="1"/>
    <col min="6734" max="6734" width="0.5703125" style="177" customWidth="1"/>
    <col min="6735" max="6735" width="2.140625" style="177" customWidth="1"/>
    <col min="6736" max="6736" width="0.5703125" style="177" customWidth="1"/>
    <col min="6737" max="6737" width="2.140625" style="177" customWidth="1"/>
    <col min="6738" max="6738" width="0.5703125" style="177" customWidth="1"/>
    <col min="6739" max="6739" width="2.140625" style="177" customWidth="1"/>
    <col min="6740" max="6740" width="0.5703125" style="177" customWidth="1"/>
    <col min="6741" max="6741" width="2.140625" style="177" customWidth="1"/>
    <col min="6742" max="6742" width="0.5703125" style="177" customWidth="1"/>
    <col min="6743" max="6744" width="2.57031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7109375" style="177" customWidth="1"/>
    <col min="6918" max="6918" width="1.140625" style="177" customWidth="1"/>
    <col min="6919" max="6923" width="0.7109375" style="177" customWidth="1"/>
    <col min="6924" max="6924" width="0.5703125" style="177" customWidth="1"/>
    <col min="6925" max="6937" width="0.7109375" style="177" customWidth="1"/>
    <col min="6938" max="6938" width="1.4257812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 style="177" customWidth="1"/>
    <col min="6975" max="6976" width="0.5703125" style="177" customWidth="1"/>
    <col min="6977" max="6977" width="2.140625" style="177" customWidth="1"/>
    <col min="6978" max="6978" width="0.5703125" style="177" customWidth="1"/>
    <col min="6979" max="6979" width="2.140625" style="177" customWidth="1"/>
    <col min="6980" max="6980" width="0.5703125" style="177" customWidth="1"/>
    <col min="6981" max="6981" width="2.140625" style="177" customWidth="1"/>
    <col min="6982" max="6982" width="0.5703125" style="177" customWidth="1"/>
    <col min="6983" max="6983" width="2.140625" style="177" customWidth="1"/>
    <col min="6984" max="6984" width="0.5703125" style="177" customWidth="1"/>
    <col min="6985" max="6985" width="2.140625" style="177" customWidth="1"/>
    <col min="6986" max="6986" width="0.5703125" style="177" customWidth="1"/>
    <col min="6987" max="6987" width="2.140625" style="177" customWidth="1"/>
    <col min="6988" max="6988" width="0.5703125" style="177" customWidth="1"/>
    <col min="6989" max="6989" width="2.140625" style="177" customWidth="1"/>
    <col min="6990" max="6990" width="0.5703125" style="177" customWidth="1"/>
    <col min="6991" max="6991" width="2.140625" style="177" customWidth="1"/>
    <col min="6992" max="6992" width="0.5703125" style="177" customWidth="1"/>
    <col min="6993" max="6993" width="2.140625" style="177" customWidth="1"/>
    <col min="6994" max="6994" width="0.5703125" style="177" customWidth="1"/>
    <col min="6995" max="6995" width="2.140625" style="177" customWidth="1"/>
    <col min="6996" max="6996" width="0.5703125" style="177" customWidth="1"/>
    <col min="6997" max="6997" width="2.140625" style="177" customWidth="1"/>
    <col min="6998" max="6998" width="0.5703125" style="177" customWidth="1"/>
    <col min="6999" max="7000" width="2.57031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7109375" style="177" customWidth="1"/>
    <col min="7174" max="7174" width="1.140625" style="177" customWidth="1"/>
    <col min="7175" max="7179" width="0.7109375" style="177" customWidth="1"/>
    <col min="7180" max="7180" width="0.5703125" style="177" customWidth="1"/>
    <col min="7181" max="7193" width="0.7109375" style="177" customWidth="1"/>
    <col min="7194" max="7194" width="1.4257812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 style="177" customWidth="1"/>
    <col min="7231" max="7232" width="0.5703125" style="177" customWidth="1"/>
    <col min="7233" max="7233" width="2.140625" style="177" customWidth="1"/>
    <col min="7234" max="7234" width="0.5703125" style="177" customWidth="1"/>
    <col min="7235" max="7235" width="2.140625" style="177" customWidth="1"/>
    <col min="7236" max="7236" width="0.5703125" style="177" customWidth="1"/>
    <col min="7237" max="7237" width="2.140625" style="177" customWidth="1"/>
    <col min="7238" max="7238" width="0.5703125" style="177" customWidth="1"/>
    <col min="7239" max="7239" width="2.140625" style="177" customWidth="1"/>
    <col min="7240" max="7240" width="0.5703125" style="177" customWidth="1"/>
    <col min="7241" max="7241" width="2.140625" style="177" customWidth="1"/>
    <col min="7242" max="7242" width="0.5703125" style="177" customWidth="1"/>
    <col min="7243" max="7243" width="2.140625" style="177" customWidth="1"/>
    <col min="7244" max="7244" width="0.5703125" style="177" customWidth="1"/>
    <col min="7245" max="7245" width="2.140625" style="177" customWidth="1"/>
    <col min="7246" max="7246" width="0.5703125" style="177" customWidth="1"/>
    <col min="7247" max="7247" width="2.140625" style="177" customWidth="1"/>
    <col min="7248" max="7248" width="0.5703125" style="177" customWidth="1"/>
    <col min="7249" max="7249" width="2.140625" style="177" customWidth="1"/>
    <col min="7250" max="7250" width="0.5703125" style="177" customWidth="1"/>
    <col min="7251" max="7251" width="2.140625" style="177" customWidth="1"/>
    <col min="7252" max="7252" width="0.5703125" style="177" customWidth="1"/>
    <col min="7253" max="7253" width="2.140625" style="177" customWidth="1"/>
    <col min="7254" max="7254" width="0.5703125" style="177" customWidth="1"/>
    <col min="7255" max="7256" width="2.57031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7109375" style="177" customWidth="1"/>
    <col min="7430" max="7430" width="1.140625" style="177" customWidth="1"/>
    <col min="7431" max="7435" width="0.7109375" style="177" customWidth="1"/>
    <col min="7436" max="7436" width="0.5703125" style="177" customWidth="1"/>
    <col min="7437" max="7449" width="0.7109375" style="177" customWidth="1"/>
    <col min="7450" max="7450" width="1.4257812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 style="177" customWidth="1"/>
    <col min="7487" max="7488" width="0.5703125" style="177" customWidth="1"/>
    <col min="7489" max="7489" width="2.140625" style="177" customWidth="1"/>
    <col min="7490" max="7490" width="0.5703125" style="177" customWidth="1"/>
    <col min="7491" max="7491" width="2.140625" style="177" customWidth="1"/>
    <col min="7492" max="7492" width="0.5703125" style="177" customWidth="1"/>
    <col min="7493" max="7493" width="2.140625" style="177" customWidth="1"/>
    <col min="7494" max="7494" width="0.5703125" style="177" customWidth="1"/>
    <col min="7495" max="7495" width="2.140625" style="177" customWidth="1"/>
    <col min="7496" max="7496" width="0.5703125" style="177" customWidth="1"/>
    <col min="7497" max="7497" width="2.140625" style="177" customWidth="1"/>
    <col min="7498" max="7498" width="0.5703125" style="177" customWidth="1"/>
    <col min="7499" max="7499" width="2.140625" style="177" customWidth="1"/>
    <col min="7500" max="7500" width="0.5703125" style="177" customWidth="1"/>
    <col min="7501" max="7501" width="2.140625" style="177" customWidth="1"/>
    <col min="7502" max="7502" width="0.5703125" style="177" customWidth="1"/>
    <col min="7503" max="7503" width="2.140625" style="177" customWidth="1"/>
    <col min="7504" max="7504" width="0.5703125" style="177" customWidth="1"/>
    <col min="7505" max="7505" width="2.140625" style="177" customWidth="1"/>
    <col min="7506" max="7506" width="0.5703125" style="177" customWidth="1"/>
    <col min="7507" max="7507" width="2.140625" style="177" customWidth="1"/>
    <col min="7508" max="7508" width="0.5703125" style="177" customWidth="1"/>
    <col min="7509" max="7509" width="2.140625" style="177" customWidth="1"/>
    <col min="7510" max="7510" width="0.5703125" style="177" customWidth="1"/>
    <col min="7511" max="7512" width="2.57031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7109375" style="177" customWidth="1"/>
    <col min="7686" max="7686" width="1.140625" style="177" customWidth="1"/>
    <col min="7687" max="7691" width="0.7109375" style="177" customWidth="1"/>
    <col min="7692" max="7692" width="0.5703125" style="177" customWidth="1"/>
    <col min="7693" max="7705" width="0.7109375" style="177" customWidth="1"/>
    <col min="7706" max="7706" width="1.4257812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 style="177" customWidth="1"/>
    <col min="7743" max="7744" width="0.5703125" style="177" customWidth="1"/>
    <col min="7745" max="7745" width="2.140625" style="177" customWidth="1"/>
    <col min="7746" max="7746" width="0.5703125" style="177" customWidth="1"/>
    <col min="7747" max="7747" width="2.140625" style="177" customWidth="1"/>
    <col min="7748" max="7748" width="0.5703125" style="177" customWidth="1"/>
    <col min="7749" max="7749" width="2.140625" style="177" customWidth="1"/>
    <col min="7750" max="7750" width="0.5703125" style="177" customWidth="1"/>
    <col min="7751" max="7751" width="2.140625" style="177" customWidth="1"/>
    <col min="7752" max="7752" width="0.5703125" style="177" customWidth="1"/>
    <col min="7753" max="7753" width="2.140625" style="177" customWidth="1"/>
    <col min="7754" max="7754" width="0.5703125" style="177" customWidth="1"/>
    <col min="7755" max="7755" width="2.140625" style="177" customWidth="1"/>
    <col min="7756" max="7756" width="0.5703125" style="177" customWidth="1"/>
    <col min="7757" max="7757" width="2.140625" style="177" customWidth="1"/>
    <col min="7758" max="7758" width="0.5703125" style="177" customWidth="1"/>
    <col min="7759" max="7759" width="2.140625" style="177" customWidth="1"/>
    <col min="7760" max="7760" width="0.5703125" style="177" customWidth="1"/>
    <col min="7761" max="7761" width="2.140625" style="177" customWidth="1"/>
    <col min="7762" max="7762" width="0.5703125" style="177" customWidth="1"/>
    <col min="7763" max="7763" width="2.140625" style="177" customWidth="1"/>
    <col min="7764" max="7764" width="0.5703125" style="177" customWidth="1"/>
    <col min="7765" max="7765" width="2.140625" style="177" customWidth="1"/>
    <col min="7766" max="7766" width="0.5703125" style="177" customWidth="1"/>
    <col min="7767" max="7768" width="2.57031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7109375" style="177" customWidth="1"/>
    <col min="7942" max="7942" width="1.140625" style="177" customWidth="1"/>
    <col min="7943" max="7947" width="0.7109375" style="177" customWidth="1"/>
    <col min="7948" max="7948" width="0.5703125" style="177" customWidth="1"/>
    <col min="7949" max="7961" width="0.7109375" style="177" customWidth="1"/>
    <col min="7962" max="7962" width="1.4257812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 style="177" customWidth="1"/>
    <col min="7999" max="8000" width="0.5703125" style="177" customWidth="1"/>
    <col min="8001" max="8001" width="2.140625" style="177" customWidth="1"/>
    <col min="8002" max="8002" width="0.5703125" style="177" customWidth="1"/>
    <col min="8003" max="8003" width="2.140625" style="177" customWidth="1"/>
    <col min="8004" max="8004" width="0.5703125" style="177" customWidth="1"/>
    <col min="8005" max="8005" width="2.140625" style="177" customWidth="1"/>
    <col min="8006" max="8006" width="0.5703125" style="177" customWidth="1"/>
    <col min="8007" max="8007" width="2.140625" style="177" customWidth="1"/>
    <col min="8008" max="8008" width="0.5703125" style="177" customWidth="1"/>
    <col min="8009" max="8009" width="2.140625" style="177" customWidth="1"/>
    <col min="8010" max="8010" width="0.5703125" style="177" customWidth="1"/>
    <col min="8011" max="8011" width="2.140625" style="177" customWidth="1"/>
    <col min="8012" max="8012" width="0.5703125" style="177" customWidth="1"/>
    <col min="8013" max="8013" width="2.140625" style="177" customWidth="1"/>
    <col min="8014" max="8014" width="0.5703125" style="177" customWidth="1"/>
    <col min="8015" max="8015" width="2.140625" style="177" customWidth="1"/>
    <col min="8016" max="8016" width="0.5703125" style="177" customWidth="1"/>
    <col min="8017" max="8017" width="2.140625" style="177" customWidth="1"/>
    <col min="8018" max="8018" width="0.5703125" style="177" customWidth="1"/>
    <col min="8019" max="8019" width="2.140625" style="177" customWidth="1"/>
    <col min="8020" max="8020" width="0.5703125" style="177" customWidth="1"/>
    <col min="8021" max="8021" width="2.140625" style="177" customWidth="1"/>
    <col min="8022" max="8022" width="0.5703125" style="177" customWidth="1"/>
    <col min="8023" max="8024" width="2.57031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7109375" style="177" customWidth="1"/>
    <col min="8198" max="8198" width="1.140625" style="177" customWidth="1"/>
    <col min="8199" max="8203" width="0.7109375" style="177" customWidth="1"/>
    <col min="8204" max="8204" width="0.5703125" style="177" customWidth="1"/>
    <col min="8205" max="8217" width="0.7109375" style="177" customWidth="1"/>
    <col min="8218" max="8218" width="1.4257812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 style="177" customWidth="1"/>
    <col min="8255" max="8256" width="0.5703125" style="177" customWidth="1"/>
    <col min="8257" max="8257" width="2.140625" style="177" customWidth="1"/>
    <col min="8258" max="8258" width="0.5703125" style="177" customWidth="1"/>
    <col min="8259" max="8259" width="2.140625" style="177" customWidth="1"/>
    <col min="8260" max="8260" width="0.5703125" style="177" customWidth="1"/>
    <col min="8261" max="8261" width="2.140625" style="177" customWidth="1"/>
    <col min="8262" max="8262" width="0.5703125" style="177" customWidth="1"/>
    <col min="8263" max="8263" width="2.140625" style="177" customWidth="1"/>
    <col min="8264" max="8264" width="0.5703125" style="177" customWidth="1"/>
    <col min="8265" max="8265" width="2.140625" style="177" customWidth="1"/>
    <col min="8266" max="8266" width="0.5703125" style="177" customWidth="1"/>
    <col min="8267" max="8267" width="2.140625" style="177" customWidth="1"/>
    <col min="8268" max="8268" width="0.5703125" style="177" customWidth="1"/>
    <col min="8269" max="8269" width="2.140625" style="177" customWidth="1"/>
    <col min="8270" max="8270" width="0.5703125" style="177" customWidth="1"/>
    <col min="8271" max="8271" width="2.140625" style="177" customWidth="1"/>
    <col min="8272" max="8272" width="0.5703125" style="177" customWidth="1"/>
    <col min="8273" max="8273" width="2.140625" style="177" customWidth="1"/>
    <col min="8274" max="8274" width="0.5703125" style="177" customWidth="1"/>
    <col min="8275" max="8275" width="2.140625" style="177" customWidth="1"/>
    <col min="8276" max="8276" width="0.5703125" style="177" customWidth="1"/>
    <col min="8277" max="8277" width="2.140625" style="177" customWidth="1"/>
    <col min="8278" max="8278" width="0.5703125" style="177" customWidth="1"/>
    <col min="8279" max="8280" width="2.57031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7109375" style="177" customWidth="1"/>
    <col min="8454" max="8454" width="1.140625" style="177" customWidth="1"/>
    <col min="8455" max="8459" width="0.7109375" style="177" customWidth="1"/>
    <col min="8460" max="8460" width="0.5703125" style="177" customWidth="1"/>
    <col min="8461" max="8473" width="0.7109375" style="177" customWidth="1"/>
    <col min="8474" max="8474" width="1.4257812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 style="177" customWidth="1"/>
    <col min="8511" max="8512" width="0.5703125" style="177" customWidth="1"/>
    <col min="8513" max="8513" width="2.140625" style="177" customWidth="1"/>
    <col min="8514" max="8514" width="0.5703125" style="177" customWidth="1"/>
    <col min="8515" max="8515" width="2.140625" style="177" customWidth="1"/>
    <col min="8516" max="8516" width="0.5703125" style="177" customWidth="1"/>
    <col min="8517" max="8517" width="2.140625" style="177" customWidth="1"/>
    <col min="8518" max="8518" width="0.5703125" style="177" customWidth="1"/>
    <col min="8519" max="8519" width="2.140625" style="177" customWidth="1"/>
    <col min="8520" max="8520" width="0.5703125" style="177" customWidth="1"/>
    <col min="8521" max="8521" width="2.140625" style="177" customWidth="1"/>
    <col min="8522" max="8522" width="0.5703125" style="177" customWidth="1"/>
    <col min="8523" max="8523" width="2.140625" style="177" customWidth="1"/>
    <col min="8524" max="8524" width="0.5703125" style="177" customWidth="1"/>
    <col min="8525" max="8525" width="2.140625" style="177" customWidth="1"/>
    <col min="8526" max="8526" width="0.5703125" style="177" customWidth="1"/>
    <col min="8527" max="8527" width="2.140625" style="177" customWidth="1"/>
    <col min="8528" max="8528" width="0.5703125" style="177" customWidth="1"/>
    <col min="8529" max="8529" width="2.140625" style="177" customWidth="1"/>
    <col min="8530" max="8530" width="0.5703125" style="177" customWidth="1"/>
    <col min="8531" max="8531" width="2.140625" style="177" customWidth="1"/>
    <col min="8532" max="8532" width="0.5703125" style="177" customWidth="1"/>
    <col min="8533" max="8533" width="2.140625" style="177" customWidth="1"/>
    <col min="8534" max="8534" width="0.5703125" style="177" customWidth="1"/>
    <col min="8535" max="8536" width="2.57031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7109375" style="177" customWidth="1"/>
    <col min="8710" max="8710" width="1.140625" style="177" customWidth="1"/>
    <col min="8711" max="8715" width="0.7109375" style="177" customWidth="1"/>
    <col min="8716" max="8716" width="0.5703125" style="177" customWidth="1"/>
    <col min="8717" max="8729" width="0.7109375" style="177" customWidth="1"/>
    <col min="8730" max="8730" width="1.4257812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 style="177" customWidth="1"/>
    <col min="8767" max="8768" width="0.5703125" style="177" customWidth="1"/>
    <col min="8769" max="8769" width="2.140625" style="177" customWidth="1"/>
    <col min="8770" max="8770" width="0.5703125" style="177" customWidth="1"/>
    <col min="8771" max="8771" width="2.140625" style="177" customWidth="1"/>
    <col min="8772" max="8772" width="0.5703125" style="177" customWidth="1"/>
    <col min="8773" max="8773" width="2.140625" style="177" customWidth="1"/>
    <col min="8774" max="8774" width="0.5703125" style="177" customWidth="1"/>
    <col min="8775" max="8775" width="2.140625" style="177" customWidth="1"/>
    <col min="8776" max="8776" width="0.5703125" style="177" customWidth="1"/>
    <col min="8777" max="8777" width="2.140625" style="177" customWidth="1"/>
    <col min="8778" max="8778" width="0.5703125" style="177" customWidth="1"/>
    <col min="8779" max="8779" width="2.140625" style="177" customWidth="1"/>
    <col min="8780" max="8780" width="0.5703125" style="177" customWidth="1"/>
    <col min="8781" max="8781" width="2.140625" style="177" customWidth="1"/>
    <col min="8782" max="8782" width="0.5703125" style="177" customWidth="1"/>
    <col min="8783" max="8783" width="2.140625" style="177" customWidth="1"/>
    <col min="8784" max="8784" width="0.5703125" style="177" customWidth="1"/>
    <col min="8785" max="8785" width="2.140625" style="177" customWidth="1"/>
    <col min="8786" max="8786" width="0.5703125" style="177" customWidth="1"/>
    <col min="8787" max="8787" width="2.140625" style="177" customWidth="1"/>
    <col min="8788" max="8788" width="0.5703125" style="177" customWidth="1"/>
    <col min="8789" max="8789" width="2.140625" style="177" customWidth="1"/>
    <col min="8790" max="8790" width="0.5703125" style="177" customWidth="1"/>
    <col min="8791" max="8792" width="2.57031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7109375" style="177" customWidth="1"/>
    <col min="8966" max="8966" width="1.140625" style="177" customWidth="1"/>
    <col min="8967" max="8971" width="0.7109375" style="177" customWidth="1"/>
    <col min="8972" max="8972" width="0.5703125" style="177" customWidth="1"/>
    <col min="8973" max="8985" width="0.7109375" style="177" customWidth="1"/>
    <col min="8986" max="8986" width="1.4257812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 style="177" customWidth="1"/>
    <col min="9023" max="9024" width="0.5703125" style="177" customWidth="1"/>
    <col min="9025" max="9025" width="2.140625" style="177" customWidth="1"/>
    <col min="9026" max="9026" width="0.5703125" style="177" customWidth="1"/>
    <col min="9027" max="9027" width="2.140625" style="177" customWidth="1"/>
    <col min="9028" max="9028" width="0.5703125" style="177" customWidth="1"/>
    <col min="9029" max="9029" width="2.140625" style="177" customWidth="1"/>
    <col min="9030" max="9030" width="0.5703125" style="177" customWidth="1"/>
    <col min="9031" max="9031" width="2.140625" style="177" customWidth="1"/>
    <col min="9032" max="9032" width="0.5703125" style="177" customWidth="1"/>
    <col min="9033" max="9033" width="2.140625" style="177" customWidth="1"/>
    <col min="9034" max="9034" width="0.5703125" style="177" customWidth="1"/>
    <col min="9035" max="9035" width="2.140625" style="177" customWidth="1"/>
    <col min="9036" max="9036" width="0.5703125" style="177" customWidth="1"/>
    <col min="9037" max="9037" width="2.140625" style="177" customWidth="1"/>
    <col min="9038" max="9038" width="0.5703125" style="177" customWidth="1"/>
    <col min="9039" max="9039" width="2.140625" style="177" customWidth="1"/>
    <col min="9040" max="9040" width="0.5703125" style="177" customWidth="1"/>
    <col min="9041" max="9041" width="2.140625" style="177" customWidth="1"/>
    <col min="9042" max="9042" width="0.5703125" style="177" customWidth="1"/>
    <col min="9043" max="9043" width="2.140625" style="177" customWidth="1"/>
    <col min="9044" max="9044" width="0.5703125" style="177" customWidth="1"/>
    <col min="9045" max="9045" width="2.140625" style="177" customWidth="1"/>
    <col min="9046" max="9046" width="0.5703125" style="177" customWidth="1"/>
    <col min="9047" max="9048" width="2.57031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7109375" style="177" customWidth="1"/>
    <col min="9222" max="9222" width="1.140625" style="177" customWidth="1"/>
    <col min="9223" max="9227" width="0.7109375" style="177" customWidth="1"/>
    <col min="9228" max="9228" width="0.5703125" style="177" customWidth="1"/>
    <col min="9229" max="9241" width="0.7109375" style="177" customWidth="1"/>
    <col min="9242" max="9242" width="1.4257812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 style="177" customWidth="1"/>
    <col min="9279" max="9280" width="0.5703125" style="177" customWidth="1"/>
    <col min="9281" max="9281" width="2.140625" style="177" customWidth="1"/>
    <col min="9282" max="9282" width="0.5703125" style="177" customWidth="1"/>
    <col min="9283" max="9283" width="2.140625" style="177" customWidth="1"/>
    <col min="9284" max="9284" width="0.5703125" style="177" customWidth="1"/>
    <col min="9285" max="9285" width="2.140625" style="177" customWidth="1"/>
    <col min="9286" max="9286" width="0.5703125" style="177" customWidth="1"/>
    <col min="9287" max="9287" width="2.140625" style="177" customWidth="1"/>
    <col min="9288" max="9288" width="0.5703125" style="177" customWidth="1"/>
    <col min="9289" max="9289" width="2.140625" style="177" customWidth="1"/>
    <col min="9290" max="9290" width="0.5703125" style="177" customWidth="1"/>
    <col min="9291" max="9291" width="2.140625" style="177" customWidth="1"/>
    <col min="9292" max="9292" width="0.5703125" style="177" customWidth="1"/>
    <col min="9293" max="9293" width="2.140625" style="177" customWidth="1"/>
    <col min="9294" max="9294" width="0.5703125" style="177" customWidth="1"/>
    <col min="9295" max="9295" width="2.140625" style="177" customWidth="1"/>
    <col min="9296" max="9296" width="0.5703125" style="177" customWidth="1"/>
    <col min="9297" max="9297" width="2.140625" style="177" customWidth="1"/>
    <col min="9298" max="9298" width="0.5703125" style="177" customWidth="1"/>
    <col min="9299" max="9299" width="2.140625" style="177" customWidth="1"/>
    <col min="9300" max="9300" width="0.5703125" style="177" customWidth="1"/>
    <col min="9301" max="9301" width="2.140625" style="177" customWidth="1"/>
    <col min="9302" max="9302" width="0.5703125" style="177" customWidth="1"/>
    <col min="9303" max="9304" width="2.57031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7109375" style="177" customWidth="1"/>
    <col min="9478" max="9478" width="1.140625" style="177" customWidth="1"/>
    <col min="9479" max="9483" width="0.7109375" style="177" customWidth="1"/>
    <col min="9484" max="9484" width="0.5703125" style="177" customWidth="1"/>
    <col min="9485" max="9497" width="0.7109375" style="177" customWidth="1"/>
    <col min="9498" max="9498" width="1.4257812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 style="177" customWidth="1"/>
    <col min="9535" max="9536" width="0.5703125" style="177" customWidth="1"/>
    <col min="9537" max="9537" width="2.140625" style="177" customWidth="1"/>
    <col min="9538" max="9538" width="0.5703125" style="177" customWidth="1"/>
    <col min="9539" max="9539" width="2.140625" style="177" customWidth="1"/>
    <col min="9540" max="9540" width="0.5703125" style="177" customWidth="1"/>
    <col min="9541" max="9541" width="2.140625" style="177" customWidth="1"/>
    <col min="9542" max="9542" width="0.5703125" style="177" customWidth="1"/>
    <col min="9543" max="9543" width="2.140625" style="177" customWidth="1"/>
    <col min="9544" max="9544" width="0.5703125" style="177" customWidth="1"/>
    <col min="9545" max="9545" width="2.140625" style="177" customWidth="1"/>
    <col min="9546" max="9546" width="0.5703125" style="177" customWidth="1"/>
    <col min="9547" max="9547" width="2.140625" style="177" customWidth="1"/>
    <col min="9548" max="9548" width="0.5703125" style="177" customWidth="1"/>
    <col min="9549" max="9549" width="2.140625" style="177" customWidth="1"/>
    <col min="9550" max="9550" width="0.5703125" style="177" customWidth="1"/>
    <col min="9551" max="9551" width="2.140625" style="177" customWidth="1"/>
    <col min="9552" max="9552" width="0.5703125" style="177" customWidth="1"/>
    <col min="9553" max="9553" width="2.140625" style="177" customWidth="1"/>
    <col min="9554" max="9554" width="0.5703125" style="177" customWidth="1"/>
    <col min="9555" max="9555" width="2.140625" style="177" customWidth="1"/>
    <col min="9556" max="9556" width="0.5703125" style="177" customWidth="1"/>
    <col min="9557" max="9557" width="2.140625" style="177" customWidth="1"/>
    <col min="9558" max="9558" width="0.5703125" style="177" customWidth="1"/>
    <col min="9559" max="9560" width="2.57031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7109375" style="177" customWidth="1"/>
    <col min="9734" max="9734" width="1.140625" style="177" customWidth="1"/>
    <col min="9735" max="9739" width="0.7109375" style="177" customWidth="1"/>
    <col min="9740" max="9740" width="0.5703125" style="177" customWidth="1"/>
    <col min="9741" max="9753" width="0.7109375" style="177" customWidth="1"/>
    <col min="9754" max="9754" width="1.4257812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 style="177" customWidth="1"/>
    <col min="9791" max="9792" width="0.5703125" style="177" customWidth="1"/>
    <col min="9793" max="9793" width="2.140625" style="177" customWidth="1"/>
    <col min="9794" max="9794" width="0.5703125" style="177" customWidth="1"/>
    <col min="9795" max="9795" width="2.140625" style="177" customWidth="1"/>
    <col min="9796" max="9796" width="0.5703125" style="177" customWidth="1"/>
    <col min="9797" max="9797" width="2.140625" style="177" customWidth="1"/>
    <col min="9798" max="9798" width="0.5703125" style="177" customWidth="1"/>
    <col min="9799" max="9799" width="2.140625" style="177" customWidth="1"/>
    <col min="9800" max="9800" width="0.5703125" style="177" customWidth="1"/>
    <col min="9801" max="9801" width="2.140625" style="177" customWidth="1"/>
    <col min="9802" max="9802" width="0.5703125" style="177" customWidth="1"/>
    <col min="9803" max="9803" width="2.140625" style="177" customWidth="1"/>
    <col min="9804" max="9804" width="0.5703125" style="177" customWidth="1"/>
    <col min="9805" max="9805" width="2.140625" style="177" customWidth="1"/>
    <col min="9806" max="9806" width="0.5703125" style="177" customWidth="1"/>
    <col min="9807" max="9807" width="2.140625" style="177" customWidth="1"/>
    <col min="9808" max="9808" width="0.5703125" style="177" customWidth="1"/>
    <col min="9809" max="9809" width="2.140625" style="177" customWidth="1"/>
    <col min="9810" max="9810" width="0.5703125" style="177" customWidth="1"/>
    <col min="9811" max="9811" width="2.140625" style="177" customWidth="1"/>
    <col min="9812" max="9812" width="0.5703125" style="177" customWidth="1"/>
    <col min="9813" max="9813" width="2.140625" style="177" customWidth="1"/>
    <col min="9814" max="9814" width="0.5703125" style="177" customWidth="1"/>
    <col min="9815" max="9816" width="2.57031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7109375" style="177" customWidth="1"/>
    <col min="9990" max="9990" width="1.140625" style="177" customWidth="1"/>
    <col min="9991" max="9995" width="0.7109375" style="177" customWidth="1"/>
    <col min="9996" max="9996" width="0.5703125" style="177" customWidth="1"/>
    <col min="9997" max="10009" width="0.7109375" style="177" customWidth="1"/>
    <col min="10010" max="10010" width="1.4257812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 style="177" customWidth="1"/>
    <col min="10047" max="10048" width="0.5703125" style="177" customWidth="1"/>
    <col min="10049" max="10049" width="2.140625" style="177" customWidth="1"/>
    <col min="10050" max="10050" width="0.5703125" style="177" customWidth="1"/>
    <col min="10051" max="10051" width="2.140625" style="177" customWidth="1"/>
    <col min="10052" max="10052" width="0.5703125" style="177" customWidth="1"/>
    <col min="10053" max="10053" width="2.140625" style="177" customWidth="1"/>
    <col min="10054" max="10054" width="0.5703125" style="177" customWidth="1"/>
    <col min="10055" max="10055" width="2.140625" style="177" customWidth="1"/>
    <col min="10056" max="10056" width="0.5703125" style="177" customWidth="1"/>
    <col min="10057" max="10057" width="2.140625" style="177" customWidth="1"/>
    <col min="10058" max="10058" width="0.5703125" style="177" customWidth="1"/>
    <col min="10059" max="10059" width="2.140625" style="177" customWidth="1"/>
    <col min="10060" max="10060" width="0.5703125" style="177" customWidth="1"/>
    <col min="10061" max="10061" width="2.140625" style="177" customWidth="1"/>
    <col min="10062" max="10062" width="0.5703125" style="177" customWidth="1"/>
    <col min="10063" max="10063" width="2.140625" style="177" customWidth="1"/>
    <col min="10064" max="10064" width="0.5703125" style="177" customWidth="1"/>
    <col min="10065" max="10065" width="2.140625" style="177" customWidth="1"/>
    <col min="10066" max="10066" width="0.5703125" style="177" customWidth="1"/>
    <col min="10067" max="10067" width="2.140625" style="177" customWidth="1"/>
    <col min="10068" max="10068" width="0.5703125" style="177" customWidth="1"/>
    <col min="10069" max="10069" width="2.140625" style="177" customWidth="1"/>
    <col min="10070" max="10070" width="0.5703125" style="177" customWidth="1"/>
    <col min="10071" max="10072" width="2.57031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7109375" style="177" customWidth="1"/>
    <col min="10246" max="10246" width="1.140625" style="177" customWidth="1"/>
    <col min="10247" max="10251" width="0.7109375" style="177" customWidth="1"/>
    <col min="10252" max="10252" width="0.5703125" style="177" customWidth="1"/>
    <col min="10253" max="10265" width="0.7109375" style="177" customWidth="1"/>
    <col min="10266" max="10266" width="1.4257812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 style="177" customWidth="1"/>
    <col min="10303" max="10304" width="0.5703125" style="177" customWidth="1"/>
    <col min="10305" max="10305" width="2.140625" style="177" customWidth="1"/>
    <col min="10306" max="10306" width="0.5703125" style="177" customWidth="1"/>
    <col min="10307" max="10307" width="2.140625" style="177" customWidth="1"/>
    <col min="10308" max="10308" width="0.5703125" style="177" customWidth="1"/>
    <col min="10309" max="10309" width="2.140625" style="177" customWidth="1"/>
    <col min="10310" max="10310" width="0.5703125" style="177" customWidth="1"/>
    <col min="10311" max="10311" width="2.140625" style="177" customWidth="1"/>
    <col min="10312" max="10312" width="0.5703125" style="177" customWidth="1"/>
    <col min="10313" max="10313" width="2.140625" style="177" customWidth="1"/>
    <col min="10314" max="10314" width="0.5703125" style="177" customWidth="1"/>
    <col min="10315" max="10315" width="2.140625" style="177" customWidth="1"/>
    <col min="10316" max="10316" width="0.5703125" style="177" customWidth="1"/>
    <col min="10317" max="10317" width="2.140625" style="177" customWidth="1"/>
    <col min="10318" max="10318" width="0.5703125" style="177" customWidth="1"/>
    <col min="10319" max="10319" width="2.140625" style="177" customWidth="1"/>
    <col min="10320" max="10320" width="0.5703125" style="177" customWidth="1"/>
    <col min="10321" max="10321" width="2.140625" style="177" customWidth="1"/>
    <col min="10322" max="10322" width="0.5703125" style="177" customWidth="1"/>
    <col min="10323" max="10323" width="2.140625" style="177" customWidth="1"/>
    <col min="10324" max="10324" width="0.5703125" style="177" customWidth="1"/>
    <col min="10325" max="10325" width="2.140625" style="177" customWidth="1"/>
    <col min="10326" max="10326" width="0.5703125" style="177" customWidth="1"/>
    <col min="10327" max="10328" width="2.57031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7109375" style="177" customWidth="1"/>
    <col min="10502" max="10502" width="1.140625" style="177" customWidth="1"/>
    <col min="10503" max="10507" width="0.7109375" style="177" customWidth="1"/>
    <col min="10508" max="10508" width="0.5703125" style="177" customWidth="1"/>
    <col min="10509" max="10521" width="0.7109375" style="177" customWidth="1"/>
    <col min="10522" max="10522" width="1.4257812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 style="177" customWidth="1"/>
    <col min="10559" max="10560" width="0.5703125" style="177" customWidth="1"/>
    <col min="10561" max="10561" width="2.140625" style="177" customWidth="1"/>
    <col min="10562" max="10562" width="0.5703125" style="177" customWidth="1"/>
    <col min="10563" max="10563" width="2.140625" style="177" customWidth="1"/>
    <col min="10564" max="10564" width="0.5703125" style="177" customWidth="1"/>
    <col min="10565" max="10565" width="2.140625" style="177" customWidth="1"/>
    <col min="10566" max="10566" width="0.5703125" style="177" customWidth="1"/>
    <col min="10567" max="10567" width="2.140625" style="177" customWidth="1"/>
    <col min="10568" max="10568" width="0.5703125" style="177" customWidth="1"/>
    <col min="10569" max="10569" width="2.140625" style="177" customWidth="1"/>
    <col min="10570" max="10570" width="0.5703125" style="177" customWidth="1"/>
    <col min="10571" max="10571" width="2.140625" style="177" customWidth="1"/>
    <col min="10572" max="10572" width="0.5703125" style="177" customWidth="1"/>
    <col min="10573" max="10573" width="2.140625" style="177" customWidth="1"/>
    <col min="10574" max="10574" width="0.5703125" style="177" customWidth="1"/>
    <col min="10575" max="10575" width="2.140625" style="177" customWidth="1"/>
    <col min="10576" max="10576" width="0.5703125" style="177" customWidth="1"/>
    <col min="10577" max="10577" width="2.140625" style="177" customWidth="1"/>
    <col min="10578" max="10578" width="0.5703125" style="177" customWidth="1"/>
    <col min="10579" max="10579" width="2.140625" style="177" customWidth="1"/>
    <col min="10580" max="10580" width="0.5703125" style="177" customWidth="1"/>
    <col min="10581" max="10581" width="2.140625" style="177" customWidth="1"/>
    <col min="10582" max="10582" width="0.5703125" style="177" customWidth="1"/>
    <col min="10583" max="10584" width="2.57031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7109375" style="177" customWidth="1"/>
    <col min="10758" max="10758" width="1.140625" style="177" customWidth="1"/>
    <col min="10759" max="10763" width="0.7109375" style="177" customWidth="1"/>
    <col min="10764" max="10764" width="0.5703125" style="177" customWidth="1"/>
    <col min="10765" max="10777" width="0.7109375" style="177" customWidth="1"/>
    <col min="10778" max="10778" width="1.4257812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 style="177" customWidth="1"/>
    <col min="10815" max="10816" width="0.5703125" style="177" customWidth="1"/>
    <col min="10817" max="10817" width="2.140625" style="177" customWidth="1"/>
    <col min="10818" max="10818" width="0.5703125" style="177" customWidth="1"/>
    <col min="10819" max="10819" width="2.140625" style="177" customWidth="1"/>
    <col min="10820" max="10820" width="0.5703125" style="177" customWidth="1"/>
    <col min="10821" max="10821" width="2.140625" style="177" customWidth="1"/>
    <col min="10822" max="10822" width="0.5703125" style="177" customWidth="1"/>
    <col min="10823" max="10823" width="2.140625" style="177" customWidth="1"/>
    <col min="10824" max="10824" width="0.5703125" style="177" customWidth="1"/>
    <col min="10825" max="10825" width="2.140625" style="177" customWidth="1"/>
    <col min="10826" max="10826" width="0.5703125" style="177" customWidth="1"/>
    <col min="10827" max="10827" width="2.140625" style="177" customWidth="1"/>
    <col min="10828" max="10828" width="0.5703125" style="177" customWidth="1"/>
    <col min="10829" max="10829" width="2.140625" style="177" customWidth="1"/>
    <col min="10830" max="10830" width="0.5703125" style="177" customWidth="1"/>
    <col min="10831" max="10831" width="2.140625" style="177" customWidth="1"/>
    <col min="10832" max="10832" width="0.5703125" style="177" customWidth="1"/>
    <col min="10833" max="10833" width="2.140625" style="177" customWidth="1"/>
    <col min="10834" max="10834" width="0.5703125" style="177" customWidth="1"/>
    <col min="10835" max="10835" width="2.140625" style="177" customWidth="1"/>
    <col min="10836" max="10836" width="0.5703125" style="177" customWidth="1"/>
    <col min="10837" max="10837" width="2.140625" style="177" customWidth="1"/>
    <col min="10838" max="10838" width="0.5703125" style="177" customWidth="1"/>
    <col min="10839" max="10840" width="2.57031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7109375" style="177" customWidth="1"/>
    <col min="11014" max="11014" width="1.140625" style="177" customWidth="1"/>
    <col min="11015" max="11019" width="0.7109375" style="177" customWidth="1"/>
    <col min="11020" max="11020" width="0.5703125" style="177" customWidth="1"/>
    <col min="11021" max="11033" width="0.7109375" style="177" customWidth="1"/>
    <col min="11034" max="11034" width="1.4257812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 style="177" customWidth="1"/>
    <col min="11071" max="11072" width="0.5703125" style="177" customWidth="1"/>
    <col min="11073" max="11073" width="2.140625" style="177" customWidth="1"/>
    <col min="11074" max="11074" width="0.5703125" style="177" customWidth="1"/>
    <col min="11075" max="11075" width="2.140625" style="177" customWidth="1"/>
    <col min="11076" max="11076" width="0.5703125" style="177" customWidth="1"/>
    <col min="11077" max="11077" width="2.140625" style="177" customWidth="1"/>
    <col min="11078" max="11078" width="0.5703125" style="177" customWidth="1"/>
    <col min="11079" max="11079" width="2.140625" style="177" customWidth="1"/>
    <col min="11080" max="11080" width="0.5703125" style="177" customWidth="1"/>
    <col min="11081" max="11081" width="2.140625" style="177" customWidth="1"/>
    <col min="11082" max="11082" width="0.5703125" style="177" customWidth="1"/>
    <col min="11083" max="11083" width="2.140625" style="177" customWidth="1"/>
    <col min="11084" max="11084" width="0.5703125" style="177" customWidth="1"/>
    <col min="11085" max="11085" width="2.140625" style="177" customWidth="1"/>
    <col min="11086" max="11086" width="0.5703125" style="177" customWidth="1"/>
    <col min="11087" max="11087" width="2.140625" style="177" customWidth="1"/>
    <col min="11088" max="11088" width="0.5703125" style="177" customWidth="1"/>
    <col min="11089" max="11089" width="2.140625" style="177" customWidth="1"/>
    <col min="11090" max="11090" width="0.5703125" style="177" customWidth="1"/>
    <col min="11091" max="11091" width="2.140625" style="177" customWidth="1"/>
    <col min="11092" max="11092" width="0.5703125" style="177" customWidth="1"/>
    <col min="11093" max="11093" width="2.140625" style="177" customWidth="1"/>
    <col min="11094" max="11094" width="0.5703125" style="177" customWidth="1"/>
    <col min="11095" max="11096" width="2.57031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7109375" style="177" customWidth="1"/>
    <col min="11270" max="11270" width="1.140625" style="177" customWidth="1"/>
    <col min="11271" max="11275" width="0.7109375" style="177" customWidth="1"/>
    <col min="11276" max="11276" width="0.5703125" style="177" customWidth="1"/>
    <col min="11277" max="11289" width="0.7109375" style="177" customWidth="1"/>
    <col min="11290" max="11290" width="1.4257812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 style="177" customWidth="1"/>
    <col min="11327" max="11328" width="0.5703125" style="177" customWidth="1"/>
    <col min="11329" max="11329" width="2.140625" style="177" customWidth="1"/>
    <col min="11330" max="11330" width="0.5703125" style="177" customWidth="1"/>
    <col min="11331" max="11331" width="2.140625" style="177" customWidth="1"/>
    <col min="11332" max="11332" width="0.5703125" style="177" customWidth="1"/>
    <col min="11333" max="11333" width="2.140625" style="177" customWidth="1"/>
    <col min="11334" max="11334" width="0.5703125" style="177" customWidth="1"/>
    <col min="11335" max="11335" width="2.140625" style="177" customWidth="1"/>
    <col min="11336" max="11336" width="0.5703125" style="177" customWidth="1"/>
    <col min="11337" max="11337" width="2.140625" style="177" customWidth="1"/>
    <col min="11338" max="11338" width="0.5703125" style="177" customWidth="1"/>
    <col min="11339" max="11339" width="2.140625" style="177" customWidth="1"/>
    <col min="11340" max="11340" width="0.5703125" style="177" customWidth="1"/>
    <col min="11341" max="11341" width="2.140625" style="177" customWidth="1"/>
    <col min="11342" max="11342" width="0.5703125" style="177" customWidth="1"/>
    <col min="11343" max="11343" width="2.140625" style="177" customWidth="1"/>
    <col min="11344" max="11344" width="0.5703125" style="177" customWidth="1"/>
    <col min="11345" max="11345" width="2.140625" style="177" customWidth="1"/>
    <col min="11346" max="11346" width="0.5703125" style="177" customWidth="1"/>
    <col min="11347" max="11347" width="2.140625" style="177" customWidth="1"/>
    <col min="11348" max="11348" width="0.5703125" style="177" customWidth="1"/>
    <col min="11349" max="11349" width="2.140625" style="177" customWidth="1"/>
    <col min="11350" max="11350" width="0.5703125" style="177" customWidth="1"/>
    <col min="11351" max="11352" width="2.57031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7109375" style="177" customWidth="1"/>
    <col min="11526" max="11526" width="1.140625" style="177" customWidth="1"/>
    <col min="11527" max="11531" width="0.7109375" style="177" customWidth="1"/>
    <col min="11532" max="11532" width="0.5703125" style="177" customWidth="1"/>
    <col min="11533" max="11545" width="0.7109375" style="177" customWidth="1"/>
    <col min="11546" max="11546" width="1.4257812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 style="177" customWidth="1"/>
    <col min="11583" max="11584" width="0.5703125" style="177" customWidth="1"/>
    <col min="11585" max="11585" width="2.140625" style="177" customWidth="1"/>
    <col min="11586" max="11586" width="0.5703125" style="177" customWidth="1"/>
    <col min="11587" max="11587" width="2.140625" style="177" customWidth="1"/>
    <col min="11588" max="11588" width="0.5703125" style="177" customWidth="1"/>
    <col min="11589" max="11589" width="2.140625" style="177" customWidth="1"/>
    <col min="11590" max="11590" width="0.5703125" style="177" customWidth="1"/>
    <col min="11591" max="11591" width="2.140625" style="177" customWidth="1"/>
    <col min="11592" max="11592" width="0.5703125" style="177" customWidth="1"/>
    <col min="11593" max="11593" width="2.140625" style="177" customWidth="1"/>
    <col min="11594" max="11594" width="0.5703125" style="177" customWidth="1"/>
    <col min="11595" max="11595" width="2.140625" style="177" customWidth="1"/>
    <col min="11596" max="11596" width="0.5703125" style="177" customWidth="1"/>
    <col min="11597" max="11597" width="2.140625" style="177" customWidth="1"/>
    <col min="11598" max="11598" width="0.5703125" style="177" customWidth="1"/>
    <col min="11599" max="11599" width="2.140625" style="177" customWidth="1"/>
    <col min="11600" max="11600" width="0.5703125" style="177" customWidth="1"/>
    <col min="11601" max="11601" width="2.140625" style="177" customWidth="1"/>
    <col min="11602" max="11602" width="0.5703125" style="177" customWidth="1"/>
    <col min="11603" max="11603" width="2.140625" style="177" customWidth="1"/>
    <col min="11604" max="11604" width="0.5703125" style="177" customWidth="1"/>
    <col min="11605" max="11605" width="2.140625" style="177" customWidth="1"/>
    <col min="11606" max="11606" width="0.5703125" style="177" customWidth="1"/>
    <col min="11607" max="11608" width="2.57031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7109375" style="177" customWidth="1"/>
    <col min="11782" max="11782" width="1.140625" style="177" customWidth="1"/>
    <col min="11783" max="11787" width="0.7109375" style="177" customWidth="1"/>
    <col min="11788" max="11788" width="0.5703125" style="177" customWidth="1"/>
    <col min="11789" max="11801" width="0.7109375" style="177" customWidth="1"/>
    <col min="11802" max="11802" width="1.4257812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 style="177" customWidth="1"/>
    <col min="11839" max="11840" width="0.5703125" style="177" customWidth="1"/>
    <col min="11841" max="11841" width="2.140625" style="177" customWidth="1"/>
    <col min="11842" max="11842" width="0.5703125" style="177" customWidth="1"/>
    <col min="11843" max="11843" width="2.140625" style="177" customWidth="1"/>
    <col min="11844" max="11844" width="0.5703125" style="177" customWidth="1"/>
    <col min="11845" max="11845" width="2.140625" style="177" customWidth="1"/>
    <col min="11846" max="11846" width="0.5703125" style="177" customWidth="1"/>
    <col min="11847" max="11847" width="2.140625" style="177" customWidth="1"/>
    <col min="11848" max="11848" width="0.5703125" style="177" customWidth="1"/>
    <col min="11849" max="11849" width="2.140625" style="177" customWidth="1"/>
    <col min="11850" max="11850" width="0.5703125" style="177" customWidth="1"/>
    <col min="11851" max="11851" width="2.140625" style="177" customWidth="1"/>
    <col min="11852" max="11852" width="0.5703125" style="177" customWidth="1"/>
    <col min="11853" max="11853" width="2.140625" style="177" customWidth="1"/>
    <col min="11854" max="11854" width="0.5703125" style="177" customWidth="1"/>
    <col min="11855" max="11855" width="2.140625" style="177" customWidth="1"/>
    <col min="11856" max="11856" width="0.5703125" style="177" customWidth="1"/>
    <col min="11857" max="11857" width="2.140625" style="177" customWidth="1"/>
    <col min="11858" max="11858" width="0.5703125" style="177" customWidth="1"/>
    <col min="11859" max="11859" width="2.140625" style="177" customWidth="1"/>
    <col min="11860" max="11860" width="0.5703125" style="177" customWidth="1"/>
    <col min="11861" max="11861" width="2.140625" style="177" customWidth="1"/>
    <col min="11862" max="11862" width="0.5703125" style="177" customWidth="1"/>
    <col min="11863" max="11864" width="2.57031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7109375" style="177" customWidth="1"/>
    <col min="12038" max="12038" width="1.140625" style="177" customWidth="1"/>
    <col min="12039" max="12043" width="0.7109375" style="177" customWidth="1"/>
    <col min="12044" max="12044" width="0.5703125" style="177" customWidth="1"/>
    <col min="12045" max="12057" width="0.7109375" style="177" customWidth="1"/>
    <col min="12058" max="12058" width="1.4257812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 style="177" customWidth="1"/>
    <col min="12095" max="12096" width="0.5703125" style="177" customWidth="1"/>
    <col min="12097" max="12097" width="2.140625" style="177" customWidth="1"/>
    <col min="12098" max="12098" width="0.5703125" style="177" customWidth="1"/>
    <col min="12099" max="12099" width="2.140625" style="177" customWidth="1"/>
    <col min="12100" max="12100" width="0.5703125" style="177" customWidth="1"/>
    <col min="12101" max="12101" width="2.140625" style="177" customWidth="1"/>
    <col min="12102" max="12102" width="0.5703125" style="177" customWidth="1"/>
    <col min="12103" max="12103" width="2.140625" style="177" customWidth="1"/>
    <col min="12104" max="12104" width="0.5703125" style="177" customWidth="1"/>
    <col min="12105" max="12105" width="2.140625" style="177" customWidth="1"/>
    <col min="12106" max="12106" width="0.5703125" style="177" customWidth="1"/>
    <col min="12107" max="12107" width="2.140625" style="177" customWidth="1"/>
    <col min="12108" max="12108" width="0.5703125" style="177" customWidth="1"/>
    <col min="12109" max="12109" width="2.140625" style="177" customWidth="1"/>
    <col min="12110" max="12110" width="0.5703125" style="177" customWidth="1"/>
    <col min="12111" max="12111" width="2.140625" style="177" customWidth="1"/>
    <col min="12112" max="12112" width="0.5703125" style="177" customWidth="1"/>
    <col min="12113" max="12113" width="2.140625" style="177" customWidth="1"/>
    <col min="12114" max="12114" width="0.5703125" style="177" customWidth="1"/>
    <col min="12115" max="12115" width="2.140625" style="177" customWidth="1"/>
    <col min="12116" max="12116" width="0.5703125" style="177" customWidth="1"/>
    <col min="12117" max="12117" width="2.140625" style="177" customWidth="1"/>
    <col min="12118" max="12118" width="0.5703125" style="177" customWidth="1"/>
    <col min="12119" max="12120" width="2.57031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7109375" style="177" customWidth="1"/>
    <col min="12294" max="12294" width="1.140625" style="177" customWidth="1"/>
    <col min="12295" max="12299" width="0.7109375" style="177" customWidth="1"/>
    <col min="12300" max="12300" width="0.5703125" style="177" customWidth="1"/>
    <col min="12301" max="12313" width="0.7109375" style="177" customWidth="1"/>
    <col min="12314" max="12314" width="1.4257812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 style="177" customWidth="1"/>
    <col min="12351" max="12352" width="0.5703125" style="177" customWidth="1"/>
    <col min="12353" max="12353" width="2.140625" style="177" customWidth="1"/>
    <col min="12354" max="12354" width="0.5703125" style="177" customWidth="1"/>
    <col min="12355" max="12355" width="2.140625" style="177" customWidth="1"/>
    <col min="12356" max="12356" width="0.5703125" style="177" customWidth="1"/>
    <col min="12357" max="12357" width="2.140625" style="177" customWidth="1"/>
    <col min="12358" max="12358" width="0.5703125" style="177" customWidth="1"/>
    <col min="12359" max="12359" width="2.140625" style="177" customWidth="1"/>
    <col min="12360" max="12360" width="0.5703125" style="177" customWidth="1"/>
    <col min="12361" max="12361" width="2.140625" style="177" customWidth="1"/>
    <col min="12362" max="12362" width="0.5703125" style="177" customWidth="1"/>
    <col min="12363" max="12363" width="2.140625" style="177" customWidth="1"/>
    <col min="12364" max="12364" width="0.5703125" style="177" customWidth="1"/>
    <col min="12365" max="12365" width="2.140625" style="177" customWidth="1"/>
    <col min="12366" max="12366" width="0.5703125" style="177" customWidth="1"/>
    <col min="12367" max="12367" width="2.140625" style="177" customWidth="1"/>
    <col min="12368" max="12368" width="0.5703125" style="177" customWidth="1"/>
    <col min="12369" max="12369" width="2.140625" style="177" customWidth="1"/>
    <col min="12370" max="12370" width="0.5703125" style="177" customWidth="1"/>
    <col min="12371" max="12371" width="2.140625" style="177" customWidth="1"/>
    <col min="12372" max="12372" width="0.5703125" style="177" customWidth="1"/>
    <col min="12373" max="12373" width="2.140625" style="177" customWidth="1"/>
    <col min="12374" max="12374" width="0.5703125" style="177" customWidth="1"/>
    <col min="12375" max="12376" width="2.57031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7109375" style="177" customWidth="1"/>
    <col min="12550" max="12550" width="1.140625" style="177" customWidth="1"/>
    <col min="12551" max="12555" width="0.7109375" style="177" customWidth="1"/>
    <col min="12556" max="12556" width="0.5703125" style="177" customWidth="1"/>
    <col min="12557" max="12569" width="0.7109375" style="177" customWidth="1"/>
    <col min="12570" max="12570" width="1.4257812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 style="177" customWidth="1"/>
    <col min="12607" max="12608" width="0.5703125" style="177" customWidth="1"/>
    <col min="12609" max="12609" width="2.140625" style="177" customWidth="1"/>
    <col min="12610" max="12610" width="0.5703125" style="177" customWidth="1"/>
    <col min="12611" max="12611" width="2.140625" style="177" customWidth="1"/>
    <col min="12612" max="12612" width="0.5703125" style="177" customWidth="1"/>
    <col min="12613" max="12613" width="2.140625" style="177" customWidth="1"/>
    <col min="12614" max="12614" width="0.5703125" style="177" customWidth="1"/>
    <col min="12615" max="12615" width="2.140625" style="177" customWidth="1"/>
    <col min="12616" max="12616" width="0.5703125" style="177" customWidth="1"/>
    <col min="12617" max="12617" width="2.140625" style="177" customWidth="1"/>
    <col min="12618" max="12618" width="0.5703125" style="177" customWidth="1"/>
    <col min="12619" max="12619" width="2.140625" style="177" customWidth="1"/>
    <col min="12620" max="12620" width="0.5703125" style="177" customWidth="1"/>
    <col min="12621" max="12621" width="2.140625" style="177" customWidth="1"/>
    <col min="12622" max="12622" width="0.5703125" style="177" customWidth="1"/>
    <col min="12623" max="12623" width="2.140625" style="177" customWidth="1"/>
    <col min="12624" max="12624" width="0.5703125" style="177" customWidth="1"/>
    <col min="12625" max="12625" width="2.140625" style="177" customWidth="1"/>
    <col min="12626" max="12626" width="0.5703125" style="177" customWidth="1"/>
    <col min="12627" max="12627" width="2.140625" style="177" customWidth="1"/>
    <col min="12628" max="12628" width="0.5703125" style="177" customWidth="1"/>
    <col min="12629" max="12629" width="2.140625" style="177" customWidth="1"/>
    <col min="12630" max="12630" width="0.5703125" style="177" customWidth="1"/>
    <col min="12631" max="12632" width="2.57031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7109375" style="177" customWidth="1"/>
    <col min="12806" max="12806" width="1.140625" style="177" customWidth="1"/>
    <col min="12807" max="12811" width="0.7109375" style="177" customWidth="1"/>
    <col min="12812" max="12812" width="0.5703125" style="177" customWidth="1"/>
    <col min="12813" max="12825" width="0.7109375" style="177" customWidth="1"/>
    <col min="12826" max="12826" width="1.4257812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 style="177" customWidth="1"/>
    <col min="12863" max="12864" width="0.5703125" style="177" customWidth="1"/>
    <col min="12865" max="12865" width="2.140625" style="177" customWidth="1"/>
    <col min="12866" max="12866" width="0.5703125" style="177" customWidth="1"/>
    <col min="12867" max="12867" width="2.140625" style="177" customWidth="1"/>
    <col min="12868" max="12868" width="0.5703125" style="177" customWidth="1"/>
    <col min="12869" max="12869" width="2.140625" style="177" customWidth="1"/>
    <col min="12870" max="12870" width="0.5703125" style="177" customWidth="1"/>
    <col min="12871" max="12871" width="2.140625" style="177" customWidth="1"/>
    <col min="12872" max="12872" width="0.5703125" style="177" customWidth="1"/>
    <col min="12873" max="12873" width="2.140625" style="177" customWidth="1"/>
    <col min="12874" max="12874" width="0.5703125" style="177" customWidth="1"/>
    <col min="12875" max="12875" width="2.140625" style="177" customWidth="1"/>
    <col min="12876" max="12876" width="0.5703125" style="177" customWidth="1"/>
    <col min="12877" max="12877" width="2.140625" style="177" customWidth="1"/>
    <col min="12878" max="12878" width="0.5703125" style="177" customWidth="1"/>
    <col min="12879" max="12879" width="2.140625" style="177" customWidth="1"/>
    <col min="12880" max="12880" width="0.5703125" style="177" customWidth="1"/>
    <col min="12881" max="12881" width="2.140625" style="177" customWidth="1"/>
    <col min="12882" max="12882" width="0.5703125" style="177" customWidth="1"/>
    <col min="12883" max="12883" width="2.140625" style="177" customWidth="1"/>
    <col min="12884" max="12884" width="0.5703125" style="177" customWidth="1"/>
    <col min="12885" max="12885" width="2.140625" style="177" customWidth="1"/>
    <col min="12886" max="12886" width="0.5703125" style="177" customWidth="1"/>
    <col min="12887" max="12888" width="2.57031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7109375" style="177" customWidth="1"/>
    <col min="13062" max="13062" width="1.140625" style="177" customWidth="1"/>
    <col min="13063" max="13067" width="0.7109375" style="177" customWidth="1"/>
    <col min="13068" max="13068" width="0.5703125" style="177" customWidth="1"/>
    <col min="13069" max="13081" width="0.7109375" style="177" customWidth="1"/>
    <col min="13082" max="13082" width="1.4257812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 style="177" customWidth="1"/>
    <col min="13119" max="13120" width="0.5703125" style="177" customWidth="1"/>
    <col min="13121" max="13121" width="2.140625" style="177" customWidth="1"/>
    <col min="13122" max="13122" width="0.5703125" style="177" customWidth="1"/>
    <col min="13123" max="13123" width="2.140625" style="177" customWidth="1"/>
    <col min="13124" max="13124" width="0.5703125" style="177" customWidth="1"/>
    <col min="13125" max="13125" width="2.140625" style="177" customWidth="1"/>
    <col min="13126" max="13126" width="0.5703125" style="177" customWidth="1"/>
    <col min="13127" max="13127" width="2.140625" style="177" customWidth="1"/>
    <col min="13128" max="13128" width="0.5703125" style="177" customWidth="1"/>
    <col min="13129" max="13129" width="2.140625" style="177" customWidth="1"/>
    <col min="13130" max="13130" width="0.5703125" style="177" customWidth="1"/>
    <col min="13131" max="13131" width="2.140625" style="177" customWidth="1"/>
    <col min="13132" max="13132" width="0.5703125" style="177" customWidth="1"/>
    <col min="13133" max="13133" width="2.140625" style="177" customWidth="1"/>
    <col min="13134" max="13134" width="0.5703125" style="177" customWidth="1"/>
    <col min="13135" max="13135" width="2.140625" style="177" customWidth="1"/>
    <col min="13136" max="13136" width="0.5703125" style="177" customWidth="1"/>
    <col min="13137" max="13137" width="2.140625" style="177" customWidth="1"/>
    <col min="13138" max="13138" width="0.5703125" style="177" customWidth="1"/>
    <col min="13139" max="13139" width="2.140625" style="177" customWidth="1"/>
    <col min="13140" max="13140" width="0.5703125" style="177" customWidth="1"/>
    <col min="13141" max="13141" width="2.140625" style="177" customWidth="1"/>
    <col min="13142" max="13142" width="0.5703125" style="177" customWidth="1"/>
    <col min="13143" max="13144" width="2.57031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7109375" style="177" customWidth="1"/>
    <col min="13318" max="13318" width="1.140625" style="177" customWidth="1"/>
    <col min="13319" max="13323" width="0.7109375" style="177" customWidth="1"/>
    <col min="13324" max="13324" width="0.5703125" style="177" customWidth="1"/>
    <col min="13325" max="13337" width="0.7109375" style="177" customWidth="1"/>
    <col min="13338" max="13338" width="1.4257812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 style="177" customWidth="1"/>
    <col min="13375" max="13376" width="0.5703125" style="177" customWidth="1"/>
    <col min="13377" max="13377" width="2.140625" style="177" customWidth="1"/>
    <col min="13378" max="13378" width="0.5703125" style="177" customWidth="1"/>
    <col min="13379" max="13379" width="2.140625" style="177" customWidth="1"/>
    <col min="13380" max="13380" width="0.5703125" style="177" customWidth="1"/>
    <col min="13381" max="13381" width="2.140625" style="177" customWidth="1"/>
    <col min="13382" max="13382" width="0.5703125" style="177" customWidth="1"/>
    <col min="13383" max="13383" width="2.140625" style="177" customWidth="1"/>
    <col min="13384" max="13384" width="0.5703125" style="177" customWidth="1"/>
    <col min="13385" max="13385" width="2.140625" style="177" customWidth="1"/>
    <col min="13386" max="13386" width="0.5703125" style="177" customWidth="1"/>
    <col min="13387" max="13387" width="2.140625" style="177" customWidth="1"/>
    <col min="13388" max="13388" width="0.5703125" style="177" customWidth="1"/>
    <col min="13389" max="13389" width="2.140625" style="177" customWidth="1"/>
    <col min="13390" max="13390" width="0.5703125" style="177" customWidth="1"/>
    <col min="13391" max="13391" width="2.140625" style="177" customWidth="1"/>
    <col min="13392" max="13392" width="0.5703125" style="177" customWidth="1"/>
    <col min="13393" max="13393" width="2.140625" style="177" customWidth="1"/>
    <col min="13394" max="13394" width="0.5703125" style="177" customWidth="1"/>
    <col min="13395" max="13395" width="2.140625" style="177" customWidth="1"/>
    <col min="13396" max="13396" width="0.5703125" style="177" customWidth="1"/>
    <col min="13397" max="13397" width="2.140625" style="177" customWidth="1"/>
    <col min="13398" max="13398" width="0.5703125" style="177" customWidth="1"/>
    <col min="13399" max="13400" width="2.57031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7109375" style="177" customWidth="1"/>
    <col min="13574" max="13574" width="1.140625" style="177" customWidth="1"/>
    <col min="13575" max="13579" width="0.7109375" style="177" customWidth="1"/>
    <col min="13580" max="13580" width="0.5703125" style="177" customWidth="1"/>
    <col min="13581" max="13593" width="0.7109375" style="177" customWidth="1"/>
    <col min="13594" max="13594" width="1.4257812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 style="177" customWidth="1"/>
    <col min="13631" max="13632" width="0.5703125" style="177" customWidth="1"/>
    <col min="13633" max="13633" width="2.140625" style="177" customWidth="1"/>
    <col min="13634" max="13634" width="0.5703125" style="177" customWidth="1"/>
    <col min="13635" max="13635" width="2.140625" style="177" customWidth="1"/>
    <col min="13636" max="13636" width="0.5703125" style="177" customWidth="1"/>
    <col min="13637" max="13637" width="2.140625" style="177" customWidth="1"/>
    <col min="13638" max="13638" width="0.5703125" style="177" customWidth="1"/>
    <col min="13639" max="13639" width="2.140625" style="177" customWidth="1"/>
    <col min="13640" max="13640" width="0.5703125" style="177" customWidth="1"/>
    <col min="13641" max="13641" width="2.140625" style="177" customWidth="1"/>
    <col min="13642" max="13642" width="0.5703125" style="177" customWidth="1"/>
    <col min="13643" max="13643" width="2.140625" style="177" customWidth="1"/>
    <col min="13644" max="13644" width="0.5703125" style="177" customWidth="1"/>
    <col min="13645" max="13645" width="2.140625" style="177" customWidth="1"/>
    <col min="13646" max="13646" width="0.5703125" style="177" customWidth="1"/>
    <col min="13647" max="13647" width="2.140625" style="177" customWidth="1"/>
    <col min="13648" max="13648" width="0.5703125" style="177" customWidth="1"/>
    <col min="13649" max="13649" width="2.140625" style="177" customWidth="1"/>
    <col min="13650" max="13650" width="0.5703125" style="177" customWidth="1"/>
    <col min="13651" max="13651" width="2.140625" style="177" customWidth="1"/>
    <col min="13652" max="13652" width="0.5703125" style="177" customWidth="1"/>
    <col min="13653" max="13653" width="2.140625" style="177" customWidth="1"/>
    <col min="13654" max="13654" width="0.5703125" style="177" customWidth="1"/>
    <col min="13655" max="13656" width="2.57031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7109375" style="177" customWidth="1"/>
    <col min="13830" max="13830" width="1.140625" style="177" customWidth="1"/>
    <col min="13831" max="13835" width="0.7109375" style="177" customWidth="1"/>
    <col min="13836" max="13836" width="0.5703125" style="177" customWidth="1"/>
    <col min="13837" max="13849" width="0.7109375" style="177" customWidth="1"/>
    <col min="13850" max="13850" width="1.4257812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 style="177" customWidth="1"/>
    <col min="13887" max="13888" width="0.5703125" style="177" customWidth="1"/>
    <col min="13889" max="13889" width="2.140625" style="177" customWidth="1"/>
    <col min="13890" max="13890" width="0.5703125" style="177" customWidth="1"/>
    <col min="13891" max="13891" width="2.140625" style="177" customWidth="1"/>
    <col min="13892" max="13892" width="0.5703125" style="177" customWidth="1"/>
    <col min="13893" max="13893" width="2.140625" style="177" customWidth="1"/>
    <col min="13894" max="13894" width="0.5703125" style="177" customWidth="1"/>
    <col min="13895" max="13895" width="2.140625" style="177" customWidth="1"/>
    <col min="13896" max="13896" width="0.5703125" style="177" customWidth="1"/>
    <col min="13897" max="13897" width="2.140625" style="177" customWidth="1"/>
    <col min="13898" max="13898" width="0.5703125" style="177" customWidth="1"/>
    <col min="13899" max="13899" width="2.140625" style="177" customWidth="1"/>
    <col min="13900" max="13900" width="0.5703125" style="177" customWidth="1"/>
    <col min="13901" max="13901" width="2.140625" style="177" customWidth="1"/>
    <col min="13902" max="13902" width="0.5703125" style="177" customWidth="1"/>
    <col min="13903" max="13903" width="2.140625" style="177" customWidth="1"/>
    <col min="13904" max="13904" width="0.5703125" style="177" customWidth="1"/>
    <col min="13905" max="13905" width="2.140625" style="177" customWidth="1"/>
    <col min="13906" max="13906" width="0.5703125" style="177" customWidth="1"/>
    <col min="13907" max="13907" width="2.140625" style="177" customWidth="1"/>
    <col min="13908" max="13908" width="0.5703125" style="177" customWidth="1"/>
    <col min="13909" max="13909" width="2.140625" style="177" customWidth="1"/>
    <col min="13910" max="13910" width="0.5703125" style="177" customWidth="1"/>
    <col min="13911" max="13912" width="2.57031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7109375" style="177" customWidth="1"/>
    <col min="14086" max="14086" width="1.140625" style="177" customWidth="1"/>
    <col min="14087" max="14091" width="0.7109375" style="177" customWidth="1"/>
    <col min="14092" max="14092" width="0.5703125" style="177" customWidth="1"/>
    <col min="14093" max="14105" width="0.7109375" style="177" customWidth="1"/>
    <col min="14106" max="14106" width="1.4257812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 style="177" customWidth="1"/>
    <col min="14143" max="14144" width="0.5703125" style="177" customWidth="1"/>
    <col min="14145" max="14145" width="2.140625" style="177" customWidth="1"/>
    <col min="14146" max="14146" width="0.5703125" style="177" customWidth="1"/>
    <col min="14147" max="14147" width="2.140625" style="177" customWidth="1"/>
    <col min="14148" max="14148" width="0.5703125" style="177" customWidth="1"/>
    <col min="14149" max="14149" width="2.140625" style="177" customWidth="1"/>
    <col min="14150" max="14150" width="0.5703125" style="177" customWidth="1"/>
    <col min="14151" max="14151" width="2.140625" style="177" customWidth="1"/>
    <col min="14152" max="14152" width="0.5703125" style="177" customWidth="1"/>
    <col min="14153" max="14153" width="2.140625" style="177" customWidth="1"/>
    <col min="14154" max="14154" width="0.5703125" style="177" customWidth="1"/>
    <col min="14155" max="14155" width="2.140625" style="177" customWidth="1"/>
    <col min="14156" max="14156" width="0.5703125" style="177" customWidth="1"/>
    <col min="14157" max="14157" width="2.140625" style="177" customWidth="1"/>
    <col min="14158" max="14158" width="0.5703125" style="177" customWidth="1"/>
    <col min="14159" max="14159" width="2.140625" style="177" customWidth="1"/>
    <col min="14160" max="14160" width="0.5703125" style="177" customWidth="1"/>
    <col min="14161" max="14161" width="2.140625" style="177" customWidth="1"/>
    <col min="14162" max="14162" width="0.5703125" style="177" customWidth="1"/>
    <col min="14163" max="14163" width="2.140625" style="177" customWidth="1"/>
    <col min="14164" max="14164" width="0.5703125" style="177" customWidth="1"/>
    <col min="14165" max="14165" width="2.140625" style="177" customWidth="1"/>
    <col min="14166" max="14166" width="0.5703125" style="177" customWidth="1"/>
    <col min="14167" max="14168" width="2.57031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7109375" style="177" customWidth="1"/>
    <col min="14342" max="14342" width="1.140625" style="177" customWidth="1"/>
    <col min="14343" max="14347" width="0.7109375" style="177" customWidth="1"/>
    <col min="14348" max="14348" width="0.5703125" style="177" customWidth="1"/>
    <col min="14349" max="14361" width="0.7109375" style="177" customWidth="1"/>
    <col min="14362" max="14362" width="1.4257812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 style="177" customWidth="1"/>
    <col min="14399" max="14400" width="0.5703125" style="177" customWidth="1"/>
    <col min="14401" max="14401" width="2.140625" style="177" customWidth="1"/>
    <col min="14402" max="14402" width="0.5703125" style="177" customWidth="1"/>
    <col min="14403" max="14403" width="2.140625" style="177" customWidth="1"/>
    <col min="14404" max="14404" width="0.5703125" style="177" customWidth="1"/>
    <col min="14405" max="14405" width="2.140625" style="177" customWidth="1"/>
    <col min="14406" max="14406" width="0.5703125" style="177" customWidth="1"/>
    <col min="14407" max="14407" width="2.140625" style="177" customWidth="1"/>
    <col min="14408" max="14408" width="0.5703125" style="177" customWidth="1"/>
    <col min="14409" max="14409" width="2.140625" style="177" customWidth="1"/>
    <col min="14410" max="14410" width="0.5703125" style="177" customWidth="1"/>
    <col min="14411" max="14411" width="2.140625" style="177" customWidth="1"/>
    <col min="14412" max="14412" width="0.5703125" style="177" customWidth="1"/>
    <col min="14413" max="14413" width="2.140625" style="177" customWidth="1"/>
    <col min="14414" max="14414" width="0.5703125" style="177" customWidth="1"/>
    <col min="14415" max="14415" width="2.140625" style="177" customWidth="1"/>
    <col min="14416" max="14416" width="0.5703125" style="177" customWidth="1"/>
    <col min="14417" max="14417" width="2.140625" style="177" customWidth="1"/>
    <col min="14418" max="14418" width="0.5703125" style="177" customWidth="1"/>
    <col min="14419" max="14419" width="2.140625" style="177" customWidth="1"/>
    <col min="14420" max="14420" width="0.5703125" style="177" customWidth="1"/>
    <col min="14421" max="14421" width="2.140625" style="177" customWidth="1"/>
    <col min="14422" max="14422" width="0.5703125" style="177" customWidth="1"/>
    <col min="14423" max="14424" width="2.57031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7109375" style="177" customWidth="1"/>
    <col min="14598" max="14598" width="1.140625" style="177" customWidth="1"/>
    <col min="14599" max="14603" width="0.7109375" style="177" customWidth="1"/>
    <col min="14604" max="14604" width="0.5703125" style="177" customWidth="1"/>
    <col min="14605" max="14617" width="0.7109375" style="177" customWidth="1"/>
    <col min="14618" max="14618" width="1.4257812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 style="177" customWidth="1"/>
    <col min="14655" max="14656" width="0.5703125" style="177" customWidth="1"/>
    <col min="14657" max="14657" width="2.140625" style="177" customWidth="1"/>
    <col min="14658" max="14658" width="0.5703125" style="177" customWidth="1"/>
    <col min="14659" max="14659" width="2.140625" style="177" customWidth="1"/>
    <col min="14660" max="14660" width="0.5703125" style="177" customWidth="1"/>
    <col min="14661" max="14661" width="2.140625" style="177" customWidth="1"/>
    <col min="14662" max="14662" width="0.5703125" style="177" customWidth="1"/>
    <col min="14663" max="14663" width="2.140625" style="177" customWidth="1"/>
    <col min="14664" max="14664" width="0.5703125" style="177" customWidth="1"/>
    <col min="14665" max="14665" width="2.140625" style="177" customWidth="1"/>
    <col min="14666" max="14666" width="0.5703125" style="177" customWidth="1"/>
    <col min="14667" max="14667" width="2.140625" style="177" customWidth="1"/>
    <col min="14668" max="14668" width="0.5703125" style="177" customWidth="1"/>
    <col min="14669" max="14669" width="2.140625" style="177" customWidth="1"/>
    <col min="14670" max="14670" width="0.5703125" style="177" customWidth="1"/>
    <col min="14671" max="14671" width="2.140625" style="177" customWidth="1"/>
    <col min="14672" max="14672" width="0.5703125" style="177" customWidth="1"/>
    <col min="14673" max="14673" width="2.140625" style="177" customWidth="1"/>
    <col min="14674" max="14674" width="0.5703125" style="177" customWidth="1"/>
    <col min="14675" max="14675" width="2.140625" style="177" customWidth="1"/>
    <col min="14676" max="14676" width="0.5703125" style="177" customWidth="1"/>
    <col min="14677" max="14677" width="2.140625" style="177" customWidth="1"/>
    <col min="14678" max="14678" width="0.5703125" style="177" customWidth="1"/>
    <col min="14679" max="14680" width="2.57031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7109375" style="177" customWidth="1"/>
    <col min="14854" max="14854" width="1.140625" style="177" customWidth="1"/>
    <col min="14855" max="14859" width="0.7109375" style="177" customWidth="1"/>
    <col min="14860" max="14860" width="0.5703125" style="177" customWidth="1"/>
    <col min="14861" max="14873" width="0.7109375" style="177" customWidth="1"/>
    <col min="14874" max="14874" width="1.4257812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 style="177" customWidth="1"/>
    <col min="14911" max="14912" width="0.5703125" style="177" customWidth="1"/>
    <col min="14913" max="14913" width="2.140625" style="177" customWidth="1"/>
    <col min="14914" max="14914" width="0.5703125" style="177" customWidth="1"/>
    <col min="14915" max="14915" width="2.140625" style="177" customWidth="1"/>
    <col min="14916" max="14916" width="0.5703125" style="177" customWidth="1"/>
    <col min="14917" max="14917" width="2.140625" style="177" customWidth="1"/>
    <col min="14918" max="14918" width="0.5703125" style="177" customWidth="1"/>
    <col min="14919" max="14919" width="2.140625" style="177" customWidth="1"/>
    <col min="14920" max="14920" width="0.5703125" style="177" customWidth="1"/>
    <col min="14921" max="14921" width="2.140625" style="177" customWidth="1"/>
    <col min="14922" max="14922" width="0.5703125" style="177" customWidth="1"/>
    <col min="14923" max="14923" width="2.140625" style="177" customWidth="1"/>
    <col min="14924" max="14924" width="0.5703125" style="177" customWidth="1"/>
    <col min="14925" max="14925" width="2.140625" style="177" customWidth="1"/>
    <col min="14926" max="14926" width="0.5703125" style="177" customWidth="1"/>
    <col min="14927" max="14927" width="2.140625" style="177" customWidth="1"/>
    <col min="14928" max="14928" width="0.5703125" style="177" customWidth="1"/>
    <col min="14929" max="14929" width="2.140625" style="177" customWidth="1"/>
    <col min="14930" max="14930" width="0.5703125" style="177" customWidth="1"/>
    <col min="14931" max="14931" width="2.140625" style="177" customWidth="1"/>
    <col min="14932" max="14932" width="0.5703125" style="177" customWidth="1"/>
    <col min="14933" max="14933" width="2.140625" style="177" customWidth="1"/>
    <col min="14934" max="14934" width="0.5703125" style="177" customWidth="1"/>
    <col min="14935" max="14936" width="2.57031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7109375" style="177" customWidth="1"/>
    <col min="15110" max="15110" width="1.140625" style="177" customWidth="1"/>
    <col min="15111" max="15115" width="0.7109375" style="177" customWidth="1"/>
    <col min="15116" max="15116" width="0.5703125" style="177" customWidth="1"/>
    <col min="15117" max="15129" width="0.7109375" style="177" customWidth="1"/>
    <col min="15130" max="15130" width="1.4257812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 style="177" customWidth="1"/>
    <col min="15167" max="15168" width="0.5703125" style="177" customWidth="1"/>
    <col min="15169" max="15169" width="2.140625" style="177" customWidth="1"/>
    <col min="15170" max="15170" width="0.5703125" style="177" customWidth="1"/>
    <col min="15171" max="15171" width="2.140625" style="177" customWidth="1"/>
    <col min="15172" max="15172" width="0.5703125" style="177" customWidth="1"/>
    <col min="15173" max="15173" width="2.140625" style="177" customWidth="1"/>
    <col min="15174" max="15174" width="0.5703125" style="177" customWidth="1"/>
    <col min="15175" max="15175" width="2.140625" style="177" customWidth="1"/>
    <col min="15176" max="15176" width="0.5703125" style="177" customWidth="1"/>
    <col min="15177" max="15177" width="2.140625" style="177" customWidth="1"/>
    <col min="15178" max="15178" width="0.5703125" style="177" customWidth="1"/>
    <col min="15179" max="15179" width="2.140625" style="177" customWidth="1"/>
    <col min="15180" max="15180" width="0.5703125" style="177" customWidth="1"/>
    <col min="15181" max="15181" width="2.140625" style="177" customWidth="1"/>
    <col min="15182" max="15182" width="0.5703125" style="177" customWidth="1"/>
    <col min="15183" max="15183" width="2.140625" style="177" customWidth="1"/>
    <col min="15184" max="15184" width="0.5703125" style="177" customWidth="1"/>
    <col min="15185" max="15185" width="2.140625" style="177" customWidth="1"/>
    <col min="15186" max="15186" width="0.5703125" style="177" customWidth="1"/>
    <col min="15187" max="15187" width="2.140625" style="177" customWidth="1"/>
    <col min="15188" max="15188" width="0.5703125" style="177" customWidth="1"/>
    <col min="15189" max="15189" width="2.140625" style="177" customWidth="1"/>
    <col min="15190" max="15190" width="0.5703125" style="177" customWidth="1"/>
    <col min="15191" max="15192" width="2.57031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7109375" style="177" customWidth="1"/>
    <col min="15366" max="15366" width="1.140625" style="177" customWidth="1"/>
    <col min="15367" max="15371" width="0.7109375" style="177" customWidth="1"/>
    <col min="15372" max="15372" width="0.5703125" style="177" customWidth="1"/>
    <col min="15373" max="15385" width="0.7109375" style="177" customWidth="1"/>
    <col min="15386" max="15386" width="1.4257812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 style="177" customWidth="1"/>
    <col min="15423" max="15424" width="0.5703125" style="177" customWidth="1"/>
    <col min="15425" max="15425" width="2.140625" style="177" customWidth="1"/>
    <col min="15426" max="15426" width="0.5703125" style="177" customWidth="1"/>
    <col min="15427" max="15427" width="2.140625" style="177" customWidth="1"/>
    <col min="15428" max="15428" width="0.5703125" style="177" customWidth="1"/>
    <col min="15429" max="15429" width="2.140625" style="177" customWidth="1"/>
    <col min="15430" max="15430" width="0.5703125" style="177" customWidth="1"/>
    <col min="15431" max="15431" width="2.140625" style="177" customWidth="1"/>
    <col min="15432" max="15432" width="0.5703125" style="177" customWidth="1"/>
    <col min="15433" max="15433" width="2.140625" style="177" customWidth="1"/>
    <col min="15434" max="15434" width="0.5703125" style="177" customWidth="1"/>
    <col min="15435" max="15435" width="2.140625" style="177" customWidth="1"/>
    <col min="15436" max="15436" width="0.5703125" style="177" customWidth="1"/>
    <col min="15437" max="15437" width="2.140625" style="177" customWidth="1"/>
    <col min="15438" max="15438" width="0.5703125" style="177" customWidth="1"/>
    <col min="15439" max="15439" width="2.140625" style="177" customWidth="1"/>
    <col min="15440" max="15440" width="0.5703125" style="177" customWidth="1"/>
    <col min="15441" max="15441" width="2.140625" style="177" customWidth="1"/>
    <col min="15442" max="15442" width="0.5703125" style="177" customWidth="1"/>
    <col min="15443" max="15443" width="2.140625" style="177" customWidth="1"/>
    <col min="15444" max="15444" width="0.5703125" style="177" customWidth="1"/>
    <col min="15445" max="15445" width="2.140625" style="177" customWidth="1"/>
    <col min="15446" max="15446" width="0.5703125" style="177" customWidth="1"/>
    <col min="15447" max="15448" width="2.57031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7109375" style="177" customWidth="1"/>
    <col min="15622" max="15622" width="1.140625" style="177" customWidth="1"/>
    <col min="15623" max="15627" width="0.7109375" style="177" customWidth="1"/>
    <col min="15628" max="15628" width="0.5703125" style="177" customWidth="1"/>
    <col min="15629" max="15641" width="0.7109375" style="177" customWidth="1"/>
    <col min="15642" max="15642" width="1.4257812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 style="177" customWidth="1"/>
    <col min="15679" max="15680" width="0.5703125" style="177" customWidth="1"/>
    <col min="15681" max="15681" width="2.140625" style="177" customWidth="1"/>
    <col min="15682" max="15682" width="0.5703125" style="177" customWidth="1"/>
    <col min="15683" max="15683" width="2.140625" style="177" customWidth="1"/>
    <col min="15684" max="15684" width="0.5703125" style="177" customWidth="1"/>
    <col min="15685" max="15685" width="2.140625" style="177" customWidth="1"/>
    <col min="15686" max="15686" width="0.5703125" style="177" customWidth="1"/>
    <col min="15687" max="15687" width="2.140625" style="177" customWidth="1"/>
    <col min="15688" max="15688" width="0.5703125" style="177" customWidth="1"/>
    <col min="15689" max="15689" width="2.140625" style="177" customWidth="1"/>
    <col min="15690" max="15690" width="0.5703125" style="177" customWidth="1"/>
    <col min="15691" max="15691" width="2.140625" style="177" customWidth="1"/>
    <col min="15692" max="15692" width="0.5703125" style="177" customWidth="1"/>
    <col min="15693" max="15693" width="2.140625" style="177" customWidth="1"/>
    <col min="15694" max="15694" width="0.5703125" style="177" customWidth="1"/>
    <col min="15695" max="15695" width="2.140625" style="177" customWidth="1"/>
    <col min="15696" max="15696" width="0.5703125" style="177" customWidth="1"/>
    <col min="15697" max="15697" width="2.140625" style="177" customWidth="1"/>
    <col min="15698" max="15698" width="0.5703125" style="177" customWidth="1"/>
    <col min="15699" max="15699" width="2.140625" style="177" customWidth="1"/>
    <col min="15700" max="15700" width="0.5703125" style="177" customWidth="1"/>
    <col min="15701" max="15701" width="2.140625" style="177" customWidth="1"/>
    <col min="15702" max="15702" width="0.5703125" style="177" customWidth="1"/>
    <col min="15703" max="15704" width="2.57031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7109375" style="177" customWidth="1"/>
    <col min="15878" max="15878" width="1.140625" style="177" customWidth="1"/>
    <col min="15879" max="15883" width="0.7109375" style="177" customWidth="1"/>
    <col min="15884" max="15884" width="0.5703125" style="177" customWidth="1"/>
    <col min="15885" max="15897" width="0.7109375" style="177" customWidth="1"/>
    <col min="15898" max="15898" width="1.4257812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 style="177" customWidth="1"/>
    <col min="15935" max="15936" width="0.5703125" style="177" customWidth="1"/>
    <col min="15937" max="15937" width="2.140625" style="177" customWidth="1"/>
    <col min="15938" max="15938" width="0.5703125" style="177" customWidth="1"/>
    <col min="15939" max="15939" width="2.140625" style="177" customWidth="1"/>
    <col min="15940" max="15940" width="0.5703125" style="177" customWidth="1"/>
    <col min="15941" max="15941" width="2.140625" style="177" customWidth="1"/>
    <col min="15942" max="15942" width="0.5703125" style="177" customWidth="1"/>
    <col min="15943" max="15943" width="2.140625" style="177" customWidth="1"/>
    <col min="15944" max="15944" width="0.5703125" style="177" customWidth="1"/>
    <col min="15945" max="15945" width="2.140625" style="177" customWidth="1"/>
    <col min="15946" max="15946" width="0.5703125" style="177" customWidth="1"/>
    <col min="15947" max="15947" width="2.140625" style="177" customWidth="1"/>
    <col min="15948" max="15948" width="0.5703125" style="177" customWidth="1"/>
    <col min="15949" max="15949" width="2.140625" style="177" customWidth="1"/>
    <col min="15950" max="15950" width="0.5703125" style="177" customWidth="1"/>
    <col min="15951" max="15951" width="2.140625" style="177" customWidth="1"/>
    <col min="15952" max="15952" width="0.5703125" style="177" customWidth="1"/>
    <col min="15953" max="15953" width="2.140625" style="177" customWidth="1"/>
    <col min="15954" max="15954" width="0.5703125" style="177" customWidth="1"/>
    <col min="15955" max="15955" width="2.140625" style="177" customWidth="1"/>
    <col min="15956" max="15956" width="0.5703125" style="177" customWidth="1"/>
    <col min="15957" max="15957" width="2.140625" style="177" customWidth="1"/>
    <col min="15958" max="15958" width="0.5703125" style="177" customWidth="1"/>
    <col min="15959" max="15960" width="2.57031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7109375" style="177" customWidth="1"/>
    <col min="16134" max="16134" width="1.140625" style="177" customWidth="1"/>
    <col min="16135" max="16139" width="0.7109375" style="177" customWidth="1"/>
    <col min="16140" max="16140" width="0.5703125" style="177" customWidth="1"/>
    <col min="16141" max="16153" width="0.7109375" style="177" customWidth="1"/>
    <col min="16154" max="16154" width="1.4257812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 style="177" customWidth="1"/>
    <col min="16191" max="16192" width="0.5703125" style="177" customWidth="1"/>
    <col min="16193" max="16193" width="2.140625" style="177" customWidth="1"/>
    <col min="16194" max="16194" width="0.5703125" style="177" customWidth="1"/>
    <col min="16195" max="16195" width="2.140625" style="177" customWidth="1"/>
    <col min="16196" max="16196" width="0.5703125" style="177" customWidth="1"/>
    <col min="16197" max="16197" width="2.140625" style="177" customWidth="1"/>
    <col min="16198" max="16198" width="0.5703125" style="177" customWidth="1"/>
    <col min="16199" max="16199" width="2.140625" style="177" customWidth="1"/>
    <col min="16200" max="16200" width="0.5703125" style="177" customWidth="1"/>
    <col min="16201" max="16201" width="2.140625" style="177" customWidth="1"/>
    <col min="16202" max="16202" width="0.5703125" style="177" customWidth="1"/>
    <col min="16203" max="16203" width="2.140625" style="177" customWidth="1"/>
    <col min="16204" max="16204" width="0.5703125" style="177" customWidth="1"/>
    <col min="16205" max="16205" width="2.140625" style="177" customWidth="1"/>
    <col min="16206" max="16206" width="0.5703125" style="177" customWidth="1"/>
    <col min="16207" max="16207" width="2.140625" style="177" customWidth="1"/>
    <col min="16208" max="16208" width="0.5703125" style="177" customWidth="1"/>
    <col min="16209" max="16209" width="2.140625" style="177" customWidth="1"/>
    <col min="16210" max="16210" width="0.5703125" style="177" customWidth="1"/>
    <col min="16211" max="16211" width="2.140625" style="177" customWidth="1"/>
    <col min="16212" max="16212" width="0.5703125" style="177" customWidth="1"/>
    <col min="16213" max="16213" width="2.140625" style="177" customWidth="1"/>
    <col min="16214" max="16214" width="0.5703125" style="177" customWidth="1"/>
    <col min="16215" max="16216" width="2.5703125" style="177" customWidth="1"/>
    <col min="16217" max="16384" width="9.140625" style="177"/>
  </cols>
  <sheetData>
    <row r="1" spans="1:89" s="318" customFormat="1" ht="14.25" customHeight="1" thickBot="1">
      <c r="F1" s="51" t="s">
        <v>992</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CK1" s="177"/>
    </row>
    <row r="2" spans="1:89" ht="7.5" customHeight="1" thickTop="1">
      <c r="A2" s="173"/>
      <c r="B2" s="325"/>
      <c r="C2" s="174"/>
      <c r="D2" s="325"/>
      <c r="E2" s="175"/>
      <c r="F2" s="325"/>
      <c r="G2" s="176"/>
      <c r="H2" s="889" t="str">
        <f>Index!C431</f>
        <v>Výkaz ziskov a strát Úč POD 
2 - 01</v>
      </c>
      <c r="I2" s="890"/>
      <c r="J2" s="890"/>
      <c r="K2" s="890"/>
      <c r="L2" s="890"/>
      <c r="M2" s="890"/>
      <c r="N2" s="890"/>
      <c r="O2" s="890"/>
      <c r="P2" s="890"/>
      <c r="Q2" s="890"/>
      <c r="R2" s="890"/>
      <c r="S2" s="890"/>
      <c r="T2" s="890"/>
      <c r="U2" s="890"/>
      <c r="V2" s="890"/>
      <c r="W2" s="890"/>
      <c r="X2" s="891"/>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19"/>
      <c r="BT2" s="720"/>
      <c r="BU2" s="721"/>
      <c r="BV2" s="721"/>
      <c r="BW2" s="721"/>
      <c r="BX2" s="721"/>
      <c r="BY2" s="721"/>
      <c r="BZ2" s="721"/>
      <c r="CA2" s="721"/>
      <c r="CB2" s="721"/>
      <c r="CC2" s="721"/>
      <c r="CD2" s="721"/>
      <c r="CE2" s="721"/>
      <c r="CF2" s="325"/>
      <c r="CG2" s="325"/>
      <c r="CH2" s="325"/>
      <c r="CI2" s="325"/>
      <c r="CJ2" s="325"/>
    </row>
    <row r="3" spans="1:89" ht="3.75" customHeight="1" thickBot="1">
      <c r="A3" s="173"/>
      <c r="B3" s="325"/>
      <c r="C3" s="178"/>
      <c r="D3" s="178"/>
      <c r="E3" s="179"/>
      <c r="F3" s="325"/>
      <c r="G3" s="176"/>
      <c r="H3" s="892"/>
      <c r="I3" s="893"/>
      <c r="J3" s="893"/>
      <c r="K3" s="893"/>
      <c r="L3" s="893"/>
      <c r="M3" s="893"/>
      <c r="N3" s="893"/>
      <c r="O3" s="893"/>
      <c r="P3" s="893"/>
      <c r="Q3" s="893"/>
      <c r="R3" s="893"/>
      <c r="S3" s="893"/>
      <c r="T3" s="893"/>
      <c r="U3" s="893"/>
      <c r="V3" s="893"/>
      <c r="W3" s="893"/>
      <c r="X3" s="894"/>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721"/>
      <c r="BT3" s="181"/>
      <c r="BU3" s="721"/>
      <c r="BV3" s="721"/>
      <c r="BW3" s="721"/>
      <c r="BX3" s="721"/>
      <c r="BY3" s="721"/>
      <c r="BZ3" s="721"/>
      <c r="CA3" s="721"/>
      <c r="CB3" s="721"/>
      <c r="CC3" s="721"/>
      <c r="CD3" s="721"/>
      <c r="CE3" s="721"/>
      <c r="CF3" s="325"/>
      <c r="CG3" s="325"/>
      <c r="CH3" s="325"/>
      <c r="CI3" s="325"/>
      <c r="CJ3" s="325"/>
    </row>
    <row r="4" spans="1:89" ht="16.5" customHeight="1" thickTop="1">
      <c r="A4" s="173"/>
      <c r="B4" s="325"/>
      <c r="C4" s="178"/>
      <c r="D4" s="178"/>
      <c r="E4" s="182"/>
      <c r="F4" s="325"/>
      <c r="G4" s="176"/>
      <c r="H4" s="895"/>
      <c r="I4" s="896"/>
      <c r="J4" s="896"/>
      <c r="K4" s="896"/>
      <c r="L4" s="896"/>
      <c r="M4" s="896"/>
      <c r="N4" s="896"/>
      <c r="O4" s="896"/>
      <c r="P4" s="896"/>
      <c r="Q4" s="896"/>
      <c r="R4" s="896"/>
      <c r="S4" s="896"/>
      <c r="T4" s="896"/>
      <c r="U4" s="896"/>
      <c r="V4" s="896"/>
      <c r="W4" s="896"/>
      <c r="X4" s="897"/>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185"/>
      <c r="BM4" s="92" t="str">
        <f>'Závierka titulka'!K27</f>
        <v>0</v>
      </c>
      <c r="BN4" s="185"/>
      <c r="BO4" s="92" t="str">
        <f>'Závierka titulka'!M27</f>
        <v>2</v>
      </c>
      <c r="BP4" s="316"/>
      <c r="BQ4" s="92" t="str">
        <f>'Závierka titulka'!O27</f>
        <v>3</v>
      </c>
      <c r="BR4" s="316"/>
      <c r="BS4" s="92" t="str">
        <f>'Závierka titulka'!Q27</f>
        <v>6</v>
      </c>
      <c r="BT4" s="184"/>
      <c r="BU4" s="721"/>
      <c r="BV4" s="721"/>
      <c r="BW4" s="721"/>
      <c r="BX4" s="721"/>
      <c r="BY4" s="721"/>
      <c r="BZ4" s="721"/>
      <c r="CA4" s="721"/>
      <c r="CB4" s="721"/>
      <c r="CC4" s="721"/>
      <c r="CD4" s="721"/>
      <c r="CE4" s="721"/>
      <c r="CF4" s="173"/>
      <c r="CG4" s="186"/>
      <c r="CH4" s="187"/>
      <c r="CI4" s="188"/>
      <c r="CJ4" s="188"/>
    </row>
    <row r="5" spans="1:89"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92"/>
      <c r="BM5" s="189"/>
      <c r="BN5" s="192"/>
      <c r="BO5" s="189"/>
      <c r="BP5" s="189"/>
      <c r="BQ5" s="189"/>
      <c r="BR5" s="189"/>
      <c r="BS5" s="189"/>
      <c r="BT5" s="190"/>
      <c r="BU5" s="721"/>
      <c r="BV5" s="721"/>
      <c r="BW5" s="721"/>
      <c r="BX5" s="721"/>
      <c r="BY5" s="721"/>
      <c r="BZ5" s="721"/>
      <c r="CA5" s="721"/>
      <c r="CB5" s="721"/>
      <c r="CC5" s="721"/>
      <c r="CD5" s="721"/>
      <c r="CE5" s="721"/>
      <c r="CF5" s="173"/>
      <c r="CG5" s="325"/>
      <c r="CH5" s="193"/>
      <c r="CI5" s="188"/>
      <c r="CJ5" s="188"/>
    </row>
    <row r="6" spans="1:89"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7"/>
      <c r="BY6" s="197"/>
      <c r="BZ6" s="197"/>
      <c r="CA6" s="197"/>
      <c r="CB6" s="197"/>
      <c r="CC6" s="197"/>
      <c r="CD6" s="197"/>
      <c r="CE6" s="197"/>
      <c r="CF6" s="197"/>
      <c r="CG6" s="197"/>
      <c r="CH6" s="197"/>
      <c r="CI6" s="325"/>
      <c r="CJ6" s="325"/>
    </row>
    <row r="7" spans="1:89" ht="12" customHeight="1">
      <c r="A7" s="173"/>
      <c r="B7" s="325"/>
      <c r="C7" s="178"/>
      <c r="D7" s="178"/>
      <c r="E7" s="898" t="str">
        <f>Index!C410</f>
        <v>Ozna-čenie</v>
      </c>
      <c r="F7" s="899"/>
      <c r="G7" s="796" t="str">
        <f>Index!C435</f>
        <v>Text</v>
      </c>
      <c r="H7" s="902"/>
      <c r="I7" s="902"/>
      <c r="J7" s="902"/>
      <c r="K7" s="902"/>
      <c r="L7" s="902"/>
      <c r="M7" s="902"/>
      <c r="N7" s="902"/>
      <c r="O7" s="902"/>
      <c r="P7" s="902"/>
      <c r="Q7" s="902"/>
      <c r="R7" s="902"/>
      <c r="S7" s="902"/>
      <c r="T7" s="902"/>
      <c r="U7" s="902"/>
      <c r="V7" s="902"/>
      <c r="W7" s="902"/>
      <c r="X7" s="902"/>
      <c r="Y7" s="902"/>
      <c r="Z7" s="902"/>
      <c r="AA7" s="902"/>
      <c r="AB7" s="902"/>
      <c r="AC7" s="902"/>
      <c r="AD7" s="902"/>
      <c r="AE7" s="902"/>
      <c r="AF7" s="902"/>
      <c r="AG7" s="902"/>
      <c r="AH7" s="902"/>
      <c r="AI7" s="902"/>
      <c r="AJ7" s="936"/>
      <c r="AK7" s="904" t="str">
        <f>Index!C433</f>
        <v>Číslo riadku</v>
      </c>
      <c r="AL7" s="905"/>
      <c r="AM7" s="906"/>
      <c r="AN7" s="914" t="str">
        <f>Index!C434</f>
        <v>Skutočnosť</v>
      </c>
      <c r="AO7" s="914"/>
      <c r="AP7" s="914"/>
      <c r="AQ7" s="914"/>
      <c r="AR7" s="914"/>
      <c r="AS7" s="914"/>
      <c r="AT7" s="914"/>
      <c r="AU7" s="914"/>
      <c r="AV7" s="914"/>
      <c r="AW7" s="914"/>
      <c r="AX7" s="914"/>
      <c r="AY7" s="914"/>
      <c r="AZ7" s="914"/>
      <c r="BA7" s="914"/>
      <c r="BB7" s="914"/>
      <c r="BC7" s="914"/>
      <c r="BD7" s="914"/>
      <c r="BE7" s="914"/>
      <c r="BF7" s="914"/>
      <c r="BG7" s="914"/>
      <c r="BH7" s="914"/>
      <c r="BI7" s="914"/>
      <c r="BJ7" s="914"/>
      <c r="BK7" s="914"/>
      <c r="BL7" s="914"/>
      <c r="BM7" s="914"/>
      <c r="BN7" s="914"/>
      <c r="BO7" s="914"/>
      <c r="BP7" s="914"/>
      <c r="BQ7" s="914"/>
      <c r="BR7" s="914"/>
      <c r="BS7" s="914"/>
      <c r="BT7" s="914"/>
      <c r="BU7" s="914"/>
      <c r="BV7" s="914"/>
      <c r="BW7" s="914"/>
      <c r="BX7" s="914"/>
      <c r="BY7" s="914"/>
      <c r="BZ7" s="914"/>
      <c r="CA7" s="914"/>
      <c r="CB7" s="914"/>
      <c r="CC7" s="914"/>
      <c r="CD7" s="914"/>
      <c r="CE7" s="914"/>
      <c r="CF7" s="914"/>
      <c r="CG7" s="914"/>
      <c r="CH7" s="915"/>
      <c r="CI7" s="325"/>
      <c r="CJ7" s="325"/>
    </row>
    <row r="8" spans="1:89" ht="12.75" customHeight="1" thickBot="1">
      <c r="A8" s="173"/>
      <c r="B8" s="325"/>
      <c r="C8" s="178"/>
      <c r="D8" s="178"/>
      <c r="E8" s="900"/>
      <c r="F8" s="901"/>
      <c r="G8" s="937"/>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38"/>
      <c r="AK8" s="907"/>
      <c r="AL8" s="908"/>
      <c r="AM8" s="909"/>
      <c r="AN8" s="916" t="str">
        <f>Index!C414</f>
        <v>Bežné účtovné obdobie</v>
      </c>
      <c r="AO8" s="917"/>
      <c r="AP8" s="917"/>
      <c r="AQ8" s="917"/>
      <c r="AR8" s="917"/>
      <c r="AS8" s="917"/>
      <c r="AT8" s="917"/>
      <c r="AU8" s="917"/>
      <c r="AV8" s="917"/>
      <c r="AW8" s="917"/>
      <c r="AX8" s="917"/>
      <c r="AY8" s="917"/>
      <c r="AZ8" s="917"/>
      <c r="BA8" s="917"/>
      <c r="BB8" s="917"/>
      <c r="BC8" s="917"/>
      <c r="BD8" s="917"/>
      <c r="BE8" s="917"/>
      <c r="BF8" s="917"/>
      <c r="BG8" s="917"/>
      <c r="BH8" s="917"/>
      <c r="BI8" s="917"/>
      <c r="BJ8" s="918"/>
      <c r="BK8" s="275"/>
      <c r="BL8" s="920" t="str">
        <f>Index!C415</f>
        <v>Bezprostredne predchádzajúce účtovné obdobie</v>
      </c>
      <c r="BM8" s="920"/>
      <c r="BN8" s="920"/>
      <c r="BO8" s="920"/>
      <c r="BP8" s="920"/>
      <c r="BQ8" s="920"/>
      <c r="BR8" s="920"/>
      <c r="BS8" s="920"/>
      <c r="BT8" s="920"/>
      <c r="BU8" s="920"/>
      <c r="BV8" s="920"/>
      <c r="BW8" s="920"/>
      <c r="BX8" s="920"/>
      <c r="BY8" s="920"/>
      <c r="BZ8" s="920"/>
      <c r="CA8" s="920"/>
      <c r="CB8" s="920"/>
      <c r="CC8" s="920"/>
      <c r="CD8" s="920"/>
      <c r="CE8" s="920"/>
      <c r="CF8" s="920"/>
      <c r="CG8" s="920"/>
      <c r="CH8" s="920"/>
      <c r="CI8" s="188"/>
      <c r="CJ8" s="188"/>
    </row>
    <row r="9" spans="1:89" ht="11.25" customHeight="1">
      <c r="A9" s="173"/>
      <c r="B9" s="690"/>
      <c r="C9" s="690"/>
      <c r="D9" s="690"/>
      <c r="E9" s="900"/>
      <c r="F9" s="901"/>
      <c r="G9" s="937"/>
      <c r="H9" s="903"/>
      <c r="I9" s="903"/>
      <c r="J9" s="903"/>
      <c r="K9" s="903"/>
      <c r="L9" s="903"/>
      <c r="M9" s="903"/>
      <c r="N9" s="903"/>
      <c r="O9" s="903"/>
      <c r="P9" s="903"/>
      <c r="Q9" s="903"/>
      <c r="R9" s="903"/>
      <c r="S9" s="903"/>
      <c r="T9" s="903"/>
      <c r="U9" s="903"/>
      <c r="V9" s="903"/>
      <c r="W9" s="903"/>
      <c r="X9" s="903"/>
      <c r="Y9" s="903"/>
      <c r="Z9" s="903"/>
      <c r="AA9" s="903"/>
      <c r="AB9" s="903"/>
      <c r="AC9" s="903"/>
      <c r="AD9" s="903"/>
      <c r="AE9" s="903"/>
      <c r="AF9" s="903"/>
      <c r="AG9" s="903"/>
      <c r="AH9" s="903"/>
      <c r="AI9" s="903"/>
      <c r="AJ9" s="938"/>
      <c r="AK9" s="910"/>
      <c r="AL9" s="911"/>
      <c r="AM9" s="912"/>
      <c r="AN9" s="919"/>
      <c r="AO9" s="794"/>
      <c r="AP9" s="794"/>
      <c r="AQ9" s="794"/>
      <c r="AR9" s="794"/>
      <c r="AS9" s="794"/>
      <c r="AT9" s="794"/>
      <c r="AU9" s="794"/>
      <c r="AV9" s="794"/>
      <c r="AW9" s="794"/>
      <c r="AX9" s="794"/>
      <c r="AY9" s="794"/>
      <c r="AZ9" s="794"/>
      <c r="BA9" s="794"/>
      <c r="BB9" s="794"/>
      <c r="BC9" s="794"/>
      <c r="BD9" s="794"/>
      <c r="BE9" s="794"/>
      <c r="BF9" s="794"/>
      <c r="BG9" s="794"/>
      <c r="BH9" s="794"/>
      <c r="BI9" s="794"/>
      <c r="BJ9" s="796"/>
      <c r="BK9" s="255"/>
      <c r="BL9" s="797"/>
      <c r="BM9" s="797"/>
      <c r="BN9" s="797"/>
      <c r="BO9" s="797"/>
      <c r="BP9" s="797"/>
      <c r="BQ9" s="797"/>
      <c r="BR9" s="797"/>
      <c r="BS9" s="797"/>
      <c r="BT9" s="797"/>
      <c r="BU9" s="797"/>
      <c r="BV9" s="797"/>
      <c r="BW9" s="797"/>
      <c r="BX9" s="797"/>
      <c r="BY9" s="797"/>
      <c r="BZ9" s="797"/>
      <c r="CA9" s="797"/>
      <c r="CB9" s="797"/>
      <c r="CC9" s="797"/>
      <c r="CD9" s="797"/>
      <c r="CE9" s="797"/>
      <c r="CF9" s="797"/>
      <c r="CG9" s="797"/>
      <c r="CH9" s="797"/>
      <c r="CI9" s="188"/>
      <c r="CJ9" s="188"/>
    </row>
    <row r="10" spans="1:89" s="260" customFormat="1" ht="9" customHeight="1">
      <c r="A10" s="256"/>
      <c r="B10" s="789"/>
      <c r="C10" s="789"/>
      <c r="D10" s="257"/>
      <c r="E10" s="790" t="s">
        <v>8</v>
      </c>
      <c r="F10" s="790"/>
      <c r="G10" s="791" t="s">
        <v>9</v>
      </c>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t="s">
        <v>10</v>
      </c>
      <c r="AL10" s="791"/>
      <c r="AM10" s="791"/>
      <c r="AN10" s="935">
        <v>1</v>
      </c>
      <c r="AO10" s="791"/>
      <c r="AP10" s="791"/>
      <c r="AQ10" s="791"/>
      <c r="AR10" s="791"/>
      <c r="AS10" s="791"/>
      <c r="AT10" s="791"/>
      <c r="AU10" s="791"/>
      <c r="AV10" s="791"/>
      <c r="AW10" s="791"/>
      <c r="AX10" s="791"/>
      <c r="AY10" s="791"/>
      <c r="AZ10" s="791"/>
      <c r="BA10" s="791"/>
      <c r="BB10" s="791"/>
      <c r="BC10" s="791"/>
      <c r="BD10" s="791"/>
      <c r="BE10" s="791"/>
      <c r="BF10" s="791"/>
      <c r="BG10" s="791"/>
      <c r="BH10" s="791"/>
      <c r="BI10" s="791"/>
      <c r="BJ10" s="792"/>
      <c r="BK10" s="258"/>
      <c r="BL10" s="787">
        <v>2</v>
      </c>
      <c r="BM10" s="787"/>
      <c r="BN10" s="787"/>
      <c r="BO10" s="787"/>
      <c r="BP10" s="787"/>
      <c r="BQ10" s="787"/>
      <c r="BR10" s="787"/>
      <c r="BS10" s="787"/>
      <c r="BT10" s="787"/>
      <c r="BU10" s="787"/>
      <c r="BV10" s="787"/>
      <c r="BW10" s="787"/>
      <c r="BX10" s="787"/>
      <c r="BY10" s="787"/>
      <c r="BZ10" s="787"/>
      <c r="CA10" s="787"/>
      <c r="CB10" s="787"/>
      <c r="CC10" s="787"/>
      <c r="CD10" s="787"/>
      <c r="CE10" s="787"/>
      <c r="CF10" s="787"/>
      <c r="CG10" s="787"/>
      <c r="CH10" s="787"/>
      <c r="CI10" s="259"/>
      <c r="CJ10" s="259"/>
    </row>
    <row r="11" spans="1:89" s="267" customFormat="1" ht="3" customHeight="1">
      <c r="A11" s="261"/>
      <c r="B11" s="262"/>
      <c r="C11" s="263"/>
      <c r="D11" s="263"/>
      <c r="E11" s="788" t="s">
        <v>226</v>
      </c>
      <c r="F11" s="788"/>
      <c r="G11" s="785" t="str">
        <f>Index!C259</f>
        <v>Výsledok hospodárenia z finančnej činnosti (+/-) (r. 29 - r. 45)</v>
      </c>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864" t="s">
        <v>846</v>
      </c>
      <c r="AL11" s="848"/>
      <c r="AM11" s="848"/>
      <c r="AN11" s="330"/>
      <c r="AO11" s="332"/>
      <c r="AP11" s="332"/>
      <c r="AQ11" s="332"/>
      <c r="AR11" s="332"/>
      <c r="AS11" s="332"/>
      <c r="AT11" s="332"/>
      <c r="AU11" s="332"/>
      <c r="AV11" s="332"/>
      <c r="AW11" s="332"/>
      <c r="AX11" s="332"/>
      <c r="AY11" s="332"/>
      <c r="AZ11" s="332"/>
      <c r="BA11" s="332"/>
      <c r="BB11" s="332"/>
      <c r="BC11" s="332"/>
      <c r="BD11" s="332"/>
      <c r="BE11" s="264"/>
      <c r="BF11" s="264"/>
      <c r="BG11" s="264"/>
      <c r="BH11" s="264"/>
      <c r="BI11" s="264"/>
      <c r="BJ11" s="264"/>
      <c r="BK11" s="264"/>
      <c r="BL11" s="659"/>
      <c r="BM11" s="659"/>
      <c r="BN11" s="659"/>
      <c r="BO11" s="659"/>
      <c r="BP11" s="659"/>
      <c r="BQ11" s="659"/>
      <c r="BR11" s="659"/>
      <c r="BS11" s="659"/>
      <c r="BT11" s="659"/>
      <c r="BU11" s="659"/>
      <c r="BV11" s="659"/>
      <c r="BW11" s="659"/>
      <c r="BX11" s="659"/>
      <c r="BY11" s="659"/>
      <c r="BZ11" s="659"/>
      <c r="CA11" s="659"/>
      <c r="CB11" s="659"/>
      <c r="CC11" s="264"/>
      <c r="CD11" s="264"/>
      <c r="CE11" s="264"/>
      <c r="CF11" s="264"/>
      <c r="CG11" s="264"/>
      <c r="CH11" s="265"/>
      <c r="CI11" s="266"/>
      <c r="CJ11" s="266"/>
    </row>
    <row r="12" spans="1:89" s="267" customFormat="1" ht="3" customHeight="1">
      <c r="A12" s="261"/>
      <c r="B12" s="261"/>
      <c r="C12" s="261"/>
      <c r="D12" s="262"/>
      <c r="E12" s="788"/>
      <c r="F12" s="788"/>
      <c r="G12" s="785"/>
      <c r="H12" s="785"/>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848"/>
      <c r="AL12" s="848"/>
      <c r="AM12" s="848"/>
      <c r="AN12" s="333"/>
      <c r="AO12" s="413"/>
      <c r="AP12" s="413"/>
      <c r="AQ12" s="413"/>
      <c r="AR12" s="412"/>
      <c r="AS12" s="410"/>
      <c r="AT12" s="410"/>
      <c r="AU12" s="410"/>
      <c r="AV12" s="410"/>
      <c r="AW12" s="410"/>
      <c r="AX12" s="411"/>
      <c r="AY12" s="800"/>
      <c r="AZ12" s="800"/>
      <c r="BA12" s="800"/>
      <c r="BB12" s="800"/>
      <c r="BC12" s="800"/>
      <c r="BD12" s="800"/>
      <c r="BE12" s="411"/>
      <c r="BF12" s="761"/>
      <c r="BG12" s="761"/>
      <c r="BH12" s="761"/>
      <c r="BI12" s="761"/>
      <c r="BJ12" s="761"/>
      <c r="BK12" s="643"/>
      <c r="BL12" s="618"/>
      <c r="BM12" s="612"/>
      <c r="BN12" s="612"/>
      <c r="BO12" s="612"/>
      <c r="BP12" s="412"/>
      <c r="BQ12" s="800"/>
      <c r="BR12" s="800"/>
      <c r="BS12" s="800"/>
      <c r="BT12" s="800"/>
      <c r="BU12" s="800"/>
      <c r="BV12" s="801"/>
      <c r="BW12" s="761"/>
      <c r="BX12" s="761"/>
      <c r="BY12" s="761"/>
      <c r="BZ12" s="761"/>
      <c r="CA12" s="761"/>
      <c r="CB12" s="802"/>
      <c r="CC12" s="761"/>
      <c r="CD12" s="761"/>
      <c r="CE12" s="761"/>
      <c r="CF12" s="761"/>
      <c r="CG12" s="761"/>
      <c r="CH12" s="268"/>
      <c r="CI12" s="266"/>
      <c r="CJ12" s="266"/>
    </row>
    <row r="13" spans="1:89" s="269" customFormat="1" ht="15" customHeight="1">
      <c r="A13" s="261"/>
      <c r="B13" s="261"/>
      <c r="C13" s="261"/>
      <c r="E13" s="788"/>
      <c r="F13" s="788"/>
      <c r="G13" s="785"/>
      <c r="H13" s="785"/>
      <c r="I13" s="785"/>
      <c r="J13" s="785"/>
      <c r="K13" s="785"/>
      <c r="L13" s="785"/>
      <c r="M13" s="785"/>
      <c r="N13" s="785"/>
      <c r="O13" s="785"/>
      <c r="P13" s="785"/>
      <c r="Q13" s="785"/>
      <c r="R13" s="785"/>
      <c r="S13" s="785"/>
      <c r="T13" s="785"/>
      <c r="U13" s="785"/>
      <c r="V13" s="785"/>
      <c r="W13" s="785"/>
      <c r="X13" s="785"/>
      <c r="Y13" s="785"/>
      <c r="Z13" s="785"/>
      <c r="AA13" s="785"/>
      <c r="AB13" s="785"/>
      <c r="AC13" s="785"/>
      <c r="AD13" s="785"/>
      <c r="AE13" s="785"/>
      <c r="AF13" s="785"/>
      <c r="AG13" s="785"/>
      <c r="AH13" s="785"/>
      <c r="AI13" s="785"/>
      <c r="AJ13" s="785"/>
      <c r="AK13" s="848"/>
      <c r="AL13" s="848"/>
      <c r="AM13" s="848"/>
      <c r="AN13" s="333"/>
      <c r="AO13" s="409" t="str">
        <f>IF(LEN(VLOOKUP(AK11,vysledovka!$D$8:$F$68,2,FALSE))&lt;11,"",LEFT(RIGHT(VLOOKUP(AK11,vysledovka!$D$8:$F$68,2,FALSE),11),1))</f>
        <v/>
      </c>
      <c r="AP13" s="211"/>
      <c r="AQ13" s="409" t="str">
        <f>IF(LEN(VLOOKUP(AK11,vysledovka!$D$8:$F$68,2,FALSE))&lt;10,"",LEFT(RIGHT(VLOOKUP(AK11,vysledovka!$D$8:$F$68,2,FALSE),10),1))</f>
        <v/>
      </c>
      <c r="AR13" s="411"/>
      <c r="AS13" s="409" t="str">
        <f>IF(LEN(VLOOKUP(AK11,vysledovka!$D$8:$F$68,2,FALSE))&lt;9,"",LEFT(RIGHT(VLOOKUP(AK11,vysledovka!$D$8:$F$68,2,FALSE),9),1))</f>
        <v/>
      </c>
      <c r="AT13" s="211"/>
      <c r="AU13" s="409" t="str">
        <f>IF(LEN(VLOOKUP(AK11,vysledovka!$D$8:$F$68,2,FALSE))&lt;8,"",LEFT(RIGHT(VLOOKUP(AK11,vysledovka!$D$8:$F$68,2,FALSE),8),1))</f>
        <v/>
      </c>
      <c r="AV13" s="411"/>
      <c r="AW13" s="409" t="str">
        <f>IF(LEN(VLOOKUP(AK11,vysledovka!$D$8:$F$68,2,FALSE))&lt;7,"",LEFT(RIGHT(VLOOKUP(AK11,vysledovka!$D$8:$F$68,2,FALSE),7),1))</f>
        <v>-</v>
      </c>
      <c r="AX13" s="411"/>
      <c r="AY13" s="409" t="str">
        <f>IF(LEN(VLOOKUP(AK11,vysledovka!$D$8:$F$68,2,FALSE))&lt;6,"",LEFT(RIGHT(VLOOKUP(AK11,vysledovka!$D$8:$F$68,2,FALSE),6),1))</f>
        <v>1</v>
      </c>
      <c r="AZ13" s="211"/>
      <c r="BA13" s="754" t="str">
        <f>IF(LEN(VLOOKUP(AK11,vysledovka!$D$8:$F$68,2,FALSE))&lt;5,"",LEFT(RIGHT(VLOOKUP(AK11,vysledovka!$D$8:$F$68,2,FALSE),5),1))</f>
        <v>0</v>
      </c>
      <c r="BB13" s="754"/>
      <c r="BC13" s="411"/>
      <c r="BD13" s="409" t="str">
        <f>IF(LEN(VLOOKUP(AK11,vysledovka!$D$8:$F$68,2,FALSE))&lt;4,"",LEFT(RIGHT(VLOOKUP(AK11,vysledovka!$D$8:$F$68,2,FALSE),4),1))</f>
        <v>3</v>
      </c>
      <c r="BE13" s="411"/>
      <c r="BF13" s="409" t="str">
        <f>IF(LEN(VLOOKUP(AK11,vysledovka!$D$8:$F$68,2,FALSE))&lt;3,"",LEFT(RIGHT(VLOOKUP(AK11,vysledovka!$D$8:$F$68,2,FALSE),3),1))</f>
        <v>6</v>
      </c>
      <c r="BG13" s="411"/>
      <c r="BH13" s="409" t="str">
        <f>IF(LEN(VLOOKUP(AK11,vysledovka!$D$8:$F$68,2,FALSE))&lt;2,"",LEFT(RIGHT(VLOOKUP(AK11,vysledovka!$D$8:$F$68,2,FALSE),2),1))</f>
        <v>4</v>
      </c>
      <c r="BI13" s="411"/>
      <c r="BJ13" s="409" t="str">
        <f>IF(VLOOKUP(AK11,vysledovka!$D$8:$F$68,2,FALSE)=0,"",IF(LEN(VLOOKUP(AK11,vysledovka!$D$8:$F$68,2,FALSE))&lt;1,"",LEFT(RIGHT(VLOOKUP(AK11,vysledovka!$D$8:$F$68,2,FALSE),1),1)))</f>
        <v>5</v>
      </c>
      <c r="BK13" s="643"/>
      <c r="BL13" s="618"/>
      <c r="BM13" s="409" t="str">
        <f>IF(LEN(VLOOKUP(AK11,vysledovka!$D$8:$F$68,3,FALSE))&lt;11,"",LEFT(RIGHT(VLOOKUP(AK11,vysledovka!$D$8:$F$68,3,FALSE),11),1))</f>
        <v/>
      </c>
      <c r="BN13" s="211"/>
      <c r="BO13" s="409" t="str">
        <f>IF(LEN(VLOOKUP(AK11,vysledovka!$D$8:$F$68,3,FALSE))&lt;10,"",LEFT(RIGHT(VLOOKUP(AK11,vysledovka!$D$8:$F$68,3,FALSE),10),1))</f>
        <v/>
      </c>
      <c r="BP13" s="411"/>
      <c r="BQ13" s="409" t="str">
        <f>IF(LEN(VLOOKUP(AK11,vysledovka!$D$8:$F$68,3,FALSE))&lt;9,"",LEFT(RIGHT(VLOOKUP(AK11,vysledovka!$D$8:$F$68,3,FALSE),9),1))</f>
        <v/>
      </c>
      <c r="BR13" s="211"/>
      <c r="BS13" s="409" t="str">
        <f>IF(LEN(VLOOKUP(AK11,vysledovka!$D$8:$F$68,3,FALSE))&lt;8,"",LEFT(RIGHT(VLOOKUP(AK11,vysledovka!$D$8:$F$68,3,FALSE),8),1))</f>
        <v/>
      </c>
      <c r="BT13" s="411"/>
      <c r="BU13" s="409" t="str">
        <f>IF(LEN(VLOOKUP(AK11,vysledovka!$D$8:$F$68,3,FALSE))&lt;7,"",LEFT(RIGHT(VLOOKUP(AK11,vysledovka!$D$8:$F$68,3,FALSE),7),1))</f>
        <v/>
      </c>
      <c r="BV13" s="801"/>
      <c r="BW13" s="409" t="str">
        <f>IF(LEN(VLOOKUP(AK11,vysledovka!$D$8:$F$68,3,FALSE))&lt;6,"",LEFT(RIGHT(VLOOKUP(AK11,vysledovka!$D$8:$F$68,3,FALSE),6),1))</f>
        <v>-</v>
      </c>
      <c r="BX13" s="411"/>
      <c r="BY13" s="409" t="str">
        <f>IF(LEN(VLOOKUP(AK11,vysledovka!$D$8:$F$68,3,FALSE))&lt;5,"",LEFT(RIGHT(VLOOKUP(AK11,vysledovka!$D$8:$F$68,3,FALSE),5),1))</f>
        <v>2</v>
      </c>
      <c r="BZ13" s="411"/>
      <c r="CA13" s="409" t="str">
        <f>IF(LEN(VLOOKUP(AK11,vysledovka!$D$8:$F$68,3,FALSE))&lt;4,"",LEFT(RIGHT(VLOOKUP(AK11,vysledovka!$D$8:$F$68,3,FALSE),4),1))</f>
        <v>2</v>
      </c>
      <c r="CB13" s="802"/>
      <c r="CC13" s="409" t="str">
        <f>IF(LEN(VLOOKUP(AK11,vysledovka!$D$8:$F$68,3,FALSE))&lt;3,"",LEFT(RIGHT(VLOOKUP(AK11,vysledovka!$D$8:$F$68,3,FALSE),3),1))</f>
        <v>4</v>
      </c>
      <c r="CD13" s="411"/>
      <c r="CE13" s="409" t="str">
        <f>IF(LEN(VLOOKUP(AK11,vysledovka!$D$8:$F$68,3,FALSE))&lt;2,"",LEFT(RIGHT(VLOOKUP(AK11,vysledovka!$D$8:$F$68,3,FALSE),2),1))</f>
        <v>2</v>
      </c>
      <c r="CF13" s="411"/>
      <c r="CG13" s="409" t="str">
        <f>IF(VLOOKUP(AK11,vysledovka!$D$8:$F$68,3,FALSE)=0,"",IF(LEN(VLOOKUP(AK11,vysledovka!$D$8:$F$68,3,FALSE))&lt;1,"",LEFT(RIGHT(VLOOKUP(AK11,vysledovka!$D$8:$F$68,3,FALSE),1),1)))</f>
        <v>2</v>
      </c>
      <c r="CH13" s="268"/>
      <c r="CI13" s="261"/>
      <c r="CJ13" s="261"/>
    </row>
    <row r="14" spans="1:89" s="269" customFormat="1" ht="3" customHeight="1">
      <c r="A14" s="261"/>
      <c r="B14" s="261"/>
      <c r="C14" s="261"/>
      <c r="E14" s="788"/>
      <c r="F14" s="788"/>
      <c r="G14" s="785"/>
      <c r="H14" s="785"/>
      <c r="I14" s="785"/>
      <c r="J14" s="785"/>
      <c r="K14" s="785"/>
      <c r="L14" s="785"/>
      <c r="M14" s="785"/>
      <c r="N14" s="785"/>
      <c r="O14" s="785"/>
      <c r="P14" s="785"/>
      <c r="Q14" s="785"/>
      <c r="R14" s="785"/>
      <c r="S14" s="785"/>
      <c r="T14" s="785"/>
      <c r="U14" s="785"/>
      <c r="V14" s="785"/>
      <c r="W14" s="785"/>
      <c r="X14" s="785"/>
      <c r="Y14" s="785"/>
      <c r="Z14" s="785"/>
      <c r="AA14" s="785"/>
      <c r="AB14" s="785"/>
      <c r="AC14" s="785"/>
      <c r="AD14" s="785"/>
      <c r="AE14" s="785"/>
      <c r="AF14" s="785"/>
      <c r="AG14" s="785"/>
      <c r="AH14" s="785"/>
      <c r="AI14" s="785"/>
      <c r="AJ14" s="785"/>
      <c r="AK14" s="848"/>
      <c r="AL14" s="848"/>
      <c r="AM14" s="848"/>
      <c r="AN14" s="329"/>
      <c r="AO14" s="331"/>
      <c r="AP14" s="331"/>
      <c r="AQ14" s="331"/>
      <c r="AR14" s="331"/>
      <c r="AS14" s="331"/>
      <c r="AT14" s="331"/>
      <c r="AU14" s="331"/>
      <c r="AV14" s="331"/>
      <c r="AW14" s="331"/>
      <c r="AX14" s="331"/>
      <c r="AY14" s="331"/>
      <c r="AZ14" s="331"/>
      <c r="BA14" s="331"/>
      <c r="BB14" s="331"/>
      <c r="BC14" s="331"/>
      <c r="BD14" s="331"/>
      <c r="BE14" s="270"/>
      <c r="BF14" s="270"/>
      <c r="BG14" s="270"/>
      <c r="BH14" s="270"/>
      <c r="BI14" s="270"/>
      <c r="BJ14" s="270"/>
      <c r="BK14" s="270"/>
      <c r="BL14" s="638"/>
      <c r="BM14" s="638"/>
      <c r="BN14" s="638"/>
      <c r="BO14" s="638"/>
      <c r="BP14" s="638"/>
      <c r="BQ14" s="638"/>
      <c r="BR14" s="638"/>
      <c r="BS14" s="638"/>
      <c r="BT14" s="638"/>
      <c r="BU14" s="638"/>
      <c r="BV14" s="638"/>
      <c r="BW14" s="638"/>
      <c r="BX14" s="638"/>
      <c r="BY14" s="638"/>
      <c r="BZ14" s="638"/>
      <c r="CA14" s="638"/>
      <c r="CB14" s="638"/>
      <c r="CC14" s="270"/>
      <c r="CD14" s="270"/>
      <c r="CE14" s="270"/>
      <c r="CF14" s="270"/>
      <c r="CG14" s="270"/>
      <c r="CH14" s="271"/>
      <c r="CI14" s="261"/>
      <c r="CJ14" s="261"/>
    </row>
    <row r="15" spans="1:89" s="267" customFormat="1" ht="3" customHeight="1">
      <c r="A15" s="261"/>
      <c r="B15" s="262"/>
      <c r="C15" s="263"/>
      <c r="D15" s="263"/>
      <c r="E15" s="863" t="s">
        <v>993</v>
      </c>
      <c r="F15" s="863"/>
      <c r="G15" s="785" t="str">
        <f>Index!C260</f>
        <v>Výsledok hospodárenia za účtovné obdobie pred zdanením (+/-) (r. 27 + r. 55)</v>
      </c>
      <c r="H15" s="785"/>
      <c r="I15" s="785"/>
      <c r="J15" s="785"/>
      <c r="K15" s="785"/>
      <c r="L15" s="785"/>
      <c r="M15" s="785"/>
      <c r="N15" s="785"/>
      <c r="O15" s="785"/>
      <c r="P15" s="785"/>
      <c r="Q15" s="785"/>
      <c r="R15" s="785"/>
      <c r="S15" s="785"/>
      <c r="T15" s="785"/>
      <c r="U15" s="785"/>
      <c r="V15" s="785"/>
      <c r="W15" s="785"/>
      <c r="X15" s="785"/>
      <c r="Y15" s="785"/>
      <c r="Z15" s="785"/>
      <c r="AA15" s="785"/>
      <c r="AB15" s="785"/>
      <c r="AC15" s="785"/>
      <c r="AD15" s="785"/>
      <c r="AE15" s="785"/>
      <c r="AF15" s="785"/>
      <c r="AG15" s="785"/>
      <c r="AH15" s="785"/>
      <c r="AI15" s="785"/>
      <c r="AJ15" s="785"/>
      <c r="AK15" s="864" t="s">
        <v>847</v>
      </c>
      <c r="AL15" s="848"/>
      <c r="AM15" s="848"/>
      <c r="AN15" s="330"/>
      <c r="AO15" s="332"/>
      <c r="AP15" s="332"/>
      <c r="AQ15" s="332"/>
      <c r="AR15" s="332"/>
      <c r="AS15" s="332"/>
      <c r="AT15" s="332"/>
      <c r="AU15" s="332"/>
      <c r="AV15" s="332"/>
      <c r="AW15" s="332"/>
      <c r="AX15" s="332"/>
      <c r="AY15" s="332"/>
      <c r="AZ15" s="332"/>
      <c r="BA15" s="332"/>
      <c r="BB15" s="332"/>
      <c r="BC15" s="332"/>
      <c r="BD15" s="332"/>
      <c r="BE15" s="264"/>
      <c r="BF15" s="264"/>
      <c r="BG15" s="264"/>
      <c r="BH15" s="264"/>
      <c r="BI15" s="264"/>
      <c r="BJ15" s="264"/>
      <c r="BK15" s="264"/>
      <c r="BL15" s="659"/>
      <c r="BM15" s="659"/>
      <c r="BN15" s="659"/>
      <c r="BO15" s="659"/>
      <c r="BP15" s="659"/>
      <c r="BQ15" s="659"/>
      <c r="BR15" s="659"/>
      <c r="BS15" s="659"/>
      <c r="BT15" s="659"/>
      <c r="BU15" s="659"/>
      <c r="BV15" s="659"/>
      <c r="BW15" s="659"/>
      <c r="BX15" s="659"/>
      <c r="BY15" s="659"/>
      <c r="BZ15" s="659"/>
      <c r="CA15" s="659"/>
      <c r="CB15" s="659"/>
      <c r="CC15" s="264"/>
      <c r="CD15" s="264"/>
      <c r="CE15" s="264"/>
      <c r="CF15" s="264"/>
      <c r="CG15" s="264"/>
      <c r="CH15" s="265"/>
      <c r="CI15" s="266"/>
      <c r="CJ15" s="266"/>
    </row>
    <row r="16" spans="1:89" s="267" customFormat="1" ht="3" customHeight="1">
      <c r="A16" s="261"/>
      <c r="B16" s="261"/>
      <c r="C16" s="261"/>
      <c r="D16" s="262"/>
      <c r="E16" s="863"/>
      <c r="F16" s="863"/>
      <c r="G16" s="785"/>
      <c r="H16" s="785"/>
      <c r="I16" s="785"/>
      <c r="J16" s="785"/>
      <c r="K16" s="785"/>
      <c r="L16" s="785"/>
      <c r="M16" s="785"/>
      <c r="N16" s="785"/>
      <c r="O16" s="785"/>
      <c r="P16" s="785"/>
      <c r="Q16" s="785"/>
      <c r="R16" s="785"/>
      <c r="S16" s="785"/>
      <c r="T16" s="785"/>
      <c r="U16" s="785"/>
      <c r="V16" s="785"/>
      <c r="W16" s="785"/>
      <c r="X16" s="785"/>
      <c r="Y16" s="785"/>
      <c r="Z16" s="785"/>
      <c r="AA16" s="785"/>
      <c r="AB16" s="785"/>
      <c r="AC16" s="785"/>
      <c r="AD16" s="785"/>
      <c r="AE16" s="785"/>
      <c r="AF16" s="785"/>
      <c r="AG16" s="785"/>
      <c r="AH16" s="785"/>
      <c r="AI16" s="785"/>
      <c r="AJ16" s="785"/>
      <c r="AK16" s="848"/>
      <c r="AL16" s="848"/>
      <c r="AM16" s="848"/>
      <c r="AN16" s="333"/>
      <c r="AO16" s="413"/>
      <c r="AP16" s="413"/>
      <c r="AQ16" s="413"/>
      <c r="AR16" s="412"/>
      <c r="AS16" s="410"/>
      <c r="AT16" s="410"/>
      <c r="AU16" s="410"/>
      <c r="AV16" s="410"/>
      <c r="AW16" s="410"/>
      <c r="AX16" s="411"/>
      <c r="AY16" s="800"/>
      <c r="AZ16" s="800"/>
      <c r="BA16" s="800"/>
      <c r="BB16" s="800"/>
      <c r="BC16" s="800"/>
      <c r="BD16" s="800"/>
      <c r="BE16" s="411"/>
      <c r="BF16" s="761"/>
      <c r="BG16" s="761"/>
      <c r="BH16" s="761"/>
      <c r="BI16" s="761"/>
      <c r="BJ16" s="761"/>
      <c r="BK16" s="643"/>
      <c r="BL16" s="618"/>
      <c r="BM16" s="612"/>
      <c r="BN16" s="612"/>
      <c r="BO16" s="612"/>
      <c r="BP16" s="412"/>
      <c r="BQ16" s="800"/>
      <c r="BR16" s="800"/>
      <c r="BS16" s="800"/>
      <c r="BT16" s="800"/>
      <c r="BU16" s="800"/>
      <c r="BV16" s="801"/>
      <c r="BW16" s="761"/>
      <c r="BX16" s="761"/>
      <c r="BY16" s="761"/>
      <c r="BZ16" s="761"/>
      <c r="CA16" s="761"/>
      <c r="CB16" s="802"/>
      <c r="CC16" s="761"/>
      <c r="CD16" s="761"/>
      <c r="CE16" s="761"/>
      <c r="CF16" s="761"/>
      <c r="CG16" s="761"/>
      <c r="CH16" s="268"/>
      <c r="CI16" s="266"/>
      <c r="CJ16" s="266"/>
    </row>
    <row r="17" spans="1:88" s="269" customFormat="1" ht="15" customHeight="1">
      <c r="A17" s="261"/>
      <c r="B17" s="261"/>
      <c r="C17" s="261"/>
      <c r="E17" s="863"/>
      <c r="F17" s="863"/>
      <c r="G17" s="785"/>
      <c r="H17" s="785"/>
      <c r="I17" s="785"/>
      <c r="J17" s="785"/>
      <c r="K17" s="785"/>
      <c r="L17" s="785"/>
      <c r="M17" s="785"/>
      <c r="N17" s="785"/>
      <c r="O17" s="785"/>
      <c r="P17" s="785"/>
      <c r="Q17" s="785"/>
      <c r="R17" s="785"/>
      <c r="S17" s="785"/>
      <c r="T17" s="785"/>
      <c r="U17" s="785"/>
      <c r="V17" s="785"/>
      <c r="W17" s="785"/>
      <c r="X17" s="785"/>
      <c r="Y17" s="785"/>
      <c r="Z17" s="785"/>
      <c r="AA17" s="785"/>
      <c r="AB17" s="785"/>
      <c r="AC17" s="785"/>
      <c r="AD17" s="785"/>
      <c r="AE17" s="785"/>
      <c r="AF17" s="785"/>
      <c r="AG17" s="785"/>
      <c r="AH17" s="785"/>
      <c r="AI17" s="785"/>
      <c r="AJ17" s="785"/>
      <c r="AK17" s="848"/>
      <c r="AL17" s="848"/>
      <c r="AM17" s="848"/>
      <c r="AN17" s="333"/>
      <c r="AO17" s="409" t="str">
        <f>IF(LEN(VLOOKUP(AK15,vysledovka!$D$8:$F$68,2,FALSE))&lt;11,"",LEFT(RIGHT(VLOOKUP(AK15,vysledovka!$D$8:$F$68,2,FALSE),11),1))</f>
        <v/>
      </c>
      <c r="AP17" s="211"/>
      <c r="AQ17" s="409" t="str">
        <f>IF(LEN(VLOOKUP(AK15,vysledovka!$D$8:$F$68,2,FALSE))&lt;10,"",LEFT(RIGHT(VLOOKUP(AK15,vysledovka!$D$8:$F$68,2,FALSE),10),1))</f>
        <v/>
      </c>
      <c r="AR17" s="411"/>
      <c r="AS17" s="409" t="str">
        <f>IF(LEN(VLOOKUP(AK15,vysledovka!$D$8:$F$68,2,FALSE))&lt;9,"",LEFT(RIGHT(VLOOKUP(AK15,vysledovka!$D$8:$F$68,2,FALSE),9),1))</f>
        <v/>
      </c>
      <c r="AT17" s="211"/>
      <c r="AU17" s="409" t="str">
        <f>IF(LEN(VLOOKUP(AK15,vysledovka!$D$8:$F$68,2,FALSE))&lt;8,"",LEFT(RIGHT(VLOOKUP(AK15,vysledovka!$D$8:$F$68,2,FALSE),8),1))</f>
        <v/>
      </c>
      <c r="AV17" s="411"/>
      <c r="AW17" s="409" t="str">
        <f>IF(LEN(VLOOKUP(AK15,vysledovka!$D$8:$F$68,2,FALSE))&lt;7,"",LEFT(RIGHT(VLOOKUP(AK15,vysledovka!$D$8:$F$68,2,FALSE),7),1))</f>
        <v/>
      </c>
      <c r="AX17" s="411"/>
      <c r="AY17" s="409" t="str">
        <f>IF(LEN(VLOOKUP(AK15,vysledovka!$D$8:$F$68,2,FALSE))&lt;6,"",LEFT(RIGHT(VLOOKUP(AK15,vysledovka!$D$8:$F$68,2,FALSE),6),1))</f>
        <v>1</v>
      </c>
      <c r="AZ17" s="211"/>
      <c r="BA17" s="754" t="str">
        <f>IF(LEN(VLOOKUP(AK15,vysledovka!$D$8:$F$68,2,FALSE))&lt;5,"",LEFT(RIGHT(VLOOKUP(AK15,vysledovka!$D$8:$F$68,2,FALSE),5),1))</f>
        <v>0</v>
      </c>
      <c r="BB17" s="754"/>
      <c r="BC17" s="411"/>
      <c r="BD17" s="409" t="str">
        <f>IF(LEN(VLOOKUP(AK15,vysledovka!$D$8:$F$68,2,FALSE))&lt;4,"",LEFT(RIGHT(VLOOKUP(AK15,vysledovka!$D$8:$F$68,2,FALSE),4),1))</f>
        <v>1</v>
      </c>
      <c r="BE17" s="411"/>
      <c r="BF17" s="409" t="str">
        <f>IF(LEN(VLOOKUP(AK15,vysledovka!$D$8:$F$68,2,FALSE))&lt;3,"",LEFT(RIGHT(VLOOKUP(AK15,vysledovka!$D$8:$F$68,2,FALSE),3),1))</f>
        <v>0</v>
      </c>
      <c r="BG17" s="411"/>
      <c r="BH17" s="409" t="str">
        <f>IF(LEN(VLOOKUP(AK15,vysledovka!$D$8:$F$68,2,FALSE))&lt;2,"",LEFT(RIGHT(VLOOKUP(AK15,vysledovka!$D$8:$F$68,2,FALSE),2),1))</f>
        <v>5</v>
      </c>
      <c r="BI17" s="411"/>
      <c r="BJ17" s="409" t="str">
        <f>IF(VLOOKUP(AK15,vysledovka!$D$8:$F$68,2,FALSE)=0,"",IF(LEN(VLOOKUP(AK15,vysledovka!$D$8:$F$68,2,FALSE))&lt;1,"",LEFT(RIGHT(VLOOKUP(AK15,vysledovka!$D$8:$F$68,2,FALSE),1),1)))</f>
        <v>1</v>
      </c>
      <c r="BK17" s="643"/>
      <c r="BL17" s="618"/>
      <c r="BM17" s="409" t="str">
        <f>IF(LEN(VLOOKUP(AK15,vysledovka!$D$8:$F$68,3,FALSE))&lt;11,"",LEFT(RIGHT(VLOOKUP(AK15,vysledovka!$D$8:$F$68,3,FALSE),11),1))</f>
        <v/>
      </c>
      <c r="BN17" s="211"/>
      <c r="BO17" s="409" t="str">
        <f>IF(LEN(VLOOKUP(AK15,vysledovka!$D$8:$F$68,3,FALSE))&lt;10,"",LEFT(RIGHT(VLOOKUP(AK15,vysledovka!$D$8:$F$68,3,FALSE),10),1))</f>
        <v/>
      </c>
      <c r="BP17" s="411"/>
      <c r="BQ17" s="409" t="str">
        <f>IF(LEN(VLOOKUP(AK15,vysledovka!$D$8:$F$68,3,FALSE))&lt;9,"",LEFT(RIGHT(VLOOKUP(AK15,vysledovka!$D$8:$F$68,3,FALSE),9),1))</f>
        <v/>
      </c>
      <c r="BR17" s="211"/>
      <c r="BS17" s="409" t="str">
        <f>IF(LEN(VLOOKUP(AK15,vysledovka!$D$8:$F$68,3,FALSE))&lt;8,"",LEFT(RIGHT(VLOOKUP(AK15,vysledovka!$D$8:$F$68,3,FALSE),8),1))</f>
        <v/>
      </c>
      <c r="BT17" s="411"/>
      <c r="BU17" s="409" t="str">
        <f>IF(LEN(VLOOKUP(AK15,vysledovka!$D$8:$F$68,3,FALSE))&lt;7,"",LEFT(RIGHT(VLOOKUP(AK15,vysledovka!$D$8:$F$68,3,FALSE),7),1))</f>
        <v/>
      </c>
      <c r="BV17" s="801"/>
      <c r="BW17" s="409" t="str">
        <f>IF(LEN(VLOOKUP(AK15,vysledovka!$D$8:$F$68,3,FALSE))&lt;6,"",LEFT(RIGHT(VLOOKUP(AK15,vysledovka!$D$8:$F$68,3,FALSE),6),1))</f>
        <v>1</v>
      </c>
      <c r="BX17" s="411"/>
      <c r="BY17" s="409" t="str">
        <f>IF(LEN(VLOOKUP(AK15,vysledovka!$D$8:$F$68,3,FALSE))&lt;5,"",LEFT(RIGHT(VLOOKUP(AK15,vysledovka!$D$8:$F$68,3,FALSE),5),1))</f>
        <v>7</v>
      </c>
      <c r="BZ17" s="411"/>
      <c r="CA17" s="409" t="str">
        <f>IF(LEN(VLOOKUP(AK15,vysledovka!$D$8:$F$68,3,FALSE))&lt;4,"",LEFT(RIGHT(VLOOKUP(AK15,vysledovka!$D$8:$F$68,3,FALSE),4),1))</f>
        <v>8</v>
      </c>
      <c r="CB17" s="802"/>
      <c r="CC17" s="409" t="str">
        <f>IF(LEN(VLOOKUP(AK15,vysledovka!$D$8:$F$68,3,FALSE))&lt;3,"",LEFT(RIGHT(VLOOKUP(AK15,vysledovka!$D$8:$F$68,3,FALSE),3),1))</f>
        <v>6</v>
      </c>
      <c r="CD17" s="411"/>
      <c r="CE17" s="409" t="str">
        <f>IF(LEN(VLOOKUP(AK15,vysledovka!$D$8:$F$68,3,FALSE))&lt;2,"",LEFT(RIGHT(VLOOKUP(AK15,vysledovka!$D$8:$F$68,3,FALSE),2),1))</f>
        <v>8</v>
      </c>
      <c r="CF17" s="411"/>
      <c r="CG17" s="409" t="str">
        <f>IF(VLOOKUP(AK15,vysledovka!$D$8:$F$68,3,FALSE)=0,"",IF(LEN(VLOOKUP(AK15,vysledovka!$D$8:$F$68,3,FALSE))&lt;1,"",LEFT(RIGHT(VLOOKUP(AK15,vysledovka!$D$8:$F$68,3,FALSE),1),1)))</f>
        <v>4</v>
      </c>
      <c r="CH17" s="268"/>
      <c r="CI17" s="261"/>
      <c r="CJ17" s="261"/>
    </row>
    <row r="18" spans="1:88" s="269" customFormat="1" ht="3" customHeight="1">
      <c r="A18" s="261"/>
      <c r="B18" s="261"/>
      <c r="C18" s="261"/>
      <c r="E18" s="863"/>
      <c r="F18" s="863"/>
      <c r="G18" s="785"/>
      <c r="H18" s="785"/>
      <c r="I18" s="785"/>
      <c r="J18" s="785"/>
      <c r="K18" s="785"/>
      <c r="L18" s="785"/>
      <c r="M18" s="785"/>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c r="AK18" s="848"/>
      <c r="AL18" s="848"/>
      <c r="AM18" s="848"/>
      <c r="AN18" s="329"/>
      <c r="AO18" s="331"/>
      <c r="AP18" s="331"/>
      <c r="AQ18" s="331"/>
      <c r="AR18" s="331"/>
      <c r="AS18" s="331"/>
      <c r="AT18" s="331"/>
      <c r="AU18" s="331"/>
      <c r="AV18" s="331"/>
      <c r="AW18" s="331"/>
      <c r="AX18" s="331"/>
      <c r="AY18" s="331"/>
      <c r="AZ18" s="331"/>
      <c r="BA18" s="331"/>
      <c r="BB18" s="331"/>
      <c r="BC18" s="331"/>
      <c r="BD18" s="331"/>
      <c r="BE18" s="270"/>
      <c r="BF18" s="270"/>
      <c r="BG18" s="270"/>
      <c r="BH18" s="270"/>
      <c r="BI18" s="270"/>
      <c r="BJ18" s="270"/>
      <c r="BK18" s="270"/>
      <c r="BL18" s="638"/>
      <c r="BM18" s="638"/>
      <c r="BN18" s="638"/>
      <c r="BO18" s="638"/>
      <c r="BP18" s="638"/>
      <c r="BQ18" s="638"/>
      <c r="BR18" s="638"/>
      <c r="BS18" s="638"/>
      <c r="BT18" s="638"/>
      <c r="BU18" s="638"/>
      <c r="BV18" s="638"/>
      <c r="BW18" s="638"/>
      <c r="BX18" s="638"/>
      <c r="BY18" s="638"/>
      <c r="BZ18" s="638"/>
      <c r="CA18" s="638"/>
      <c r="CB18" s="638"/>
      <c r="CC18" s="270"/>
      <c r="CD18" s="270"/>
      <c r="CE18" s="270"/>
      <c r="CF18" s="270"/>
      <c r="CG18" s="270"/>
      <c r="CH18" s="271"/>
      <c r="CI18" s="261"/>
      <c r="CJ18" s="261"/>
    </row>
    <row r="19" spans="1:88" s="206" customFormat="1" ht="3" customHeight="1">
      <c r="A19" s="272"/>
      <c r="B19" s="273"/>
      <c r="C19" s="178"/>
      <c r="D19" s="178"/>
      <c r="E19" s="852" t="s">
        <v>222</v>
      </c>
      <c r="F19" s="853"/>
      <c r="G19" s="765" t="str">
        <f>Index!C261</f>
        <v>Daň z príjmov (r. 58 + r. 59)</v>
      </c>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850" t="s">
        <v>850</v>
      </c>
      <c r="AL19" s="851"/>
      <c r="AM19" s="851"/>
      <c r="AN19" s="321"/>
      <c r="AO19" s="332"/>
      <c r="AP19" s="332"/>
      <c r="AQ19" s="332"/>
      <c r="AR19" s="332"/>
      <c r="AS19" s="332"/>
      <c r="AT19" s="332"/>
      <c r="AU19" s="332"/>
      <c r="AV19" s="332"/>
      <c r="AW19" s="332"/>
      <c r="AX19" s="332"/>
      <c r="AY19" s="332"/>
      <c r="AZ19" s="332"/>
      <c r="BA19" s="332"/>
      <c r="BB19" s="332"/>
      <c r="BC19" s="332"/>
      <c r="BD19" s="332"/>
      <c r="BE19" s="264"/>
      <c r="BF19" s="264"/>
      <c r="BG19" s="264"/>
      <c r="BH19" s="264"/>
      <c r="BI19" s="264"/>
      <c r="BJ19" s="264"/>
      <c r="BK19" s="264"/>
      <c r="BL19" s="659"/>
      <c r="BM19" s="659"/>
      <c r="BN19" s="659"/>
      <c r="BO19" s="659"/>
      <c r="BP19" s="659"/>
      <c r="BQ19" s="659"/>
      <c r="BR19" s="659"/>
      <c r="BS19" s="659"/>
      <c r="BT19" s="659"/>
      <c r="BU19" s="659"/>
      <c r="BV19" s="659"/>
      <c r="BW19" s="659"/>
      <c r="BX19" s="659"/>
      <c r="BY19" s="659"/>
      <c r="BZ19" s="659"/>
      <c r="CA19" s="659"/>
      <c r="CB19" s="659"/>
      <c r="CC19" s="264"/>
      <c r="CD19" s="264"/>
      <c r="CE19" s="264"/>
      <c r="CF19" s="264"/>
      <c r="CG19" s="264"/>
      <c r="CH19" s="241"/>
      <c r="CI19" s="245"/>
      <c r="CJ19" s="245"/>
    </row>
    <row r="20" spans="1:88" s="206" customFormat="1" ht="3" customHeight="1">
      <c r="A20" s="272"/>
      <c r="B20" s="272"/>
      <c r="C20" s="272"/>
      <c r="D20" s="273"/>
      <c r="E20" s="852"/>
      <c r="F20" s="853"/>
      <c r="G20" s="765"/>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851"/>
      <c r="AL20" s="851"/>
      <c r="AM20" s="851"/>
      <c r="AN20" s="319"/>
      <c r="AO20" s="413"/>
      <c r="AP20" s="413"/>
      <c r="AQ20" s="413"/>
      <c r="AR20" s="412"/>
      <c r="AS20" s="410"/>
      <c r="AT20" s="410"/>
      <c r="AU20" s="410"/>
      <c r="AV20" s="410"/>
      <c r="AW20" s="410"/>
      <c r="AX20" s="411"/>
      <c r="AY20" s="800"/>
      <c r="AZ20" s="800"/>
      <c r="BA20" s="800"/>
      <c r="BB20" s="800"/>
      <c r="BC20" s="800"/>
      <c r="BD20" s="800"/>
      <c r="BE20" s="411"/>
      <c r="BF20" s="761"/>
      <c r="BG20" s="761"/>
      <c r="BH20" s="761"/>
      <c r="BI20" s="761"/>
      <c r="BJ20" s="761"/>
      <c r="BK20" s="643"/>
      <c r="BL20" s="618"/>
      <c r="BM20" s="612"/>
      <c r="BN20" s="612"/>
      <c r="BO20" s="612"/>
      <c r="BP20" s="412"/>
      <c r="BQ20" s="800"/>
      <c r="BR20" s="800"/>
      <c r="BS20" s="800"/>
      <c r="BT20" s="800"/>
      <c r="BU20" s="800"/>
      <c r="BV20" s="801"/>
      <c r="BW20" s="761"/>
      <c r="BX20" s="761"/>
      <c r="BY20" s="761"/>
      <c r="BZ20" s="761"/>
      <c r="CA20" s="761"/>
      <c r="CB20" s="802"/>
      <c r="CC20" s="761"/>
      <c r="CD20" s="761"/>
      <c r="CE20" s="761"/>
      <c r="CF20" s="761"/>
      <c r="CG20" s="761"/>
      <c r="CH20" s="242"/>
      <c r="CI20" s="245"/>
      <c r="CJ20" s="245"/>
    </row>
    <row r="21" spans="1:88" s="274" customFormat="1" ht="15" customHeight="1">
      <c r="A21" s="272"/>
      <c r="B21" s="272"/>
      <c r="C21" s="272"/>
      <c r="E21" s="852"/>
      <c r="F21" s="853"/>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851"/>
      <c r="AL21" s="851"/>
      <c r="AM21" s="851"/>
      <c r="AN21" s="319"/>
      <c r="AO21" s="409" t="str">
        <f>IF(LEN(VLOOKUP(AK19,vysledovka!$D$8:$F$68,2,FALSE))&lt;11,"",LEFT(RIGHT(VLOOKUP(AK19,vysledovka!$D$8:$F$68,2,FALSE),11),1))</f>
        <v/>
      </c>
      <c r="AP21" s="211"/>
      <c r="AQ21" s="409" t="str">
        <f>IF(LEN(VLOOKUP(AK19,vysledovka!$D$8:$F$68,2,FALSE))&lt;10,"",LEFT(RIGHT(VLOOKUP(AK19,vysledovka!$D$8:$F$68,2,FALSE),10),1))</f>
        <v/>
      </c>
      <c r="AR21" s="411"/>
      <c r="AS21" s="409" t="str">
        <f>IF(LEN(VLOOKUP(AK19,vysledovka!$D$8:$F$68,2,FALSE))&lt;9,"",LEFT(RIGHT(VLOOKUP(AK19,vysledovka!$D$8:$F$68,2,FALSE),9),1))</f>
        <v/>
      </c>
      <c r="AT21" s="211"/>
      <c r="AU21" s="409" t="str">
        <f>IF(LEN(VLOOKUP(AK19,vysledovka!$D$8:$F$68,2,FALSE))&lt;8,"",LEFT(RIGHT(VLOOKUP(AK19,vysledovka!$D$8:$F$68,2,FALSE),8),1))</f>
        <v/>
      </c>
      <c r="AV21" s="411"/>
      <c r="AW21" s="409" t="str">
        <f>IF(LEN(VLOOKUP(AK19,vysledovka!$D$8:$F$68,2,FALSE))&lt;7,"",LEFT(RIGHT(VLOOKUP(AK19,vysledovka!$D$8:$F$68,2,FALSE),7),1))</f>
        <v/>
      </c>
      <c r="AX21" s="411"/>
      <c r="AY21" s="409" t="str">
        <f>IF(LEN(VLOOKUP(AK19,vysledovka!$D$8:$F$68,2,FALSE))&lt;6,"",LEFT(RIGHT(VLOOKUP(AK19,vysledovka!$D$8:$F$68,2,FALSE),6),1))</f>
        <v/>
      </c>
      <c r="AZ21" s="211"/>
      <c r="BA21" s="754" t="str">
        <f>IF(LEN(VLOOKUP(AK19,vysledovka!$D$8:$F$68,2,FALSE))&lt;5,"",LEFT(RIGHT(VLOOKUP(AK19,vysledovka!$D$8:$F$68,2,FALSE),5),1))</f>
        <v/>
      </c>
      <c r="BB21" s="754"/>
      <c r="BC21" s="411"/>
      <c r="BD21" s="409" t="str">
        <f>IF(LEN(VLOOKUP(AK19,vysledovka!$D$8:$F$68,2,FALSE))&lt;4,"",LEFT(RIGHT(VLOOKUP(AK19,vysledovka!$D$8:$F$68,2,FALSE),4),1))</f>
        <v/>
      </c>
      <c r="BE21" s="411"/>
      <c r="BF21" s="409" t="str">
        <f>IF(LEN(VLOOKUP(AK19,vysledovka!$D$8:$F$68,2,FALSE))&lt;3,"",LEFT(RIGHT(VLOOKUP(AK19,vysledovka!$D$8:$F$68,2,FALSE),3),1))</f>
        <v/>
      </c>
      <c r="BG21" s="411"/>
      <c r="BH21" s="409" t="str">
        <f>IF(LEN(VLOOKUP(AK19,vysledovka!$D$8:$F$68,2,FALSE))&lt;2,"",LEFT(RIGHT(VLOOKUP(AK19,vysledovka!$D$8:$F$68,2,FALSE),2),1))</f>
        <v/>
      </c>
      <c r="BI21" s="411"/>
      <c r="BJ21" s="409" t="str">
        <f>IF(VLOOKUP(AK19,vysledovka!$D$8:$F$68,2,FALSE)=0,"",IF(LEN(VLOOKUP(AK19,vysledovka!$D$8:$F$68,2,FALSE))&lt;1,"",LEFT(RIGHT(VLOOKUP(AK19,vysledovka!$D$8:$F$68,2,FALSE),1),1)))</f>
        <v/>
      </c>
      <c r="BK21" s="643"/>
      <c r="BL21" s="618"/>
      <c r="BM21" s="409" t="str">
        <f>IF(LEN(VLOOKUP(AK19,vysledovka!$D$8:$F$68,3,FALSE))&lt;11,"",LEFT(RIGHT(VLOOKUP(AK19,vysledovka!$D$8:$F$68,3,FALSE),11),1))</f>
        <v/>
      </c>
      <c r="BN21" s="211"/>
      <c r="BO21" s="409" t="str">
        <f>IF(LEN(VLOOKUP(AK19,vysledovka!$D$8:$F$68,3,FALSE))&lt;10,"",LEFT(RIGHT(VLOOKUP(AK19,vysledovka!$D$8:$F$68,3,FALSE),10),1))</f>
        <v/>
      </c>
      <c r="BP21" s="411"/>
      <c r="BQ21" s="409" t="str">
        <f>IF(LEN(VLOOKUP(AK19,vysledovka!$D$8:$F$68,3,FALSE))&lt;9,"",LEFT(RIGHT(VLOOKUP(AK19,vysledovka!$D$8:$F$68,3,FALSE),9),1))</f>
        <v/>
      </c>
      <c r="BR21" s="211"/>
      <c r="BS21" s="409" t="str">
        <f>IF(LEN(VLOOKUP(AK19,vysledovka!$D$8:$F$68,3,FALSE))&lt;8,"",LEFT(RIGHT(VLOOKUP(AK19,vysledovka!$D$8:$F$68,3,FALSE),8),1))</f>
        <v/>
      </c>
      <c r="BT21" s="411"/>
      <c r="BU21" s="409" t="str">
        <f>IF(LEN(VLOOKUP(AK19,vysledovka!$D$8:$F$68,3,FALSE))&lt;7,"",LEFT(RIGHT(VLOOKUP(AK19,vysledovka!$D$8:$F$68,3,FALSE),7),1))</f>
        <v/>
      </c>
      <c r="BV21" s="801"/>
      <c r="BW21" s="409" t="str">
        <f>IF(LEN(VLOOKUP(AK19,vysledovka!$D$8:$F$68,3,FALSE))&lt;6,"",LEFT(RIGHT(VLOOKUP(AK19,vysledovka!$D$8:$F$68,3,FALSE),6),1))</f>
        <v/>
      </c>
      <c r="BX21" s="411"/>
      <c r="BY21" s="409" t="str">
        <f>IF(LEN(VLOOKUP(AK19,vysledovka!$D$8:$F$68,3,FALSE))&lt;5,"",LEFT(RIGHT(VLOOKUP(AK19,vysledovka!$D$8:$F$68,3,FALSE),5),1))</f>
        <v/>
      </c>
      <c r="BZ21" s="411"/>
      <c r="CA21" s="409" t="str">
        <f>IF(LEN(VLOOKUP(AK19,vysledovka!$D$8:$F$68,3,FALSE))&lt;4,"",LEFT(RIGHT(VLOOKUP(AK19,vysledovka!$D$8:$F$68,3,FALSE),4),1))</f>
        <v/>
      </c>
      <c r="CB21" s="802"/>
      <c r="CC21" s="409" t="str">
        <f>IF(LEN(VLOOKUP(AK19,vysledovka!$D$8:$F$68,3,FALSE))&lt;3,"",LEFT(RIGHT(VLOOKUP(AK19,vysledovka!$D$8:$F$68,3,FALSE),3),1))</f>
        <v/>
      </c>
      <c r="CD21" s="411"/>
      <c r="CE21" s="409" t="str">
        <f>IF(LEN(VLOOKUP(AK19,vysledovka!$D$8:$F$68,3,FALSE))&lt;2,"",LEFT(RIGHT(VLOOKUP(AK19,vysledovka!$D$8:$F$68,3,FALSE),2),1))</f>
        <v/>
      </c>
      <c r="CF21" s="411"/>
      <c r="CG21" s="409" t="str">
        <f>IF(VLOOKUP(AK19,vysledovka!$D$8:$F$68,3,FALSE)=0,"",IF(LEN(VLOOKUP(AK19,vysledovka!$D$8:$F$68,3,FALSE))&lt;1,"",LEFT(RIGHT(VLOOKUP(AK19,vysledovka!$D$8:$F$68,3,FALSE),1),1)))</f>
        <v/>
      </c>
      <c r="CH21" s="242"/>
      <c r="CI21" s="272"/>
      <c r="CJ21" s="272"/>
    </row>
    <row r="22" spans="1:88" s="274" customFormat="1" ht="3" customHeight="1">
      <c r="A22" s="272"/>
      <c r="B22" s="272"/>
      <c r="C22" s="272"/>
      <c r="E22" s="852"/>
      <c r="F22" s="853"/>
      <c r="G22" s="765"/>
      <c r="H22" s="765"/>
      <c r="I22" s="765"/>
      <c r="J22" s="765"/>
      <c r="K22" s="765"/>
      <c r="L22" s="765"/>
      <c r="M22" s="765"/>
      <c r="N22" s="765"/>
      <c r="O22" s="765"/>
      <c r="P22" s="765"/>
      <c r="Q22" s="765"/>
      <c r="R22" s="765"/>
      <c r="S22" s="765"/>
      <c r="T22" s="765"/>
      <c r="U22" s="765"/>
      <c r="V22" s="765"/>
      <c r="W22" s="765"/>
      <c r="X22" s="765"/>
      <c r="Y22" s="765"/>
      <c r="Z22" s="765"/>
      <c r="AA22" s="765"/>
      <c r="AB22" s="765"/>
      <c r="AC22" s="765"/>
      <c r="AD22" s="765"/>
      <c r="AE22" s="765"/>
      <c r="AF22" s="765"/>
      <c r="AG22" s="765"/>
      <c r="AH22" s="765"/>
      <c r="AI22" s="765"/>
      <c r="AJ22" s="765"/>
      <c r="AK22" s="851"/>
      <c r="AL22" s="851"/>
      <c r="AM22" s="851"/>
      <c r="AN22" s="322"/>
      <c r="AO22" s="331"/>
      <c r="AP22" s="331"/>
      <c r="AQ22" s="331"/>
      <c r="AR22" s="331"/>
      <c r="AS22" s="331"/>
      <c r="AT22" s="331"/>
      <c r="AU22" s="331"/>
      <c r="AV22" s="331"/>
      <c r="AW22" s="331"/>
      <c r="AX22" s="331"/>
      <c r="AY22" s="331"/>
      <c r="AZ22" s="331"/>
      <c r="BA22" s="331"/>
      <c r="BB22" s="331"/>
      <c r="BC22" s="331"/>
      <c r="BD22" s="331"/>
      <c r="BE22" s="270"/>
      <c r="BF22" s="270"/>
      <c r="BG22" s="270"/>
      <c r="BH22" s="270"/>
      <c r="BI22" s="270"/>
      <c r="BJ22" s="270"/>
      <c r="BK22" s="270"/>
      <c r="BL22" s="638"/>
      <c r="BM22" s="638"/>
      <c r="BN22" s="638"/>
      <c r="BO22" s="638"/>
      <c r="BP22" s="638"/>
      <c r="BQ22" s="638"/>
      <c r="BR22" s="638"/>
      <c r="BS22" s="638"/>
      <c r="BT22" s="638"/>
      <c r="BU22" s="638"/>
      <c r="BV22" s="638"/>
      <c r="BW22" s="638"/>
      <c r="BX22" s="638"/>
      <c r="BY22" s="638"/>
      <c r="BZ22" s="638"/>
      <c r="CA22" s="638"/>
      <c r="CB22" s="638"/>
      <c r="CC22" s="270"/>
      <c r="CD22" s="270"/>
      <c r="CE22" s="270"/>
      <c r="CF22" s="270"/>
      <c r="CG22" s="270"/>
      <c r="CH22" s="243"/>
      <c r="CI22" s="272"/>
      <c r="CJ22" s="272"/>
    </row>
    <row r="23" spans="1:88" s="206" customFormat="1" ht="3" customHeight="1">
      <c r="A23" s="272"/>
      <c r="B23" s="273"/>
      <c r="C23" s="178"/>
      <c r="D23" s="178"/>
      <c r="E23" s="933" t="s">
        <v>996</v>
      </c>
      <c r="F23" s="934"/>
      <c r="G23" s="857" t="str">
        <f>Index!C262</f>
        <v>Daň z príjmov splatná (591, 595)</v>
      </c>
      <c r="H23" s="858"/>
      <c r="I23" s="858"/>
      <c r="J23" s="858"/>
      <c r="K23" s="858"/>
      <c r="L23" s="858"/>
      <c r="M23" s="858"/>
      <c r="N23" s="858"/>
      <c r="O23" s="858"/>
      <c r="P23" s="858"/>
      <c r="Q23" s="858"/>
      <c r="R23" s="858"/>
      <c r="S23" s="858"/>
      <c r="T23" s="858"/>
      <c r="U23" s="858"/>
      <c r="V23" s="858"/>
      <c r="W23" s="858"/>
      <c r="X23" s="858"/>
      <c r="Y23" s="858"/>
      <c r="Z23" s="858"/>
      <c r="AA23" s="858"/>
      <c r="AB23" s="858"/>
      <c r="AC23" s="858"/>
      <c r="AD23" s="858"/>
      <c r="AE23" s="858"/>
      <c r="AF23" s="858"/>
      <c r="AG23" s="858"/>
      <c r="AH23" s="858"/>
      <c r="AI23" s="858"/>
      <c r="AJ23" s="859"/>
      <c r="AK23" s="850" t="s">
        <v>851</v>
      </c>
      <c r="AL23" s="851"/>
      <c r="AM23" s="851"/>
      <c r="AN23" s="321"/>
      <c r="AO23" s="332"/>
      <c r="AP23" s="332"/>
      <c r="AQ23" s="332"/>
      <c r="AR23" s="332"/>
      <c r="AS23" s="332"/>
      <c r="AT23" s="332"/>
      <c r="AU23" s="332"/>
      <c r="AV23" s="332"/>
      <c r="AW23" s="332"/>
      <c r="AX23" s="332"/>
      <c r="AY23" s="332"/>
      <c r="AZ23" s="332"/>
      <c r="BA23" s="332"/>
      <c r="BB23" s="332"/>
      <c r="BC23" s="332"/>
      <c r="BD23" s="332"/>
      <c r="BE23" s="264"/>
      <c r="BF23" s="264"/>
      <c r="BG23" s="264"/>
      <c r="BH23" s="264"/>
      <c r="BI23" s="264"/>
      <c r="BJ23" s="264"/>
      <c r="BK23" s="264"/>
      <c r="BL23" s="659"/>
      <c r="BM23" s="659"/>
      <c r="BN23" s="659"/>
      <c r="BO23" s="659"/>
      <c r="BP23" s="659"/>
      <c r="BQ23" s="659"/>
      <c r="BR23" s="659"/>
      <c r="BS23" s="659"/>
      <c r="BT23" s="659"/>
      <c r="BU23" s="659"/>
      <c r="BV23" s="659"/>
      <c r="BW23" s="659"/>
      <c r="BX23" s="659"/>
      <c r="BY23" s="659"/>
      <c r="BZ23" s="659"/>
      <c r="CA23" s="659"/>
      <c r="CB23" s="659"/>
      <c r="CC23" s="264"/>
      <c r="CD23" s="264"/>
      <c r="CE23" s="264"/>
      <c r="CF23" s="264"/>
      <c r="CG23" s="264"/>
      <c r="CH23" s="241"/>
      <c r="CI23" s="245"/>
      <c r="CJ23" s="245"/>
    </row>
    <row r="24" spans="1:88" s="206" customFormat="1" ht="3" customHeight="1">
      <c r="A24" s="272"/>
      <c r="B24" s="272"/>
      <c r="C24" s="272"/>
      <c r="D24" s="273"/>
      <c r="E24" s="933"/>
      <c r="F24" s="934"/>
      <c r="G24" s="857"/>
      <c r="H24" s="858"/>
      <c r="I24" s="858"/>
      <c r="J24" s="858"/>
      <c r="K24" s="858"/>
      <c r="L24" s="858"/>
      <c r="M24" s="858"/>
      <c r="N24" s="858"/>
      <c r="O24" s="858"/>
      <c r="P24" s="858"/>
      <c r="Q24" s="858"/>
      <c r="R24" s="858"/>
      <c r="S24" s="858"/>
      <c r="T24" s="858"/>
      <c r="U24" s="858"/>
      <c r="V24" s="858"/>
      <c r="W24" s="858"/>
      <c r="X24" s="858"/>
      <c r="Y24" s="858"/>
      <c r="Z24" s="858"/>
      <c r="AA24" s="858"/>
      <c r="AB24" s="858"/>
      <c r="AC24" s="858"/>
      <c r="AD24" s="858"/>
      <c r="AE24" s="858"/>
      <c r="AF24" s="858"/>
      <c r="AG24" s="858"/>
      <c r="AH24" s="858"/>
      <c r="AI24" s="858"/>
      <c r="AJ24" s="859"/>
      <c r="AK24" s="851"/>
      <c r="AL24" s="851"/>
      <c r="AM24" s="851"/>
      <c r="AN24" s="319"/>
      <c r="AO24" s="413"/>
      <c r="AP24" s="413"/>
      <c r="AQ24" s="413"/>
      <c r="AR24" s="412"/>
      <c r="AS24" s="410"/>
      <c r="AT24" s="410"/>
      <c r="AU24" s="410"/>
      <c r="AV24" s="410"/>
      <c r="AW24" s="410"/>
      <c r="AX24" s="411"/>
      <c r="AY24" s="800"/>
      <c r="AZ24" s="800"/>
      <c r="BA24" s="800"/>
      <c r="BB24" s="800"/>
      <c r="BC24" s="800"/>
      <c r="BD24" s="800"/>
      <c r="BE24" s="411"/>
      <c r="BF24" s="761"/>
      <c r="BG24" s="761"/>
      <c r="BH24" s="761"/>
      <c r="BI24" s="761"/>
      <c r="BJ24" s="761"/>
      <c r="BK24" s="643"/>
      <c r="BL24" s="618"/>
      <c r="BM24" s="612"/>
      <c r="BN24" s="612"/>
      <c r="BO24" s="612"/>
      <c r="BP24" s="412"/>
      <c r="BQ24" s="800"/>
      <c r="BR24" s="800"/>
      <c r="BS24" s="800"/>
      <c r="BT24" s="800"/>
      <c r="BU24" s="800"/>
      <c r="BV24" s="801"/>
      <c r="BW24" s="761"/>
      <c r="BX24" s="761"/>
      <c r="BY24" s="761"/>
      <c r="BZ24" s="761"/>
      <c r="CA24" s="761"/>
      <c r="CB24" s="802"/>
      <c r="CC24" s="761"/>
      <c r="CD24" s="761"/>
      <c r="CE24" s="761"/>
      <c r="CF24" s="761"/>
      <c r="CG24" s="761"/>
      <c r="CH24" s="242"/>
      <c r="CI24" s="245"/>
      <c r="CJ24" s="245"/>
    </row>
    <row r="25" spans="1:88" s="274" customFormat="1" ht="15" customHeight="1">
      <c r="A25" s="272"/>
      <c r="B25" s="272"/>
      <c r="C25" s="272"/>
      <c r="E25" s="933"/>
      <c r="F25" s="934"/>
      <c r="G25" s="857"/>
      <c r="H25" s="858"/>
      <c r="I25" s="858"/>
      <c r="J25" s="858"/>
      <c r="K25" s="858"/>
      <c r="L25" s="858"/>
      <c r="M25" s="858"/>
      <c r="N25" s="858"/>
      <c r="O25" s="858"/>
      <c r="P25" s="858"/>
      <c r="Q25" s="858"/>
      <c r="R25" s="858"/>
      <c r="S25" s="858"/>
      <c r="T25" s="858"/>
      <c r="U25" s="858"/>
      <c r="V25" s="858"/>
      <c r="W25" s="858"/>
      <c r="X25" s="858"/>
      <c r="Y25" s="858"/>
      <c r="Z25" s="858"/>
      <c r="AA25" s="858"/>
      <c r="AB25" s="858"/>
      <c r="AC25" s="858"/>
      <c r="AD25" s="858"/>
      <c r="AE25" s="858"/>
      <c r="AF25" s="858"/>
      <c r="AG25" s="858"/>
      <c r="AH25" s="858"/>
      <c r="AI25" s="858"/>
      <c r="AJ25" s="859"/>
      <c r="AK25" s="851"/>
      <c r="AL25" s="851"/>
      <c r="AM25" s="851"/>
      <c r="AN25" s="319"/>
      <c r="AO25" s="409" t="str">
        <f>IF(LEN(VLOOKUP(AK23,vysledovka!$D$8:$F$68,2,FALSE))&lt;11,"",LEFT(RIGHT(VLOOKUP(AK23,vysledovka!$D$8:$F$68,2,FALSE),11),1))</f>
        <v/>
      </c>
      <c r="AP25" s="211"/>
      <c r="AQ25" s="409" t="str">
        <f>IF(LEN(VLOOKUP(AK23,vysledovka!$D$8:$F$68,2,FALSE))&lt;10,"",LEFT(RIGHT(VLOOKUP(AK23,vysledovka!$D$8:$F$68,2,FALSE),10),1))</f>
        <v/>
      </c>
      <c r="AR25" s="411"/>
      <c r="AS25" s="409" t="str">
        <f>IF(LEN(VLOOKUP(AK23,vysledovka!$D$8:$F$68,2,FALSE))&lt;9,"",LEFT(RIGHT(VLOOKUP(AK23,vysledovka!$D$8:$F$68,2,FALSE),9),1))</f>
        <v/>
      </c>
      <c r="AT25" s="211"/>
      <c r="AU25" s="409" t="str">
        <f>IF(LEN(VLOOKUP(AK23,vysledovka!$D$8:$F$68,2,FALSE))&lt;8,"",LEFT(RIGHT(VLOOKUP(AK23,vysledovka!$D$8:$F$68,2,FALSE),8),1))</f>
        <v/>
      </c>
      <c r="AV25" s="411"/>
      <c r="AW25" s="409" t="str">
        <f>IF(LEN(VLOOKUP(AK23,vysledovka!$D$8:$F$68,2,FALSE))&lt;7,"",LEFT(RIGHT(VLOOKUP(AK23,vysledovka!$D$8:$F$68,2,FALSE),7),1))</f>
        <v/>
      </c>
      <c r="AX25" s="411"/>
      <c r="AY25" s="409" t="str">
        <f>IF(LEN(VLOOKUP(AK23,vysledovka!$D$8:$F$68,2,FALSE))&lt;6,"",LEFT(RIGHT(VLOOKUP(AK23,vysledovka!$D$8:$F$68,2,FALSE),6),1))</f>
        <v/>
      </c>
      <c r="AZ25" s="211"/>
      <c r="BA25" s="754" t="str">
        <f>IF(LEN(VLOOKUP(AK23,vysledovka!$D$8:$F$68,2,FALSE))&lt;5,"",LEFT(RIGHT(VLOOKUP(AK23,vysledovka!$D$8:$F$68,2,FALSE),5),1))</f>
        <v/>
      </c>
      <c r="BB25" s="754"/>
      <c r="BC25" s="411"/>
      <c r="BD25" s="409" t="str">
        <f>IF(LEN(VLOOKUP(AK23,vysledovka!$D$8:$F$68,2,FALSE))&lt;4,"",LEFT(RIGHT(VLOOKUP(AK23,vysledovka!$D$8:$F$68,2,FALSE),4),1))</f>
        <v/>
      </c>
      <c r="BE25" s="411"/>
      <c r="BF25" s="409" t="str">
        <f>IF(LEN(VLOOKUP(AK23,vysledovka!$D$8:$F$68,2,FALSE))&lt;3,"",LEFT(RIGHT(VLOOKUP(AK23,vysledovka!$D$8:$F$68,2,FALSE),3),1))</f>
        <v/>
      </c>
      <c r="BG25" s="411"/>
      <c r="BH25" s="409" t="str">
        <f>IF(LEN(VLOOKUP(AK23,vysledovka!$D$8:$F$68,2,FALSE))&lt;2,"",LEFT(RIGHT(VLOOKUP(AK23,vysledovka!$D$8:$F$68,2,FALSE),2),1))</f>
        <v/>
      </c>
      <c r="BI25" s="411"/>
      <c r="BJ25" s="409" t="str">
        <f>IF(VLOOKUP(AK23,vysledovka!$D$8:$F$68,2,FALSE)=0,"",IF(LEN(VLOOKUP(AK23,vysledovka!$D$8:$F$68,2,FALSE))&lt;1,"",LEFT(RIGHT(VLOOKUP(AK23,vysledovka!$D$8:$F$68,2,FALSE),1),1)))</f>
        <v/>
      </c>
      <c r="BK25" s="643"/>
      <c r="BL25" s="618"/>
      <c r="BM25" s="409" t="str">
        <f>IF(LEN(VLOOKUP(AK23,vysledovka!$D$8:$F$68,3,FALSE))&lt;11,"",LEFT(RIGHT(VLOOKUP(AK23,vysledovka!$D$8:$F$68,3,FALSE),11),1))</f>
        <v/>
      </c>
      <c r="BN25" s="211"/>
      <c r="BO25" s="409" t="str">
        <f>IF(LEN(VLOOKUP(AK23,vysledovka!$D$8:$F$68,3,FALSE))&lt;10,"",LEFT(RIGHT(VLOOKUP(AK23,vysledovka!$D$8:$F$68,3,FALSE),10),1))</f>
        <v/>
      </c>
      <c r="BP25" s="411"/>
      <c r="BQ25" s="409" t="str">
        <f>IF(LEN(VLOOKUP(AK23,vysledovka!$D$8:$F$68,3,FALSE))&lt;9,"",LEFT(RIGHT(VLOOKUP(AK23,vysledovka!$D$8:$F$68,3,FALSE),9),1))</f>
        <v/>
      </c>
      <c r="BR25" s="211"/>
      <c r="BS25" s="409" t="str">
        <f>IF(LEN(VLOOKUP(AK23,vysledovka!$D$8:$F$68,3,FALSE))&lt;8,"",LEFT(RIGHT(VLOOKUP(AK23,vysledovka!$D$8:$F$68,3,FALSE),8),1))</f>
        <v/>
      </c>
      <c r="BT25" s="411"/>
      <c r="BU25" s="409" t="str">
        <f>IF(LEN(VLOOKUP(AK23,vysledovka!$D$8:$F$68,3,FALSE))&lt;7,"",LEFT(RIGHT(VLOOKUP(AK23,vysledovka!$D$8:$F$68,3,FALSE),7),1))</f>
        <v/>
      </c>
      <c r="BV25" s="801"/>
      <c r="BW25" s="409" t="str">
        <f>IF(LEN(VLOOKUP(AK23,vysledovka!$D$8:$F$68,3,FALSE))&lt;6,"",LEFT(RIGHT(VLOOKUP(AK23,vysledovka!$D$8:$F$68,3,FALSE),6),1))</f>
        <v/>
      </c>
      <c r="BX25" s="411"/>
      <c r="BY25" s="409" t="str">
        <f>IF(LEN(VLOOKUP(AK23,vysledovka!$D$8:$F$68,3,FALSE))&lt;5,"",LEFT(RIGHT(VLOOKUP(AK23,vysledovka!$D$8:$F$68,3,FALSE),5),1))</f>
        <v/>
      </c>
      <c r="BZ25" s="411"/>
      <c r="CA25" s="409" t="str">
        <f>IF(LEN(VLOOKUP(AK23,vysledovka!$D$8:$F$68,3,FALSE))&lt;4,"",LEFT(RIGHT(VLOOKUP(AK23,vysledovka!$D$8:$F$68,3,FALSE),4),1))</f>
        <v/>
      </c>
      <c r="CB25" s="802"/>
      <c r="CC25" s="409" t="str">
        <f>IF(LEN(VLOOKUP(AK23,vysledovka!$D$8:$F$68,3,FALSE))&lt;3,"",LEFT(RIGHT(VLOOKUP(AK23,vysledovka!$D$8:$F$68,3,FALSE),3),1))</f>
        <v/>
      </c>
      <c r="CD25" s="411"/>
      <c r="CE25" s="409" t="str">
        <f>IF(LEN(VLOOKUP(AK23,vysledovka!$D$8:$F$68,3,FALSE))&lt;2,"",LEFT(RIGHT(VLOOKUP(AK23,vysledovka!$D$8:$F$68,3,FALSE),2),1))</f>
        <v/>
      </c>
      <c r="CF25" s="411"/>
      <c r="CG25" s="409" t="str">
        <f>IF(VLOOKUP(AK23,vysledovka!$D$8:$F$68,3,FALSE)=0,"",IF(LEN(VLOOKUP(AK23,vysledovka!$D$8:$F$68,3,FALSE))&lt;1,"",LEFT(RIGHT(VLOOKUP(AK23,vysledovka!$D$8:$F$68,3,FALSE),1),1)))</f>
        <v/>
      </c>
      <c r="CH25" s="242"/>
      <c r="CI25" s="272"/>
      <c r="CJ25" s="272"/>
    </row>
    <row r="26" spans="1:88" s="274" customFormat="1" ht="3" customHeight="1">
      <c r="A26" s="272"/>
      <c r="B26" s="272"/>
      <c r="C26" s="272"/>
      <c r="E26" s="933"/>
      <c r="F26" s="934"/>
      <c r="G26" s="857"/>
      <c r="H26" s="858"/>
      <c r="I26" s="858"/>
      <c r="J26" s="858"/>
      <c r="K26" s="858"/>
      <c r="L26" s="858"/>
      <c r="M26" s="858"/>
      <c r="N26" s="858"/>
      <c r="O26" s="858"/>
      <c r="P26" s="858"/>
      <c r="Q26" s="858"/>
      <c r="R26" s="858"/>
      <c r="S26" s="858"/>
      <c r="T26" s="858"/>
      <c r="U26" s="858"/>
      <c r="V26" s="858"/>
      <c r="W26" s="858"/>
      <c r="X26" s="858"/>
      <c r="Y26" s="858"/>
      <c r="Z26" s="858"/>
      <c r="AA26" s="858"/>
      <c r="AB26" s="858"/>
      <c r="AC26" s="858"/>
      <c r="AD26" s="858"/>
      <c r="AE26" s="858"/>
      <c r="AF26" s="858"/>
      <c r="AG26" s="858"/>
      <c r="AH26" s="858"/>
      <c r="AI26" s="858"/>
      <c r="AJ26" s="859"/>
      <c r="AK26" s="851"/>
      <c r="AL26" s="851"/>
      <c r="AM26" s="851"/>
      <c r="AN26" s="322"/>
      <c r="AO26" s="331"/>
      <c r="AP26" s="331"/>
      <c r="AQ26" s="331"/>
      <c r="AR26" s="331"/>
      <c r="AS26" s="331"/>
      <c r="AT26" s="331"/>
      <c r="AU26" s="331"/>
      <c r="AV26" s="331"/>
      <c r="AW26" s="331"/>
      <c r="AX26" s="331"/>
      <c r="AY26" s="331"/>
      <c r="AZ26" s="331"/>
      <c r="BA26" s="331"/>
      <c r="BB26" s="331"/>
      <c r="BC26" s="331"/>
      <c r="BD26" s="331"/>
      <c r="BE26" s="270"/>
      <c r="BF26" s="270"/>
      <c r="BG26" s="270"/>
      <c r="BH26" s="270"/>
      <c r="BI26" s="270"/>
      <c r="BJ26" s="270"/>
      <c r="BK26" s="270"/>
      <c r="BL26" s="638"/>
      <c r="BM26" s="638"/>
      <c r="BN26" s="638"/>
      <c r="BO26" s="638"/>
      <c r="BP26" s="638"/>
      <c r="BQ26" s="638"/>
      <c r="BR26" s="638"/>
      <c r="BS26" s="638"/>
      <c r="BT26" s="638"/>
      <c r="BU26" s="638"/>
      <c r="BV26" s="638"/>
      <c r="BW26" s="638"/>
      <c r="BX26" s="638"/>
      <c r="BY26" s="638"/>
      <c r="BZ26" s="638"/>
      <c r="CA26" s="638"/>
      <c r="CB26" s="638"/>
      <c r="CC26" s="270"/>
      <c r="CD26" s="270"/>
      <c r="CE26" s="270"/>
      <c r="CF26" s="270"/>
      <c r="CG26" s="270"/>
      <c r="CH26" s="243"/>
      <c r="CI26" s="272"/>
      <c r="CJ26" s="272"/>
    </row>
    <row r="27" spans="1:88" s="206" customFormat="1" ht="3" customHeight="1">
      <c r="A27" s="272"/>
      <c r="B27" s="273"/>
      <c r="C27" s="178"/>
      <c r="D27" s="178"/>
      <c r="E27" s="804" t="s">
        <v>775</v>
      </c>
      <c r="F27" s="805"/>
      <c r="G27" s="799" t="str">
        <f>Index!C263</f>
        <v>Daň z príjmov odložená (+/-) (592)</v>
      </c>
      <c r="H27" s="840"/>
      <c r="I27" s="840"/>
      <c r="J27" s="840"/>
      <c r="K27" s="840"/>
      <c r="L27" s="840"/>
      <c r="M27" s="840"/>
      <c r="N27" s="840"/>
      <c r="O27" s="840"/>
      <c r="P27" s="840"/>
      <c r="Q27" s="840"/>
      <c r="R27" s="840"/>
      <c r="S27" s="840"/>
      <c r="T27" s="840"/>
      <c r="U27" s="840"/>
      <c r="V27" s="840"/>
      <c r="W27" s="840"/>
      <c r="X27" s="840"/>
      <c r="Y27" s="840"/>
      <c r="Z27" s="840"/>
      <c r="AA27" s="840"/>
      <c r="AB27" s="840"/>
      <c r="AC27" s="840"/>
      <c r="AD27" s="840"/>
      <c r="AE27" s="840"/>
      <c r="AF27" s="840"/>
      <c r="AG27" s="840"/>
      <c r="AH27" s="840"/>
      <c r="AI27" s="840"/>
      <c r="AJ27" s="840"/>
      <c r="AK27" s="850" t="s">
        <v>852</v>
      </c>
      <c r="AL27" s="851"/>
      <c r="AM27" s="851"/>
      <c r="AN27" s="321"/>
      <c r="AO27" s="332"/>
      <c r="AP27" s="332"/>
      <c r="AQ27" s="332"/>
      <c r="AR27" s="332"/>
      <c r="AS27" s="332"/>
      <c r="AT27" s="332"/>
      <c r="AU27" s="332"/>
      <c r="AV27" s="332"/>
      <c r="AW27" s="332"/>
      <c r="AX27" s="332"/>
      <c r="AY27" s="332"/>
      <c r="AZ27" s="332"/>
      <c r="BA27" s="332"/>
      <c r="BB27" s="332"/>
      <c r="BC27" s="332"/>
      <c r="BD27" s="332"/>
      <c r="BE27" s="264"/>
      <c r="BF27" s="264"/>
      <c r="BG27" s="264"/>
      <c r="BH27" s="264"/>
      <c r="BI27" s="264"/>
      <c r="BJ27" s="264"/>
      <c r="BK27" s="264"/>
      <c r="BL27" s="659"/>
      <c r="BM27" s="659"/>
      <c r="BN27" s="659"/>
      <c r="BO27" s="659"/>
      <c r="BP27" s="659"/>
      <c r="BQ27" s="659"/>
      <c r="BR27" s="659"/>
      <c r="BS27" s="659"/>
      <c r="BT27" s="659"/>
      <c r="BU27" s="659"/>
      <c r="BV27" s="659"/>
      <c r="BW27" s="659"/>
      <c r="BX27" s="659"/>
      <c r="BY27" s="659"/>
      <c r="BZ27" s="659"/>
      <c r="CA27" s="659"/>
      <c r="CB27" s="659"/>
      <c r="CC27" s="264"/>
      <c r="CD27" s="264"/>
      <c r="CE27" s="264"/>
      <c r="CF27" s="264"/>
      <c r="CG27" s="264"/>
      <c r="CH27" s="241"/>
      <c r="CI27" s="245"/>
      <c r="CJ27" s="245"/>
    </row>
    <row r="28" spans="1:88" s="206" customFormat="1" ht="3" customHeight="1">
      <c r="A28" s="272"/>
      <c r="B28" s="272"/>
      <c r="C28" s="272"/>
      <c r="D28" s="273"/>
      <c r="E28" s="804"/>
      <c r="F28" s="805"/>
      <c r="G28" s="840"/>
      <c r="H28" s="840"/>
      <c r="I28" s="840"/>
      <c r="J28" s="840"/>
      <c r="K28" s="840"/>
      <c r="L28" s="840"/>
      <c r="M28" s="840"/>
      <c r="N28" s="840"/>
      <c r="O28" s="840"/>
      <c r="P28" s="840"/>
      <c r="Q28" s="840"/>
      <c r="R28" s="840"/>
      <c r="S28" s="840"/>
      <c r="T28" s="840"/>
      <c r="U28" s="840"/>
      <c r="V28" s="840"/>
      <c r="W28" s="840"/>
      <c r="X28" s="840"/>
      <c r="Y28" s="840"/>
      <c r="Z28" s="840"/>
      <c r="AA28" s="840"/>
      <c r="AB28" s="840"/>
      <c r="AC28" s="840"/>
      <c r="AD28" s="840"/>
      <c r="AE28" s="840"/>
      <c r="AF28" s="840"/>
      <c r="AG28" s="840"/>
      <c r="AH28" s="840"/>
      <c r="AI28" s="840"/>
      <c r="AJ28" s="840"/>
      <c r="AK28" s="851"/>
      <c r="AL28" s="851"/>
      <c r="AM28" s="851"/>
      <c r="AN28" s="319"/>
      <c r="AO28" s="413"/>
      <c r="AP28" s="413"/>
      <c r="AQ28" s="413"/>
      <c r="AR28" s="412"/>
      <c r="AS28" s="410"/>
      <c r="AT28" s="410"/>
      <c r="AU28" s="410"/>
      <c r="AV28" s="410"/>
      <c r="AW28" s="410"/>
      <c r="AX28" s="411"/>
      <c r="AY28" s="800"/>
      <c r="AZ28" s="800"/>
      <c r="BA28" s="800"/>
      <c r="BB28" s="800"/>
      <c r="BC28" s="800"/>
      <c r="BD28" s="800"/>
      <c r="BE28" s="411"/>
      <c r="BF28" s="761"/>
      <c r="BG28" s="761"/>
      <c r="BH28" s="761"/>
      <c r="BI28" s="761"/>
      <c r="BJ28" s="761"/>
      <c r="BK28" s="643"/>
      <c r="BL28" s="618"/>
      <c r="BM28" s="612"/>
      <c r="BN28" s="612"/>
      <c r="BO28" s="612"/>
      <c r="BP28" s="412"/>
      <c r="BQ28" s="800"/>
      <c r="BR28" s="800"/>
      <c r="BS28" s="800"/>
      <c r="BT28" s="800"/>
      <c r="BU28" s="800"/>
      <c r="BV28" s="801"/>
      <c r="BW28" s="761"/>
      <c r="BX28" s="761"/>
      <c r="BY28" s="761"/>
      <c r="BZ28" s="761"/>
      <c r="CA28" s="761"/>
      <c r="CB28" s="802"/>
      <c r="CC28" s="761"/>
      <c r="CD28" s="761"/>
      <c r="CE28" s="761"/>
      <c r="CF28" s="761"/>
      <c r="CG28" s="761"/>
      <c r="CH28" s="242"/>
      <c r="CI28" s="245"/>
      <c r="CJ28" s="245"/>
    </row>
    <row r="29" spans="1:88" s="274" customFormat="1" ht="15" customHeight="1">
      <c r="A29" s="272"/>
      <c r="B29" s="272"/>
      <c r="C29" s="272"/>
      <c r="E29" s="804"/>
      <c r="F29" s="805"/>
      <c r="G29" s="840"/>
      <c r="H29" s="840"/>
      <c r="I29" s="840"/>
      <c r="J29" s="840"/>
      <c r="K29" s="840"/>
      <c r="L29" s="840"/>
      <c r="M29" s="840"/>
      <c r="N29" s="840"/>
      <c r="O29" s="840"/>
      <c r="P29" s="840"/>
      <c r="Q29" s="840"/>
      <c r="R29" s="840"/>
      <c r="S29" s="840"/>
      <c r="T29" s="840"/>
      <c r="U29" s="840"/>
      <c r="V29" s="840"/>
      <c r="W29" s="840"/>
      <c r="X29" s="840"/>
      <c r="Y29" s="840"/>
      <c r="Z29" s="840"/>
      <c r="AA29" s="840"/>
      <c r="AB29" s="840"/>
      <c r="AC29" s="840"/>
      <c r="AD29" s="840"/>
      <c r="AE29" s="840"/>
      <c r="AF29" s="840"/>
      <c r="AG29" s="840"/>
      <c r="AH29" s="840"/>
      <c r="AI29" s="840"/>
      <c r="AJ29" s="840"/>
      <c r="AK29" s="851"/>
      <c r="AL29" s="851"/>
      <c r="AM29" s="851"/>
      <c r="AN29" s="319"/>
      <c r="AO29" s="409" t="str">
        <f>IF(LEN(VLOOKUP(AK27,vysledovka!$D$8:$F$68,2,FALSE))&lt;11,"",LEFT(RIGHT(VLOOKUP(AK27,vysledovka!$D$8:$F$68,2,FALSE),11),1))</f>
        <v/>
      </c>
      <c r="AP29" s="211"/>
      <c r="AQ29" s="409" t="str">
        <f>IF(LEN(VLOOKUP(AK27,vysledovka!$D$8:$F$68,2,FALSE))&lt;10,"",LEFT(RIGHT(VLOOKUP(AK27,vysledovka!$D$8:$F$68,2,FALSE),10),1))</f>
        <v/>
      </c>
      <c r="AR29" s="411"/>
      <c r="AS29" s="409" t="str">
        <f>IF(LEN(VLOOKUP(AK27,vysledovka!$D$8:$F$68,2,FALSE))&lt;9,"",LEFT(RIGHT(VLOOKUP(AK27,vysledovka!$D$8:$F$68,2,FALSE),9),1))</f>
        <v/>
      </c>
      <c r="AT29" s="211"/>
      <c r="AU29" s="409" t="str">
        <f>IF(LEN(VLOOKUP(AK27,vysledovka!$D$8:$F$68,2,FALSE))&lt;8,"",LEFT(RIGHT(VLOOKUP(AK27,vysledovka!$D$8:$F$68,2,FALSE),8),1))</f>
        <v/>
      </c>
      <c r="AV29" s="411"/>
      <c r="AW29" s="409" t="str">
        <f>IF(LEN(VLOOKUP(AK27,vysledovka!$D$8:$F$68,2,FALSE))&lt;7,"",LEFT(RIGHT(VLOOKUP(AK27,vysledovka!$D$8:$F$68,2,FALSE),7),1))</f>
        <v/>
      </c>
      <c r="AX29" s="411"/>
      <c r="AY29" s="409" t="str">
        <f>IF(LEN(VLOOKUP(AK27,vysledovka!$D$8:$F$68,2,FALSE))&lt;6,"",LEFT(RIGHT(VLOOKUP(AK27,vysledovka!$D$8:$F$68,2,FALSE),6),1))</f>
        <v/>
      </c>
      <c r="AZ29" s="211"/>
      <c r="BA29" s="754" t="str">
        <f>IF(LEN(VLOOKUP(AK27,vysledovka!$D$8:$F$68,2,FALSE))&lt;5,"",LEFT(RIGHT(VLOOKUP(AK27,vysledovka!$D$8:$F$68,2,FALSE),5),1))</f>
        <v/>
      </c>
      <c r="BB29" s="754"/>
      <c r="BC29" s="411"/>
      <c r="BD29" s="409" t="str">
        <f>IF(LEN(VLOOKUP(AK27,vysledovka!$D$8:$F$68,2,FALSE))&lt;4,"",LEFT(RIGHT(VLOOKUP(AK27,vysledovka!$D$8:$F$68,2,FALSE),4),1))</f>
        <v/>
      </c>
      <c r="BE29" s="411"/>
      <c r="BF29" s="409" t="str">
        <f>IF(LEN(VLOOKUP(AK27,vysledovka!$D$8:$F$68,2,FALSE))&lt;3,"",LEFT(RIGHT(VLOOKUP(AK27,vysledovka!$D$8:$F$68,2,FALSE),3),1))</f>
        <v/>
      </c>
      <c r="BG29" s="411"/>
      <c r="BH29" s="409" t="str">
        <f>IF(LEN(VLOOKUP(AK27,vysledovka!$D$8:$F$68,2,FALSE))&lt;2,"",LEFT(RIGHT(VLOOKUP(AK27,vysledovka!$D$8:$F$68,2,FALSE),2),1))</f>
        <v/>
      </c>
      <c r="BI29" s="411"/>
      <c r="BJ29" s="409" t="str">
        <f>IF(VLOOKUP(AK27,vysledovka!$D$8:$F$68,2,FALSE)=0,"",IF(LEN(VLOOKUP(AK27,vysledovka!$D$8:$F$68,2,FALSE))&lt;1,"",LEFT(RIGHT(VLOOKUP(AK27,vysledovka!$D$8:$F$68,2,FALSE),1),1)))</f>
        <v/>
      </c>
      <c r="BK29" s="643"/>
      <c r="BL29" s="618"/>
      <c r="BM29" s="409" t="str">
        <f>IF(LEN(VLOOKUP(AK27,vysledovka!$D$8:$F$68,3,FALSE))&lt;11,"",LEFT(RIGHT(VLOOKUP(AK27,vysledovka!$D$8:$F$68,3,FALSE),11),1))</f>
        <v/>
      </c>
      <c r="BN29" s="211"/>
      <c r="BO29" s="409" t="str">
        <f>IF(LEN(VLOOKUP(AK27,vysledovka!$D$8:$F$68,3,FALSE))&lt;10,"",LEFT(RIGHT(VLOOKUP(AK27,vysledovka!$D$8:$F$68,3,FALSE),10),1))</f>
        <v/>
      </c>
      <c r="BP29" s="411"/>
      <c r="BQ29" s="409" t="str">
        <f>IF(LEN(VLOOKUP(AK27,vysledovka!$D$8:$F$68,3,FALSE))&lt;9,"",LEFT(RIGHT(VLOOKUP(AK27,vysledovka!$D$8:$F$68,3,FALSE),9),1))</f>
        <v/>
      </c>
      <c r="BR29" s="211"/>
      <c r="BS29" s="409" t="str">
        <f>IF(LEN(VLOOKUP(AK27,vysledovka!$D$8:$F$68,3,FALSE))&lt;8,"",LEFT(RIGHT(VLOOKUP(AK27,vysledovka!$D$8:$F$68,3,FALSE),8),1))</f>
        <v/>
      </c>
      <c r="BT29" s="411"/>
      <c r="BU29" s="409" t="str">
        <f>IF(LEN(VLOOKUP(AK27,vysledovka!$D$8:$F$68,3,FALSE))&lt;7,"",LEFT(RIGHT(VLOOKUP(AK27,vysledovka!$D$8:$F$68,3,FALSE),7),1))</f>
        <v/>
      </c>
      <c r="BV29" s="801"/>
      <c r="BW29" s="409" t="str">
        <f>IF(LEN(VLOOKUP(AK27,vysledovka!$D$8:$F$68,3,FALSE))&lt;6,"",LEFT(RIGHT(VLOOKUP(AK27,vysledovka!$D$8:$F$68,3,FALSE),6),1))</f>
        <v/>
      </c>
      <c r="BX29" s="411"/>
      <c r="BY29" s="409" t="str">
        <f>IF(LEN(VLOOKUP(AK27,vysledovka!$D$8:$F$68,3,FALSE))&lt;5,"",LEFT(RIGHT(VLOOKUP(AK27,vysledovka!$D$8:$F$68,3,FALSE),5),1))</f>
        <v/>
      </c>
      <c r="BZ29" s="411"/>
      <c r="CA29" s="409" t="str">
        <f>IF(LEN(VLOOKUP(AK27,vysledovka!$D$8:$F$68,3,FALSE))&lt;4,"",LEFT(RIGHT(VLOOKUP(AK27,vysledovka!$D$8:$F$68,3,FALSE),4),1))</f>
        <v/>
      </c>
      <c r="CB29" s="802"/>
      <c r="CC29" s="409" t="str">
        <f>IF(LEN(VLOOKUP(AK27,vysledovka!$D$8:$F$68,3,FALSE))&lt;3,"",LEFT(RIGHT(VLOOKUP(AK27,vysledovka!$D$8:$F$68,3,FALSE),3),1))</f>
        <v/>
      </c>
      <c r="CD29" s="411"/>
      <c r="CE29" s="409" t="str">
        <f>IF(LEN(VLOOKUP(AK27,vysledovka!$D$8:$F$68,3,FALSE))&lt;2,"",LEFT(RIGHT(VLOOKUP(AK27,vysledovka!$D$8:$F$68,3,FALSE),2),1))</f>
        <v/>
      </c>
      <c r="CF29" s="411"/>
      <c r="CG29" s="409" t="str">
        <f>IF(VLOOKUP(AK27,vysledovka!$D$8:$F$68,3,FALSE)=0,"",IF(LEN(VLOOKUP(AK27,vysledovka!$D$8:$F$68,3,FALSE))&lt;1,"",LEFT(RIGHT(VLOOKUP(AK27,vysledovka!$D$8:$F$68,3,FALSE),1),1)))</f>
        <v/>
      </c>
      <c r="CH29" s="242"/>
      <c r="CI29" s="272"/>
      <c r="CJ29" s="272"/>
    </row>
    <row r="30" spans="1:88" s="274" customFormat="1" ht="3" customHeight="1">
      <c r="A30" s="272"/>
      <c r="B30" s="272"/>
      <c r="C30" s="272"/>
      <c r="E30" s="804"/>
      <c r="F30" s="805"/>
      <c r="G30" s="840"/>
      <c r="H30" s="840"/>
      <c r="I30" s="840"/>
      <c r="J30" s="840"/>
      <c r="K30" s="840"/>
      <c r="L30" s="840"/>
      <c r="M30" s="840"/>
      <c r="N30" s="840"/>
      <c r="O30" s="840"/>
      <c r="P30" s="840"/>
      <c r="Q30" s="840"/>
      <c r="R30" s="840"/>
      <c r="S30" s="840"/>
      <c r="T30" s="840"/>
      <c r="U30" s="840"/>
      <c r="V30" s="840"/>
      <c r="W30" s="840"/>
      <c r="X30" s="840"/>
      <c r="Y30" s="840"/>
      <c r="Z30" s="840"/>
      <c r="AA30" s="840"/>
      <c r="AB30" s="840"/>
      <c r="AC30" s="840"/>
      <c r="AD30" s="840"/>
      <c r="AE30" s="840"/>
      <c r="AF30" s="840"/>
      <c r="AG30" s="840"/>
      <c r="AH30" s="840"/>
      <c r="AI30" s="840"/>
      <c r="AJ30" s="840"/>
      <c r="AK30" s="851"/>
      <c r="AL30" s="851"/>
      <c r="AM30" s="851"/>
      <c r="AN30" s="322"/>
      <c r="AO30" s="331"/>
      <c r="AP30" s="331"/>
      <c r="AQ30" s="331"/>
      <c r="AR30" s="331"/>
      <c r="AS30" s="331"/>
      <c r="AT30" s="331"/>
      <c r="AU30" s="331"/>
      <c r="AV30" s="331"/>
      <c r="AW30" s="331"/>
      <c r="AX30" s="331"/>
      <c r="AY30" s="331"/>
      <c r="AZ30" s="331"/>
      <c r="BA30" s="331"/>
      <c r="BB30" s="331"/>
      <c r="BC30" s="331"/>
      <c r="BD30" s="331"/>
      <c r="BE30" s="270"/>
      <c r="BF30" s="270"/>
      <c r="BG30" s="270"/>
      <c r="BH30" s="270"/>
      <c r="BI30" s="270"/>
      <c r="BJ30" s="270"/>
      <c r="BK30" s="270"/>
      <c r="BL30" s="638"/>
      <c r="BM30" s="638"/>
      <c r="BN30" s="638"/>
      <c r="BO30" s="638"/>
      <c r="BP30" s="638"/>
      <c r="BQ30" s="638"/>
      <c r="BR30" s="638"/>
      <c r="BS30" s="638"/>
      <c r="BT30" s="638"/>
      <c r="BU30" s="638"/>
      <c r="BV30" s="638"/>
      <c r="BW30" s="638"/>
      <c r="BX30" s="638"/>
      <c r="BY30" s="638"/>
      <c r="BZ30" s="638"/>
      <c r="CA30" s="638"/>
      <c r="CB30" s="638"/>
      <c r="CC30" s="270"/>
      <c r="CD30" s="270"/>
      <c r="CE30" s="270"/>
      <c r="CF30" s="270"/>
      <c r="CG30" s="270"/>
      <c r="CH30" s="243"/>
      <c r="CI30" s="272"/>
      <c r="CJ30" s="272"/>
    </row>
    <row r="31" spans="1:88" s="206" customFormat="1" ht="3" customHeight="1">
      <c r="A31" s="272"/>
      <c r="B31" s="273"/>
      <c r="C31" s="178"/>
      <c r="D31" s="178"/>
      <c r="E31" s="933" t="s">
        <v>224</v>
      </c>
      <c r="F31" s="934"/>
      <c r="G31" s="856" t="str">
        <f>Index!C264</f>
        <v>Prevod podielov na výsledku hospodárenia spoločníkom (+/- 596)</v>
      </c>
      <c r="H31" s="877"/>
      <c r="I31" s="877"/>
      <c r="J31" s="877"/>
      <c r="K31" s="877"/>
      <c r="L31" s="877"/>
      <c r="M31" s="877"/>
      <c r="N31" s="877"/>
      <c r="O31" s="877"/>
      <c r="P31" s="877"/>
      <c r="Q31" s="877"/>
      <c r="R31" s="877"/>
      <c r="S31" s="877"/>
      <c r="T31" s="877"/>
      <c r="U31" s="877"/>
      <c r="V31" s="877"/>
      <c r="W31" s="877"/>
      <c r="X31" s="877"/>
      <c r="Y31" s="877"/>
      <c r="Z31" s="877"/>
      <c r="AA31" s="877"/>
      <c r="AB31" s="877"/>
      <c r="AC31" s="877"/>
      <c r="AD31" s="877"/>
      <c r="AE31" s="877"/>
      <c r="AF31" s="877"/>
      <c r="AG31" s="877"/>
      <c r="AH31" s="877"/>
      <c r="AI31" s="877"/>
      <c r="AJ31" s="877"/>
      <c r="AK31" s="850" t="s">
        <v>853</v>
      </c>
      <c r="AL31" s="851"/>
      <c r="AM31" s="851"/>
      <c r="AN31" s="321"/>
      <c r="AO31" s="332"/>
      <c r="AP31" s="332"/>
      <c r="AQ31" s="332"/>
      <c r="AR31" s="332"/>
      <c r="AS31" s="332"/>
      <c r="AT31" s="332"/>
      <c r="AU31" s="332"/>
      <c r="AV31" s="332"/>
      <c r="AW31" s="332"/>
      <c r="AX31" s="332"/>
      <c r="AY31" s="332"/>
      <c r="AZ31" s="332"/>
      <c r="BA31" s="332"/>
      <c r="BB31" s="332"/>
      <c r="BC31" s="332"/>
      <c r="BD31" s="332"/>
      <c r="BE31" s="264"/>
      <c r="BF31" s="264"/>
      <c r="BG31" s="264"/>
      <c r="BH31" s="264"/>
      <c r="BI31" s="264"/>
      <c r="BJ31" s="264"/>
      <c r="BK31" s="264"/>
      <c r="BL31" s="659"/>
      <c r="BM31" s="659"/>
      <c r="BN31" s="659"/>
      <c r="BO31" s="659"/>
      <c r="BP31" s="659"/>
      <c r="BQ31" s="659"/>
      <c r="BR31" s="659"/>
      <c r="BS31" s="659"/>
      <c r="BT31" s="659"/>
      <c r="BU31" s="659"/>
      <c r="BV31" s="659"/>
      <c r="BW31" s="659"/>
      <c r="BX31" s="659"/>
      <c r="BY31" s="659"/>
      <c r="BZ31" s="659"/>
      <c r="CA31" s="659"/>
      <c r="CB31" s="659"/>
      <c r="CC31" s="264"/>
      <c r="CD31" s="264"/>
      <c r="CE31" s="264"/>
      <c r="CF31" s="264"/>
      <c r="CG31" s="264"/>
      <c r="CH31" s="241"/>
      <c r="CI31" s="245"/>
      <c r="CJ31" s="245"/>
    </row>
    <row r="32" spans="1:88" s="206" customFormat="1" ht="3" customHeight="1">
      <c r="A32" s="272"/>
      <c r="B32" s="272"/>
      <c r="C32" s="272"/>
      <c r="D32" s="273"/>
      <c r="E32" s="933"/>
      <c r="F32" s="934"/>
      <c r="G32" s="877"/>
      <c r="H32" s="877"/>
      <c r="I32" s="877"/>
      <c r="J32" s="877"/>
      <c r="K32" s="877"/>
      <c r="L32" s="877"/>
      <c r="M32" s="877"/>
      <c r="N32" s="877"/>
      <c r="O32" s="877"/>
      <c r="P32" s="877"/>
      <c r="Q32" s="877"/>
      <c r="R32" s="877"/>
      <c r="S32" s="877"/>
      <c r="T32" s="877"/>
      <c r="U32" s="877"/>
      <c r="V32" s="877"/>
      <c r="W32" s="877"/>
      <c r="X32" s="877"/>
      <c r="Y32" s="877"/>
      <c r="Z32" s="877"/>
      <c r="AA32" s="877"/>
      <c r="AB32" s="877"/>
      <c r="AC32" s="877"/>
      <c r="AD32" s="877"/>
      <c r="AE32" s="877"/>
      <c r="AF32" s="877"/>
      <c r="AG32" s="877"/>
      <c r="AH32" s="877"/>
      <c r="AI32" s="877"/>
      <c r="AJ32" s="877"/>
      <c r="AK32" s="851"/>
      <c r="AL32" s="851"/>
      <c r="AM32" s="851"/>
      <c r="AN32" s="319"/>
      <c r="AO32" s="413"/>
      <c r="AP32" s="413"/>
      <c r="AQ32" s="413"/>
      <c r="AR32" s="412"/>
      <c r="AS32" s="410"/>
      <c r="AT32" s="410"/>
      <c r="AU32" s="410"/>
      <c r="AV32" s="410"/>
      <c r="AW32" s="410"/>
      <c r="AX32" s="411"/>
      <c r="AY32" s="800"/>
      <c r="AZ32" s="800"/>
      <c r="BA32" s="800"/>
      <c r="BB32" s="800"/>
      <c r="BC32" s="800"/>
      <c r="BD32" s="800"/>
      <c r="BE32" s="411"/>
      <c r="BF32" s="761"/>
      <c r="BG32" s="761"/>
      <c r="BH32" s="761"/>
      <c r="BI32" s="761"/>
      <c r="BJ32" s="761"/>
      <c r="BK32" s="643"/>
      <c r="BL32" s="618"/>
      <c r="BM32" s="612"/>
      <c r="BN32" s="612"/>
      <c r="BO32" s="612"/>
      <c r="BP32" s="412"/>
      <c r="BQ32" s="800"/>
      <c r="BR32" s="800"/>
      <c r="BS32" s="800"/>
      <c r="BT32" s="800"/>
      <c r="BU32" s="800"/>
      <c r="BV32" s="801"/>
      <c r="BW32" s="761"/>
      <c r="BX32" s="761"/>
      <c r="BY32" s="761"/>
      <c r="BZ32" s="761"/>
      <c r="CA32" s="761"/>
      <c r="CB32" s="802"/>
      <c r="CC32" s="761"/>
      <c r="CD32" s="761"/>
      <c r="CE32" s="761"/>
      <c r="CF32" s="761"/>
      <c r="CG32" s="761"/>
      <c r="CH32" s="242"/>
      <c r="CI32" s="245"/>
      <c r="CJ32" s="245"/>
    </row>
    <row r="33" spans="1:88" s="274" customFormat="1" ht="15" customHeight="1">
      <c r="A33" s="272"/>
      <c r="B33" s="272"/>
      <c r="C33" s="272"/>
      <c r="E33" s="933"/>
      <c r="F33" s="934"/>
      <c r="G33" s="877"/>
      <c r="H33" s="877"/>
      <c r="I33" s="877"/>
      <c r="J33" s="877"/>
      <c r="K33" s="877"/>
      <c r="L33" s="877"/>
      <c r="M33" s="877"/>
      <c r="N33" s="877"/>
      <c r="O33" s="877"/>
      <c r="P33" s="877"/>
      <c r="Q33" s="877"/>
      <c r="R33" s="877"/>
      <c r="S33" s="877"/>
      <c r="T33" s="877"/>
      <c r="U33" s="877"/>
      <c r="V33" s="877"/>
      <c r="W33" s="877"/>
      <c r="X33" s="877"/>
      <c r="Y33" s="877"/>
      <c r="Z33" s="877"/>
      <c r="AA33" s="877"/>
      <c r="AB33" s="877"/>
      <c r="AC33" s="877"/>
      <c r="AD33" s="877"/>
      <c r="AE33" s="877"/>
      <c r="AF33" s="877"/>
      <c r="AG33" s="877"/>
      <c r="AH33" s="877"/>
      <c r="AI33" s="877"/>
      <c r="AJ33" s="877"/>
      <c r="AK33" s="851"/>
      <c r="AL33" s="851"/>
      <c r="AM33" s="851"/>
      <c r="AN33" s="319"/>
      <c r="AO33" s="409" t="str">
        <f>IF(LEN(VLOOKUP(AK31,vysledovka!$D$8:$F$68,2,FALSE))&lt;11,"",LEFT(RIGHT(VLOOKUP(AK31,vysledovka!$D$8:$F$68,2,FALSE),11),1))</f>
        <v/>
      </c>
      <c r="AP33" s="211"/>
      <c r="AQ33" s="409" t="str">
        <f>IF(LEN(VLOOKUP(AK31,vysledovka!$D$8:$F$68,2,FALSE))&lt;10,"",LEFT(RIGHT(VLOOKUP(AK31,vysledovka!$D$8:$F$68,2,FALSE),10),1))</f>
        <v/>
      </c>
      <c r="AR33" s="411"/>
      <c r="AS33" s="409" t="str">
        <f>IF(LEN(VLOOKUP(AK31,vysledovka!$D$8:$F$68,2,FALSE))&lt;9,"",LEFT(RIGHT(VLOOKUP(AK31,vysledovka!$D$8:$F$68,2,FALSE),9),1))</f>
        <v/>
      </c>
      <c r="AT33" s="211"/>
      <c r="AU33" s="409" t="str">
        <f>IF(LEN(VLOOKUP(AK31,vysledovka!$D$8:$F$68,2,FALSE))&lt;8,"",LEFT(RIGHT(VLOOKUP(AK31,vysledovka!$D$8:$F$68,2,FALSE),8),1))</f>
        <v/>
      </c>
      <c r="AV33" s="411"/>
      <c r="AW33" s="409" t="str">
        <f>IF(LEN(VLOOKUP(AK31,vysledovka!$D$8:$F$68,2,FALSE))&lt;7,"",LEFT(RIGHT(VLOOKUP(AK31,vysledovka!$D$8:$F$68,2,FALSE),7),1))</f>
        <v/>
      </c>
      <c r="AX33" s="411"/>
      <c r="AY33" s="409" t="str">
        <f>IF(LEN(VLOOKUP(AK31,vysledovka!$D$8:$F$68,2,FALSE))&lt;6,"",LEFT(RIGHT(VLOOKUP(AK31,vysledovka!$D$8:$F$68,2,FALSE),6),1))</f>
        <v/>
      </c>
      <c r="AZ33" s="211"/>
      <c r="BA33" s="754" t="str">
        <f>IF(LEN(VLOOKUP(AK31,vysledovka!$D$8:$F$68,2,FALSE))&lt;5,"",LEFT(RIGHT(VLOOKUP(AK31,vysledovka!$D$8:$F$68,2,FALSE),5),1))</f>
        <v/>
      </c>
      <c r="BB33" s="754"/>
      <c r="BC33" s="411"/>
      <c r="BD33" s="409" t="str">
        <f>IF(LEN(VLOOKUP(AK31,vysledovka!$D$8:$F$68,2,FALSE))&lt;4,"",LEFT(RIGHT(VLOOKUP(AK31,vysledovka!$D$8:$F$68,2,FALSE),4),1))</f>
        <v/>
      </c>
      <c r="BE33" s="411"/>
      <c r="BF33" s="409" t="str">
        <f>IF(LEN(VLOOKUP(AK31,vysledovka!$D$8:$F$68,2,FALSE))&lt;3,"",LEFT(RIGHT(VLOOKUP(AK31,vysledovka!$D$8:$F$68,2,FALSE),3),1))</f>
        <v/>
      </c>
      <c r="BG33" s="411"/>
      <c r="BH33" s="409" t="str">
        <f>IF(LEN(VLOOKUP(AK31,vysledovka!$D$8:$F$68,2,FALSE))&lt;2,"",LEFT(RIGHT(VLOOKUP(AK31,vysledovka!$D$8:$F$68,2,FALSE),2),1))</f>
        <v/>
      </c>
      <c r="BI33" s="411"/>
      <c r="BJ33" s="409" t="str">
        <f>IF(VLOOKUP(AK31,vysledovka!$D$8:$F$68,2,FALSE)=0,"",IF(LEN(VLOOKUP(AK31,vysledovka!$D$8:$F$68,2,FALSE))&lt;1,"",LEFT(RIGHT(VLOOKUP(AK31,vysledovka!$D$8:$F$68,2,FALSE),1),1)))</f>
        <v/>
      </c>
      <c r="BK33" s="643"/>
      <c r="BL33" s="618"/>
      <c r="BM33" s="409" t="str">
        <f>IF(LEN(VLOOKUP(AK31,vysledovka!$D$8:$F$68,3,FALSE))&lt;11,"",LEFT(RIGHT(VLOOKUP(AK31,vysledovka!$D$8:$F$68,3,FALSE),11),1))</f>
        <v/>
      </c>
      <c r="BN33" s="211"/>
      <c r="BO33" s="409" t="str">
        <f>IF(LEN(VLOOKUP(AK31,vysledovka!$D$8:$F$68,3,FALSE))&lt;10,"",LEFT(RIGHT(VLOOKUP(AK31,vysledovka!$D$8:$F$68,3,FALSE),10),1))</f>
        <v/>
      </c>
      <c r="BP33" s="411"/>
      <c r="BQ33" s="409" t="str">
        <f>IF(LEN(VLOOKUP(AK31,vysledovka!$D$8:$F$68,3,FALSE))&lt;9,"",LEFT(RIGHT(VLOOKUP(AK31,vysledovka!$D$8:$F$68,3,FALSE),9),1))</f>
        <v/>
      </c>
      <c r="BR33" s="211"/>
      <c r="BS33" s="409" t="str">
        <f>IF(LEN(VLOOKUP(AK31,vysledovka!$D$8:$F$68,3,FALSE))&lt;8,"",LEFT(RIGHT(VLOOKUP(AK31,vysledovka!$D$8:$F$68,3,FALSE),8),1))</f>
        <v/>
      </c>
      <c r="BT33" s="411"/>
      <c r="BU33" s="409" t="str">
        <f>IF(LEN(VLOOKUP(AK31,vysledovka!$D$8:$F$68,3,FALSE))&lt;7,"",LEFT(RIGHT(VLOOKUP(AK31,vysledovka!$D$8:$F$68,3,FALSE),7),1))</f>
        <v/>
      </c>
      <c r="BV33" s="801"/>
      <c r="BW33" s="409" t="str">
        <f>IF(LEN(VLOOKUP(AK31,vysledovka!$D$8:$F$68,3,FALSE))&lt;6,"",LEFT(RIGHT(VLOOKUP(AK31,vysledovka!$D$8:$F$68,3,FALSE),6),1))</f>
        <v/>
      </c>
      <c r="BX33" s="411"/>
      <c r="BY33" s="409" t="str">
        <f>IF(LEN(VLOOKUP(AK31,vysledovka!$D$8:$F$68,3,FALSE))&lt;5,"",LEFT(RIGHT(VLOOKUP(AK31,vysledovka!$D$8:$F$68,3,FALSE),5),1))</f>
        <v/>
      </c>
      <c r="BZ33" s="411"/>
      <c r="CA33" s="409" t="str">
        <f>IF(LEN(VLOOKUP(AK31,vysledovka!$D$8:$F$68,3,FALSE))&lt;4,"",LEFT(RIGHT(VLOOKUP(AK31,vysledovka!$D$8:$F$68,3,FALSE),4),1))</f>
        <v/>
      </c>
      <c r="CB33" s="802"/>
      <c r="CC33" s="409" t="str">
        <f>IF(LEN(VLOOKUP(AK31,vysledovka!$D$8:$F$68,3,FALSE))&lt;3,"",LEFT(RIGHT(VLOOKUP(AK31,vysledovka!$D$8:$F$68,3,FALSE),3),1))</f>
        <v/>
      </c>
      <c r="CD33" s="411"/>
      <c r="CE33" s="409" t="str">
        <f>IF(LEN(VLOOKUP(AK31,vysledovka!$D$8:$F$68,3,FALSE))&lt;2,"",LEFT(RIGHT(VLOOKUP(AK31,vysledovka!$D$8:$F$68,3,FALSE),2),1))</f>
        <v/>
      </c>
      <c r="CF33" s="411"/>
      <c r="CG33" s="409" t="str">
        <f>IF(VLOOKUP(AK31,vysledovka!$D$8:$F$68,3,FALSE)=0,"",IF(LEN(VLOOKUP(AK31,vysledovka!$D$8:$F$68,3,FALSE))&lt;1,"",LEFT(RIGHT(VLOOKUP(AK31,vysledovka!$D$8:$F$68,3,FALSE),1),1)))</f>
        <v/>
      </c>
      <c r="CH33" s="242"/>
      <c r="CI33" s="272"/>
      <c r="CJ33" s="272"/>
    </row>
    <row r="34" spans="1:88" s="274" customFormat="1" ht="3" customHeight="1">
      <c r="A34" s="272"/>
      <c r="B34" s="272"/>
      <c r="C34" s="272"/>
      <c r="E34" s="933"/>
      <c r="F34" s="934"/>
      <c r="G34" s="877"/>
      <c r="H34" s="877"/>
      <c r="I34" s="877"/>
      <c r="J34" s="877"/>
      <c r="K34" s="877"/>
      <c r="L34" s="877"/>
      <c r="M34" s="877"/>
      <c r="N34" s="877"/>
      <c r="O34" s="877"/>
      <c r="P34" s="877"/>
      <c r="Q34" s="877"/>
      <c r="R34" s="877"/>
      <c r="S34" s="877"/>
      <c r="T34" s="877"/>
      <c r="U34" s="877"/>
      <c r="V34" s="877"/>
      <c r="W34" s="877"/>
      <c r="X34" s="877"/>
      <c r="Y34" s="877"/>
      <c r="Z34" s="877"/>
      <c r="AA34" s="877"/>
      <c r="AB34" s="877"/>
      <c r="AC34" s="877"/>
      <c r="AD34" s="877"/>
      <c r="AE34" s="877"/>
      <c r="AF34" s="877"/>
      <c r="AG34" s="877"/>
      <c r="AH34" s="877"/>
      <c r="AI34" s="877"/>
      <c r="AJ34" s="877"/>
      <c r="AK34" s="851"/>
      <c r="AL34" s="851"/>
      <c r="AM34" s="851"/>
      <c r="AN34" s="322"/>
      <c r="AO34" s="331"/>
      <c r="AP34" s="331"/>
      <c r="AQ34" s="331"/>
      <c r="AR34" s="331"/>
      <c r="AS34" s="331"/>
      <c r="AT34" s="331"/>
      <c r="AU34" s="331"/>
      <c r="AV34" s="331"/>
      <c r="AW34" s="331"/>
      <c r="AX34" s="331"/>
      <c r="AY34" s="331"/>
      <c r="AZ34" s="331"/>
      <c r="BA34" s="331"/>
      <c r="BB34" s="331"/>
      <c r="BC34" s="331"/>
      <c r="BD34" s="331"/>
      <c r="BE34" s="270"/>
      <c r="BF34" s="270"/>
      <c r="BG34" s="270"/>
      <c r="BH34" s="270"/>
      <c r="BI34" s="270"/>
      <c r="BJ34" s="270"/>
      <c r="BK34" s="270"/>
      <c r="BL34" s="638"/>
      <c r="BM34" s="638"/>
      <c r="BN34" s="638"/>
      <c r="BO34" s="638"/>
      <c r="BP34" s="638"/>
      <c r="BQ34" s="638"/>
      <c r="BR34" s="638"/>
      <c r="BS34" s="638"/>
      <c r="BT34" s="638"/>
      <c r="BU34" s="638"/>
      <c r="BV34" s="638"/>
      <c r="BW34" s="638"/>
      <c r="BX34" s="638"/>
      <c r="BY34" s="638"/>
      <c r="BZ34" s="638"/>
      <c r="CA34" s="638"/>
      <c r="CB34" s="638"/>
      <c r="CC34" s="270"/>
      <c r="CD34" s="270"/>
      <c r="CE34" s="270"/>
      <c r="CF34" s="270"/>
      <c r="CG34" s="270"/>
      <c r="CH34" s="243"/>
      <c r="CI34" s="272"/>
      <c r="CJ34" s="272"/>
    </row>
    <row r="35" spans="1:88" s="267" customFormat="1" ht="3" customHeight="1" thickBot="1">
      <c r="A35" s="261"/>
      <c r="B35" s="262"/>
      <c r="C35" s="263"/>
      <c r="D35" s="263"/>
      <c r="E35" s="843" t="s">
        <v>226</v>
      </c>
      <c r="F35" s="843"/>
      <c r="G35" s="845" t="str">
        <f>Index!C265</f>
        <v>Výsledok hospodárenia za účtovné obdobie po zdanení (+/-) 
(r. 56 - r. 57 - r. 60)</v>
      </c>
      <c r="H35" s="845"/>
      <c r="I35" s="845"/>
      <c r="J35" s="845"/>
      <c r="K35" s="845"/>
      <c r="L35" s="845"/>
      <c r="M35" s="845"/>
      <c r="N35" s="845"/>
      <c r="O35" s="845"/>
      <c r="P35" s="845"/>
      <c r="Q35" s="845"/>
      <c r="R35" s="845"/>
      <c r="S35" s="845"/>
      <c r="T35" s="845"/>
      <c r="U35" s="845"/>
      <c r="V35" s="845"/>
      <c r="W35" s="845"/>
      <c r="X35" s="845"/>
      <c r="Y35" s="845"/>
      <c r="Z35" s="845"/>
      <c r="AA35" s="845"/>
      <c r="AB35" s="845"/>
      <c r="AC35" s="845"/>
      <c r="AD35" s="845"/>
      <c r="AE35" s="845"/>
      <c r="AF35" s="845"/>
      <c r="AG35" s="845"/>
      <c r="AH35" s="845"/>
      <c r="AI35" s="845"/>
      <c r="AJ35" s="845"/>
      <c r="AK35" s="864" t="s">
        <v>854</v>
      </c>
      <c r="AL35" s="848"/>
      <c r="AM35" s="848"/>
      <c r="AN35" s="330"/>
      <c r="AO35" s="332"/>
      <c r="AP35" s="332"/>
      <c r="AQ35" s="332"/>
      <c r="AR35" s="332"/>
      <c r="AS35" s="332"/>
      <c r="AT35" s="332"/>
      <c r="AU35" s="332"/>
      <c r="AV35" s="332"/>
      <c r="AW35" s="332"/>
      <c r="AX35" s="332"/>
      <c r="AY35" s="332"/>
      <c r="AZ35" s="332"/>
      <c r="BA35" s="332"/>
      <c r="BB35" s="332"/>
      <c r="BC35" s="332"/>
      <c r="BD35" s="332"/>
      <c r="BE35" s="264"/>
      <c r="BF35" s="264"/>
      <c r="BG35" s="264"/>
      <c r="BH35" s="264"/>
      <c r="BI35" s="264"/>
      <c r="BJ35" s="264"/>
      <c r="BK35" s="264"/>
      <c r="BL35" s="659"/>
      <c r="BM35" s="659"/>
      <c r="BN35" s="659"/>
      <c r="BO35" s="659"/>
      <c r="BP35" s="659"/>
      <c r="BQ35" s="659"/>
      <c r="BR35" s="659"/>
      <c r="BS35" s="659"/>
      <c r="BT35" s="659"/>
      <c r="BU35" s="659"/>
      <c r="BV35" s="659"/>
      <c r="BW35" s="659"/>
      <c r="BX35" s="659"/>
      <c r="BY35" s="659"/>
      <c r="BZ35" s="659"/>
      <c r="CA35" s="659"/>
      <c r="CB35" s="659"/>
      <c r="CC35" s="264"/>
      <c r="CD35" s="264"/>
      <c r="CE35" s="264"/>
      <c r="CF35" s="264"/>
      <c r="CG35" s="264"/>
      <c r="CH35" s="265"/>
      <c r="CI35" s="266"/>
      <c r="CJ35" s="266"/>
    </row>
    <row r="36" spans="1:88" s="267" customFormat="1" ht="3" customHeight="1" thickBot="1">
      <c r="A36" s="261"/>
      <c r="B36" s="261"/>
      <c r="C36" s="261"/>
      <c r="D36" s="262"/>
      <c r="E36" s="843"/>
      <c r="F36" s="843"/>
      <c r="G36" s="845"/>
      <c r="H36" s="845"/>
      <c r="I36" s="845"/>
      <c r="J36" s="845"/>
      <c r="K36" s="845"/>
      <c r="L36" s="845"/>
      <c r="M36" s="845"/>
      <c r="N36" s="845"/>
      <c r="O36" s="845"/>
      <c r="P36" s="845"/>
      <c r="Q36" s="845"/>
      <c r="R36" s="845"/>
      <c r="S36" s="845"/>
      <c r="T36" s="845"/>
      <c r="U36" s="845"/>
      <c r="V36" s="845"/>
      <c r="W36" s="845"/>
      <c r="X36" s="845"/>
      <c r="Y36" s="845"/>
      <c r="Z36" s="845"/>
      <c r="AA36" s="845"/>
      <c r="AB36" s="845"/>
      <c r="AC36" s="845"/>
      <c r="AD36" s="845"/>
      <c r="AE36" s="845"/>
      <c r="AF36" s="845"/>
      <c r="AG36" s="845"/>
      <c r="AH36" s="845"/>
      <c r="AI36" s="845"/>
      <c r="AJ36" s="845"/>
      <c r="AK36" s="848"/>
      <c r="AL36" s="848"/>
      <c r="AM36" s="848"/>
      <c r="AN36" s="333"/>
      <c r="AO36" s="413"/>
      <c r="AP36" s="413"/>
      <c r="AQ36" s="413"/>
      <c r="AR36" s="412"/>
      <c r="AS36" s="410"/>
      <c r="AT36" s="410"/>
      <c r="AU36" s="410"/>
      <c r="AV36" s="410"/>
      <c r="AW36" s="410"/>
      <c r="AX36" s="411"/>
      <c r="AY36" s="800"/>
      <c r="AZ36" s="800"/>
      <c r="BA36" s="800"/>
      <c r="BB36" s="800"/>
      <c r="BC36" s="800"/>
      <c r="BD36" s="800"/>
      <c r="BE36" s="411"/>
      <c r="BF36" s="761"/>
      <c r="BG36" s="761"/>
      <c r="BH36" s="761"/>
      <c r="BI36" s="761"/>
      <c r="BJ36" s="761"/>
      <c r="BK36" s="643"/>
      <c r="BL36" s="618"/>
      <c r="BM36" s="612"/>
      <c r="BN36" s="612"/>
      <c r="BO36" s="612"/>
      <c r="BP36" s="412"/>
      <c r="BQ36" s="800"/>
      <c r="BR36" s="800"/>
      <c r="BS36" s="800"/>
      <c r="BT36" s="800"/>
      <c r="BU36" s="800"/>
      <c r="BV36" s="801"/>
      <c r="BW36" s="761"/>
      <c r="BX36" s="761"/>
      <c r="BY36" s="761"/>
      <c r="BZ36" s="761"/>
      <c r="CA36" s="761"/>
      <c r="CB36" s="802"/>
      <c r="CC36" s="761"/>
      <c r="CD36" s="761"/>
      <c r="CE36" s="761"/>
      <c r="CF36" s="761"/>
      <c r="CG36" s="761"/>
      <c r="CH36" s="268"/>
      <c r="CI36" s="266"/>
      <c r="CJ36" s="266"/>
    </row>
    <row r="37" spans="1:88" s="269" customFormat="1" ht="13.5" thickBot="1">
      <c r="A37" s="261"/>
      <c r="B37" s="261"/>
      <c r="C37" s="261"/>
      <c r="E37" s="843"/>
      <c r="F37" s="843"/>
      <c r="G37" s="845"/>
      <c r="H37" s="845"/>
      <c r="I37" s="845"/>
      <c r="J37" s="845"/>
      <c r="K37" s="845"/>
      <c r="L37" s="845"/>
      <c r="M37" s="845"/>
      <c r="N37" s="845"/>
      <c r="O37" s="845"/>
      <c r="P37" s="845"/>
      <c r="Q37" s="845"/>
      <c r="R37" s="845"/>
      <c r="S37" s="845"/>
      <c r="T37" s="845"/>
      <c r="U37" s="845"/>
      <c r="V37" s="845"/>
      <c r="W37" s="845"/>
      <c r="X37" s="845"/>
      <c r="Y37" s="845"/>
      <c r="Z37" s="845"/>
      <c r="AA37" s="845"/>
      <c r="AB37" s="845"/>
      <c r="AC37" s="845"/>
      <c r="AD37" s="845"/>
      <c r="AE37" s="845"/>
      <c r="AF37" s="845"/>
      <c r="AG37" s="845"/>
      <c r="AH37" s="845"/>
      <c r="AI37" s="845"/>
      <c r="AJ37" s="845"/>
      <c r="AK37" s="848"/>
      <c r="AL37" s="848"/>
      <c r="AM37" s="848"/>
      <c r="AN37" s="333"/>
      <c r="AO37" s="409" t="str">
        <f>IF(LEN(VLOOKUP(AK35,vysledovka!$D$8:$F$68,2,FALSE))&lt;11,"",LEFT(RIGHT(VLOOKUP(AK35,vysledovka!$D$8:$F$68,2,FALSE),11),1))</f>
        <v/>
      </c>
      <c r="AP37" s="211"/>
      <c r="AQ37" s="409" t="str">
        <f>IF(LEN(VLOOKUP(AK35,vysledovka!$D$8:$F$68,2,FALSE))&lt;10,"",LEFT(RIGHT(VLOOKUP(AK35,vysledovka!$D$8:$F$68,2,FALSE),10),1))</f>
        <v/>
      </c>
      <c r="AR37" s="411"/>
      <c r="AS37" s="409" t="str">
        <f>IF(LEN(VLOOKUP(AK35,vysledovka!$D$8:$F$68,2,FALSE))&lt;9,"",LEFT(RIGHT(VLOOKUP(AK35,vysledovka!$D$8:$F$68,2,FALSE),9),1))</f>
        <v/>
      </c>
      <c r="AT37" s="211"/>
      <c r="AU37" s="409" t="str">
        <f>IF(LEN(VLOOKUP(AK35,vysledovka!$D$8:$F$68,2,FALSE))&lt;8,"",LEFT(RIGHT(VLOOKUP(AK35,vysledovka!$D$8:$F$68,2,FALSE),8),1))</f>
        <v/>
      </c>
      <c r="AV37" s="411"/>
      <c r="AW37" s="409" t="str">
        <f>IF(LEN(VLOOKUP(AK35,vysledovka!$D$8:$F$68,2,FALSE))&lt;7,"",LEFT(RIGHT(VLOOKUP(AK35,vysledovka!$D$8:$F$68,2,FALSE),7),1))</f>
        <v/>
      </c>
      <c r="AX37" s="411"/>
      <c r="AY37" s="409" t="str">
        <f>IF(LEN(VLOOKUP(AK35,vysledovka!$D$8:$F$68,2,FALSE))&lt;6,"",LEFT(RIGHT(VLOOKUP(AK35,vysledovka!$D$8:$F$68,2,FALSE),6),1))</f>
        <v>1</v>
      </c>
      <c r="AZ37" s="211"/>
      <c r="BA37" s="754" t="str">
        <f>IF(LEN(VLOOKUP(AK35,vysledovka!$D$8:$F$68,2,FALSE))&lt;5,"",LEFT(RIGHT(VLOOKUP(AK35,vysledovka!$D$8:$F$68,2,FALSE),5),1))</f>
        <v>0</v>
      </c>
      <c r="BB37" s="754"/>
      <c r="BC37" s="411"/>
      <c r="BD37" s="409" t="str">
        <f>IF(LEN(VLOOKUP(AK35,vysledovka!$D$8:$F$68,2,FALSE))&lt;4,"",LEFT(RIGHT(VLOOKUP(AK35,vysledovka!$D$8:$F$68,2,FALSE),4),1))</f>
        <v>1</v>
      </c>
      <c r="BE37" s="411"/>
      <c r="BF37" s="409" t="str">
        <f>IF(LEN(VLOOKUP(AK35,vysledovka!$D$8:$F$68,2,FALSE))&lt;3,"",LEFT(RIGHT(VLOOKUP(AK35,vysledovka!$D$8:$F$68,2,FALSE),3),1))</f>
        <v>0</v>
      </c>
      <c r="BG37" s="411"/>
      <c r="BH37" s="409" t="str">
        <f>IF(LEN(VLOOKUP(AK35,vysledovka!$D$8:$F$68,2,FALSE))&lt;2,"",LEFT(RIGHT(VLOOKUP(AK35,vysledovka!$D$8:$F$68,2,FALSE),2),1))</f>
        <v>5</v>
      </c>
      <c r="BI37" s="411"/>
      <c r="BJ37" s="409" t="str">
        <f>IF(VLOOKUP(AK35,vysledovka!$D$8:$F$68,2,FALSE)=0,"",IF(LEN(VLOOKUP(AK35,vysledovka!$D$8:$F$68,2,FALSE))&lt;1,"",LEFT(RIGHT(VLOOKUP(AK35,vysledovka!$D$8:$F$68,2,FALSE),1),1)))</f>
        <v>1</v>
      </c>
      <c r="BK37" s="643"/>
      <c r="BL37" s="618"/>
      <c r="BM37" s="409" t="str">
        <f>IF(LEN(VLOOKUP(AK35,vysledovka!$D$8:$F$68,3,FALSE))&lt;11,"",LEFT(RIGHT(VLOOKUP(AK35,vysledovka!$D$8:$F$68,3,FALSE),11),1))</f>
        <v/>
      </c>
      <c r="BN37" s="211"/>
      <c r="BO37" s="409" t="str">
        <f>IF(LEN(VLOOKUP(AK35,vysledovka!$D$8:$F$68,3,FALSE))&lt;10,"",LEFT(RIGHT(VLOOKUP(AK35,vysledovka!$D$8:$F$68,3,FALSE),10),1))</f>
        <v/>
      </c>
      <c r="BP37" s="411"/>
      <c r="BQ37" s="409" t="str">
        <f>IF(LEN(VLOOKUP(AK35,vysledovka!$D$8:$F$68,3,FALSE))&lt;9,"",LEFT(RIGHT(VLOOKUP(AK35,vysledovka!$D$8:$F$68,3,FALSE),9),1))</f>
        <v/>
      </c>
      <c r="BR37" s="211"/>
      <c r="BS37" s="409" t="str">
        <f>IF(LEN(VLOOKUP(AK35,vysledovka!$D$8:$F$68,3,FALSE))&lt;8,"",LEFT(RIGHT(VLOOKUP(AK35,vysledovka!$D$8:$F$68,3,FALSE),8),1))</f>
        <v/>
      </c>
      <c r="BT37" s="411"/>
      <c r="BU37" s="409" t="str">
        <f>IF(LEN(VLOOKUP(AK35,vysledovka!$D$8:$F$68,3,FALSE))&lt;7,"",LEFT(RIGHT(VLOOKUP(AK35,vysledovka!$D$8:$F$68,3,FALSE),7),1))</f>
        <v/>
      </c>
      <c r="BV37" s="801"/>
      <c r="BW37" s="409" t="str">
        <f>IF(LEN(VLOOKUP(AK35,vysledovka!$D$8:$F$68,3,FALSE))&lt;6,"",LEFT(RIGHT(VLOOKUP(AK35,vysledovka!$D$8:$F$68,3,FALSE),6),1))</f>
        <v>1</v>
      </c>
      <c r="BX37" s="411"/>
      <c r="BY37" s="409" t="str">
        <f>IF(LEN(VLOOKUP(AK35,vysledovka!$D$8:$F$68,3,FALSE))&lt;5,"",LEFT(RIGHT(VLOOKUP(AK35,vysledovka!$D$8:$F$68,3,FALSE),5),1))</f>
        <v>7</v>
      </c>
      <c r="BZ37" s="411"/>
      <c r="CA37" s="409" t="str">
        <f>IF(LEN(VLOOKUP(AK35,vysledovka!$D$8:$F$68,3,FALSE))&lt;4,"",LEFT(RIGHT(VLOOKUP(AK35,vysledovka!$D$8:$F$68,3,FALSE),4),1))</f>
        <v>8</v>
      </c>
      <c r="CB37" s="802"/>
      <c r="CC37" s="409" t="str">
        <f>IF(LEN(VLOOKUP(AK35,vysledovka!$D$8:$F$68,3,FALSE))&lt;3,"",LEFT(RIGHT(VLOOKUP(AK35,vysledovka!$D$8:$F$68,3,FALSE),3),1))</f>
        <v>6</v>
      </c>
      <c r="CD37" s="411"/>
      <c r="CE37" s="409" t="str">
        <f>IF(LEN(VLOOKUP(AK35,vysledovka!$D$8:$F$68,3,FALSE))&lt;2,"",LEFT(RIGHT(VLOOKUP(AK35,vysledovka!$D$8:$F$68,3,FALSE),2),1))</f>
        <v>8</v>
      </c>
      <c r="CF37" s="411"/>
      <c r="CG37" s="409" t="str">
        <f>IF(VLOOKUP(AK35,vysledovka!$D$8:$F$68,3,FALSE)=0,"",IF(LEN(VLOOKUP(AK35,vysledovka!$D$8:$F$68,3,FALSE))&lt;1,"",LEFT(RIGHT(VLOOKUP(AK35,vysledovka!$D$8:$F$68,3,FALSE),1),1)))</f>
        <v>4</v>
      </c>
      <c r="CH37" s="268"/>
      <c r="CI37" s="261"/>
      <c r="CJ37" s="261"/>
    </row>
    <row r="38" spans="1:88" s="269" customFormat="1" ht="13.5" thickBot="1">
      <c r="A38" s="261"/>
      <c r="B38" s="261"/>
      <c r="C38" s="261"/>
      <c r="E38" s="843"/>
      <c r="F38" s="843"/>
      <c r="G38" s="845"/>
      <c r="H38" s="845"/>
      <c r="I38" s="845"/>
      <c r="J38" s="845"/>
      <c r="K38" s="845"/>
      <c r="L38" s="845"/>
      <c r="M38" s="845"/>
      <c r="N38" s="845"/>
      <c r="O38" s="845"/>
      <c r="P38" s="845"/>
      <c r="Q38" s="845"/>
      <c r="R38" s="845"/>
      <c r="S38" s="845"/>
      <c r="T38" s="845"/>
      <c r="U38" s="845"/>
      <c r="V38" s="845"/>
      <c r="W38" s="845"/>
      <c r="X38" s="845"/>
      <c r="Y38" s="845"/>
      <c r="Z38" s="845"/>
      <c r="AA38" s="845"/>
      <c r="AB38" s="845"/>
      <c r="AC38" s="845"/>
      <c r="AD38" s="845"/>
      <c r="AE38" s="845"/>
      <c r="AF38" s="845"/>
      <c r="AG38" s="845"/>
      <c r="AH38" s="845"/>
      <c r="AI38" s="845"/>
      <c r="AJ38" s="845"/>
      <c r="AK38" s="932"/>
      <c r="AL38" s="932"/>
      <c r="AM38" s="932"/>
      <c r="AN38" s="335"/>
      <c r="AO38" s="276"/>
      <c r="AP38" s="276"/>
      <c r="AQ38" s="276"/>
      <c r="AR38" s="276"/>
      <c r="AS38" s="276"/>
      <c r="AT38" s="276"/>
      <c r="AU38" s="276"/>
      <c r="AV38" s="276"/>
      <c r="AW38" s="276"/>
      <c r="AX38" s="276"/>
      <c r="AY38" s="276"/>
      <c r="AZ38" s="276"/>
      <c r="BA38" s="276"/>
      <c r="BB38" s="276"/>
      <c r="BC38" s="276"/>
      <c r="BD38" s="276"/>
      <c r="BE38" s="277"/>
      <c r="BF38" s="277"/>
      <c r="BG38" s="277"/>
      <c r="BH38" s="277"/>
      <c r="BI38" s="277"/>
      <c r="BJ38" s="277"/>
      <c r="BK38" s="277"/>
      <c r="BL38" s="931"/>
      <c r="BM38" s="931"/>
      <c r="BN38" s="931"/>
      <c r="BO38" s="931"/>
      <c r="BP38" s="931"/>
      <c r="BQ38" s="931"/>
      <c r="BR38" s="931"/>
      <c r="BS38" s="931"/>
      <c r="BT38" s="931"/>
      <c r="BU38" s="931"/>
      <c r="BV38" s="931"/>
      <c r="BW38" s="931"/>
      <c r="BX38" s="931"/>
      <c r="BY38" s="931"/>
      <c r="BZ38" s="931"/>
      <c r="CA38" s="931"/>
      <c r="CB38" s="931"/>
      <c r="CC38" s="277"/>
      <c r="CD38" s="277"/>
      <c r="CE38" s="277"/>
      <c r="CF38" s="277"/>
      <c r="CG38" s="277"/>
      <c r="CH38" s="278"/>
      <c r="CI38" s="261"/>
      <c r="CJ38" s="261"/>
    </row>
    <row r="39" spans="1:88" ht="6" customHeight="1">
      <c r="D39" s="188"/>
      <c r="E39" s="224"/>
      <c r="F39" s="224"/>
      <c r="G39" s="224"/>
      <c r="H39" s="195"/>
      <c r="I39" s="195"/>
      <c r="J39" s="195"/>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188"/>
      <c r="CJ39" s="188"/>
    </row>
    <row r="40" spans="1:88" ht="13.5" customHeight="1">
      <c r="D40" s="188"/>
      <c r="E40" s="224"/>
      <c r="F40" s="224"/>
      <c r="G40" s="224"/>
      <c r="H40" s="195"/>
      <c r="I40" s="195"/>
      <c r="J40" s="195"/>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188"/>
      <c r="CJ40" s="188"/>
    </row>
    <row r="41" spans="1:88" ht="13.5" customHeight="1">
      <c r="D41" s="188"/>
      <c r="E41" s="224"/>
      <c r="F41" s="224"/>
      <c r="G41" s="224"/>
      <c r="H41" s="195"/>
      <c r="I41" s="195"/>
      <c r="J41" s="195"/>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188"/>
      <c r="CJ41" s="188"/>
    </row>
    <row r="42" spans="1:88" ht="13.5" customHeight="1">
      <c r="D42" s="188"/>
      <c r="E42" s="224"/>
      <c r="F42" s="224"/>
      <c r="G42" s="224"/>
      <c r="H42" s="195"/>
      <c r="I42" s="195"/>
      <c r="J42" s="195"/>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188"/>
      <c r="CJ42" s="188"/>
    </row>
    <row r="43" spans="1:88" ht="13.5" customHeight="1">
      <c r="D43" s="188"/>
      <c r="E43" s="224"/>
      <c r="F43" s="224"/>
      <c r="G43" s="224"/>
      <c r="H43" s="195"/>
      <c r="I43" s="195"/>
      <c r="J43" s="195"/>
      <c r="K43" s="320"/>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188"/>
      <c r="CJ43" s="188"/>
    </row>
    <row r="44" spans="1:88" ht="13.5" customHeight="1">
      <c r="D44" s="188"/>
      <c r="E44" s="224"/>
      <c r="F44" s="224"/>
      <c r="G44" s="224"/>
      <c r="H44" s="195"/>
      <c r="I44" s="195"/>
      <c r="J44" s="195"/>
      <c r="K44" s="320"/>
      <c r="L44" s="320"/>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188"/>
      <c r="CJ44" s="188"/>
    </row>
    <row r="45" spans="1:88" ht="13.5" customHeight="1">
      <c r="D45" s="188"/>
      <c r="E45" s="224"/>
      <c r="F45" s="224"/>
      <c r="G45" s="224"/>
      <c r="H45" s="195"/>
      <c r="I45" s="195"/>
      <c r="J45" s="195"/>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188"/>
      <c r="CJ45" s="188"/>
    </row>
    <row r="46" spans="1:88" ht="13.5" customHeight="1">
      <c r="D46" s="188"/>
      <c r="E46" s="224"/>
      <c r="F46" s="224"/>
      <c r="G46" s="224"/>
      <c r="H46" s="195"/>
      <c r="I46" s="195"/>
      <c r="J46" s="195"/>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c r="BC46" s="320"/>
      <c r="BD46" s="320"/>
      <c r="BE46" s="320"/>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188"/>
      <c r="CJ46" s="188"/>
    </row>
    <row r="47" spans="1:88" ht="13.5" customHeight="1">
      <c r="D47" s="188"/>
      <c r="E47" s="224"/>
      <c r="F47" s="224"/>
      <c r="G47" s="224"/>
      <c r="H47" s="195"/>
      <c r="I47" s="195"/>
      <c r="J47" s="195"/>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188"/>
      <c r="CJ47" s="188"/>
    </row>
    <row r="48" spans="1:88" ht="13.5" customHeight="1">
      <c r="D48" s="188"/>
      <c r="E48" s="224"/>
      <c r="F48" s="224"/>
      <c r="G48" s="224"/>
      <c r="H48" s="195"/>
      <c r="I48" s="195"/>
      <c r="J48" s="195"/>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320"/>
      <c r="AZ48" s="320"/>
      <c r="BA48" s="320"/>
      <c r="BB48" s="320"/>
      <c r="BC48" s="320"/>
      <c r="BD48" s="320"/>
      <c r="BE48" s="320"/>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188"/>
      <c r="CJ48" s="188"/>
    </row>
    <row r="49" spans="4:88" ht="13.5" customHeight="1">
      <c r="D49" s="188"/>
      <c r="E49" s="224"/>
      <c r="F49" s="224"/>
      <c r="G49" s="224"/>
      <c r="H49" s="195"/>
      <c r="I49" s="195"/>
      <c r="J49" s="195"/>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320"/>
      <c r="BE49" s="320"/>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188"/>
      <c r="CJ49" s="188"/>
    </row>
    <row r="50" spans="4:88" ht="13.5" customHeight="1">
      <c r="D50" s="188"/>
      <c r="E50" s="224"/>
      <c r="F50" s="224"/>
      <c r="G50" s="224"/>
      <c r="H50" s="195"/>
      <c r="I50" s="195"/>
      <c r="J50" s="195"/>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188"/>
      <c r="CJ50" s="188"/>
    </row>
    <row r="51" spans="4:88" ht="13.5" customHeight="1">
      <c r="D51" s="188"/>
      <c r="E51" s="224"/>
      <c r="F51" s="224"/>
      <c r="G51" s="224"/>
      <c r="H51" s="195"/>
      <c r="I51" s="195"/>
      <c r="J51" s="195"/>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188"/>
      <c r="CJ51" s="188"/>
    </row>
    <row r="52" spans="4:88" ht="13.5" customHeight="1">
      <c r="D52" s="188"/>
      <c r="E52" s="224"/>
      <c r="F52" s="224"/>
      <c r="G52" s="224"/>
      <c r="H52" s="195"/>
      <c r="I52" s="195"/>
      <c r="J52" s="195"/>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188"/>
      <c r="CJ52" s="188"/>
    </row>
    <row r="53" spans="4:88" ht="13.5" customHeight="1">
      <c r="D53" s="188"/>
      <c r="E53" s="224"/>
      <c r="F53" s="224"/>
      <c r="G53" s="224"/>
      <c r="H53" s="195"/>
      <c r="I53" s="195"/>
      <c r="J53" s="195"/>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c r="AT53" s="320"/>
      <c r="AU53" s="320"/>
      <c r="AV53" s="320"/>
      <c r="AW53" s="320"/>
      <c r="AX53" s="320"/>
      <c r="AY53" s="320"/>
      <c r="AZ53" s="320"/>
      <c r="BA53" s="320"/>
      <c r="BB53" s="320"/>
      <c r="BC53" s="320"/>
      <c r="BD53" s="320"/>
      <c r="BE53" s="320"/>
      <c r="BF53" s="320"/>
      <c r="BG53" s="320"/>
      <c r="BH53" s="320"/>
      <c r="BI53" s="320"/>
      <c r="BJ53" s="320"/>
      <c r="BK53" s="320"/>
      <c r="BL53" s="320"/>
      <c r="BM53" s="320"/>
      <c r="BN53" s="320"/>
      <c r="BO53" s="320"/>
      <c r="BP53" s="320"/>
      <c r="BQ53" s="320"/>
      <c r="BR53" s="320"/>
      <c r="BS53" s="320"/>
      <c r="BT53" s="320"/>
      <c r="BU53" s="320"/>
      <c r="BV53" s="320"/>
      <c r="BW53" s="320"/>
      <c r="BX53" s="320"/>
      <c r="BY53" s="320"/>
      <c r="BZ53" s="320"/>
      <c r="CA53" s="320"/>
      <c r="CB53" s="320"/>
      <c r="CC53" s="320"/>
      <c r="CD53" s="320"/>
      <c r="CE53" s="320"/>
      <c r="CF53" s="320"/>
      <c r="CG53" s="320"/>
      <c r="CH53" s="320"/>
      <c r="CI53" s="188"/>
      <c r="CJ53" s="188"/>
    </row>
    <row r="54" spans="4:88" ht="13.5" customHeight="1">
      <c r="D54" s="188"/>
      <c r="E54" s="224"/>
      <c r="F54" s="224"/>
      <c r="G54" s="224"/>
      <c r="H54" s="195"/>
      <c r="I54" s="195"/>
      <c r="J54" s="195"/>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0"/>
      <c r="AX54" s="320"/>
      <c r="AY54" s="320"/>
      <c r="AZ54" s="320"/>
      <c r="BA54" s="320"/>
      <c r="BB54" s="320"/>
      <c r="BC54" s="320"/>
      <c r="BD54" s="320"/>
      <c r="BE54" s="320"/>
      <c r="BF54" s="320"/>
      <c r="BG54" s="320"/>
      <c r="BH54" s="320"/>
      <c r="BI54" s="320"/>
      <c r="BJ54" s="320"/>
      <c r="BK54" s="320"/>
      <c r="BL54" s="320"/>
      <c r="BM54" s="320"/>
      <c r="BN54" s="320"/>
      <c r="BO54" s="320"/>
      <c r="BP54" s="320"/>
      <c r="BQ54" s="320"/>
      <c r="BR54" s="320"/>
      <c r="BS54" s="320"/>
      <c r="BT54" s="320"/>
      <c r="BU54" s="320"/>
      <c r="BV54" s="320"/>
      <c r="BW54" s="320"/>
      <c r="BX54" s="320"/>
      <c r="BY54" s="320"/>
      <c r="BZ54" s="320"/>
      <c r="CA54" s="320"/>
      <c r="CB54" s="320"/>
      <c r="CC54" s="320"/>
      <c r="CD54" s="320"/>
      <c r="CE54" s="320"/>
      <c r="CF54" s="320"/>
      <c r="CG54" s="320"/>
      <c r="CH54" s="320"/>
      <c r="CI54" s="188"/>
      <c r="CJ54" s="188"/>
    </row>
    <row r="55" spans="4:88" ht="13.5" customHeight="1">
      <c r="D55" s="188"/>
      <c r="E55" s="224"/>
      <c r="F55" s="224"/>
      <c r="G55" s="224"/>
      <c r="H55" s="195"/>
      <c r="I55" s="195"/>
      <c r="J55" s="195"/>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0"/>
      <c r="AX55" s="320"/>
      <c r="AY55" s="320"/>
      <c r="AZ55" s="320"/>
      <c r="BA55" s="320"/>
      <c r="BB55" s="320"/>
      <c r="BC55" s="320"/>
      <c r="BD55" s="320"/>
      <c r="BE55" s="320"/>
      <c r="BF55" s="320"/>
      <c r="BG55" s="320"/>
      <c r="BH55" s="320"/>
      <c r="BI55" s="320"/>
      <c r="BJ55" s="320"/>
      <c r="BK55" s="320"/>
      <c r="BL55" s="320"/>
      <c r="BM55" s="320"/>
      <c r="BN55" s="320"/>
      <c r="BO55" s="320"/>
      <c r="BP55" s="320"/>
      <c r="BQ55" s="320"/>
      <c r="BR55" s="320"/>
      <c r="BS55" s="320"/>
      <c r="BT55" s="320"/>
      <c r="BU55" s="320"/>
      <c r="BV55" s="320"/>
      <c r="BW55" s="320"/>
      <c r="BX55" s="320"/>
      <c r="BY55" s="320"/>
      <c r="BZ55" s="320"/>
      <c r="CA55" s="320"/>
      <c r="CB55" s="320"/>
      <c r="CC55" s="320"/>
      <c r="CD55" s="320"/>
      <c r="CE55" s="320"/>
      <c r="CF55" s="320"/>
      <c r="CG55" s="320"/>
      <c r="CH55" s="320"/>
      <c r="CI55" s="188"/>
      <c r="CJ55" s="188"/>
    </row>
    <row r="56" spans="4:88" ht="13.5" customHeight="1">
      <c r="D56" s="188"/>
      <c r="E56" s="224"/>
      <c r="F56" s="224"/>
      <c r="G56" s="224"/>
      <c r="H56" s="195"/>
      <c r="I56" s="195"/>
      <c r="J56" s="195"/>
      <c r="K56" s="320"/>
      <c r="L56" s="320"/>
      <c r="M56" s="320"/>
      <c r="N56" s="320"/>
      <c r="O56" s="320"/>
      <c r="P56" s="320"/>
      <c r="Q56" s="320"/>
      <c r="R56" s="320"/>
      <c r="S56" s="320"/>
      <c r="T56" s="320"/>
      <c r="U56" s="320"/>
      <c r="V56" s="320"/>
      <c r="W56" s="320"/>
      <c r="X56" s="320"/>
      <c r="Y56" s="320"/>
      <c r="Z56" s="320"/>
      <c r="AA56" s="320"/>
      <c r="AB56" s="320"/>
      <c r="AC56" s="320"/>
      <c r="AD56" s="320"/>
      <c r="AE56" s="320"/>
      <c r="AF56" s="320"/>
      <c r="AG56" s="320"/>
      <c r="AH56" s="320"/>
      <c r="AI56" s="320"/>
      <c r="AJ56" s="320"/>
      <c r="AK56" s="320"/>
      <c r="AL56" s="320"/>
      <c r="AM56" s="320"/>
      <c r="AN56" s="320"/>
      <c r="AO56" s="320"/>
      <c r="AP56" s="320"/>
      <c r="AQ56" s="320"/>
      <c r="AR56" s="320"/>
      <c r="AS56" s="320"/>
      <c r="AT56" s="320"/>
      <c r="AU56" s="320"/>
      <c r="AV56" s="320"/>
      <c r="AW56" s="320"/>
      <c r="AX56" s="320"/>
      <c r="AY56" s="320"/>
      <c r="AZ56" s="320"/>
      <c r="BA56" s="320"/>
      <c r="BB56" s="320"/>
      <c r="BC56" s="320"/>
      <c r="BD56" s="320"/>
      <c r="BE56" s="320"/>
      <c r="BF56" s="320"/>
      <c r="BG56" s="320"/>
      <c r="BH56" s="320"/>
      <c r="BI56" s="320"/>
      <c r="BJ56" s="320"/>
      <c r="BK56" s="320"/>
      <c r="BL56" s="320"/>
      <c r="BM56" s="320"/>
      <c r="BN56" s="320"/>
      <c r="BO56" s="320"/>
      <c r="BP56" s="320"/>
      <c r="BQ56" s="320"/>
      <c r="BR56" s="320"/>
      <c r="BS56" s="320"/>
      <c r="BT56" s="320"/>
      <c r="BU56" s="320"/>
      <c r="BV56" s="320"/>
      <c r="BW56" s="320"/>
      <c r="BX56" s="320"/>
      <c r="BY56" s="320"/>
      <c r="BZ56" s="320"/>
      <c r="CA56" s="320"/>
      <c r="CB56" s="320"/>
      <c r="CC56" s="320"/>
      <c r="CD56" s="320"/>
      <c r="CE56" s="320"/>
      <c r="CF56" s="320"/>
      <c r="CG56" s="320"/>
      <c r="CH56" s="320"/>
      <c r="CI56" s="188"/>
      <c r="CJ56" s="188"/>
    </row>
    <row r="57" spans="4:88" ht="13.5" customHeight="1">
      <c r="D57" s="188"/>
      <c r="E57" s="224"/>
      <c r="F57" s="224"/>
      <c r="G57" s="224"/>
      <c r="H57" s="195"/>
      <c r="I57" s="195"/>
      <c r="J57" s="195"/>
      <c r="K57" s="320"/>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c r="AQ57" s="320"/>
      <c r="AR57" s="320"/>
      <c r="AS57" s="320"/>
      <c r="AT57" s="320"/>
      <c r="AU57" s="320"/>
      <c r="AV57" s="320"/>
      <c r="AW57" s="320"/>
      <c r="AX57" s="320"/>
      <c r="AY57" s="320"/>
      <c r="AZ57" s="320"/>
      <c r="BA57" s="320"/>
      <c r="BB57" s="320"/>
      <c r="BC57" s="320"/>
      <c r="BD57" s="320"/>
      <c r="BE57" s="320"/>
      <c r="BF57" s="320"/>
      <c r="BG57" s="320"/>
      <c r="BH57" s="320"/>
      <c r="BI57" s="320"/>
      <c r="BJ57" s="320"/>
      <c r="BK57" s="320"/>
      <c r="BL57" s="320"/>
      <c r="BM57" s="320"/>
      <c r="BN57" s="320"/>
      <c r="BO57" s="320"/>
      <c r="BP57" s="320"/>
      <c r="BQ57" s="320"/>
      <c r="BR57" s="320"/>
      <c r="BS57" s="320"/>
      <c r="BT57" s="320"/>
      <c r="BU57" s="320"/>
      <c r="BV57" s="320"/>
      <c r="BW57" s="320"/>
      <c r="BX57" s="320"/>
      <c r="BY57" s="320"/>
      <c r="BZ57" s="320"/>
      <c r="CA57" s="320"/>
      <c r="CB57" s="320"/>
      <c r="CC57" s="320"/>
      <c r="CD57" s="320"/>
      <c r="CE57" s="320"/>
      <c r="CF57" s="320"/>
      <c r="CG57" s="320"/>
      <c r="CH57" s="320"/>
      <c r="CI57" s="188"/>
      <c r="CJ57" s="188"/>
    </row>
    <row r="58" spans="4:88" ht="13.5" customHeight="1">
      <c r="D58" s="188"/>
      <c r="E58" s="224"/>
      <c r="F58" s="224"/>
      <c r="G58" s="224"/>
      <c r="H58" s="195"/>
      <c r="I58" s="195"/>
      <c r="J58" s="195"/>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20"/>
      <c r="AO58" s="320"/>
      <c r="AP58" s="320"/>
      <c r="AQ58" s="320"/>
      <c r="AR58" s="320"/>
      <c r="AS58" s="320"/>
      <c r="AT58" s="320"/>
      <c r="AU58" s="320"/>
      <c r="AV58" s="320"/>
      <c r="AW58" s="320"/>
      <c r="AX58" s="320"/>
      <c r="AY58" s="320"/>
      <c r="AZ58" s="320"/>
      <c r="BA58" s="320"/>
      <c r="BB58" s="320"/>
      <c r="BC58" s="320"/>
      <c r="BD58" s="320"/>
      <c r="BE58" s="320"/>
      <c r="BF58" s="320"/>
      <c r="BG58" s="320"/>
      <c r="BH58" s="320"/>
      <c r="BI58" s="320"/>
      <c r="BJ58" s="320"/>
      <c r="BK58" s="320"/>
      <c r="BL58" s="320"/>
      <c r="BM58" s="320"/>
      <c r="BN58" s="320"/>
      <c r="BO58" s="320"/>
      <c r="BP58" s="320"/>
      <c r="BQ58" s="320"/>
      <c r="BR58" s="320"/>
      <c r="BS58" s="320"/>
      <c r="BT58" s="320"/>
      <c r="BU58" s="320"/>
      <c r="BV58" s="320"/>
      <c r="BW58" s="320"/>
      <c r="BX58" s="320"/>
      <c r="BY58" s="320"/>
      <c r="BZ58" s="320"/>
      <c r="CA58" s="320"/>
      <c r="CB58" s="320"/>
      <c r="CC58" s="320"/>
      <c r="CD58" s="320"/>
      <c r="CE58" s="320"/>
      <c r="CF58" s="320"/>
      <c r="CG58" s="320"/>
      <c r="CH58" s="320"/>
      <c r="CI58" s="188"/>
      <c r="CJ58" s="188"/>
    </row>
    <row r="59" spans="4:88" ht="13.5" customHeight="1">
      <c r="D59" s="188"/>
      <c r="E59" s="224"/>
      <c r="F59" s="224"/>
      <c r="G59" s="224"/>
      <c r="H59" s="195"/>
      <c r="I59" s="195"/>
      <c r="J59" s="195"/>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0"/>
      <c r="AM59" s="320"/>
      <c r="AN59" s="320"/>
      <c r="AO59" s="320"/>
      <c r="AP59" s="320"/>
      <c r="AQ59" s="320"/>
      <c r="AR59" s="320"/>
      <c r="AS59" s="320"/>
      <c r="AT59" s="320"/>
      <c r="AU59" s="320"/>
      <c r="AV59" s="320"/>
      <c r="AW59" s="320"/>
      <c r="AX59" s="320"/>
      <c r="AY59" s="320"/>
      <c r="AZ59" s="320"/>
      <c r="BA59" s="320"/>
      <c r="BB59" s="320"/>
      <c r="BC59" s="320"/>
      <c r="BD59" s="320"/>
      <c r="BE59" s="320"/>
      <c r="BF59" s="320"/>
      <c r="BG59" s="320"/>
      <c r="BH59" s="320"/>
      <c r="BI59" s="320"/>
      <c r="BJ59" s="320"/>
      <c r="BK59" s="320"/>
      <c r="BL59" s="320"/>
      <c r="BM59" s="320"/>
      <c r="BN59" s="320"/>
      <c r="BO59" s="320"/>
      <c r="BP59" s="320"/>
      <c r="BQ59" s="320"/>
      <c r="BR59" s="320"/>
      <c r="BS59" s="320"/>
      <c r="BT59" s="320"/>
      <c r="BU59" s="320"/>
      <c r="BV59" s="320"/>
      <c r="BW59" s="320"/>
      <c r="BX59" s="320"/>
      <c r="BY59" s="320"/>
      <c r="BZ59" s="320"/>
      <c r="CA59" s="320"/>
      <c r="CB59" s="320"/>
      <c r="CC59" s="320"/>
      <c r="CD59" s="320"/>
      <c r="CE59" s="320"/>
      <c r="CF59" s="320"/>
      <c r="CG59" s="320"/>
      <c r="CH59" s="320"/>
      <c r="CI59" s="188"/>
      <c r="CJ59" s="188"/>
    </row>
    <row r="60" spans="4:88" ht="13.5" customHeight="1">
      <c r="D60" s="188"/>
      <c r="E60" s="224"/>
      <c r="F60" s="224"/>
      <c r="G60" s="224"/>
      <c r="H60" s="195"/>
      <c r="I60" s="195"/>
      <c r="J60" s="195"/>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c r="AN60" s="320"/>
      <c r="AO60" s="320"/>
      <c r="AP60" s="320"/>
      <c r="AQ60" s="320"/>
      <c r="AR60" s="320"/>
      <c r="AS60" s="320"/>
      <c r="AT60" s="320"/>
      <c r="AU60" s="320"/>
      <c r="AV60" s="320"/>
      <c r="AW60" s="320"/>
      <c r="AX60" s="320"/>
      <c r="AY60" s="320"/>
      <c r="AZ60" s="320"/>
      <c r="BA60" s="320"/>
      <c r="BB60" s="320"/>
      <c r="BC60" s="320"/>
      <c r="BD60" s="320"/>
      <c r="BE60" s="320"/>
      <c r="BF60" s="320"/>
      <c r="BG60" s="320"/>
      <c r="BH60" s="320"/>
      <c r="BI60" s="320"/>
      <c r="BJ60" s="320"/>
      <c r="BK60" s="320"/>
      <c r="BL60" s="320"/>
      <c r="BM60" s="320"/>
      <c r="BN60" s="320"/>
      <c r="BO60" s="320"/>
      <c r="BP60" s="320"/>
      <c r="BQ60" s="320"/>
      <c r="BR60" s="320"/>
      <c r="BS60" s="320"/>
      <c r="BT60" s="320"/>
      <c r="BU60" s="320"/>
      <c r="BV60" s="320"/>
      <c r="BW60" s="320"/>
      <c r="BX60" s="320"/>
      <c r="BY60" s="320"/>
      <c r="BZ60" s="320"/>
      <c r="CA60" s="320"/>
      <c r="CB60" s="320"/>
      <c r="CC60" s="320"/>
      <c r="CD60" s="320"/>
      <c r="CE60" s="320"/>
      <c r="CF60" s="320"/>
      <c r="CG60" s="320"/>
      <c r="CH60" s="320"/>
      <c r="CI60" s="188"/>
      <c r="CJ60" s="188"/>
    </row>
    <row r="61" spans="4:88" ht="13.5" customHeight="1">
      <c r="D61" s="188"/>
      <c r="E61" s="224"/>
      <c r="F61" s="224"/>
      <c r="G61" s="224"/>
      <c r="H61" s="195"/>
      <c r="I61" s="195"/>
      <c r="J61" s="195"/>
      <c r="K61" s="320"/>
      <c r="L61" s="320"/>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0"/>
      <c r="AM61" s="320"/>
      <c r="AN61" s="320"/>
      <c r="AO61" s="320"/>
      <c r="AP61" s="320"/>
      <c r="AQ61" s="320"/>
      <c r="AR61" s="320"/>
      <c r="AS61" s="320"/>
      <c r="AT61" s="320"/>
      <c r="AU61" s="320"/>
      <c r="AV61" s="320"/>
      <c r="AW61" s="320"/>
      <c r="AX61" s="320"/>
      <c r="AY61" s="320"/>
      <c r="AZ61" s="320"/>
      <c r="BA61" s="320"/>
      <c r="BB61" s="320"/>
      <c r="BC61" s="320"/>
      <c r="BD61" s="320"/>
      <c r="BE61" s="320"/>
      <c r="BF61" s="320"/>
      <c r="BG61" s="320"/>
      <c r="BH61" s="320"/>
      <c r="BI61" s="320"/>
      <c r="BJ61" s="320"/>
      <c r="BK61" s="320"/>
      <c r="BL61" s="320"/>
      <c r="BM61" s="320"/>
      <c r="BN61" s="320"/>
      <c r="BO61" s="320"/>
      <c r="BP61" s="320"/>
      <c r="BQ61" s="320"/>
      <c r="BR61" s="320"/>
      <c r="BS61" s="320"/>
      <c r="BT61" s="320"/>
      <c r="BU61" s="320"/>
      <c r="BV61" s="320"/>
      <c r="BW61" s="320"/>
      <c r="BX61" s="320"/>
      <c r="BY61" s="320"/>
      <c r="BZ61" s="320"/>
      <c r="CA61" s="320"/>
      <c r="CB61" s="320"/>
      <c r="CC61" s="320"/>
      <c r="CD61" s="320"/>
      <c r="CE61" s="320"/>
      <c r="CF61" s="320"/>
      <c r="CG61" s="320"/>
      <c r="CH61" s="320"/>
      <c r="CI61" s="188"/>
      <c r="CJ61" s="188"/>
    </row>
    <row r="62" spans="4:88" ht="13.5" customHeight="1">
      <c r="D62" s="188"/>
      <c r="E62" s="224"/>
      <c r="F62" s="224"/>
      <c r="G62" s="224"/>
      <c r="H62" s="195"/>
      <c r="I62" s="195"/>
      <c r="J62" s="195"/>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G62" s="320"/>
      <c r="BH62" s="320"/>
      <c r="BI62" s="320"/>
      <c r="BJ62" s="320"/>
      <c r="BK62" s="320"/>
      <c r="BL62" s="320"/>
      <c r="BM62" s="320"/>
      <c r="BN62" s="320"/>
      <c r="BO62" s="320"/>
      <c r="BP62" s="320"/>
      <c r="BQ62" s="320"/>
      <c r="BR62" s="320"/>
      <c r="BS62" s="320"/>
      <c r="BT62" s="320"/>
      <c r="BU62" s="320"/>
      <c r="BV62" s="320"/>
      <c r="BW62" s="320"/>
      <c r="BX62" s="320"/>
      <c r="BY62" s="320"/>
      <c r="BZ62" s="320"/>
      <c r="CA62" s="320"/>
      <c r="CB62" s="320"/>
      <c r="CC62" s="320"/>
      <c r="CD62" s="320"/>
      <c r="CE62" s="320"/>
      <c r="CF62" s="320"/>
      <c r="CG62" s="320"/>
      <c r="CH62" s="320"/>
      <c r="CI62" s="188"/>
      <c r="CJ62" s="188"/>
    </row>
    <row r="63" spans="4:88" ht="13.5" customHeight="1">
      <c r="D63" s="188"/>
      <c r="E63" s="224"/>
      <c r="F63" s="224"/>
      <c r="G63" s="224"/>
      <c r="H63" s="195"/>
      <c r="I63" s="195"/>
      <c r="J63" s="195"/>
      <c r="K63" s="320"/>
      <c r="L63" s="320"/>
      <c r="M63" s="320"/>
      <c r="N63" s="320"/>
      <c r="O63" s="320"/>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c r="AT63" s="320"/>
      <c r="AU63" s="320"/>
      <c r="AV63" s="320"/>
      <c r="AW63" s="320"/>
      <c r="AX63" s="320"/>
      <c r="AY63" s="320"/>
      <c r="AZ63" s="320"/>
      <c r="BA63" s="320"/>
      <c r="BB63" s="320"/>
      <c r="BC63" s="320"/>
      <c r="BD63" s="320"/>
      <c r="BE63" s="320"/>
      <c r="BF63" s="320"/>
      <c r="BG63" s="320"/>
      <c r="BH63" s="320"/>
      <c r="BI63" s="320"/>
      <c r="BJ63" s="320"/>
      <c r="BK63" s="320"/>
      <c r="BL63" s="320"/>
      <c r="BM63" s="320"/>
      <c r="BN63" s="320"/>
      <c r="BO63" s="320"/>
      <c r="BP63" s="320"/>
      <c r="BQ63" s="320"/>
      <c r="BR63" s="320"/>
      <c r="BS63" s="320"/>
      <c r="BT63" s="320"/>
      <c r="BU63" s="320"/>
      <c r="BV63" s="320"/>
      <c r="BW63" s="320"/>
      <c r="BX63" s="320"/>
      <c r="BY63" s="320"/>
      <c r="BZ63" s="320"/>
      <c r="CA63" s="320"/>
      <c r="CB63" s="320"/>
      <c r="CC63" s="320"/>
      <c r="CD63" s="320"/>
      <c r="CE63" s="320"/>
      <c r="CF63" s="320"/>
      <c r="CG63" s="320"/>
      <c r="CH63" s="320"/>
      <c r="CI63" s="188"/>
      <c r="CJ63" s="188"/>
    </row>
    <row r="64" spans="4:88" ht="13.5" customHeight="1">
      <c r="D64" s="188"/>
      <c r="E64" s="224"/>
      <c r="F64" s="224"/>
      <c r="G64" s="224"/>
      <c r="H64" s="195"/>
      <c r="I64" s="195"/>
      <c r="J64" s="195"/>
      <c r="K64" s="320"/>
      <c r="L64" s="320"/>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c r="AP64" s="320"/>
      <c r="AQ64" s="320"/>
      <c r="AR64" s="320"/>
      <c r="AS64" s="320"/>
      <c r="AT64" s="320"/>
      <c r="AU64" s="320"/>
      <c r="AV64" s="320"/>
      <c r="AW64" s="320"/>
      <c r="AX64" s="320"/>
      <c r="AY64" s="320"/>
      <c r="AZ64" s="320"/>
      <c r="BA64" s="320"/>
      <c r="BB64" s="320"/>
      <c r="BC64" s="320"/>
      <c r="BD64" s="320"/>
      <c r="BE64" s="320"/>
      <c r="BF64" s="320"/>
      <c r="BG64" s="320"/>
      <c r="BH64" s="320"/>
      <c r="BI64" s="320"/>
      <c r="BJ64" s="320"/>
      <c r="BK64" s="320"/>
      <c r="BL64" s="320"/>
      <c r="BM64" s="320"/>
      <c r="BN64" s="320"/>
      <c r="BO64" s="320"/>
      <c r="BP64" s="320"/>
      <c r="BQ64" s="320"/>
      <c r="BR64" s="320"/>
      <c r="BS64" s="320"/>
      <c r="BT64" s="320"/>
      <c r="BU64" s="320"/>
      <c r="BV64" s="320"/>
      <c r="BW64" s="320"/>
      <c r="BX64" s="320"/>
      <c r="BY64" s="320"/>
      <c r="BZ64" s="320"/>
      <c r="CA64" s="320"/>
      <c r="CB64" s="320"/>
      <c r="CC64" s="320"/>
      <c r="CD64" s="320"/>
      <c r="CE64" s="320"/>
      <c r="CF64" s="320"/>
      <c r="CG64" s="320"/>
      <c r="CH64" s="320"/>
      <c r="CI64" s="188"/>
      <c r="CJ64" s="188"/>
    </row>
    <row r="65" spans="4:88" ht="13.5" customHeight="1">
      <c r="D65" s="188"/>
      <c r="E65" s="224"/>
      <c r="F65" s="224"/>
      <c r="G65" s="224"/>
      <c r="H65" s="195"/>
      <c r="I65" s="195"/>
      <c r="J65" s="195"/>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c r="AT65" s="320"/>
      <c r="AU65" s="320"/>
      <c r="AV65" s="320"/>
      <c r="AW65" s="320"/>
      <c r="AX65" s="320"/>
      <c r="AY65" s="320"/>
      <c r="AZ65" s="320"/>
      <c r="BA65" s="320"/>
      <c r="BB65" s="320"/>
      <c r="BC65" s="320"/>
      <c r="BD65" s="320"/>
      <c r="BE65" s="320"/>
      <c r="BF65" s="320"/>
      <c r="BG65" s="320"/>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188"/>
      <c r="CJ65" s="188"/>
    </row>
    <row r="66" spans="4:88" ht="13.5" customHeight="1">
      <c r="D66" s="188"/>
      <c r="E66" s="224"/>
      <c r="F66" s="224"/>
      <c r="G66" s="224"/>
      <c r="H66" s="195"/>
      <c r="I66" s="195"/>
      <c r="J66" s="195"/>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320"/>
      <c r="BF66" s="320"/>
      <c r="BG66" s="320"/>
      <c r="BH66" s="320"/>
      <c r="BI66" s="320"/>
      <c r="BJ66" s="320"/>
      <c r="BK66" s="320"/>
      <c r="BL66" s="320"/>
      <c r="BM66" s="320"/>
      <c r="BN66" s="320"/>
      <c r="BO66" s="320"/>
      <c r="BP66" s="320"/>
      <c r="BQ66" s="320"/>
      <c r="BR66" s="320"/>
      <c r="BS66" s="320"/>
      <c r="BT66" s="320"/>
      <c r="BU66" s="320"/>
      <c r="BV66" s="320"/>
      <c r="BW66" s="320"/>
      <c r="BX66" s="320"/>
      <c r="BY66" s="320"/>
      <c r="BZ66" s="320"/>
      <c r="CA66" s="320"/>
      <c r="CB66" s="320"/>
      <c r="CC66" s="320"/>
      <c r="CD66" s="320"/>
      <c r="CE66" s="320"/>
      <c r="CF66" s="320"/>
      <c r="CG66" s="320"/>
      <c r="CH66" s="320"/>
      <c r="CI66" s="188"/>
      <c r="CJ66" s="188"/>
    </row>
    <row r="67" spans="4:88" ht="13.5" customHeight="1">
      <c r="D67" s="188"/>
      <c r="E67" s="224"/>
      <c r="F67" s="224"/>
      <c r="G67" s="224"/>
      <c r="H67" s="195"/>
      <c r="I67" s="195"/>
      <c r="J67" s="195"/>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0"/>
      <c r="BH67" s="320"/>
      <c r="BI67" s="320"/>
      <c r="BJ67" s="320"/>
      <c r="BK67" s="320"/>
      <c r="BL67" s="320"/>
      <c r="BM67" s="320"/>
      <c r="BN67" s="320"/>
      <c r="BO67" s="320"/>
      <c r="BP67" s="320"/>
      <c r="BQ67" s="320"/>
      <c r="BR67" s="320"/>
      <c r="BS67" s="320"/>
      <c r="BT67" s="320"/>
      <c r="BU67" s="320"/>
      <c r="BV67" s="320"/>
      <c r="BW67" s="320"/>
      <c r="BX67" s="320"/>
      <c r="BY67" s="320"/>
      <c r="BZ67" s="320"/>
      <c r="CA67" s="320"/>
      <c r="CB67" s="320"/>
      <c r="CC67" s="320"/>
      <c r="CD67" s="320"/>
      <c r="CE67" s="320"/>
      <c r="CF67" s="320"/>
      <c r="CG67" s="320"/>
      <c r="CH67" s="320"/>
      <c r="CI67" s="188"/>
      <c r="CJ67" s="188"/>
    </row>
    <row r="68" spans="4:88" ht="13.5" customHeight="1">
      <c r="D68" s="188"/>
      <c r="E68" s="224"/>
      <c r="F68" s="224"/>
      <c r="G68" s="224"/>
      <c r="H68" s="195"/>
      <c r="I68" s="195"/>
      <c r="J68" s="195"/>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0"/>
      <c r="BH68" s="320"/>
      <c r="BI68" s="320"/>
      <c r="BJ68" s="320"/>
      <c r="BK68" s="320"/>
      <c r="BL68" s="320"/>
      <c r="BM68" s="320"/>
      <c r="BN68" s="320"/>
      <c r="BO68" s="320"/>
      <c r="BP68" s="320"/>
      <c r="BQ68" s="320"/>
      <c r="BR68" s="320"/>
      <c r="BS68" s="320"/>
      <c r="BT68" s="320"/>
      <c r="BU68" s="320"/>
      <c r="BV68" s="320"/>
      <c r="BW68" s="320"/>
      <c r="BX68" s="320"/>
      <c r="BY68" s="320"/>
      <c r="BZ68" s="320"/>
      <c r="CA68" s="320"/>
      <c r="CB68" s="320"/>
      <c r="CC68" s="320"/>
      <c r="CD68" s="320"/>
      <c r="CE68" s="320"/>
      <c r="CF68" s="320"/>
      <c r="CG68" s="320"/>
      <c r="CH68" s="320"/>
      <c r="CI68" s="188"/>
      <c r="CJ68" s="188"/>
    </row>
    <row r="69" spans="4:88" ht="13.5" customHeight="1">
      <c r="D69" s="188"/>
      <c r="E69" s="224"/>
      <c r="F69" s="224"/>
      <c r="G69" s="224"/>
      <c r="H69" s="195"/>
      <c r="I69" s="195"/>
      <c r="J69" s="195"/>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320"/>
      <c r="BI69" s="320"/>
      <c r="BJ69" s="320"/>
      <c r="BK69" s="320"/>
      <c r="BL69" s="320"/>
      <c r="BM69" s="320"/>
      <c r="BN69" s="320"/>
      <c r="BO69" s="320"/>
      <c r="BP69" s="320"/>
      <c r="BQ69" s="320"/>
      <c r="BR69" s="320"/>
      <c r="BS69" s="320"/>
      <c r="BT69" s="320"/>
      <c r="BU69" s="320"/>
      <c r="BV69" s="320"/>
      <c r="BW69" s="320"/>
      <c r="BX69" s="320"/>
      <c r="BY69" s="320"/>
      <c r="BZ69" s="320"/>
      <c r="CA69" s="320"/>
      <c r="CB69" s="320"/>
      <c r="CC69" s="320"/>
      <c r="CD69" s="320"/>
      <c r="CE69" s="320"/>
      <c r="CF69" s="320"/>
      <c r="CG69" s="320"/>
      <c r="CH69" s="320"/>
      <c r="CI69" s="188"/>
      <c r="CJ69" s="188"/>
    </row>
    <row r="70" spans="4:88" ht="13.5" customHeight="1">
      <c r="D70" s="188"/>
      <c r="E70" s="224"/>
      <c r="F70" s="224"/>
      <c r="G70" s="224"/>
      <c r="H70" s="195"/>
      <c r="I70" s="195"/>
      <c r="J70" s="195"/>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320"/>
      <c r="BI70" s="320"/>
      <c r="BJ70" s="320"/>
      <c r="BK70" s="320"/>
      <c r="BL70" s="320"/>
      <c r="BM70" s="320"/>
      <c r="BN70" s="320"/>
      <c r="BO70" s="320"/>
      <c r="BP70" s="320"/>
      <c r="BQ70" s="320"/>
      <c r="BR70" s="320"/>
      <c r="BS70" s="320"/>
      <c r="BT70" s="320"/>
      <c r="BU70" s="320"/>
      <c r="BV70" s="320"/>
      <c r="BW70" s="320"/>
      <c r="BX70" s="320"/>
      <c r="BY70" s="320"/>
      <c r="BZ70" s="320"/>
      <c r="CA70" s="320"/>
      <c r="CB70" s="320"/>
      <c r="CC70" s="320"/>
      <c r="CD70" s="320"/>
      <c r="CE70" s="320"/>
      <c r="CF70" s="320"/>
      <c r="CG70" s="320"/>
      <c r="CH70" s="320"/>
      <c r="CI70" s="188"/>
      <c r="CJ70" s="188"/>
    </row>
    <row r="71" spans="4:88" ht="13.5" customHeight="1">
      <c r="D71" s="188"/>
      <c r="E71" s="224"/>
      <c r="F71" s="224"/>
      <c r="G71" s="224"/>
      <c r="H71" s="195"/>
      <c r="I71" s="195"/>
      <c r="J71" s="195"/>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320"/>
      <c r="BF71" s="320"/>
      <c r="BG71" s="320"/>
      <c r="BH71" s="320"/>
      <c r="BI71" s="320"/>
      <c r="BJ71" s="320"/>
      <c r="BK71" s="320"/>
      <c r="BL71" s="320"/>
      <c r="BM71" s="320"/>
      <c r="BN71" s="320"/>
      <c r="BO71" s="320"/>
      <c r="BP71" s="320"/>
      <c r="BQ71" s="320"/>
      <c r="BR71" s="320"/>
      <c r="BS71" s="320"/>
      <c r="BT71" s="320"/>
      <c r="BU71" s="320"/>
      <c r="BV71" s="320"/>
      <c r="BW71" s="320"/>
      <c r="BX71" s="320"/>
      <c r="BY71" s="320"/>
      <c r="BZ71" s="320"/>
      <c r="CA71" s="320"/>
      <c r="CB71" s="320"/>
      <c r="CC71" s="320"/>
      <c r="CD71" s="320"/>
      <c r="CE71" s="320"/>
      <c r="CF71" s="320"/>
      <c r="CG71" s="320"/>
      <c r="CH71" s="320"/>
      <c r="CI71" s="188"/>
      <c r="CJ71" s="188"/>
    </row>
    <row r="72" spans="4:88" ht="13.5" customHeight="1">
      <c r="D72" s="188"/>
      <c r="E72" s="224"/>
      <c r="F72" s="224"/>
      <c r="G72" s="224"/>
      <c r="H72" s="195"/>
      <c r="I72" s="195"/>
      <c r="J72" s="195"/>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c r="BI72" s="320"/>
      <c r="BJ72" s="320"/>
      <c r="BK72" s="320"/>
      <c r="BL72" s="320"/>
      <c r="BM72" s="320"/>
      <c r="BN72" s="320"/>
      <c r="BO72" s="320"/>
      <c r="BP72" s="320"/>
      <c r="BQ72" s="320"/>
      <c r="BR72" s="320"/>
      <c r="BS72" s="320"/>
      <c r="BT72" s="320"/>
      <c r="BU72" s="320"/>
      <c r="BV72" s="320"/>
      <c r="BW72" s="320"/>
      <c r="BX72" s="320"/>
      <c r="BY72" s="320"/>
      <c r="BZ72" s="320"/>
      <c r="CA72" s="320"/>
      <c r="CB72" s="320"/>
      <c r="CC72" s="320"/>
      <c r="CD72" s="320"/>
      <c r="CE72" s="320"/>
      <c r="CF72" s="320"/>
      <c r="CG72" s="320"/>
      <c r="CH72" s="320"/>
      <c r="CI72" s="188"/>
      <c r="CJ72" s="188"/>
    </row>
    <row r="73" spans="4:88" ht="13.5" customHeight="1">
      <c r="D73" s="188"/>
      <c r="E73" s="224"/>
      <c r="F73" s="224"/>
      <c r="G73" s="224"/>
      <c r="H73" s="195"/>
      <c r="I73" s="195"/>
      <c r="J73" s="195"/>
      <c r="K73" s="320"/>
      <c r="L73" s="320"/>
      <c r="M73" s="320"/>
      <c r="N73" s="320"/>
      <c r="O73" s="320"/>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0"/>
      <c r="AM73" s="320"/>
      <c r="AN73" s="320"/>
      <c r="AO73" s="320"/>
      <c r="AP73" s="320"/>
      <c r="AQ73" s="320"/>
      <c r="AR73" s="320"/>
      <c r="AS73" s="320"/>
      <c r="AT73" s="320"/>
      <c r="AU73" s="320"/>
      <c r="AV73" s="320"/>
      <c r="AW73" s="320"/>
      <c r="AX73" s="320"/>
      <c r="AY73" s="320"/>
      <c r="AZ73" s="320"/>
      <c r="BA73" s="320"/>
      <c r="BB73" s="320"/>
      <c r="BC73" s="320"/>
      <c r="BD73" s="320"/>
      <c r="BE73" s="320"/>
      <c r="BF73" s="320"/>
      <c r="BG73" s="320"/>
      <c r="BH73" s="320"/>
      <c r="BI73" s="320"/>
      <c r="BJ73" s="320"/>
      <c r="BK73" s="320"/>
      <c r="BL73" s="320"/>
      <c r="BM73" s="320"/>
      <c r="BN73" s="320"/>
      <c r="BO73" s="320"/>
      <c r="BP73" s="320"/>
      <c r="BQ73" s="320"/>
      <c r="BR73" s="320"/>
      <c r="BS73" s="320"/>
      <c r="BT73" s="320"/>
      <c r="BU73" s="320"/>
      <c r="BV73" s="320"/>
      <c r="BW73" s="320"/>
      <c r="BX73" s="320"/>
      <c r="BY73" s="320"/>
      <c r="BZ73" s="320"/>
      <c r="CA73" s="320"/>
      <c r="CB73" s="320"/>
      <c r="CC73" s="320"/>
      <c r="CD73" s="320"/>
      <c r="CE73" s="320"/>
      <c r="CF73" s="320"/>
      <c r="CG73" s="320"/>
      <c r="CH73" s="320"/>
      <c r="CI73" s="188"/>
      <c r="CJ73" s="188"/>
    </row>
    <row r="74" spans="4:88" ht="13.5" customHeight="1">
      <c r="D74" s="188"/>
      <c r="E74" s="224"/>
      <c r="F74" s="224"/>
      <c r="G74" s="224"/>
      <c r="H74" s="195"/>
      <c r="I74" s="195"/>
      <c r="J74" s="195"/>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320"/>
      <c r="BD74" s="320"/>
      <c r="BE74" s="320"/>
      <c r="BF74" s="320"/>
      <c r="BG74" s="320"/>
      <c r="BH74" s="320"/>
      <c r="BI74" s="320"/>
      <c r="BJ74" s="320"/>
      <c r="BK74" s="320"/>
      <c r="BL74" s="320"/>
      <c r="BM74" s="320"/>
      <c r="BN74" s="320"/>
      <c r="BO74" s="320"/>
      <c r="BP74" s="320"/>
      <c r="BQ74" s="320"/>
      <c r="BR74" s="320"/>
      <c r="BS74" s="320"/>
      <c r="BT74" s="320"/>
      <c r="BU74" s="320"/>
      <c r="BV74" s="320"/>
      <c r="BW74" s="320"/>
      <c r="BX74" s="320"/>
      <c r="BY74" s="320"/>
      <c r="BZ74" s="320"/>
      <c r="CA74" s="320"/>
      <c r="CB74" s="320"/>
      <c r="CC74" s="320"/>
      <c r="CD74" s="320"/>
      <c r="CE74" s="320"/>
      <c r="CF74" s="320"/>
      <c r="CG74" s="320"/>
      <c r="CH74" s="320"/>
      <c r="CI74" s="188"/>
      <c r="CJ74" s="188"/>
    </row>
    <row r="75" spans="4:88" ht="13.5" customHeight="1">
      <c r="D75" s="188"/>
      <c r="E75" s="224"/>
      <c r="F75" s="224"/>
      <c r="G75" s="224"/>
      <c r="H75" s="195"/>
      <c r="I75" s="195"/>
      <c r="J75" s="195"/>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c r="AK75" s="320"/>
      <c r="AL75" s="320"/>
      <c r="AM75" s="320"/>
      <c r="AN75" s="320"/>
      <c r="AO75" s="320"/>
      <c r="AP75" s="320"/>
      <c r="AQ75" s="320"/>
      <c r="AR75" s="320"/>
      <c r="AS75" s="320"/>
      <c r="AT75" s="320"/>
      <c r="AU75" s="320"/>
      <c r="AV75" s="320"/>
      <c r="AW75" s="320"/>
      <c r="AX75" s="320"/>
      <c r="AY75" s="320"/>
      <c r="AZ75" s="320"/>
      <c r="BA75" s="320"/>
      <c r="BB75" s="320"/>
      <c r="BC75" s="320"/>
      <c r="BD75" s="320"/>
      <c r="BE75" s="320"/>
      <c r="BF75" s="320"/>
      <c r="BG75" s="320"/>
      <c r="BH75" s="320"/>
      <c r="BI75" s="320"/>
      <c r="BJ75" s="320"/>
      <c r="BK75" s="320"/>
      <c r="BL75" s="320"/>
      <c r="BM75" s="320"/>
      <c r="BN75" s="320"/>
      <c r="BO75" s="320"/>
      <c r="BP75" s="320"/>
      <c r="BQ75" s="320"/>
      <c r="BR75" s="320"/>
      <c r="BS75" s="320"/>
      <c r="BT75" s="320"/>
      <c r="BU75" s="320"/>
      <c r="BV75" s="320"/>
      <c r="BW75" s="320"/>
      <c r="BX75" s="320"/>
      <c r="BY75" s="320"/>
      <c r="BZ75" s="320"/>
      <c r="CA75" s="320"/>
      <c r="CB75" s="320"/>
      <c r="CC75" s="320"/>
      <c r="CD75" s="320"/>
      <c r="CE75" s="320"/>
      <c r="CF75" s="320"/>
      <c r="CG75" s="320"/>
      <c r="CH75" s="320"/>
      <c r="CI75" s="188"/>
      <c r="CJ75" s="188"/>
    </row>
    <row r="76" spans="4:88" ht="13.5" customHeight="1">
      <c r="D76" s="188"/>
      <c r="E76" s="224"/>
      <c r="F76" s="224"/>
      <c r="G76" s="224"/>
      <c r="H76" s="195"/>
      <c r="I76" s="195"/>
      <c r="J76" s="195"/>
      <c r="K76" s="320"/>
      <c r="L76" s="320"/>
      <c r="M76" s="320"/>
      <c r="N76" s="320"/>
      <c r="O76" s="320"/>
      <c r="P76" s="320"/>
      <c r="Q76" s="320"/>
      <c r="R76" s="320"/>
      <c r="S76" s="320"/>
      <c r="T76" s="320"/>
      <c r="U76" s="320"/>
      <c r="V76" s="320"/>
      <c r="W76" s="320"/>
      <c r="X76" s="320"/>
      <c r="Y76" s="320"/>
      <c r="Z76" s="320"/>
      <c r="AA76" s="320"/>
      <c r="AB76" s="320"/>
      <c r="AC76" s="320"/>
      <c r="AD76" s="320"/>
      <c r="AE76" s="320"/>
      <c r="AF76" s="320"/>
      <c r="AG76" s="320"/>
      <c r="AH76" s="320"/>
      <c r="AI76" s="320"/>
      <c r="AJ76" s="320"/>
      <c r="AK76" s="320"/>
      <c r="AL76" s="320"/>
      <c r="AM76" s="320"/>
      <c r="AN76" s="320"/>
      <c r="AO76" s="320"/>
      <c r="AP76" s="320"/>
      <c r="AQ76" s="320"/>
      <c r="AR76" s="320"/>
      <c r="AS76" s="320"/>
      <c r="AT76" s="320"/>
      <c r="AU76" s="320"/>
      <c r="AV76" s="320"/>
      <c r="AW76" s="320"/>
      <c r="AX76" s="320"/>
      <c r="AY76" s="320"/>
      <c r="AZ76" s="320"/>
      <c r="BA76" s="320"/>
      <c r="BB76" s="320"/>
      <c r="BC76" s="320"/>
      <c r="BD76" s="320"/>
      <c r="BE76" s="320"/>
      <c r="BF76" s="320"/>
      <c r="BG76" s="320"/>
      <c r="BH76" s="320"/>
      <c r="BI76" s="320"/>
      <c r="BJ76" s="320"/>
      <c r="BK76" s="320"/>
      <c r="BL76" s="320"/>
      <c r="BM76" s="320"/>
      <c r="BN76" s="320"/>
      <c r="BO76" s="320"/>
      <c r="BP76" s="320"/>
      <c r="BQ76" s="320"/>
      <c r="BR76" s="320"/>
      <c r="BS76" s="320"/>
      <c r="BT76" s="320"/>
      <c r="BU76" s="320"/>
      <c r="BV76" s="320"/>
      <c r="BW76" s="320"/>
      <c r="BX76" s="320"/>
      <c r="BY76" s="320"/>
      <c r="BZ76" s="320"/>
      <c r="CA76" s="320"/>
      <c r="CB76" s="320"/>
      <c r="CC76" s="320"/>
      <c r="CD76" s="320"/>
      <c r="CE76" s="320"/>
      <c r="CF76" s="320"/>
      <c r="CG76" s="320"/>
      <c r="CH76" s="320"/>
      <c r="CI76" s="188"/>
      <c r="CJ76" s="188"/>
    </row>
    <row r="77" spans="4:88" ht="13.5" customHeight="1">
      <c r="D77" s="188"/>
      <c r="E77" s="224"/>
      <c r="F77" s="224"/>
      <c r="G77" s="224"/>
      <c r="H77" s="195"/>
      <c r="I77" s="195"/>
      <c r="J77" s="195"/>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20"/>
      <c r="AJ77" s="320"/>
      <c r="AK77" s="320"/>
      <c r="AL77" s="320"/>
      <c r="AM77" s="320"/>
      <c r="AN77" s="320"/>
      <c r="AO77" s="320"/>
      <c r="AP77" s="320"/>
      <c r="AQ77" s="320"/>
      <c r="AR77" s="320"/>
      <c r="AS77" s="320"/>
      <c r="AT77" s="320"/>
      <c r="AU77" s="320"/>
      <c r="AV77" s="320"/>
      <c r="AW77" s="320"/>
      <c r="AX77" s="320"/>
      <c r="AY77" s="320"/>
      <c r="AZ77" s="320"/>
      <c r="BA77" s="320"/>
      <c r="BB77" s="320"/>
      <c r="BC77" s="320"/>
      <c r="BD77" s="320"/>
      <c r="BE77" s="320"/>
      <c r="BF77" s="320"/>
      <c r="BG77" s="320"/>
      <c r="BH77" s="320"/>
      <c r="BI77" s="320"/>
      <c r="BJ77" s="320"/>
      <c r="BK77" s="320"/>
      <c r="BL77" s="320"/>
      <c r="BM77" s="320"/>
      <c r="BN77" s="320"/>
      <c r="BO77" s="320"/>
      <c r="BP77" s="320"/>
      <c r="BQ77" s="320"/>
      <c r="BR77" s="320"/>
      <c r="BS77" s="320"/>
      <c r="BT77" s="320"/>
      <c r="BU77" s="320"/>
      <c r="BV77" s="320"/>
      <c r="BW77" s="320"/>
      <c r="BX77" s="320"/>
      <c r="BY77" s="320"/>
      <c r="BZ77" s="320"/>
      <c r="CA77" s="320"/>
      <c r="CB77" s="320"/>
      <c r="CC77" s="320"/>
      <c r="CD77" s="320"/>
      <c r="CE77" s="320"/>
      <c r="CF77" s="320"/>
      <c r="CG77" s="320"/>
      <c r="CH77" s="320"/>
      <c r="CI77" s="188"/>
      <c r="CJ77" s="188"/>
    </row>
    <row r="78" spans="4:88" ht="13.5" customHeight="1">
      <c r="D78" s="188"/>
      <c r="E78" s="224"/>
      <c r="F78" s="224"/>
      <c r="G78" s="224"/>
      <c r="H78" s="195"/>
      <c r="I78" s="195"/>
      <c r="J78" s="195"/>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c r="BI78" s="320"/>
      <c r="BJ78" s="320"/>
      <c r="BK78" s="320"/>
      <c r="BL78" s="320"/>
      <c r="BM78" s="320"/>
      <c r="BN78" s="320"/>
      <c r="BO78" s="320"/>
      <c r="BP78" s="320"/>
      <c r="BQ78" s="320"/>
      <c r="BR78" s="320"/>
      <c r="BS78" s="320"/>
      <c r="BT78" s="320"/>
      <c r="BU78" s="320"/>
      <c r="BV78" s="320"/>
      <c r="BW78" s="320"/>
      <c r="BX78" s="320"/>
      <c r="BY78" s="320"/>
      <c r="BZ78" s="320"/>
      <c r="CA78" s="320"/>
      <c r="CB78" s="320"/>
      <c r="CC78" s="320"/>
      <c r="CD78" s="320"/>
      <c r="CE78" s="320"/>
      <c r="CF78" s="320"/>
      <c r="CG78" s="320"/>
      <c r="CH78" s="320"/>
      <c r="CI78" s="188"/>
      <c r="CJ78" s="188"/>
    </row>
    <row r="79" spans="4:88" ht="13.5" customHeight="1">
      <c r="D79" s="188"/>
      <c r="E79" s="224"/>
      <c r="F79" s="224"/>
      <c r="G79" s="224"/>
      <c r="H79" s="195"/>
      <c r="I79" s="195"/>
      <c r="J79" s="195"/>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c r="AI79" s="320"/>
      <c r="AJ79" s="320"/>
      <c r="AK79" s="320"/>
      <c r="AL79" s="320"/>
      <c r="AM79" s="320"/>
      <c r="AN79" s="320"/>
      <c r="AO79" s="320"/>
      <c r="AP79" s="320"/>
      <c r="AQ79" s="320"/>
      <c r="AR79" s="320"/>
      <c r="AS79" s="320"/>
      <c r="AT79" s="320"/>
      <c r="AU79" s="320"/>
      <c r="AV79" s="320"/>
      <c r="AW79" s="320"/>
      <c r="AX79" s="320"/>
      <c r="AY79" s="320"/>
      <c r="AZ79" s="320"/>
      <c r="BA79" s="320"/>
      <c r="BB79" s="320"/>
      <c r="BC79" s="320"/>
      <c r="BD79" s="320"/>
      <c r="BE79" s="320"/>
      <c r="BF79" s="320"/>
      <c r="BG79" s="320"/>
      <c r="BH79" s="320"/>
      <c r="BI79" s="320"/>
      <c r="BJ79" s="320"/>
      <c r="BK79" s="320"/>
      <c r="BL79" s="320"/>
      <c r="BM79" s="320"/>
      <c r="BN79" s="320"/>
      <c r="BO79" s="320"/>
      <c r="BP79" s="320"/>
      <c r="BQ79" s="320"/>
      <c r="BR79" s="320"/>
      <c r="BS79" s="320"/>
      <c r="BT79" s="320"/>
      <c r="BU79" s="320"/>
      <c r="BV79" s="320"/>
      <c r="BW79" s="320"/>
      <c r="BX79" s="320"/>
      <c r="BY79" s="320"/>
      <c r="BZ79" s="320"/>
      <c r="CA79" s="320"/>
      <c r="CB79" s="320"/>
      <c r="CC79" s="320"/>
      <c r="CD79" s="320"/>
      <c r="CE79" s="320"/>
      <c r="CF79" s="320"/>
      <c r="CG79" s="320"/>
      <c r="CH79" s="320"/>
      <c r="CI79" s="188"/>
      <c r="CJ79" s="188"/>
    </row>
    <row r="80" spans="4:88" ht="13.5" customHeight="1" thickBot="1">
      <c r="D80" s="188"/>
      <c r="E80" s="246"/>
      <c r="F80" s="224"/>
      <c r="G80" s="224"/>
      <c r="H80" s="51"/>
      <c r="I80" s="195"/>
      <c r="J80" s="195"/>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c r="AI80" s="320"/>
      <c r="AJ80" s="320"/>
      <c r="AK80" s="320"/>
      <c r="AL80" s="320"/>
      <c r="AM80" s="320"/>
      <c r="AN80" s="320"/>
      <c r="AO80" s="320"/>
      <c r="AP80" s="320"/>
      <c r="AQ80" s="320"/>
      <c r="AR80" s="320"/>
      <c r="AS80" s="320"/>
      <c r="AT80" s="320"/>
      <c r="AU80" s="320"/>
      <c r="AV80" s="320"/>
      <c r="AW80" s="320"/>
      <c r="AX80" s="320"/>
      <c r="AY80" s="320"/>
      <c r="AZ80" s="320"/>
      <c r="BA80" s="320"/>
      <c r="BB80" s="320"/>
      <c r="BC80" s="320"/>
      <c r="BD80" s="320"/>
      <c r="BE80" s="320"/>
      <c r="BF80" s="320"/>
      <c r="BG80" s="320"/>
      <c r="BH80" s="320"/>
      <c r="BI80" s="320"/>
      <c r="BJ80" s="320"/>
      <c r="BK80" s="320"/>
      <c r="BL80" s="320"/>
      <c r="BM80" s="320"/>
      <c r="BN80" s="320"/>
      <c r="BO80" s="320"/>
      <c r="BP80" s="320"/>
      <c r="BQ80" s="320"/>
      <c r="BR80" s="320"/>
      <c r="BS80" s="320"/>
      <c r="BT80" s="320"/>
      <c r="BU80" s="320"/>
      <c r="BV80" s="320"/>
      <c r="BW80" s="320"/>
      <c r="BX80" s="320"/>
      <c r="BY80" s="320"/>
      <c r="BZ80" s="320"/>
      <c r="CA80" s="320"/>
      <c r="CB80" s="320"/>
      <c r="CC80" s="320"/>
      <c r="CD80" s="320"/>
      <c r="CE80" s="320"/>
      <c r="CF80" s="320"/>
      <c r="CG80" s="752"/>
      <c r="CH80" s="752"/>
      <c r="CI80" s="188"/>
      <c r="CJ80" s="188"/>
    </row>
    <row r="81" spans="1:88" ht="8.25" customHeight="1" thickTop="1">
      <c r="D81" s="188"/>
      <c r="E81" s="224"/>
      <c r="F81" s="224"/>
      <c r="G81" s="224"/>
      <c r="H81" s="51" t="s">
        <v>765</v>
      </c>
      <c r="I81" s="195"/>
      <c r="J81" s="195"/>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c r="AI81" s="320"/>
      <c r="AJ81" s="320"/>
      <c r="AK81" s="320"/>
      <c r="AL81" s="320"/>
      <c r="AM81" s="320"/>
      <c r="AN81" s="320"/>
      <c r="AO81" s="320"/>
      <c r="AP81" s="320"/>
      <c r="AQ81" s="320"/>
      <c r="AR81" s="320"/>
      <c r="AS81" s="320"/>
      <c r="AT81" s="320"/>
      <c r="AU81" s="320"/>
      <c r="AV81" s="320"/>
      <c r="AW81" s="320"/>
      <c r="AX81" s="320"/>
      <c r="AY81" s="320"/>
      <c r="AZ81" s="320"/>
      <c r="BA81" s="320"/>
      <c r="BB81" s="320"/>
      <c r="BC81" s="320"/>
      <c r="BD81" s="320"/>
      <c r="BE81" s="320"/>
      <c r="BF81" s="320"/>
      <c r="BG81" s="320"/>
      <c r="BH81" s="320"/>
      <c r="BI81" s="320"/>
      <c r="BJ81" s="320"/>
      <c r="BK81" s="320"/>
      <c r="BL81" s="320"/>
      <c r="BM81" s="320"/>
      <c r="BN81" s="320"/>
      <c r="BO81" s="320"/>
      <c r="BP81" s="320"/>
      <c r="BQ81" s="320"/>
      <c r="BR81" s="320"/>
      <c r="BS81" s="320"/>
      <c r="BT81" s="320"/>
      <c r="BU81" s="320"/>
      <c r="BV81" s="320"/>
      <c r="BW81" s="320"/>
      <c r="BX81" s="320"/>
      <c r="BY81" s="247"/>
      <c r="BZ81" s="320"/>
      <c r="CA81" s="248" t="s">
        <v>999</v>
      </c>
      <c r="CB81" s="320"/>
      <c r="CC81" s="320"/>
      <c r="CD81" s="320"/>
      <c r="CE81" s="320"/>
      <c r="CF81" s="320"/>
      <c r="CG81" s="320"/>
      <c r="CH81" s="320"/>
    </row>
    <row r="82" spans="1:88" s="234" customFormat="1">
      <c r="A82" s="229"/>
      <c r="B82" s="228"/>
      <c r="C82" s="229"/>
      <c r="D82" s="229"/>
      <c r="E82" s="230"/>
      <c r="F82" s="230"/>
      <c r="G82" s="230"/>
      <c r="H82" s="231"/>
      <c r="I82" s="231"/>
      <c r="J82" s="231"/>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c r="AS82" s="232"/>
      <c r="AT82" s="232"/>
      <c r="AU82" s="232"/>
      <c r="AV82" s="232"/>
      <c r="AW82" s="232"/>
      <c r="AX82" s="232"/>
      <c r="AY82" s="232"/>
      <c r="AZ82" s="232"/>
      <c r="BA82" s="232"/>
      <c r="BB82" s="232"/>
      <c r="BC82" s="232"/>
      <c r="BD82" s="232"/>
      <c r="BE82" s="232"/>
      <c r="BF82" s="232"/>
      <c r="BG82" s="232"/>
      <c r="BH82" s="232"/>
      <c r="BI82" s="232"/>
      <c r="BJ82" s="232"/>
      <c r="BK82" s="232"/>
      <c r="BL82" s="232"/>
      <c r="BM82" s="232"/>
      <c r="BN82" s="232"/>
      <c r="BO82" s="232"/>
      <c r="BP82" s="232"/>
      <c r="BQ82" s="232"/>
      <c r="BR82" s="232"/>
      <c r="BS82" s="232"/>
      <c r="BT82" s="232"/>
      <c r="BU82" s="232"/>
      <c r="BV82" s="232"/>
      <c r="BW82" s="232"/>
      <c r="BX82" s="232"/>
      <c r="BY82" s="232"/>
      <c r="BZ82" s="232"/>
      <c r="CA82" s="232"/>
      <c r="CB82" s="232"/>
      <c r="CC82" s="232"/>
      <c r="CD82" s="232"/>
      <c r="CE82" s="232"/>
      <c r="CF82" s="232"/>
      <c r="CG82" s="232"/>
      <c r="CH82" s="232"/>
    </row>
    <row r="83" spans="1:88" s="234" customFormat="1">
      <c r="A83" s="229"/>
      <c r="B83" s="228"/>
      <c r="C83" s="229"/>
      <c r="D83" s="229"/>
      <c r="E83" s="230"/>
      <c r="F83" s="230"/>
      <c r="G83" s="230"/>
      <c r="H83" s="231"/>
      <c r="I83" s="231"/>
      <c r="J83" s="231"/>
      <c r="K83" s="232"/>
      <c r="L83" s="232"/>
      <c r="M83" s="232"/>
      <c r="N83" s="232"/>
      <c r="O83" s="232"/>
      <c r="P83" s="232"/>
      <c r="Q83" s="232"/>
      <c r="R83" s="232"/>
      <c r="S83" s="232"/>
      <c r="T83" s="232"/>
      <c r="U83" s="232"/>
      <c r="V83" s="232"/>
      <c r="W83" s="232"/>
      <c r="X83" s="232"/>
      <c r="Y83" s="232"/>
      <c r="Z83" s="232"/>
      <c r="AA83" s="232"/>
      <c r="AB83" s="232"/>
      <c r="AC83" s="232"/>
      <c r="AD83" s="232"/>
      <c r="AE83" s="233">
        <v>10</v>
      </c>
      <c r="AF83" s="232"/>
      <c r="AG83" s="233">
        <v>9</v>
      </c>
      <c r="AH83" s="232"/>
      <c r="AI83" s="233">
        <v>8</v>
      </c>
      <c r="AJ83" s="232"/>
      <c r="AK83" s="233">
        <v>7</v>
      </c>
      <c r="AL83" s="232"/>
      <c r="AM83" s="233">
        <v>6</v>
      </c>
      <c r="AN83" s="232"/>
      <c r="AO83" s="233">
        <v>5</v>
      </c>
      <c r="AP83" s="232"/>
      <c r="AQ83" s="233">
        <v>4</v>
      </c>
      <c r="AR83" s="232"/>
      <c r="AS83" s="233">
        <v>3</v>
      </c>
      <c r="AT83" s="232"/>
      <c r="AU83" s="233">
        <v>2</v>
      </c>
      <c r="AV83" s="232"/>
      <c r="AW83" s="233">
        <v>1</v>
      </c>
      <c r="AX83" s="232"/>
      <c r="AY83" s="233">
        <v>0</v>
      </c>
      <c r="AZ83" s="232"/>
      <c r="BA83" s="232"/>
      <c r="BB83" s="233">
        <v>10</v>
      </c>
      <c r="BC83" s="232"/>
      <c r="BD83" s="233">
        <v>9</v>
      </c>
      <c r="BE83" s="232"/>
      <c r="BF83" s="233">
        <v>8</v>
      </c>
      <c r="BG83" s="232"/>
      <c r="BH83" s="233">
        <v>7</v>
      </c>
      <c r="BI83" s="232"/>
      <c r="BJ83" s="233">
        <v>6</v>
      </c>
      <c r="BK83" s="233">
        <v>5</v>
      </c>
      <c r="BL83" s="233">
        <v>5</v>
      </c>
      <c r="BM83" s="233">
        <v>5</v>
      </c>
      <c r="BN83" s="233"/>
      <c r="BO83" s="233">
        <v>4</v>
      </c>
      <c r="BP83" s="233"/>
      <c r="BQ83" s="233">
        <v>3</v>
      </c>
      <c r="BR83" s="233">
        <v>2</v>
      </c>
      <c r="BS83" s="233">
        <v>2</v>
      </c>
      <c r="BT83" s="233">
        <v>1</v>
      </c>
      <c r="BU83" s="233">
        <v>1</v>
      </c>
      <c r="BV83" s="233"/>
      <c r="BW83" s="233">
        <v>0</v>
      </c>
      <c r="BX83" s="232"/>
      <c r="BY83" s="232"/>
      <c r="BZ83" s="232"/>
      <c r="CA83" s="232"/>
      <c r="CB83" s="232"/>
      <c r="CC83" s="232"/>
      <c r="CD83" s="232"/>
      <c r="CE83" s="232"/>
      <c r="CF83" s="232"/>
      <c r="CG83" s="232"/>
      <c r="CH83" s="229"/>
      <c r="CI83" s="229"/>
      <c r="CJ83" s="229"/>
    </row>
    <row r="84" spans="1:88" s="234" customFormat="1">
      <c r="B84" s="228"/>
      <c r="C84" s="229"/>
      <c r="D84" s="229"/>
      <c r="E84" s="230"/>
      <c r="F84" s="230"/>
      <c r="G84" s="230"/>
      <c r="H84" s="231"/>
      <c r="I84" s="231"/>
      <c r="J84" s="231"/>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3">
        <v>10</v>
      </c>
      <c r="AP84" s="233"/>
      <c r="AQ84" s="233">
        <v>9</v>
      </c>
      <c r="AR84" s="233"/>
      <c r="AS84" s="233">
        <v>8</v>
      </c>
      <c r="AT84" s="233"/>
      <c r="AU84" s="233">
        <v>7</v>
      </c>
      <c r="AV84" s="233"/>
      <c r="AW84" s="233">
        <v>6</v>
      </c>
      <c r="AX84" s="233"/>
      <c r="AY84" s="233">
        <v>5</v>
      </c>
      <c r="AZ84" s="233"/>
      <c r="BA84" s="233"/>
      <c r="BB84" s="233">
        <v>4</v>
      </c>
      <c r="BC84" s="233"/>
      <c r="BD84" s="233">
        <v>3</v>
      </c>
      <c r="BE84" s="233"/>
      <c r="BF84" s="233">
        <v>2</v>
      </c>
      <c r="BG84" s="233"/>
      <c r="BH84" s="233">
        <v>1</v>
      </c>
      <c r="BI84" s="233"/>
      <c r="BJ84" s="233">
        <v>0</v>
      </c>
      <c r="BK84" s="233">
        <v>10</v>
      </c>
      <c r="BL84" s="233">
        <v>10</v>
      </c>
      <c r="BM84" s="233">
        <v>10</v>
      </c>
      <c r="BN84" s="233"/>
      <c r="BO84" s="233">
        <v>9</v>
      </c>
      <c r="BP84" s="233"/>
      <c r="BQ84" s="233">
        <v>8</v>
      </c>
      <c r="BR84" s="233"/>
      <c r="BS84" s="233">
        <v>7</v>
      </c>
      <c r="BT84" s="233"/>
      <c r="BU84" s="233">
        <v>6</v>
      </c>
      <c r="BV84" s="233"/>
      <c r="BW84" s="233">
        <v>5</v>
      </c>
      <c r="BX84" s="233"/>
      <c r="BY84" s="233">
        <v>4</v>
      </c>
      <c r="BZ84" s="233"/>
      <c r="CA84" s="233">
        <v>3</v>
      </c>
      <c r="CB84" s="233"/>
      <c r="CC84" s="233">
        <v>2</v>
      </c>
      <c r="CD84" s="233"/>
      <c r="CE84" s="233">
        <v>1</v>
      </c>
      <c r="CF84" s="233"/>
      <c r="CG84" s="233">
        <v>0</v>
      </c>
      <c r="CH84" s="229"/>
      <c r="CJ84" s="229"/>
    </row>
    <row r="85" spans="1:88" s="251" customFormat="1">
      <c r="A85" s="249"/>
      <c r="B85" s="250"/>
      <c r="C85" s="249"/>
      <c r="E85" s="252"/>
      <c r="F85" s="252"/>
      <c r="G85" s="252"/>
      <c r="H85" s="253"/>
      <c r="I85" s="253"/>
      <c r="J85" s="253"/>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c r="CF85" s="254"/>
      <c r="CG85" s="254"/>
      <c r="CH85" s="254"/>
    </row>
    <row r="86" spans="1:88">
      <c r="E86" s="224"/>
      <c r="F86" s="224"/>
      <c r="G86" s="224"/>
      <c r="H86" s="195"/>
      <c r="I86" s="195"/>
      <c r="J86" s="195"/>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c r="AI86" s="320"/>
      <c r="AJ86" s="320"/>
      <c r="AK86" s="320"/>
      <c r="AL86" s="320"/>
      <c r="AM86" s="320"/>
      <c r="AN86" s="320"/>
      <c r="AO86" s="320"/>
      <c r="AP86" s="320"/>
      <c r="AQ86" s="320"/>
      <c r="AR86" s="320"/>
      <c r="AS86" s="320"/>
      <c r="AT86" s="320"/>
      <c r="AU86" s="320"/>
      <c r="AV86" s="320"/>
      <c r="AW86" s="320"/>
      <c r="AX86" s="320"/>
      <c r="AY86" s="320"/>
      <c r="AZ86" s="320"/>
      <c r="BA86" s="320"/>
      <c r="BB86" s="320"/>
      <c r="BC86" s="320"/>
      <c r="BD86" s="320"/>
      <c r="BE86" s="320"/>
      <c r="BF86" s="320"/>
      <c r="BG86" s="320"/>
      <c r="BH86" s="320"/>
      <c r="BI86" s="320"/>
      <c r="BJ86" s="320"/>
      <c r="BK86" s="320"/>
      <c r="BL86" s="320"/>
      <c r="BM86" s="320"/>
      <c r="BN86" s="320"/>
      <c r="BO86" s="320"/>
      <c r="BP86" s="320"/>
      <c r="BQ86" s="320"/>
      <c r="BR86" s="320"/>
      <c r="BS86" s="320"/>
      <c r="BT86" s="320"/>
      <c r="BU86" s="320"/>
      <c r="BV86" s="320"/>
      <c r="BW86" s="320"/>
      <c r="BX86" s="320"/>
      <c r="BY86" s="320"/>
      <c r="BZ86" s="320"/>
      <c r="CA86" s="320"/>
      <c r="CB86" s="320"/>
      <c r="CC86" s="320"/>
      <c r="CD86" s="320"/>
      <c r="CE86" s="320"/>
      <c r="CF86" s="320"/>
      <c r="CG86" s="320"/>
      <c r="CH86" s="320"/>
    </row>
    <row r="87" spans="1:88">
      <c r="E87" s="224"/>
      <c r="F87" s="224"/>
      <c r="G87" s="224"/>
      <c r="H87" s="195"/>
      <c r="I87" s="195"/>
      <c r="J87" s="195"/>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0"/>
      <c r="AZ87" s="320"/>
      <c r="BA87" s="320"/>
      <c r="BB87" s="320"/>
      <c r="BC87" s="320"/>
      <c r="BD87" s="320"/>
      <c r="BE87" s="320"/>
      <c r="BF87" s="320"/>
      <c r="BG87" s="320"/>
      <c r="BH87" s="320"/>
      <c r="BI87" s="320"/>
      <c r="BJ87" s="320"/>
      <c r="BK87" s="320"/>
      <c r="BL87" s="320"/>
      <c r="BM87" s="320"/>
      <c r="BN87" s="320"/>
      <c r="BO87" s="320"/>
      <c r="BP87" s="320"/>
      <c r="BQ87" s="320"/>
      <c r="BR87" s="320"/>
      <c r="BS87" s="320"/>
      <c r="BT87" s="320"/>
      <c r="BU87" s="320"/>
      <c r="BV87" s="320"/>
      <c r="BW87" s="320"/>
      <c r="BX87" s="320"/>
      <c r="BY87" s="320"/>
      <c r="BZ87" s="320"/>
      <c r="CA87" s="320"/>
      <c r="CB87" s="320"/>
      <c r="CC87" s="320"/>
      <c r="CD87" s="320"/>
      <c r="CE87" s="320"/>
      <c r="CF87" s="320"/>
      <c r="CG87" s="320"/>
      <c r="CH87" s="320"/>
    </row>
  </sheetData>
  <sheetProtection sheet="1" objects="1" scenarios="1"/>
  <mergeCells count="143">
    <mergeCell ref="B9:D9"/>
    <mergeCell ref="B10:C10"/>
    <mergeCell ref="E10:F10"/>
    <mergeCell ref="G10:AJ10"/>
    <mergeCell ref="AN10:BJ10"/>
    <mergeCell ref="BL10:CH10"/>
    <mergeCell ref="AR4:AR5"/>
    <mergeCell ref="E7:F9"/>
    <mergeCell ref="G7:AJ9"/>
    <mergeCell ref="AN7:CH7"/>
    <mergeCell ref="AN8:BJ9"/>
    <mergeCell ref="BL8:CH9"/>
    <mergeCell ref="AF4:AF5"/>
    <mergeCell ref="AH4:AH5"/>
    <mergeCell ref="AJ4:AJ5"/>
    <mergeCell ref="AL4:AL5"/>
    <mergeCell ref="AK7:AM9"/>
    <mergeCell ref="AK10:AM10"/>
    <mergeCell ref="AN4:AN5"/>
    <mergeCell ref="AP4:AP5"/>
    <mergeCell ref="H2:X4"/>
    <mergeCell ref="AB2:AX2"/>
    <mergeCell ref="AY2:AY5"/>
    <mergeCell ref="AZ2:BT2"/>
    <mergeCell ref="BU2:CE5"/>
    <mergeCell ref="BL14:CB14"/>
    <mergeCell ref="E11:F14"/>
    <mergeCell ref="G11:AJ14"/>
    <mergeCell ref="AK11:AM14"/>
    <mergeCell ref="BL11:CB11"/>
    <mergeCell ref="AY12:BD12"/>
    <mergeCell ref="BF12:BJ12"/>
    <mergeCell ref="BK12:BK13"/>
    <mergeCell ref="BL12:BL13"/>
    <mergeCell ref="BM12:BO12"/>
    <mergeCell ref="BQ12:BU12"/>
    <mergeCell ref="BV12:BV13"/>
    <mergeCell ref="BW12:CA12"/>
    <mergeCell ref="CB12:CB13"/>
    <mergeCell ref="CC12:CG12"/>
    <mergeCell ref="BA13:BB13"/>
    <mergeCell ref="AE3:AW3"/>
    <mergeCell ref="AZ3:BC4"/>
    <mergeCell ref="BD3:BS3"/>
    <mergeCell ref="AB4:AC5"/>
    <mergeCell ref="AD4:AD5"/>
    <mergeCell ref="BV16:BV17"/>
    <mergeCell ref="BW16:CA16"/>
    <mergeCell ref="CB16:CB17"/>
    <mergeCell ref="CC16:CG16"/>
    <mergeCell ref="BA17:BB17"/>
    <mergeCell ref="BL18:CB18"/>
    <mergeCell ref="E15:F18"/>
    <mergeCell ref="G15:AJ18"/>
    <mergeCell ref="AK15:AM18"/>
    <mergeCell ref="BL15:CB15"/>
    <mergeCell ref="AY16:BD16"/>
    <mergeCell ref="BF16:BJ16"/>
    <mergeCell ref="BK16:BK17"/>
    <mergeCell ref="BL16:BL17"/>
    <mergeCell ref="BM16:BO16"/>
    <mergeCell ref="BQ16:BU16"/>
    <mergeCell ref="BV20:BV21"/>
    <mergeCell ref="BW20:CA20"/>
    <mergeCell ref="CB20:CB21"/>
    <mergeCell ref="CC20:CG20"/>
    <mergeCell ref="BA21:BB21"/>
    <mergeCell ref="BL22:CB22"/>
    <mergeCell ref="E19:F22"/>
    <mergeCell ref="G19:AJ22"/>
    <mergeCell ref="AK19:AM22"/>
    <mergeCell ref="BL19:CB19"/>
    <mergeCell ref="AY20:BD20"/>
    <mergeCell ref="BF20:BJ20"/>
    <mergeCell ref="BK20:BK21"/>
    <mergeCell ref="BL20:BL21"/>
    <mergeCell ref="BM20:BO20"/>
    <mergeCell ref="BQ20:BU20"/>
    <mergeCell ref="BV24:BV25"/>
    <mergeCell ref="BW24:CA24"/>
    <mergeCell ref="CB24:CB25"/>
    <mergeCell ref="CC24:CG24"/>
    <mergeCell ref="BA25:BB25"/>
    <mergeCell ref="BL26:CB26"/>
    <mergeCell ref="E23:F26"/>
    <mergeCell ref="G23:AJ26"/>
    <mergeCell ref="AK23:AM26"/>
    <mergeCell ref="BL23:CB23"/>
    <mergeCell ref="AY24:BD24"/>
    <mergeCell ref="BF24:BJ24"/>
    <mergeCell ref="BK24:BK25"/>
    <mergeCell ref="BL24:BL25"/>
    <mergeCell ref="BM24:BO24"/>
    <mergeCell ref="BQ24:BU24"/>
    <mergeCell ref="BV28:BV29"/>
    <mergeCell ref="BW28:CA28"/>
    <mergeCell ref="CB28:CB29"/>
    <mergeCell ref="CC28:CG28"/>
    <mergeCell ref="BA29:BB29"/>
    <mergeCell ref="BL30:CB30"/>
    <mergeCell ref="E27:F30"/>
    <mergeCell ref="G27:AJ30"/>
    <mergeCell ref="AK27:AM30"/>
    <mergeCell ref="BL27:CB27"/>
    <mergeCell ref="AY28:BD28"/>
    <mergeCell ref="BF28:BJ28"/>
    <mergeCell ref="BK28:BK29"/>
    <mergeCell ref="BL28:BL29"/>
    <mergeCell ref="BM28:BO28"/>
    <mergeCell ref="BQ28:BU28"/>
    <mergeCell ref="BV32:BV33"/>
    <mergeCell ref="BW32:CA32"/>
    <mergeCell ref="CB32:CB33"/>
    <mergeCell ref="CC32:CG32"/>
    <mergeCell ref="BA33:BB33"/>
    <mergeCell ref="BL34:CB34"/>
    <mergeCell ref="E31:F34"/>
    <mergeCell ref="G31:AJ34"/>
    <mergeCell ref="AK31:AM34"/>
    <mergeCell ref="BL31:CB31"/>
    <mergeCell ref="AY32:BD32"/>
    <mergeCell ref="BF32:BJ32"/>
    <mergeCell ref="BK32:BK33"/>
    <mergeCell ref="BL32:BL33"/>
    <mergeCell ref="BM32:BO32"/>
    <mergeCell ref="BQ32:BU32"/>
    <mergeCell ref="CG80:CH80"/>
    <mergeCell ref="BV36:BV37"/>
    <mergeCell ref="BW36:CA36"/>
    <mergeCell ref="CB36:CB37"/>
    <mergeCell ref="CC36:CG36"/>
    <mergeCell ref="BA37:BB37"/>
    <mergeCell ref="BL38:CB38"/>
    <mergeCell ref="E35:F38"/>
    <mergeCell ref="G35:AJ38"/>
    <mergeCell ref="AK35:AM38"/>
    <mergeCell ref="BL35:CB35"/>
    <mergeCell ref="AY36:BD36"/>
    <mergeCell ref="BF36:BJ36"/>
    <mergeCell ref="BK36:BK37"/>
    <mergeCell ref="BL36:BL37"/>
    <mergeCell ref="BM36:BO36"/>
    <mergeCell ref="BQ36:BU36"/>
  </mergeCell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disablePrompts="1" count="1">
        <x14:dataValidation type="whole" allowBlank="1" showErrorMessage="1" error="Môže byť iba číslica." xr:uid="{00000000-0002-0000-13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M158"/>
  <sheetViews>
    <sheetView showGridLines="0" showZeros="0" tabSelected="1" topLeftCell="B1" zoomScale="60" zoomScaleNormal="60" workbookViewId="0">
      <selection activeCell="I93" sqref="I93:I158"/>
    </sheetView>
  </sheetViews>
  <sheetFormatPr defaultRowHeight="10.5"/>
  <cols>
    <col min="1" max="1" width="9.42578125" style="298" hidden="1" customWidth="1"/>
    <col min="2" max="2" width="7.85546875" style="298" customWidth="1"/>
    <col min="3" max="3" width="72.85546875" style="457" customWidth="1"/>
    <col min="4" max="4" width="5.140625" style="281" customWidth="1"/>
    <col min="5" max="5" width="17" style="281" customWidth="1"/>
    <col min="6" max="6" width="18.28515625" style="281" customWidth="1"/>
    <col min="7" max="7" width="16.42578125" style="281" customWidth="1"/>
    <col min="8" max="8" width="17" style="281" customWidth="1"/>
    <col min="9" max="9" width="13.28515625" style="279" bestFit="1" customWidth="1"/>
    <col min="10" max="10" width="10.7109375" style="279" bestFit="1" customWidth="1"/>
    <col min="11" max="11" width="9.140625" style="279"/>
    <col min="12" max="12" width="10.7109375" style="279" bestFit="1" customWidth="1"/>
    <col min="13" max="242" width="9.140625" style="279"/>
    <col min="243" max="243" width="9.42578125" style="279" customWidth="1"/>
    <col min="244" max="244" width="67.5703125" style="279" customWidth="1"/>
    <col min="245" max="245" width="5.140625" style="279" customWidth="1"/>
    <col min="246" max="246" width="20" style="279" customWidth="1"/>
    <col min="247" max="247" width="20.7109375" style="279" customWidth="1"/>
    <col min="248" max="248" width="20.42578125" style="279" customWidth="1"/>
    <col min="249" max="249" width="21" style="279" customWidth="1"/>
    <col min="250" max="250" width="9.140625" style="279"/>
    <col min="251" max="251" width="14.140625" style="279" bestFit="1" customWidth="1"/>
    <col min="252" max="252" width="13.140625" style="279" customWidth="1"/>
    <col min="253" max="253" width="12" style="279" bestFit="1" customWidth="1"/>
    <col min="254" max="254" width="11" style="279" bestFit="1" customWidth="1"/>
    <col min="255" max="255" width="10" style="279" bestFit="1" customWidth="1"/>
    <col min="256" max="256" width="9" style="279" customWidth="1"/>
    <col min="257" max="257" width="8" style="279" customWidth="1"/>
    <col min="258" max="258" width="7" style="279" customWidth="1"/>
    <col min="259" max="259" width="6" style="279" customWidth="1"/>
    <col min="260" max="260" width="5" style="279" customWidth="1"/>
    <col min="261" max="261" width="4" style="279" customWidth="1"/>
    <col min="262" max="262" width="3" style="279" customWidth="1"/>
    <col min="263" max="263" width="2" style="279" customWidth="1"/>
    <col min="264" max="498" width="9.140625" style="279"/>
    <col min="499" max="499" width="9.42578125" style="279" customWidth="1"/>
    <col min="500" max="500" width="67.5703125" style="279" customWidth="1"/>
    <col min="501" max="501" width="5.140625" style="279" customWidth="1"/>
    <col min="502" max="502" width="20" style="279" customWidth="1"/>
    <col min="503" max="503" width="20.7109375" style="279" customWidth="1"/>
    <col min="504" max="504" width="20.42578125" style="279" customWidth="1"/>
    <col min="505" max="505" width="21" style="279" customWidth="1"/>
    <col min="506" max="506" width="9.140625" style="279"/>
    <col min="507" max="507" width="14.140625" style="279" bestFit="1" customWidth="1"/>
    <col min="508" max="508" width="13.140625" style="279" customWidth="1"/>
    <col min="509" max="509" width="12" style="279" bestFit="1" customWidth="1"/>
    <col min="510" max="510" width="11" style="279" bestFit="1" customWidth="1"/>
    <col min="511" max="511" width="10" style="279" bestFit="1" customWidth="1"/>
    <col min="512" max="512" width="9" style="279" customWidth="1"/>
    <col min="513" max="513" width="8" style="279" customWidth="1"/>
    <col min="514" max="514" width="7" style="279" customWidth="1"/>
    <col min="515" max="515" width="6" style="279" customWidth="1"/>
    <col min="516" max="516" width="5" style="279" customWidth="1"/>
    <col min="517" max="517" width="4" style="279" customWidth="1"/>
    <col min="518" max="518" width="3" style="279" customWidth="1"/>
    <col min="519" max="519" width="2" style="279" customWidth="1"/>
    <col min="520" max="754" width="9.140625" style="279"/>
    <col min="755" max="755" width="9.42578125" style="279" customWidth="1"/>
    <col min="756" max="756" width="67.5703125" style="279" customWidth="1"/>
    <col min="757" max="757" width="5.140625" style="279" customWidth="1"/>
    <col min="758" max="758" width="20" style="279" customWidth="1"/>
    <col min="759" max="759" width="20.7109375" style="279" customWidth="1"/>
    <col min="760" max="760" width="20.42578125" style="279" customWidth="1"/>
    <col min="761" max="761" width="21" style="279" customWidth="1"/>
    <col min="762" max="762" width="9.140625" style="279"/>
    <col min="763" max="763" width="14.140625" style="279" bestFit="1" customWidth="1"/>
    <col min="764" max="764" width="13.140625" style="279" customWidth="1"/>
    <col min="765" max="765" width="12" style="279" bestFit="1" customWidth="1"/>
    <col min="766" max="766" width="11" style="279" bestFit="1" customWidth="1"/>
    <col min="767" max="767" width="10" style="279" bestFit="1" customWidth="1"/>
    <col min="768" max="768" width="9" style="279" customWidth="1"/>
    <col min="769" max="769" width="8" style="279" customWidth="1"/>
    <col min="770" max="770" width="7" style="279" customWidth="1"/>
    <col min="771" max="771" width="6" style="279" customWidth="1"/>
    <col min="772" max="772" width="5" style="279" customWidth="1"/>
    <col min="773" max="773" width="4" style="279" customWidth="1"/>
    <col min="774" max="774" width="3" style="279" customWidth="1"/>
    <col min="775" max="775" width="2" style="279" customWidth="1"/>
    <col min="776" max="1010" width="9.140625" style="279"/>
    <col min="1011" max="1011" width="9.42578125" style="279" customWidth="1"/>
    <col min="1012" max="1012" width="67.5703125" style="279" customWidth="1"/>
    <col min="1013" max="1013" width="5.140625" style="279" customWidth="1"/>
    <col min="1014" max="1014" width="20" style="279" customWidth="1"/>
    <col min="1015" max="1015" width="20.7109375" style="279" customWidth="1"/>
    <col min="1016" max="1016" width="20.42578125" style="279" customWidth="1"/>
    <col min="1017" max="1017" width="21" style="279" customWidth="1"/>
    <col min="1018" max="1018" width="9.140625" style="279"/>
    <col min="1019" max="1019" width="14.140625" style="279" bestFit="1" customWidth="1"/>
    <col min="1020" max="1020" width="13.140625" style="279" customWidth="1"/>
    <col min="1021" max="1021" width="12" style="279" bestFit="1" customWidth="1"/>
    <col min="1022" max="1022" width="11" style="279" bestFit="1" customWidth="1"/>
    <col min="1023" max="1023" width="10" style="279" bestFit="1" customWidth="1"/>
    <col min="1024" max="1024" width="9" style="279" customWidth="1"/>
    <col min="1025" max="1025" width="8" style="279" customWidth="1"/>
    <col min="1026" max="1026" width="7" style="279" customWidth="1"/>
    <col min="1027" max="1027" width="6" style="279" customWidth="1"/>
    <col min="1028" max="1028" width="5" style="279" customWidth="1"/>
    <col min="1029" max="1029" width="4" style="279" customWidth="1"/>
    <col min="1030" max="1030" width="3" style="279" customWidth="1"/>
    <col min="1031" max="1031" width="2" style="279" customWidth="1"/>
    <col min="1032" max="1266" width="9.140625" style="279"/>
    <col min="1267" max="1267" width="9.42578125" style="279" customWidth="1"/>
    <col min="1268" max="1268" width="67.5703125" style="279" customWidth="1"/>
    <col min="1269" max="1269" width="5.140625" style="279" customWidth="1"/>
    <col min="1270" max="1270" width="20" style="279" customWidth="1"/>
    <col min="1271" max="1271" width="20.7109375" style="279" customWidth="1"/>
    <col min="1272" max="1272" width="20.42578125" style="279" customWidth="1"/>
    <col min="1273" max="1273" width="21" style="279" customWidth="1"/>
    <col min="1274" max="1274" width="9.140625" style="279"/>
    <col min="1275" max="1275" width="14.140625" style="279" bestFit="1" customWidth="1"/>
    <col min="1276" max="1276" width="13.140625" style="279" customWidth="1"/>
    <col min="1277" max="1277" width="12" style="279" bestFit="1" customWidth="1"/>
    <col min="1278" max="1278" width="11" style="279" bestFit="1" customWidth="1"/>
    <col min="1279" max="1279" width="10" style="279" bestFit="1" customWidth="1"/>
    <col min="1280" max="1280" width="9" style="279" customWidth="1"/>
    <col min="1281" max="1281" width="8" style="279" customWidth="1"/>
    <col min="1282" max="1282" width="7" style="279" customWidth="1"/>
    <col min="1283" max="1283" width="6" style="279" customWidth="1"/>
    <col min="1284" max="1284" width="5" style="279" customWidth="1"/>
    <col min="1285" max="1285" width="4" style="279" customWidth="1"/>
    <col min="1286" max="1286" width="3" style="279" customWidth="1"/>
    <col min="1287" max="1287" width="2" style="279" customWidth="1"/>
    <col min="1288" max="1522" width="9.140625" style="279"/>
    <col min="1523" max="1523" width="9.42578125" style="279" customWidth="1"/>
    <col min="1524" max="1524" width="67.5703125" style="279" customWidth="1"/>
    <col min="1525" max="1525" width="5.140625" style="279" customWidth="1"/>
    <col min="1526" max="1526" width="20" style="279" customWidth="1"/>
    <col min="1527" max="1527" width="20.7109375" style="279" customWidth="1"/>
    <col min="1528" max="1528" width="20.42578125" style="279" customWidth="1"/>
    <col min="1529" max="1529" width="21" style="279" customWidth="1"/>
    <col min="1530" max="1530" width="9.140625" style="279"/>
    <col min="1531" max="1531" width="14.140625" style="279" bestFit="1" customWidth="1"/>
    <col min="1532" max="1532" width="13.140625" style="279" customWidth="1"/>
    <col min="1533" max="1533" width="12" style="279" bestFit="1" customWidth="1"/>
    <col min="1534" max="1534" width="11" style="279" bestFit="1" customWidth="1"/>
    <col min="1535" max="1535" width="10" style="279" bestFit="1" customWidth="1"/>
    <col min="1536" max="1536" width="9" style="279" customWidth="1"/>
    <col min="1537" max="1537" width="8" style="279" customWidth="1"/>
    <col min="1538" max="1538" width="7" style="279" customWidth="1"/>
    <col min="1539" max="1539" width="6" style="279" customWidth="1"/>
    <col min="1540" max="1540" width="5" style="279" customWidth="1"/>
    <col min="1541" max="1541" width="4" style="279" customWidth="1"/>
    <col min="1542" max="1542" width="3" style="279" customWidth="1"/>
    <col min="1543" max="1543" width="2" style="279" customWidth="1"/>
    <col min="1544" max="1778" width="9.140625" style="279"/>
    <col min="1779" max="1779" width="9.42578125" style="279" customWidth="1"/>
    <col min="1780" max="1780" width="67.5703125" style="279" customWidth="1"/>
    <col min="1781" max="1781" width="5.140625" style="279" customWidth="1"/>
    <col min="1782" max="1782" width="20" style="279" customWidth="1"/>
    <col min="1783" max="1783" width="20.7109375" style="279" customWidth="1"/>
    <col min="1784" max="1784" width="20.42578125" style="279" customWidth="1"/>
    <col min="1785" max="1785" width="21" style="279" customWidth="1"/>
    <col min="1786" max="1786" width="9.140625" style="279"/>
    <col min="1787" max="1787" width="14.140625" style="279" bestFit="1" customWidth="1"/>
    <col min="1788" max="1788" width="13.140625" style="279" customWidth="1"/>
    <col min="1789" max="1789" width="12" style="279" bestFit="1" customWidth="1"/>
    <col min="1790" max="1790" width="11" style="279" bestFit="1" customWidth="1"/>
    <col min="1791" max="1791" width="10" style="279" bestFit="1" customWidth="1"/>
    <col min="1792" max="1792" width="9" style="279" customWidth="1"/>
    <col min="1793" max="1793" width="8" style="279" customWidth="1"/>
    <col min="1794" max="1794" width="7" style="279" customWidth="1"/>
    <col min="1795" max="1795" width="6" style="279" customWidth="1"/>
    <col min="1796" max="1796" width="5" style="279" customWidth="1"/>
    <col min="1797" max="1797" width="4" style="279" customWidth="1"/>
    <col min="1798" max="1798" width="3" style="279" customWidth="1"/>
    <col min="1799" max="1799" width="2" style="279" customWidth="1"/>
    <col min="1800" max="2034" width="9.140625" style="279"/>
    <col min="2035" max="2035" width="9.42578125" style="279" customWidth="1"/>
    <col min="2036" max="2036" width="67.5703125" style="279" customWidth="1"/>
    <col min="2037" max="2037" width="5.140625" style="279" customWidth="1"/>
    <col min="2038" max="2038" width="20" style="279" customWidth="1"/>
    <col min="2039" max="2039" width="20.7109375" style="279" customWidth="1"/>
    <col min="2040" max="2040" width="20.42578125" style="279" customWidth="1"/>
    <col min="2041" max="2041" width="21" style="279" customWidth="1"/>
    <col min="2042" max="2042" width="9.140625" style="279"/>
    <col min="2043" max="2043" width="14.140625" style="279" bestFit="1" customWidth="1"/>
    <col min="2044" max="2044" width="13.140625" style="279" customWidth="1"/>
    <col min="2045" max="2045" width="12" style="279" bestFit="1" customWidth="1"/>
    <col min="2046" max="2046" width="11" style="279" bestFit="1" customWidth="1"/>
    <col min="2047" max="2047" width="10" style="279" bestFit="1" customWidth="1"/>
    <col min="2048" max="2048" width="9" style="279" customWidth="1"/>
    <col min="2049" max="2049" width="8" style="279" customWidth="1"/>
    <col min="2050" max="2050" width="7" style="279" customWidth="1"/>
    <col min="2051" max="2051" width="6" style="279" customWidth="1"/>
    <col min="2052" max="2052" width="5" style="279" customWidth="1"/>
    <col min="2053" max="2053" width="4" style="279" customWidth="1"/>
    <col min="2054" max="2054" width="3" style="279" customWidth="1"/>
    <col min="2055" max="2055" width="2" style="279" customWidth="1"/>
    <col min="2056" max="2290" width="9.140625" style="279"/>
    <col min="2291" max="2291" width="9.42578125" style="279" customWidth="1"/>
    <col min="2292" max="2292" width="67.5703125" style="279" customWidth="1"/>
    <col min="2293" max="2293" width="5.140625" style="279" customWidth="1"/>
    <col min="2294" max="2294" width="20" style="279" customWidth="1"/>
    <col min="2295" max="2295" width="20.7109375" style="279" customWidth="1"/>
    <col min="2296" max="2296" width="20.42578125" style="279" customWidth="1"/>
    <col min="2297" max="2297" width="21" style="279" customWidth="1"/>
    <col min="2298" max="2298" width="9.140625" style="279"/>
    <col min="2299" max="2299" width="14.140625" style="279" bestFit="1" customWidth="1"/>
    <col min="2300" max="2300" width="13.140625" style="279" customWidth="1"/>
    <col min="2301" max="2301" width="12" style="279" bestFit="1" customWidth="1"/>
    <col min="2302" max="2302" width="11" style="279" bestFit="1" customWidth="1"/>
    <col min="2303" max="2303" width="10" style="279" bestFit="1" customWidth="1"/>
    <col min="2304" max="2304" width="9" style="279" customWidth="1"/>
    <col min="2305" max="2305" width="8" style="279" customWidth="1"/>
    <col min="2306" max="2306" width="7" style="279" customWidth="1"/>
    <col min="2307" max="2307" width="6" style="279" customWidth="1"/>
    <col min="2308" max="2308" width="5" style="279" customWidth="1"/>
    <col min="2309" max="2309" width="4" style="279" customWidth="1"/>
    <col min="2310" max="2310" width="3" style="279" customWidth="1"/>
    <col min="2311" max="2311" width="2" style="279" customWidth="1"/>
    <col min="2312" max="2546" width="9.140625" style="279"/>
    <col min="2547" max="2547" width="9.42578125" style="279" customWidth="1"/>
    <col min="2548" max="2548" width="67.5703125" style="279" customWidth="1"/>
    <col min="2549" max="2549" width="5.140625" style="279" customWidth="1"/>
    <col min="2550" max="2550" width="20" style="279" customWidth="1"/>
    <col min="2551" max="2551" width="20.7109375" style="279" customWidth="1"/>
    <col min="2552" max="2552" width="20.42578125" style="279" customWidth="1"/>
    <col min="2553" max="2553" width="21" style="279" customWidth="1"/>
    <col min="2554" max="2554" width="9.140625" style="279"/>
    <col min="2555" max="2555" width="14.140625" style="279" bestFit="1" customWidth="1"/>
    <col min="2556" max="2556" width="13.140625" style="279" customWidth="1"/>
    <col min="2557" max="2557" width="12" style="279" bestFit="1" customWidth="1"/>
    <col min="2558" max="2558" width="11" style="279" bestFit="1" customWidth="1"/>
    <col min="2559" max="2559" width="10" style="279" bestFit="1" customWidth="1"/>
    <col min="2560" max="2560" width="9" style="279" customWidth="1"/>
    <col min="2561" max="2561" width="8" style="279" customWidth="1"/>
    <col min="2562" max="2562" width="7" style="279" customWidth="1"/>
    <col min="2563" max="2563" width="6" style="279" customWidth="1"/>
    <col min="2564" max="2564" width="5" style="279" customWidth="1"/>
    <col min="2565" max="2565" width="4" style="279" customWidth="1"/>
    <col min="2566" max="2566" width="3" style="279" customWidth="1"/>
    <col min="2567" max="2567" width="2" style="279" customWidth="1"/>
    <col min="2568" max="2802" width="9.140625" style="279"/>
    <col min="2803" max="2803" width="9.42578125" style="279" customWidth="1"/>
    <col min="2804" max="2804" width="67.5703125" style="279" customWidth="1"/>
    <col min="2805" max="2805" width="5.140625" style="279" customWidth="1"/>
    <col min="2806" max="2806" width="20" style="279" customWidth="1"/>
    <col min="2807" max="2807" width="20.7109375" style="279" customWidth="1"/>
    <col min="2808" max="2808" width="20.42578125" style="279" customWidth="1"/>
    <col min="2809" max="2809" width="21" style="279" customWidth="1"/>
    <col min="2810" max="2810" width="9.140625" style="279"/>
    <col min="2811" max="2811" width="14.140625" style="279" bestFit="1" customWidth="1"/>
    <col min="2812" max="2812" width="13.140625" style="279" customWidth="1"/>
    <col min="2813" max="2813" width="12" style="279" bestFit="1" customWidth="1"/>
    <col min="2814" max="2814" width="11" style="279" bestFit="1" customWidth="1"/>
    <col min="2815" max="2815" width="10" style="279" bestFit="1" customWidth="1"/>
    <col min="2816" max="2816" width="9" style="279" customWidth="1"/>
    <col min="2817" max="2817" width="8" style="279" customWidth="1"/>
    <col min="2818" max="2818" width="7" style="279" customWidth="1"/>
    <col min="2819" max="2819" width="6" style="279" customWidth="1"/>
    <col min="2820" max="2820" width="5" style="279" customWidth="1"/>
    <col min="2821" max="2821" width="4" style="279" customWidth="1"/>
    <col min="2822" max="2822" width="3" style="279" customWidth="1"/>
    <col min="2823" max="2823" width="2" style="279" customWidth="1"/>
    <col min="2824" max="3058" width="9.140625" style="279"/>
    <col min="3059" max="3059" width="9.42578125" style="279" customWidth="1"/>
    <col min="3060" max="3060" width="67.5703125" style="279" customWidth="1"/>
    <col min="3061" max="3061" width="5.140625" style="279" customWidth="1"/>
    <col min="3062" max="3062" width="20" style="279" customWidth="1"/>
    <col min="3063" max="3063" width="20.7109375" style="279" customWidth="1"/>
    <col min="3064" max="3064" width="20.42578125" style="279" customWidth="1"/>
    <col min="3065" max="3065" width="21" style="279" customWidth="1"/>
    <col min="3066" max="3066" width="9.140625" style="279"/>
    <col min="3067" max="3067" width="14.140625" style="279" bestFit="1" customWidth="1"/>
    <col min="3068" max="3068" width="13.140625" style="279" customWidth="1"/>
    <col min="3069" max="3069" width="12" style="279" bestFit="1" customWidth="1"/>
    <col min="3070" max="3070" width="11" style="279" bestFit="1" customWidth="1"/>
    <col min="3071" max="3071" width="10" style="279" bestFit="1" customWidth="1"/>
    <col min="3072" max="3072" width="9" style="279" customWidth="1"/>
    <col min="3073" max="3073" width="8" style="279" customWidth="1"/>
    <col min="3074" max="3074" width="7" style="279" customWidth="1"/>
    <col min="3075" max="3075" width="6" style="279" customWidth="1"/>
    <col min="3076" max="3076" width="5" style="279" customWidth="1"/>
    <col min="3077" max="3077" width="4" style="279" customWidth="1"/>
    <col min="3078" max="3078" width="3" style="279" customWidth="1"/>
    <col min="3079" max="3079" width="2" style="279" customWidth="1"/>
    <col min="3080" max="3314" width="9.140625" style="279"/>
    <col min="3315" max="3315" width="9.42578125" style="279" customWidth="1"/>
    <col min="3316" max="3316" width="67.5703125" style="279" customWidth="1"/>
    <col min="3317" max="3317" width="5.140625" style="279" customWidth="1"/>
    <col min="3318" max="3318" width="20" style="279" customWidth="1"/>
    <col min="3319" max="3319" width="20.7109375" style="279" customWidth="1"/>
    <col min="3320" max="3320" width="20.42578125" style="279" customWidth="1"/>
    <col min="3321" max="3321" width="21" style="279" customWidth="1"/>
    <col min="3322" max="3322" width="9.140625" style="279"/>
    <col min="3323" max="3323" width="14.140625" style="279" bestFit="1" customWidth="1"/>
    <col min="3324" max="3324" width="13.140625" style="279" customWidth="1"/>
    <col min="3325" max="3325" width="12" style="279" bestFit="1" customWidth="1"/>
    <col min="3326" max="3326" width="11" style="279" bestFit="1" customWidth="1"/>
    <col min="3327" max="3327" width="10" style="279" bestFit="1" customWidth="1"/>
    <col min="3328" max="3328" width="9" style="279" customWidth="1"/>
    <col min="3329" max="3329" width="8" style="279" customWidth="1"/>
    <col min="3330" max="3330" width="7" style="279" customWidth="1"/>
    <col min="3331" max="3331" width="6" style="279" customWidth="1"/>
    <col min="3332" max="3332" width="5" style="279" customWidth="1"/>
    <col min="3333" max="3333" width="4" style="279" customWidth="1"/>
    <col min="3334" max="3334" width="3" style="279" customWidth="1"/>
    <col min="3335" max="3335" width="2" style="279" customWidth="1"/>
    <col min="3336" max="3570" width="9.140625" style="279"/>
    <col min="3571" max="3571" width="9.42578125" style="279" customWidth="1"/>
    <col min="3572" max="3572" width="67.5703125" style="279" customWidth="1"/>
    <col min="3573" max="3573" width="5.140625" style="279" customWidth="1"/>
    <col min="3574" max="3574" width="20" style="279" customWidth="1"/>
    <col min="3575" max="3575" width="20.7109375" style="279" customWidth="1"/>
    <col min="3576" max="3576" width="20.42578125" style="279" customWidth="1"/>
    <col min="3577" max="3577" width="21" style="279" customWidth="1"/>
    <col min="3578" max="3578" width="9.140625" style="279"/>
    <col min="3579" max="3579" width="14.140625" style="279" bestFit="1" customWidth="1"/>
    <col min="3580" max="3580" width="13.140625" style="279" customWidth="1"/>
    <col min="3581" max="3581" width="12" style="279" bestFit="1" customWidth="1"/>
    <col min="3582" max="3582" width="11" style="279" bestFit="1" customWidth="1"/>
    <col min="3583" max="3583" width="10" style="279" bestFit="1" customWidth="1"/>
    <col min="3584" max="3584" width="9" style="279" customWidth="1"/>
    <col min="3585" max="3585" width="8" style="279" customWidth="1"/>
    <col min="3586" max="3586" width="7" style="279" customWidth="1"/>
    <col min="3587" max="3587" width="6" style="279" customWidth="1"/>
    <col min="3588" max="3588" width="5" style="279" customWidth="1"/>
    <col min="3589" max="3589" width="4" style="279" customWidth="1"/>
    <col min="3590" max="3590" width="3" style="279" customWidth="1"/>
    <col min="3591" max="3591" width="2" style="279" customWidth="1"/>
    <col min="3592" max="3826" width="9.140625" style="279"/>
    <col min="3827" max="3827" width="9.42578125" style="279" customWidth="1"/>
    <col min="3828" max="3828" width="67.5703125" style="279" customWidth="1"/>
    <col min="3829" max="3829" width="5.140625" style="279" customWidth="1"/>
    <col min="3830" max="3830" width="20" style="279" customWidth="1"/>
    <col min="3831" max="3831" width="20.7109375" style="279" customWidth="1"/>
    <col min="3832" max="3832" width="20.42578125" style="279" customWidth="1"/>
    <col min="3833" max="3833" width="21" style="279" customWidth="1"/>
    <col min="3834" max="3834" width="9.140625" style="279"/>
    <col min="3835" max="3835" width="14.140625" style="279" bestFit="1" customWidth="1"/>
    <col min="3836" max="3836" width="13.140625" style="279" customWidth="1"/>
    <col min="3837" max="3837" width="12" style="279" bestFit="1" customWidth="1"/>
    <col min="3838" max="3838" width="11" style="279" bestFit="1" customWidth="1"/>
    <col min="3839" max="3839" width="10" style="279" bestFit="1" customWidth="1"/>
    <col min="3840" max="3840" width="9" style="279" customWidth="1"/>
    <col min="3841" max="3841" width="8" style="279" customWidth="1"/>
    <col min="3842" max="3842" width="7" style="279" customWidth="1"/>
    <col min="3843" max="3843" width="6" style="279" customWidth="1"/>
    <col min="3844" max="3844" width="5" style="279" customWidth="1"/>
    <col min="3845" max="3845" width="4" style="279" customWidth="1"/>
    <col min="3846" max="3846" width="3" style="279" customWidth="1"/>
    <col min="3847" max="3847" width="2" style="279" customWidth="1"/>
    <col min="3848" max="4082" width="9.140625" style="279"/>
    <col min="4083" max="4083" width="9.42578125" style="279" customWidth="1"/>
    <col min="4084" max="4084" width="67.5703125" style="279" customWidth="1"/>
    <col min="4085" max="4085" width="5.140625" style="279" customWidth="1"/>
    <col min="4086" max="4086" width="20" style="279" customWidth="1"/>
    <col min="4087" max="4087" width="20.7109375" style="279" customWidth="1"/>
    <col min="4088" max="4088" width="20.42578125" style="279" customWidth="1"/>
    <col min="4089" max="4089" width="21" style="279" customWidth="1"/>
    <col min="4090" max="4090" width="9.140625" style="279"/>
    <col min="4091" max="4091" width="14.140625" style="279" bestFit="1" customWidth="1"/>
    <col min="4092" max="4092" width="13.140625" style="279" customWidth="1"/>
    <col min="4093" max="4093" width="12" style="279" bestFit="1" customWidth="1"/>
    <col min="4094" max="4094" width="11" style="279" bestFit="1" customWidth="1"/>
    <col min="4095" max="4095" width="10" style="279" bestFit="1" customWidth="1"/>
    <col min="4096" max="4096" width="9" style="279" customWidth="1"/>
    <col min="4097" max="4097" width="8" style="279" customWidth="1"/>
    <col min="4098" max="4098" width="7" style="279" customWidth="1"/>
    <col min="4099" max="4099" width="6" style="279" customWidth="1"/>
    <col min="4100" max="4100" width="5" style="279" customWidth="1"/>
    <col min="4101" max="4101" width="4" style="279" customWidth="1"/>
    <col min="4102" max="4102" width="3" style="279" customWidth="1"/>
    <col min="4103" max="4103" width="2" style="279" customWidth="1"/>
    <col min="4104" max="4338" width="9.140625" style="279"/>
    <col min="4339" max="4339" width="9.42578125" style="279" customWidth="1"/>
    <col min="4340" max="4340" width="67.5703125" style="279" customWidth="1"/>
    <col min="4341" max="4341" width="5.140625" style="279" customWidth="1"/>
    <col min="4342" max="4342" width="20" style="279" customWidth="1"/>
    <col min="4343" max="4343" width="20.7109375" style="279" customWidth="1"/>
    <col min="4344" max="4344" width="20.42578125" style="279" customWidth="1"/>
    <col min="4345" max="4345" width="21" style="279" customWidth="1"/>
    <col min="4346" max="4346" width="9.140625" style="279"/>
    <col min="4347" max="4347" width="14.140625" style="279" bestFit="1" customWidth="1"/>
    <col min="4348" max="4348" width="13.140625" style="279" customWidth="1"/>
    <col min="4349" max="4349" width="12" style="279" bestFit="1" customWidth="1"/>
    <col min="4350" max="4350" width="11" style="279" bestFit="1" customWidth="1"/>
    <col min="4351" max="4351" width="10" style="279" bestFit="1" customWidth="1"/>
    <col min="4352" max="4352" width="9" style="279" customWidth="1"/>
    <col min="4353" max="4353" width="8" style="279" customWidth="1"/>
    <col min="4354" max="4354" width="7" style="279" customWidth="1"/>
    <col min="4355" max="4355" width="6" style="279" customWidth="1"/>
    <col min="4356" max="4356" width="5" style="279" customWidth="1"/>
    <col min="4357" max="4357" width="4" style="279" customWidth="1"/>
    <col min="4358" max="4358" width="3" style="279" customWidth="1"/>
    <col min="4359" max="4359" width="2" style="279" customWidth="1"/>
    <col min="4360" max="4594" width="9.140625" style="279"/>
    <col min="4595" max="4595" width="9.42578125" style="279" customWidth="1"/>
    <col min="4596" max="4596" width="67.5703125" style="279" customWidth="1"/>
    <col min="4597" max="4597" width="5.140625" style="279" customWidth="1"/>
    <col min="4598" max="4598" width="20" style="279" customWidth="1"/>
    <col min="4599" max="4599" width="20.7109375" style="279" customWidth="1"/>
    <col min="4600" max="4600" width="20.42578125" style="279" customWidth="1"/>
    <col min="4601" max="4601" width="21" style="279" customWidth="1"/>
    <col min="4602" max="4602" width="9.140625" style="279"/>
    <col min="4603" max="4603" width="14.140625" style="279" bestFit="1" customWidth="1"/>
    <col min="4604" max="4604" width="13.140625" style="279" customWidth="1"/>
    <col min="4605" max="4605" width="12" style="279" bestFit="1" customWidth="1"/>
    <col min="4606" max="4606" width="11" style="279" bestFit="1" customWidth="1"/>
    <col min="4607" max="4607" width="10" style="279" bestFit="1" customWidth="1"/>
    <col min="4608" max="4608" width="9" style="279" customWidth="1"/>
    <col min="4609" max="4609" width="8" style="279" customWidth="1"/>
    <col min="4610" max="4610" width="7" style="279" customWidth="1"/>
    <col min="4611" max="4611" width="6" style="279" customWidth="1"/>
    <col min="4612" max="4612" width="5" style="279" customWidth="1"/>
    <col min="4613" max="4613" width="4" style="279" customWidth="1"/>
    <col min="4614" max="4614" width="3" style="279" customWidth="1"/>
    <col min="4615" max="4615" width="2" style="279" customWidth="1"/>
    <col min="4616" max="4850" width="9.140625" style="279"/>
    <col min="4851" max="4851" width="9.42578125" style="279" customWidth="1"/>
    <col min="4852" max="4852" width="67.5703125" style="279" customWidth="1"/>
    <col min="4853" max="4853" width="5.140625" style="279" customWidth="1"/>
    <col min="4854" max="4854" width="20" style="279" customWidth="1"/>
    <col min="4855" max="4855" width="20.7109375" style="279" customWidth="1"/>
    <col min="4856" max="4856" width="20.42578125" style="279" customWidth="1"/>
    <col min="4857" max="4857" width="21" style="279" customWidth="1"/>
    <col min="4858" max="4858" width="9.140625" style="279"/>
    <col min="4859" max="4859" width="14.140625" style="279" bestFit="1" customWidth="1"/>
    <col min="4860" max="4860" width="13.140625" style="279" customWidth="1"/>
    <col min="4861" max="4861" width="12" style="279" bestFit="1" customWidth="1"/>
    <col min="4862" max="4862" width="11" style="279" bestFit="1" customWidth="1"/>
    <col min="4863" max="4863" width="10" style="279" bestFit="1" customWidth="1"/>
    <col min="4864" max="4864" width="9" style="279" customWidth="1"/>
    <col min="4865" max="4865" width="8" style="279" customWidth="1"/>
    <col min="4866" max="4866" width="7" style="279" customWidth="1"/>
    <col min="4867" max="4867" width="6" style="279" customWidth="1"/>
    <col min="4868" max="4868" width="5" style="279" customWidth="1"/>
    <col min="4869" max="4869" width="4" style="279" customWidth="1"/>
    <col min="4870" max="4870" width="3" style="279" customWidth="1"/>
    <col min="4871" max="4871" width="2" style="279" customWidth="1"/>
    <col min="4872" max="5106" width="9.140625" style="279"/>
    <col min="5107" max="5107" width="9.42578125" style="279" customWidth="1"/>
    <col min="5108" max="5108" width="67.5703125" style="279" customWidth="1"/>
    <col min="5109" max="5109" width="5.140625" style="279" customWidth="1"/>
    <col min="5110" max="5110" width="20" style="279" customWidth="1"/>
    <col min="5111" max="5111" width="20.7109375" style="279" customWidth="1"/>
    <col min="5112" max="5112" width="20.42578125" style="279" customWidth="1"/>
    <col min="5113" max="5113" width="21" style="279" customWidth="1"/>
    <col min="5114" max="5114" width="9.140625" style="279"/>
    <col min="5115" max="5115" width="14.140625" style="279" bestFit="1" customWidth="1"/>
    <col min="5116" max="5116" width="13.140625" style="279" customWidth="1"/>
    <col min="5117" max="5117" width="12" style="279" bestFit="1" customWidth="1"/>
    <col min="5118" max="5118" width="11" style="279" bestFit="1" customWidth="1"/>
    <col min="5119" max="5119" width="10" style="279" bestFit="1" customWidth="1"/>
    <col min="5120" max="5120" width="9" style="279" customWidth="1"/>
    <col min="5121" max="5121" width="8" style="279" customWidth="1"/>
    <col min="5122" max="5122" width="7" style="279" customWidth="1"/>
    <col min="5123" max="5123" width="6" style="279" customWidth="1"/>
    <col min="5124" max="5124" width="5" style="279" customWidth="1"/>
    <col min="5125" max="5125" width="4" style="279" customWidth="1"/>
    <col min="5126" max="5126" width="3" style="279" customWidth="1"/>
    <col min="5127" max="5127" width="2" style="279" customWidth="1"/>
    <col min="5128" max="5362" width="9.140625" style="279"/>
    <col min="5363" max="5363" width="9.42578125" style="279" customWidth="1"/>
    <col min="5364" max="5364" width="67.5703125" style="279" customWidth="1"/>
    <col min="5365" max="5365" width="5.140625" style="279" customWidth="1"/>
    <col min="5366" max="5366" width="20" style="279" customWidth="1"/>
    <col min="5367" max="5367" width="20.7109375" style="279" customWidth="1"/>
    <col min="5368" max="5368" width="20.42578125" style="279" customWidth="1"/>
    <col min="5369" max="5369" width="21" style="279" customWidth="1"/>
    <col min="5370" max="5370" width="9.140625" style="279"/>
    <col min="5371" max="5371" width="14.140625" style="279" bestFit="1" customWidth="1"/>
    <col min="5372" max="5372" width="13.140625" style="279" customWidth="1"/>
    <col min="5373" max="5373" width="12" style="279" bestFit="1" customWidth="1"/>
    <col min="5374" max="5374" width="11" style="279" bestFit="1" customWidth="1"/>
    <col min="5375" max="5375" width="10" style="279" bestFit="1" customWidth="1"/>
    <col min="5376" max="5376" width="9" style="279" customWidth="1"/>
    <col min="5377" max="5377" width="8" style="279" customWidth="1"/>
    <col min="5378" max="5378" width="7" style="279" customWidth="1"/>
    <col min="5379" max="5379" width="6" style="279" customWidth="1"/>
    <col min="5380" max="5380" width="5" style="279" customWidth="1"/>
    <col min="5381" max="5381" width="4" style="279" customWidth="1"/>
    <col min="5382" max="5382" width="3" style="279" customWidth="1"/>
    <col min="5383" max="5383" width="2" style="279" customWidth="1"/>
    <col min="5384" max="5618" width="9.140625" style="279"/>
    <col min="5619" max="5619" width="9.42578125" style="279" customWidth="1"/>
    <col min="5620" max="5620" width="67.5703125" style="279" customWidth="1"/>
    <col min="5621" max="5621" width="5.140625" style="279" customWidth="1"/>
    <col min="5622" max="5622" width="20" style="279" customWidth="1"/>
    <col min="5623" max="5623" width="20.7109375" style="279" customWidth="1"/>
    <col min="5624" max="5624" width="20.42578125" style="279" customWidth="1"/>
    <col min="5625" max="5625" width="21" style="279" customWidth="1"/>
    <col min="5626" max="5626" width="9.140625" style="279"/>
    <col min="5627" max="5627" width="14.140625" style="279" bestFit="1" customWidth="1"/>
    <col min="5628" max="5628" width="13.140625" style="279" customWidth="1"/>
    <col min="5629" max="5629" width="12" style="279" bestFit="1" customWidth="1"/>
    <col min="5630" max="5630" width="11" style="279" bestFit="1" customWidth="1"/>
    <col min="5631" max="5631" width="10" style="279" bestFit="1" customWidth="1"/>
    <col min="5632" max="5632" width="9" style="279" customWidth="1"/>
    <col min="5633" max="5633" width="8" style="279" customWidth="1"/>
    <col min="5634" max="5634" width="7" style="279" customWidth="1"/>
    <col min="5635" max="5635" width="6" style="279" customWidth="1"/>
    <col min="5636" max="5636" width="5" style="279" customWidth="1"/>
    <col min="5637" max="5637" width="4" style="279" customWidth="1"/>
    <col min="5638" max="5638" width="3" style="279" customWidth="1"/>
    <col min="5639" max="5639" width="2" style="279" customWidth="1"/>
    <col min="5640" max="5874" width="9.140625" style="279"/>
    <col min="5875" max="5875" width="9.42578125" style="279" customWidth="1"/>
    <col min="5876" max="5876" width="67.5703125" style="279" customWidth="1"/>
    <col min="5877" max="5877" width="5.140625" style="279" customWidth="1"/>
    <col min="5878" max="5878" width="20" style="279" customWidth="1"/>
    <col min="5879" max="5879" width="20.7109375" style="279" customWidth="1"/>
    <col min="5880" max="5880" width="20.42578125" style="279" customWidth="1"/>
    <col min="5881" max="5881" width="21" style="279" customWidth="1"/>
    <col min="5882" max="5882" width="9.140625" style="279"/>
    <col min="5883" max="5883" width="14.140625" style="279" bestFit="1" customWidth="1"/>
    <col min="5884" max="5884" width="13.140625" style="279" customWidth="1"/>
    <col min="5885" max="5885" width="12" style="279" bestFit="1" customWidth="1"/>
    <col min="5886" max="5886" width="11" style="279" bestFit="1" customWidth="1"/>
    <col min="5887" max="5887" width="10" style="279" bestFit="1" customWidth="1"/>
    <col min="5888" max="5888" width="9" style="279" customWidth="1"/>
    <col min="5889" max="5889" width="8" style="279" customWidth="1"/>
    <col min="5890" max="5890" width="7" style="279" customWidth="1"/>
    <col min="5891" max="5891" width="6" style="279" customWidth="1"/>
    <col min="5892" max="5892" width="5" style="279" customWidth="1"/>
    <col min="5893" max="5893" width="4" style="279" customWidth="1"/>
    <col min="5894" max="5894" width="3" style="279" customWidth="1"/>
    <col min="5895" max="5895" width="2" style="279" customWidth="1"/>
    <col min="5896" max="6130" width="9.140625" style="279"/>
    <col min="6131" max="6131" width="9.42578125" style="279" customWidth="1"/>
    <col min="6132" max="6132" width="67.5703125" style="279" customWidth="1"/>
    <col min="6133" max="6133" width="5.140625" style="279" customWidth="1"/>
    <col min="6134" max="6134" width="20" style="279" customWidth="1"/>
    <col min="6135" max="6135" width="20.7109375" style="279" customWidth="1"/>
    <col min="6136" max="6136" width="20.42578125" style="279" customWidth="1"/>
    <col min="6137" max="6137" width="21" style="279" customWidth="1"/>
    <col min="6138" max="6138" width="9.140625" style="279"/>
    <col min="6139" max="6139" width="14.140625" style="279" bestFit="1" customWidth="1"/>
    <col min="6140" max="6140" width="13.140625" style="279" customWidth="1"/>
    <col min="6141" max="6141" width="12" style="279" bestFit="1" customWidth="1"/>
    <col min="6142" max="6142" width="11" style="279" bestFit="1" customWidth="1"/>
    <col min="6143" max="6143" width="10" style="279" bestFit="1" customWidth="1"/>
    <col min="6144" max="6144" width="9" style="279" customWidth="1"/>
    <col min="6145" max="6145" width="8" style="279" customWidth="1"/>
    <col min="6146" max="6146" width="7" style="279" customWidth="1"/>
    <col min="6147" max="6147" width="6" style="279" customWidth="1"/>
    <col min="6148" max="6148" width="5" style="279" customWidth="1"/>
    <col min="6149" max="6149" width="4" style="279" customWidth="1"/>
    <col min="6150" max="6150" width="3" style="279" customWidth="1"/>
    <col min="6151" max="6151" width="2" style="279" customWidth="1"/>
    <col min="6152" max="6386" width="9.140625" style="279"/>
    <col min="6387" max="6387" width="9.42578125" style="279" customWidth="1"/>
    <col min="6388" max="6388" width="67.5703125" style="279" customWidth="1"/>
    <col min="6389" max="6389" width="5.140625" style="279" customWidth="1"/>
    <col min="6390" max="6390" width="20" style="279" customWidth="1"/>
    <col min="6391" max="6391" width="20.7109375" style="279" customWidth="1"/>
    <col min="6392" max="6392" width="20.42578125" style="279" customWidth="1"/>
    <col min="6393" max="6393" width="21" style="279" customWidth="1"/>
    <col min="6394" max="6394" width="9.140625" style="279"/>
    <col min="6395" max="6395" width="14.140625" style="279" bestFit="1" customWidth="1"/>
    <col min="6396" max="6396" width="13.140625" style="279" customWidth="1"/>
    <col min="6397" max="6397" width="12" style="279" bestFit="1" customWidth="1"/>
    <col min="6398" max="6398" width="11" style="279" bestFit="1" customWidth="1"/>
    <col min="6399" max="6399" width="10" style="279" bestFit="1" customWidth="1"/>
    <col min="6400" max="6400" width="9" style="279" customWidth="1"/>
    <col min="6401" max="6401" width="8" style="279" customWidth="1"/>
    <col min="6402" max="6402" width="7" style="279" customWidth="1"/>
    <col min="6403" max="6403" width="6" style="279" customWidth="1"/>
    <col min="6404" max="6404" width="5" style="279" customWidth="1"/>
    <col min="6405" max="6405" width="4" style="279" customWidth="1"/>
    <col min="6406" max="6406" width="3" style="279" customWidth="1"/>
    <col min="6407" max="6407" width="2" style="279" customWidth="1"/>
    <col min="6408" max="6642" width="9.140625" style="279"/>
    <col min="6643" max="6643" width="9.42578125" style="279" customWidth="1"/>
    <col min="6644" max="6644" width="67.5703125" style="279" customWidth="1"/>
    <col min="6645" max="6645" width="5.140625" style="279" customWidth="1"/>
    <col min="6646" max="6646" width="20" style="279" customWidth="1"/>
    <col min="6647" max="6647" width="20.7109375" style="279" customWidth="1"/>
    <col min="6648" max="6648" width="20.42578125" style="279" customWidth="1"/>
    <col min="6649" max="6649" width="21" style="279" customWidth="1"/>
    <col min="6650" max="6650" width="9.140625" style="279"/>
    <col min="6651" max="6651" width="14.140625" style="279" bestFit="1" customWidth="1"/>
    <col min="6652" max="6652" width="13.140625" style="279" customWidth="1"/>
    <col min="6653" max="6653" width="12" style="279" bestFit="1" customWidth="1"/>
    <col min="6654" max="6654" width="11" style="279" bestFit="1" customWidth="1"/>
    <col min="6655" max="6655" width="10" style="279" bestFit="1" customWidth="1"/>
    <col min="6656" max="6656" width="9" style="279" customWidth="1"/>
    <col min="6657" max="6657" width="8" style="279" customWidth="1"/>
    <col min="6658" max="6658" width="7" style="279" customWidth="1"/>
    <col min="6659" max="6659" width="6" style="279" customWidth="1"/>
    <col min="6660" max="6660" width="5" style="279" customWidth="1"/>
    <col min="6661" max="6661" width="4" style="279" customWidth="1"/>
    <col min="6662" max="6662" width="3" style="279" customWidth="1"/>
    <col min="6663" max="6663" width="2" style="279" customWidth="1"/>
    <col min="6664" max="6898" width="9.140625" style="279"/>
    <col min="6899" max="6899" width="9.42578125" style="279" customWidth="1"/>
    <col min="6900" max="6900" width="67.5703125" style="279" customWidth="1"/>
    <col min="6901" max="6901" width="5.140625" style="279" customWidth="1"/>
    <col min="6902" max="6902" width="20" style="279" customWidth="1"/>
    <col min="6903" max="6903" width="20.7109375" style="279" customWidth="1"/>
    <col min="6904" max="6904" width="20.42578125" style="279" customWidth="1"/>
    <col min="6905" max="6905" width="21" style="279" customWidth="1"/>
    <col min="6906" max="6906" width="9.140625" style="279"/>
    <col min="6907" max="6907" width="14.140625" style="279" bestFit="1" customWidth="1"/>
    <col min="6908" max="6908" width="13.140625" style="279" customWidth="1"/>
    <col min="6909" max="6909" width="12" style="279" bestFit="1" customWidth="1"/>
    <col min="6910" max="6910" width="11" style="279" bestFit="1" customWidth="1"/>
    <col min="6911" max="6911" width="10" style="279" bestFit="1" customWidth="1"/>
    <col min="6912" max="6912" width="9" style="279" customWidth="1"/>
    <col min="6913" max="6913" width="8" style="279" customWidth="1"/>
    <col min="6914" max="6914" width="7" style="279" customWidth="1"/>
    <col min="6915" max="6915" width="6" style="279" customWidth="1"/>
    <col min="6916" max="6916" width="5" style="279" customWidth="1"/>
    <col min="6917" max="6917" width="4" style="279" customWidth="1"/>
    <col min="6918" max="6918" width="3" style="279" customWidth="1"/>
    <col min="6919" max="6919" width="2" style="279" customWidth="1"/>
    <col min="6920" max="7154" width="9.140625" style="279"/>
    <col min="7155" max="7155" width="9.42578125" style="279" customWidth="1"/>
    <col min="7156" max="7156" width="67.5703125" style="279" customWidth="1"/>
    <col min="7157" max="7157" width="5.140625" style="279" customWidth="1"/>
    <col min="7158" max="7158" width="20" style="279" customWidth="1"/>
    <col min="7159" max="7159" width="20.7109375" style="279" customWidth="1"/>
    <col min="7160" max="7160" width="20.42578125" style="279" customWidth="1"/>
    <col min="7161" max="7161" width="21" style="279" customWidth="1"/>
    <col min="7162" max="7162" width="9.140625" style="279"/>
    <col min="7163" max="7163" width="14.140625" style="279" bestFit="1" customWidth="1"/>
    <col min="7164" max="7164" width="13.140625" style="279" customWidth="1"/>
    <col min="7165" max="7165" width="12" style="279" bestFit="1" customWidth="1"/>
    <col min="7166" max="7166" width="11" style="279" bestFit="1" customWidth="1"/>
    <col min="7167" max="7167" width="10" style="279" bestFit="1" customWidth="1"/>
    <col min="7168" max="7168" width="9" style="279" customWidth="1"/>
    <col min="7169" max="7169" width="8" style="279" customWidth="1"/>
    <col min="7170" max="7170" width="7" style="279" customWidth="1"/>
    <col min="7171" max="7171" width="6" style="279" customWidth="1"/>
    <col min="7172" max="7172" width="5" style="279" customWidth="1"/>
    <col min="7173" max="7173" width="4" style="279" customWidth="1"/>
    <col min="7174" max="7174" width="3" style="279" customWidth="1"/>
    <col min="7175" max="7175" width="2" style="279" customWidth="1"/>
    <col min="7176" max="7410" width="9.140625" style="279"/>
    <col min="7411" max="7411" width="9.42578125" style="279" customWidth="1"/>
    <col min="7412" max="7412" width="67.5703125" style="279" customWidth="1"/>
    <col min="7413" max="7413" width="5.140625" style="279" customWidth="1"/>
    <col min="7414" max="7414" width="20" style="279" customWidth="1"/>
    <col min="7415" max="7415" width="20.7109375" style="279" customWidth="1"/>
    <col min="7416" max="7416" width="20.42578125" style="279" customWidth="1"/>
    <col min="7417" max="7417" width="21" style="279" customWidth="1"/>
    <col min="7418" max="7418" width="9.140625" style="279"/>
    <col min="7419" max="7419" width="14.140625" style="279" bestFit="1" customWidth="1"/>
    <col min="7420" max="7420" width="13.140625" style="279" customWidth="1"/>
    <col min="7421" max="7421" width="12" style="279" bestFit="1" customWidth="1"/>
    <col min="7422" max="7422" width="11" style="279" bestFit="1" customWidth="1"/>
    <col min="7423" max="7423" width="10" style="279" bestFit="1" customWidth="1"/>
    <col min="7424" max="7424" width="9" style="279" customWidth="1"/>
    <col min="7425" max="7425" width="8" style="279" customWidth="1"/>
    <col min="7426" max="7426" width="7" style="279" customWidth="1"/>
    <col min="7427" max="7427" width="6" style="279" customWidth="1"/>
    <col min="7428" max="7428" width="5" style="279" customWidth="1"/>
    <col min="7429" max="7429" width="4" style="279" customWidth="1"/>
    <col min="7430" max="7430" width="3" style="279" customWidth="1"/>
    <col min="7431" max="7431" width="2" style="279" customWidth="1"/>
    <col min="7432" max="7666" width="9.140625" style="279"/>
    <col min="7667" max="7667" width="9.42578125" style="279" customWidth="1"/>
    <col min="7668" max="7668" width="67.5703125" style="279" customWidth="1"/>
    <col min="7669" max="7669" width="5.140625" style="279" customWidth="1"/>
    <col min="7670" max="7670" width="20" style="279" customWidth="1"/>
    <col min="7671" max="7671" width="20.7109375" style="279" customWidth="1"/>
    <col min="7672" max="7672" width="20.42578125" style="279" customWidth="1"/>
    <col min="7673" max="7673" width="21" style="279" customWidth="1"/>
    <col min="7674" max="7674" width="9.140625" style="279"/>
    <col min="7675" max="7675" width="14.140625" style="279" bestFit="1" customWidth="1"/>
    <col min="7676" max="7676" width="13.140625" style="279" customWidth="1"/>
    <col min="7677" max="7677" width="12" style="279" bestFit="1" customWidth="1"/>
    <col min="7678" max="7678" width="11" style="279" bestFit="1" customWidth="1"/>
    <col min="7679" max="7679" width="10" style="279" bestFit="1" customWidth="1"/>
    <col min="7680" max="7680" width="9" style="279" customWidth="1"/>
    <col min="7681" max="7681" width="8" style="279" customWidth="1"/>
    <col min="7682" max="7682" width="7" style="279" customWidth="1"/>
    <col min="7683" max="7683" width="6" style="279" customWidth="1"/>
    <col min="7684" max="7684" width="5" style="279" customWidth="1"/>
    <col min="7685" max="7685" width="4" style="279" customWidth="1"/>
    <col min="7686" max="7686" width="3" style="279" customWidth="1"/>
    <col min="7687" max="7687" width="2" style="279" customWidth="1"/>
    <col min="7688" max="7922" width="9.140625" style="279"/>
    <col min="7923" max="7923" width="9.42578125" style="279" customWidth="1"/>
    <col min="7924" max="7924" width="67.5703125" style="279" customWidth="1"/>
    <col min="7925" max="7925" width="5.140625" style="279" customWidth="1"/>
    <col min="7926" max="7926" width="20" style="279" customWidth="1"/>
    <col min="7927" max="7927" width="20.7109375" style="279" customWidth="1"/>
    <col min="7928" max="7928" width="20.42578125" style="279" customWidth="1"/>
    <col min="7929" max="7929" width="21" style="279" customWidth="1"/>
    <col min="7930" max="7930" width="9.140625" style="279"/>
    <col min="7931" max="7931" width="14.140625" style="279" bestFit="1" customWidth="1"/>
    <col min="7932" max="7932" width="13.140625" style="279" customWidth="1"/>
    <col min="7933" max="7933" width="12" style="279" bestFit="1" customWidth="1"/>
    <col min="7934" max="7934" width="11" style="279" bestFit="1" customWidth="1"/>
    <col min="7935" max="7935" width="10" style="279" bestFit="1" customWidth="1"/>
    <col min="7936" max="7936" width="9" style="279" customWidth="1"/>
    <col min="7937" max="7937" width="8" style="279" customWidth="1"/>
    <col min="7938" max="7938" width="7" style="279" customWidth="1"/>
    <col min="7939" max="7939" width="6" style="279" customWidth="1"/>
    <col min="7940" max="7940" width="5" style="279" customWidth="1"/>
    <col min="7941" max="7941" width="4" style="279" customWidth="1"/>
    <col min="7942" max="7942" width="3" style="279" customWidth="1"/>
    <col min="7943" max="7943" width="2" style="279" customWidth="1"/>
    <col min="7944" max="8178" width="9.140625" style="279"/>
    <col min="8179" max="8179" width="9.42578125" style="279" customWidth="1"/>
    <col min="8180" max="8180" width="67.5703125" style="279" customWidth="1"/>
    <col min="8181" max="8181" width="5.140625" style="279" customWidth="1"/>
    <col min="8182" max="8182" width="20" style="279" customWidth="1"/>
    <col min="8183" max="8183" width="20.7109375" style="279" customWidth="1"/>
    <col min="8184" max="8184" width="20.42578125" style="279" customWidth="1"/>
    <col min="8185" max="8185" width="21" style="279" customWidth="1"/>
    <col min="8186" max="8186" width="9.140625" style="279"/>
    <col min="8187" max="8187" width="14.140625" style="279" bestFit="1" customWidth="1"/>
    <col min="8188" max="8188" width="13.140625" style="279" customWidth="1"/>
    <col min="8189" max="8189" width="12" style="279" bestFit="1" customWidth="1"/>
    <col min="8190" max="8190" width="11" style="279" bestFit="1" customWidth="1"/>
    <col min="8191" max="8191" width="10" style="279" bestFit="1" customWidth="1"/>
    <col min="8192" max="8192" width="9" style="279" customWidth="1"/>
    <col min="8193" max="8193" width="8" style="279" customWidth="1"/>
    <col min="8194" max="8194" width="7" style="279" customWidth="1"/>
    <col min="8195" max="8195" width="6" style="279" customWidth="1"/>
    <col min="8196" max="8196" width="5" style="279" customWidth="1"/>
    <col min="8197" max="8197" width="4" style="279" customWidth="1"/>
    <col min="8198" max="8198" width="3" style="279" customWidth="1"/>
    <col min="8199" max="8199" width="2" style="279" customWidth="1"/>
    <col min="8200" max="8434" width="9.140625" style="279"/>
    <col min="8435" max="8435" width="9.42578125" style="279" customWidth="1"/>
    <col min="8436" max="8436" width="67.5703125" style="279" customWidth="1"/>
    <col min="8437" max="8437" width="5.140625" style="279" customWidth="1"/>
    <col min="8438" max="8438" width="20" style="279" customWidth="1"/>
    <col min="8439" max="8439" width="20.7109375" style="279" customWidth="1"/>
    <col min="8440" max="8440" width="20.42578125" style="279" customWidth="1"/>
    <col min="8441" max="8441" width="21" style="279" customWidth="1"/>
    <col min="8442" max="8442" width="9.140625" style="279"/>
    <col min="8443" max="8443" width="14.140625" style="279" bestFit="1" customWidth="1"/>
    <col min="8444" max="8444" width="13.140625" style="279" customWidth="1"/>
    <col min="8445" max="8445" width="12" style="279" bestFit="1" customWidth="1"/>
    <col min="8446" max="8446" width="11" style="279" bestFit="1" customWidth="1"/>
    <col min="8447" max="8447" width="10" style="279" bestFit="1" customWidth="1"/>
    <col min="8448" max="8448" width="9" style="279" customWidth="1"/>
    <col min="8449" max="8449" width="8" style="279" customWidth="1"/>
    <col min="8450" max="8450" width="7" style="279" customWidth="1"/>
    <col min="8451" max="8451" width="6" style="279" customWidth="1"/>
    <col min="8452" max="8452" width="5" style="279" customWidth="1"/>
    <col min="8453" max="8453" width="4" style="279" customWidth="1"/>
    <col min="8454" max="8454" width="3" style="279" customWidth="1"/>
    <col min="8455" max="8455" width="2" style="279" customWidth="1"/>
    <col min="8456" max="8690" width="9.140625" style="279"/>
    <col min="8691" max="8691" width="9.42578125" style="279" customWidth="1"/>
    <col min="8692" max="8692" width="67.5703125" style="279" customWidth="1"/>
    <col min="8693" max="8693" width="5.140625" style="279" customWidth="1"/>
    <col min="8694" max="8694" width="20" style="279" customWidth="1"/>
    <col min="8695" max="8695" width="20.7109375" style="279" customWidth="1"/>
    <col min="8696" max="8696" width="20.42578125" style="279" customWidth="1"/>
    <col min="8697" max="8697" width="21" style="279" customWidth="1"/>
    <col min="8698" max="8698" width="9.140625" style="279"/>
    <col min="8699" max="8699" width="14.140625" style="279" bestFit="1" customWidth="1"/>
    <col min="8700" max="8700" width="13.140625" style="279" customWidth="1"/>
    <col min="8701" max="8701" width="12" style="279" bestFit="1" customWidth="1"/>
    <col min="8702" max="8702" width="11" style="279" bestFit="1" customWidth="1"/>
    <col min="8703" max="8703" width="10" style="279" bestFit="1" customWidth="1"/>
    <col min="8704" max="8704" width="9" style="279" customWidth="1"/>
    <col min="8705" max="8705" width="8" style="279" customWidth="1"/>
    <col min="8706" max="8706" width="7" style="279" customWidth="1"/>
    <col min="8707" max="8707" width="6" style="279" customWidth="1"/>
    <col min="8708" max="8708" width="5" style="279" customWidth="1"/>
    <col min="8709" max="8709" width="4" style="279" customWidth="1"/>
    <col min="8710" max="8710" width="3" style="279" customWidth="1"/>
    <col min="8711" max="8711" width="2" style="279" customWidth="1"/>
    <col min="8712" max="8946" width="9.140625" style="279"/>
    <col min="8947" max="8947" width="9.42578125" style="279" customWidth="1"/>
    <col min="8948" max="8948" width="67.5703125" style="279" customWidth="1"/>
    <col min="8949" max="8949" width="5.140625" style="279" customWidth="1"/>
    <col min="8950" max="8950" width="20" style="279" customWidth="1"/>
    <col min="8951" max="8951" width="20.7109375" style="279" customWidth="1"/>
    <col min="8952" max="8952" width="20.42578125" style="279" customWidth="1"/>
    <col min="8953" max="8953" width="21" style="279" customWidth="1"/>
    <col min="8954" max="8954" width="9.140625" style="279"/>
    <col min="8955" max="8955" width="14.140625" style="279" bestFit="1" customWidth="1"/>
    <col min="8956" max="8956" width="13.140625" style="279" customWidth="1"/>
    <col min="8957" max="8957" width="12" style="279" bestFit="1" customWidth="1"/>
    <col min="8958" max="8958" width="11" style="279" bestFit="1" customWidth="1"/>
    <col min="8959" max="8959" width="10" style="279" bestFit="1" customWidth="1"/>
    <col min="8960" max="8960" width="9" style="279" customWidth="1"/>
    <col min="8961" max="8961" width="8" style="279" customWidth="1"/>
    <col min="8962" max="8962" width="7" style="279" customWidth="1"/>
    <col min="8963" max="8963" width="6" style="279" customWidth="1"/>
    <col min="8964" max="8964" width="5" style="279" customWidth="1"/>
    <col min="8965" max="8965" width="4" style="279" customWidth="1"/>
    <col min="8966" max="8966" width="3" style="279" customWidth="1"/>
    <col min="8967" max="8967" width="2" style="279" customWidth="1"/>
    <col min="8968" max="9202" width="9.140625" style="279"/>
    <col min="9203" max="9203" width="9.42578125" style="279" customWidth="1"/>
    <col min="9204" max="9204" width="67.5703125" style="279" customWidth="1"/>
    <col min="9205" max="9205" width="5.140625" style="279" customWidth="1"/>
    <col min="9206" max="9206" width="20" style="279" customWidth="1"/>
    <col min="9207" max="9207" width="20.7109375" style="279" customWidth="1"/>
    <col min="9208" max="9208" width="20.42578125" style="279" customWidth="1"/>
    <col min="9209" max="9209" width="21" style="279" customWidth="1"/>
    <col min="9210" max="9210" width="9.140625" style="279"/>
    <col min="9211" max="9211" width="14.140625" style="279" bestFit="1" customWidth="1"/>
    <col min="9212" max="9212" width="13.140625" style="279" customWidth="1"/>
    <col min="9213" max="9213" width="12" style="279" bestFit="1" customWidth="1"/>
    <col min="9214" max="9214" width="11" style="279" bestFit="1" customWidth="1"/>
    <col min="9215" max="9215" width="10" style="279" bestFit="1" customWidth="1"/>
    <col min="9216" max="9216" width="9" style="279" customWidth="1"/>
    <col min="9217" max="9217" width="8" style="279" customWidth="1"/>
    <col min="9218" max="9218" width="7" style="279" customWidth="1"/>
    <col min="9219" max="9219" width="6" style="279" customWidth="1"/>
    <col min="9220" max="9220" width="5" style="279" customWidth="1"/>
    <col min="9221" max="9221" width="4" style="279" customWidth="1"/>
    <col min="9222" max="9222" width="3" style="279" customWidth="1"/>
    <col min="9223" max="9223" width="2" style="279" customWidth="1"/>
    <col min="9224" max="9458" width="9.140625" style="279"/>
    <col min="9459" max="9459" width="9.42578125" style="279" customWidth="1"/>
    <col min="9460" max="9460" width="67.5703125" style="279" customWidth="1"/>
    <col min="9461" max="9461" width="5.140625" style="279" customWidth="1"/>
    <col min="9462" max="9462" width="20" style="279" customWidth="1"/>
    <col min="9463" max="9463" width="20.7109375" style="279" customWidth="1"/>
    <col min="9464" max="9464" width="20.42578125" style="279" customWidth="1"/>
    <col min="9465" max="9465" width="21" style="279" customWidth="1"/>
    <col min="9466" max="9466" width="9.140625" style="279"/>
    <col min="9467" max="9467" width="14.140625" style="279" bestFit="1" customWidth="1"/>
    <col min="9468" max="9468" width="13.140625" style="279" customWidth="1"/>
    <col min="9469" max="9469" width="12" style="279" bestFit="1" customWidth="1"/>
    <col min="9470" max="9470" width="11" style="279" bestFit="1" customWidth="1"/>
    <col min="9471" max="9471" width="10" style="279" bestFit="1" customWidth="1"/>
    <col min="9472" max="9472" width="9" style="279" customWidth="1"/>
    <col min="9473" max="9473" width="8" style="279" customWidth="1"/>
    <col min="9474" max="9474" width="7" style="279" customWidth="1"/>
    <col min="9475" max="9475" width="6" style="279" customWidth="1"/>
    <col min="9476" max="9476" width="5" style="279" customWidth="1"/>
    <col min="9477" max="9477" width="4" style="279" customWidth="1"/>
    <col min="9478" max="9478" width="3" style="279" customWidth="1"/>
    <col min="9479" max="9479" width="2" style="279" customWidth="1"/>
    <col min="9480" max="9714" width="9.140625" style="279"/>
    <col min="9715" max="9715" width="9.42578125" style="279" customWidth="1"/>
    <col min="9716" max="9716" width="67.5703125" style="279" customWidth="1"/>
    <col min="9717" max="9717" width="5.140625" style="279" customWidth="1"/>
    <col min="9718" max="9718" width="20" style="279" customWidth="1"/>
    <col min="9719" max="9719" width="20.7109375" style="279" customWidth="1"/>
    <col min="9720" max="9720" width="20.42578125" style="279" customWidth="1"/>
    <col min="9721" max="9721" width="21" style="279" customWidth="1"/>
    <col min="9722" max="9722" width="9.140625" style="279"/>
    <col min="9723" max="9723" width="14.140625" style="279" bestFit="1" customWidth="1"/>
    <col min="9724" max="9724" width="13.140625" style="279" customWidth="1"/>
    <col min="9725" max="9725" width="12" style="279" bestFit="1" customWidth="1"/>
    <col min="9726" max="9726" width="11" style="279" bestFit="1" customWidth="1"/>
    <col min="9727" max="9727" width="10" style="279" bestFit="1" customWidth="1"/>
    <col min="9728" max="9728" width="9" style="279" customWidth="1"/>
    <col min="9729" max="9729" width="8" style="279" customWidth="1"/>
    <col min="9730" max="9730" width="7" style="279" customWidth="1"/>
    <col min="9731" max="9731" width="6" style="279" customWidth="1"/>
    <col min="9732" max="9732" width="5" style="279" customWidth="1"/>
    <col min="9733" max="9733" width="4" style="279" customWidth="1"/>
    <col min="9734" max="9734" width="3" style="279" customWidth="1"/>
    <col min="9735" max="9735" width="2" style="279" customWidth="1"/>
    <col min="9736" max="9970" width="9.140625" style="279"/>
    <col min="9971" max="9971" width="9.42578125" style="279" customWidth="1"/>
    <col min="9972" max="9972" width="67.5703125" style="279" customWidth="1"/>
    <col min="9973" max="9973" width="5.140625" style="279" customWidth="1"/>
    <col min="9974" max="9974" width="20" style="279" customWidth="1"/>
    <col min="9975" max="9975" width="20.7109375" style="279" customWidth="1"/>
    <col min="9976" max="9976" width="20.42578125" style="279" customWidth="1"/>
    <col min="9977" max="9977" width="21" style="279" customWidth="1"/>
    <col min="9978" max="9978" width="9.140625" style="279"/>
    <col min="9979" max="9979" width="14.140625" style="279" bestFit="1" customWidth="1"/>
    <col min="9980" max="9980" width="13.140625" style="279" customWidth="1"/>
    <col min="9981" max="9981" width="12" style="279" bestFit="1" customWidth="1"/>
    <col min="9982" max="9982" width="11" style="279" bestFit="1" customWidth="1"/>
    <col min="9983" max="9983" width="10" style="279" bestFit="1" customWidth="1"/>
    <col min="9984" max="9984" width="9" style="279" customWidth="1"/>
    <col min="9985" max="9985" width="8" style="279" customWidth="1"/>
    <col min="9986" max="9986" width="7" style="279" customWidth="1"/>
    <col min="9987" max="9987" width="6" style="279" customWidth="1"/>
    <col min="9988" max="9988" width="5" style="279" customWidth="1"/>
    <col min="9989" max="9989" width="4" style="279" customWidth="1"/>
    <col min="9990" max="9990" width="3" style="279" customWidth="1"/>
    <col min="9991" max="9991" width="2" style="279" customWidth="1"/>
    <col min="9992" max="10226" width="9.140625" style="279"/>
    <col min="10227" max="10227" width="9.42578125" style="279" customWidth="1"/>
    <col min="10228" max="10228" width="67.5703125" style="279" customWidth="1"/>
    <col min="10229" max="10229" width="5.140625" style="279" customWidth="1"/>
    <col min="10230" max="10230" width="20" style="279" customWidth="1"/>
    <col min="10231" max="10231" width="20.7109375" style="279" customWidth="1"/>
    <col min="10232" max="10232" width="20.42578125" style="279" customWidth="1"/>
    <col min="10233" max="10233" width="21" style="279" customWidth="1"/>
    <col min="10234" max="10234" width="9.140625" style="279"/>
    <col min="10235" max="10235" width="14.140625" style="279" bestFit="1" customWidth="1"/>
    <col min="10236" max="10236" width="13.140625" style="279" customWidth="1"/>
    <col min="10237" max="10237" width="12" style="279" bestFit="1" customWidth="1"/>
    <col min="10238" max="10238" width="11" style="279" bestFit="1" customWidth="1"/>
    <col min="10239" max="10239" width="10" style="279" bestFit="1" customWidth="1"/>
    <col min="10240" max="10240" width="9" style="279" customWidth="1"/>
    <col min="10241" max="10241" width="8" style="279" customWidth="1"/>
    <col min="10242" max="10242" width="7" style="279" customWidth="1"/>
    <col min="10243" max="10243" width="6" style="279" customWidth="1"/>
    <col min="10244" max="10244" width="5" style="279" customWidth="1"/>
    <col min="10245" max="10245" width="4" style="279" customWidth="1"/>
    <col min="10246" max="10246" width="3" style="279" customWidth="1"/>
    <col min="10247" max="10247" width="2" style="279" customWidth="1"/>
    <col min="10248" max="10482" width="9.140625" style="279"/>
    <col min="10483" max="10483" width="9.42578125" style="279" customWidth="1"/>
    <col min="10484" max="10484" width="67.5703125" style="279" customWidth="1"/>
    <col min="10485" max="10485" width="5.140625" style="279" customWidth="1"/>
    <col min="10486" max="10486" width="20" style="279" customWidth="1"/>
    <col min="10487" max="10487" width="20.7109375" style="279" customWidth="1"/>
    <col min="10488" max="10488" width="20.42578125" style="279" customWidth="1"/>
    <col min="10489" max="10489" width="21" style="279" customWidth="1"/>
    <col min="10490" max="10490" width="9.140625" style="279"/>
    <col min="10491" max="10491" width="14.140625" style="279" bestFit="1" customWidth="1"/>
    <col min="10492" max="10492" width="13.140625" style="279" customWidth="1"/>
    <col min="10493" max="10493" width="12" style="279" bestFit="1" customWidth="1"/>
    <col min="10494" max="10494" width="11" style="279" bestFit="1" customWidth="1"/>
    <col min="10495" max="10495" width="10" style="279" bestFit="1" customWidth="1"/>
    <col min="10496" max="10496" width="9" style="279" customWidth="1"/>
    <col min="10497" max="10497" width="8" style="279" customWidth="1"/>
    <col min="10498" max="10498" width="7" style="279" customWidth="1"/>
    <col min="10499" max="10499" width="6" style="279" customWidth="1"/>
    <col min="10500" max="10500" width="5" style="279" customWidth="1"/>
    <col min="10501" max="10501" width="4" style="279" customWidth="1"/>
    <col min="10502" max="10502" width="3" style="279" customWidth="1"/>
    <col min="10503" max="10503" width="2" style="279" customWidth="1"/>
    <col min="10504" max="10738" width="9.140625" style="279"/>
    <col min="10739" max="10739" width="9.42578125" style="279" customWidth="1"/>
    <col min="10740" max="10740" width="67.5703125" style="279" customWidth="1"/>
    <col min="10741" max="10741" width="5.140625" style="279" customWidth="1"/>
    <col min="10742" max="10742" width="20" style="279" customWidth="1"/>
    <col min="10743" max="10743" width="20.7109375" style="279" customWidth="1"/>
    <col min="10744" max="10744" width="20.42578125" style="279" customWidth="1"/>
    <col min="10745" max="10745" width="21" style="279" customWidth="1"/>
    <col min="10746" max="10746" width="9.140625" style="279"/>
    <col min="10747" max="10747" width="14.140625" style="279" bestFit="1" customWidth="1"/>
    <col min="10748" max="10748" width="13.140625" style="279" customWidth="1"/>
    <col min="10749" max="10749" width="12" style="279" bestFit="1" customWidth="1"/>
    <col min="10750" max="10750" width="11" style="279" bestFit="1" customWidth="1"/>
    <col min="10751" max="10751" width="10" style="279" bestFit="1" customWidth="1"/>
    <col min="10752" max="10752" width="9" style="279" customWidth="1"/>
    <col min="10753" max="10753" width="8" style="279" customWidth="1"/>
    <col min="10754" max="10754" width="7" style="279" customWidth="1"/>
    <col min="10755" max="10755" width="6" style="279" customWidth="1"/>
    <col min="10756" max="10756" width="5" style="279" customWidth="1"/>
    <col min="10757" max="10757" width="4" style="279" customWidth="1"/>
    <col min="10758" max="10758" width="3" style="279" customWidth="1"/>
    <col min="10759" max="10759" width="2" style="279" customWidth="1"/>
    <col min="10760" max="10994" width="9.140625" style="279"/>
    <col min="10995" max="10995" width="9.42578125" style="279" customWidth="1"/>
    <col min="10996" max="10996" width="67.5703125" style="279" customWidth="1"/>
    <col min="10997" max="10997" width="5.140625" style="279" customWidth="1"/>
    <col min="10998" max="10998" width="20" style="279" customWidth="1"/>
    <col min="10999" max="10999" width="20.7109375" style="279" customWidth="1"/>
    <col min="11000" max="11000" width="20.42578125" style="279" customWidth="1"/>
    <col min="11001" max="11001" width="21" style="279" customWidth="1"/>
    <col min="11002" max="11002" width="9.140625" style="279"/>
    <col min="11003" max="11003" width="14.140625" style="279" bestFit="1" customWidth="1"/>
    <col min="11004" max="11004" width="13.140625" style="279" customWidth="1"/>
    <col min="11005" max="11005" width="12" style="279" bestFit="1" customWidth="1"/>
    <col min="11006" max="11006" width="11" style="279" bestFit="1" customWidth="1"/>
    <col min="11007" max="11007" width="10" style="279" bestFit="1" customWidth="1"/>
    <col min="11008" max="11008" width="9" style="279" customWidth="1"/>
    <col min="11009" max="11009" width="8" style="279" customWidth="1"/>
    <col min="11010" max="11010" width="7" style="279" customWidth="1"/>
    <col min="11011" max="11011" width="6" style="279" customWidth="1"/>
    <col min="11012" max="11012" width="5" style="279" customWidth="1"/>
    <col min="11013" max="11013" width="4" style="279" customWidth="1"/>
    <col min="11014" max="11014" width="3" style="279" customWidth="1"/>
    <col min="11015" max="11015" width="2" style="279" customWidth="1"/>
    <col min="11016" max="11250" width="9.140625" style="279"/>
    <col min="11251" max="11251" width="9.42578125" style="279" customWidth="1"/>
    <col min="11252" max="11252" width="67.5703125" style="279" customWidth="1"/>
    <col min="11253" max="11253" width="5.140625" style="279" customWidth="1"/>
    <col min="11254" max="11254" width="20" style="279" customWidth="1"/>
    <col min="11255" max="11255" width="20.7109375" style="279" customWidth="1"/>
    <col min="11256" max="11256" width="20.42578125" style="279" customWidth="1"/>
    <col min="11257" max="11257" width="21" style="279" customWidth="1"/>
    <col min="11258" max="11258" width="9.140625" style="279"/>
    <col min="11259" max="11259" width="14.140625" style="279" bestFit="1" customWidth="1"/>
    <col min="11260" max="11260" width="13.140625" style="279" customWidth="1"/>
    <col min="11261" max="11261" width="12" style="279" bestFit="1" customWidth="1"/>
    <col min="11262" max="11262" width="11" style="279" bestFit="1" customWidth="1"/>
    <col min="11263" max="11263" width="10" style="279" bestFit="1" customWidth="1"/>
    <col min="11264" max="11264" width="9" style="279" customWidth="1"/>
    <col min="11265" max="11265" width="8" style="279" customWidth="1"/>
    <col min="11266" max="11266" width="7" style="279" customWidth="1"/>
    <col min="11267" max="11267" width="6" style="279" customWidth="1"/>
    <col min="11268" max="11268" width="5" style="279" customWidth="1"/>
    <col min="11269" max="11269" width="4" style="279" customWidth="1"/>
    <col min="11270" max="11270" width="3" style="279" customWidth="1"/>
    <col min="11271" max="11271" width="2" style="279" customWidth="1"/>
    <col min="11272" max="11506" width="9.140625" style="279"/>
    <col min="11507" max="11507" width="9.42578125" style="279" customWidth="1"/>
    <col min="11508" max="11508" width="67.5703125" style="279" customWidth="1"/>
    <col min="11509" max="11509" width="5.140625" style="279" customWidth="1"/>
    <col min="11510" max="11510" width="20" style="279" customWidth="1"/>
    <col min="11511" max="11511" width="20.7109375" style="279" customWidth="1"/>
    <col min="11512" max="11512" width="20.42578125" style="279" customWidth="1"/>
    <col min="11513" max="11513" width="21" style="279" customWidth="1"/>
    <col min="11514" max="11514" width="9.140625" style="279"/>
    <col min="11515" max="11515" width="14.140625" style="279" bestFit="1" customWidth="1"/>
    <col min="11516" max="11516" width="13.140625" style="279" customWidth="1"/>
    <col min="11517" max="11517" width="12" style="279" bestFit="1" customWidth="1"/>
    <col min="11518" max="11518" width="11" style="279" bestFit="1" customWidth="1"/>
    <col min="11519" max="11519" width="10" style="279" bestFit="1" customWidth="1"/>
    <col min="11520" max="11520" width="9" style="279" customWidth="1"/>
    <col min="11521" max="11521" width="8" style="279" customWidth="1"/>
    <col min="11522" max="11522" width="7" style="279" customWidth="1"/>
    <col min="11523" max="11523" width="6" style="279" customWidth="1"/>
    <col min="11524" max="11524" width="5" style="279" customWidth="1"/>
    <col min="11525" max="11525" width="4" style="279" customWidth="1"/>
    <col min="11526" max="11526" width="3" style="279" customWidth="1"/>
    <col min="11527" max="11527" width="2" style="279" customWidth="1"/>
    <col min="11528" max="11762" width="9.140625" style="279"/>
    <col min="11763" max="11763" width="9.42578125" style="279" customWidth="1"/>
    <col min="11764" max="11764" width="67.5703125" style="279" customWidth="1"/>
    <col min="11765" max="11765" width="5.140625" style="279" customWidth="1"/>
    <col min="11766" max="11766" width="20" style="279" customWidth="1"/>
    <col min="11767" max="11767" width="20.7109375" style="279" customWidth="1"/>
    <col min="11768" max="11768" width="20.42578125" style="279" customWidth="1"/>
    <col min="11769" max="11769" width="21" style="279" customWidth="1"/>
    <col min="11770" max="11770" width="9.140625" style="279"/>
    <col min="11771" max="11771" width="14.140625" style="279" bestFit="1" customWidth="1"/>
    <col min="11772" max="11772" width="13.140625" style="279" customWidth="1"/>
    <col min="11773" max="11773" width="12" style="279" bestFit="1" customWidth="1"/>
    <col min="11774" max="11774" width="11" style="279" bestFit="1" customWidth="1"/>
    <col min="11775" max="11775" width="10" style="279" bestFit="1" customWidth="1"/>
    <col min="11776" max="11776" width="9" style="279" customWidth="1"/>
    <col min="11777" max="11777" width="8" style="279" customWidth="1"/>
    <col min="11778" max="11778" width="7" style="279" customWidth="1"/>
    <col min="11779" max="11779" width="6" style="279" customWidth="1"/>
    <col min="11780" max="11780" width="5" style="279" customWidth="1"/>
    <col min="11781" max="11781" width="4" style="279" customWidth="1"/>
    <col min="11782" max="11782" width="3" style="279" customWidth="1"/>
    <col min="11783" max="11783" width="2" style="279" customWidth="1"/>
    <col min="11784" max="12018" width="9.140625" style="279"/>
    <col min="12019" max="12019" width="9.42578125" style="279" customWidth="1"/>
    <col min="12020" max="12020" width="67.5703125" style="279" customWidth="1"/>
    <col min="12021" max="12021" width="5.140625" style="279" customWidth="1"/>
    <col min="12022" max="12022" width="20" style="279" customWidth="1"/>
    <col min="12023" max="12023" width="20.7109375" style="279" customWidth="1"/>
    <col min="12024" max="12024" width="20.42578125" style="279" customWidth="1"/>
    <col min="12025" max="12025" width="21" style="279" customWidth="1"/>
    <col min="12026" max="12026" width="9.140625" style="279"/>
    <col min="12027" max="12027" width="14.140625" style="279" bestFit="1" customWidth="1"/>
    <col min="12028" max="12028" width="13.140625" style="279" customWidth="1"/>
    <col min="12029" max="12029" width="12" style="279" bestFit="1" customWidth="1"/>
    <col min="12030" max="12030" width="11" style="279" bestFit="1" customWidth="1"/>
    <col min="12031" max="12031" width="10" style="279" bestFit="1" customWidth="1"/>
    <col min="12032" max="12032" width="9" style="279" customWidth="1"/>
    <col min="12033" max="12033" width="8" style="279" customWidth="1"/>
    <col min="12034" max="12034" width="7" style="279" customWidth="1"/>
    <col min="12035" max="12035" width="6" style="279" customWidth="1"/>
    <col min="12036" max="12036" width="5" style="279" customWidth="1"/>
    <col min="12037" max="12037" width="4" style="279" customWidth="1"/>
    <col min="12038" max="12038" width="3" style="279" customWidth="1"/>
    <col min="12039" max="12039" width="2" style="279" customWidth="1"/>
    <col min="12040" max="12274" width="9.140625" style="279"/>
    <col min="12275" max="12275" width="9.42578125" style="279" customWidth="1"/>
    <col min="12276" max="12276" width="67.5703125" style="279" customWidth="1"/>
    <col min="12277" max="12277" width="5.140625" style="279" customWidth="1"/>
    <col min="12278" max="12278" width="20" style="279" customWidth="1"/>
    <col min="12279" max="12279" width="20.7109375" style="279" customWidth="1"/>
    <col min="12280" max="12280" width="20.42578125" style="279" customWidth="1"/>
    <col min="12281" max="12281" width="21" style="279" customWidth="1"/>
    <col min="12282" max="12282" width="9.140625" style="279"/>
    <col min="12283" max="12283" width="14.140625" style="279" bestFit="1" customWidth="1"/>
    <col min="12284" max="12284" width="13.140625" style="279" customWidth="1"/>
    <col min="12285" max="12285" width="12" style="279" bestFit="1" customWidth="1"/>
    <col min="12286" max="12286" width="11" style="279" bestFit="1" customWidth="1"/>
    <col min="12287" max="12287" width="10" style="279" bestFit="1" customWidth="1"/>
    <col min="12288" max="12288" width="9" style="279" customWidth="1"/>
    <col min="12289" max="12289" width="8" style="279" customWidth="1"/>
    <col min="12290" max="12290" width="7" style="279" customWidth="1"/>
    <col min="12291" max="12291" width="6" style="279" customWidth="1"/>
    <col min="12292" max="12292" width="5" style="279" customWidth="1"/>
    <col min="12293" max="12293" width="4" style="279" customWidth="1"/>
    <col min="12294" max="12294" width="3" style="279" customWidth="1"/>
    <col min="12295" max="12295" width="2" style="279" customWidth="1"/>
    <col min="12296" max="12530" width="9.140625" style="279"/>
    <col min="12531" max="12531" width="9.42578125" style="279" customWidth="1"/>
    <col min="12532" max="12532" width="67.5703125" style="279" customWidth="1"/>
    <col min="12533" max="12533" width="5.140625" style="279" customWidth="1"/>
    <col min="12534" max="12534" width="20" style="279" customWidth="1"/>
    <col min="12535" max="12535" width="20.7109375" style="279" customWidth="1"/>
    <col min="12536" max="12536" width="20.42578125" style="279" customWidth="1"/>
    <col min="12537" max="12537" width="21" style="279" customWidth="1"/>
    <col min="12538" max="12538" width="9.140625" style="279"/>
    <col min="12539" max="12539" width="14.140625" style="279" bestFit="1" customWidth="1"/>
    <col min="12540" max="12540" width="13.140625" style="279" customWidth="1"/>
    <col min="12541" max="12541" width="12" style="279" bestFit="1" customWidth="1"/>
    <col min="12542" max="12542" width="11" style="279" bestFit="1" customWidth="1"/>
    <col min="12543" max="12543" width="10" style="279" bestFit="1" customWidth="1"/>
    <col min="12544" max="12544" width="9" style="279" customWidth="1"/>
    <col min="12545" max="12545" width="8" style="279" customWidth="1"/>
    <col min="12546" max="12546" width="7" style="279" customWidth="1"/>
    <col min="12547" max="12547" width="6" style="279" customWidth="1"/>
    <col min="12548" max="12548" width="5" style="279" customWidth="1"/>
    <col min="12549" max="12549" width="4" style="279" customWidth="1"/>
    <col min="12550" max="12550" width="3" style="279" customWidth="1"/>
    <col min="12551" max="12551" width="2" style="279" customWidth="1"/>
    <col min="12552" max="12786" width="9.140625" style="279"/>
    <col min="12787" max="12787" width="9.42578125" style="279" customWidth="1"/>
    <col min="12788" max="12788" width="67.5703125" style="279" customWidth="1"/>
    <col min="12789" max="12789" width="5.140625" style="279" customWidth="1"/>
    <col min="12790" max="12790" width="20" style="279" customWidth="1"/>
    <col min="12791" max="12791" width="20.7109375" style="279" customWidth="1"/>
    <col min="12792" max="12792" width="20.42578125" style="279" customWidth="1"/>
    <col min="12793" max="12793" width="21" style="279" customWidth="1"/>
    <col min="12794" max="12794" width="9.140625" style="279"/>
    <col min="12795" max="12795" width="14.140625" style="279" bestFit="1" customWidth="1"/>
    <col min="12796" max="12796" width="13.140625" style="279" customWidth="1"/>
    <col min="12797" max="12797" width="12" style="279" bestFit="1" customWidth="1"/>
    <col min="12798" max="12798" width="11" style="279" bestFit="1" customWidth="1"/>
    <col min="12799" max="12799" width="10" style="279" bestFit="1" customWidth="1"/>
    <col min="12800" max="12800" width="9" style="279" customWidth="1"/>
    <col min="12801" max="12801" width="8" style="279" customWidth="1"/>
    <col min="12802" max="12802" width="7" style="279" customWidth="1"/>
    <col min="12803" max="12803" width="6" style="279" customWidth="1"/>
    <col min="12804" max="12804" width="5" style="279" customWidth="1"/>
    <col min="12805" max="12805" width="4" style="279" customWidth="1"/>
    <col min="12806" max="12806" width="3" style="279" customWidth="1"/>
    <col min="12807" max="12807" width="2" style="279" customWidth="1"/>
    <col min="12808" max="13042" width="9.140625" style="279"/>
    <col min="13043" max="13043" width="9.42578125" style="279" customWidth="1"/>
    <col min="13044" max="13044" width="67.5703125" style="279" customWidth="1"/>
    <col min="13045" max="13045" width="5.140625" style="279" customWidth="1"/>
    <col min="13046" max="13046" width="20" style="279" customWidth="1"/>
    <col min="13047" max="13047" width="20.7109375" style="279" customWidth="1"/>
    <col min="13048" max="13048" width="20.42578125" style="279" customWidth="1"/>
    <col min="13049" max="13049" width="21" style="279" customWidth="1"/>
    <col min="13050" max="13050" width="9.140625" style="279"/>
    <col min="13051" max="13051" width="14.140625" style="279" bestFit="1" customWidth="1"/>
    <col min="13052" max="13052" width="13.140625" style="279" customWidth="1"/>
    <col min="13053" max="13053" width="12" style="279" bestFit="1" customWidth="1"/>
    <col min="13054" max="13054" width="11" style="279" bestFit="1" customWidth="1"/>
    <col min="13055" max="13055" width="10" style="279" bestFit="1" customWidth="1"/>
    <col min="13056" max="13056" width="9" style="279" customWidth="1"/>
    <col min="13057" max="13057" width="8" style="279" customWidth="1"/>
    <col min="13058" max="13058" width="7" style="279" customWidth="1"/>
    <col min="13059" max="13059" width="6" style="279" customWidth="1"/>
    <col min="13060" max="13060" width="5" style="279" customWidth="1"/>
    <col min="13061" max="13061" width="4" style="279" customWidth="1"/>
    <col min="13062" max="13062" width="3" style="279" customWidth="1"/>
    <col min="13063" max="13063" width="2" style="279" customWidth="1"/>
    <col min="13064" max="13298" width="9.140625" style="279"/>
    <col min="13299" max="13299" width="9.42578125" style="279" customWidth="1"/>
    <col min="13300" max="13300" width="67.5703125" style="279" customWidth="1"/>
    <col min="13301" max="13301" width="5.140625" style="279" customWidth="1"/>
    <col min="13302" max="13302" width="20" style="279" customWidth="1"/>
    <col min="13303" max="13303" width="20.7109375" style="279" customWidth="1"/>
    <col min="13304" max="13304" width="20.42578125" style="279" customWidth="1"/>
    <col min="13305" max="13305" width="21" style="279" customWidth="1"/>
    <col min="13306" max="13306" width="9.140625" style="279"/>
    <col min="13307" max="13307" width="14.140625" style="279" bestFit="1" customWidth="1"/>
    <col min="13308" max="13308" width="13.140625" style="279" customWidth="1"/>
    <col min="13309" max="13309" width="12" style="279" bestFit="1" customWidth="1"/>
    <col min="13310" max="13310" width="11" style="279" bestFit="1" customWidth="1"/>
    <col min="13311" max="13311" width="10" style="279" bestFit="1" customWidth="1"/>
    <col min="13312" max="13312" width="9" style="279" customWidth="1"/>
    <col min="13313" max="13313" width="8" style="279" customWidth="1"/>
    <col min="13314" max="13314" width="7" style="279" customWidth="1"/>
    <col min="13315" max="13315" width="6" style="279" customWidth="1"/>
    <col min="13316" max="13316" width="5" style="279" customWidth="1"/>
    <col min="13317" max="13317" width="4" style="279" customWidth="1"/>
    <col min="13318" max="13318" width="3" style="279" customWidth="1"/>
    <col min="13319" max="13319" width="2" style="279" customWidth="1"/>
    <col min="13320" max="13554" width="9.140625" style="279"/>
    <col min="13555" max="13555" width="9.42578125" style="279" customWidth="1"/>
    <col min="13556" max="13556" width="67.5703125" style="279" customWidth="1"/>
    <col min="13557" max="13557" width="5.140625" style="279" customWidth="1"/>
    <col min="13558" max="13558" width="20" style="279" customWidth="1"/>
    <col min="13559" max="13559" width="20.7109375" style="279" customWidth="1"/>
    <col min="13560" max="13560" width="20.42578125" style="279" customWidth="1"/>
    <col min="13561" max="13561" width="21" style="279" customWidth="1"/>
    <col min="13562" max="13562" width="9.140625" style="279"/>
    <col min="13563" max="13563" width="14.140625" style="279" bestFit="1" customWidth="1"/>
    <col min="13564" max="13564" width="13.140625" style="279" customWidth="1"/>
    <col min="13565" max="13565" width="12" style="279" bestFit="1" customWidth="1"/>
    <col min="13566" max="13566" width="11" style="279" bestFit="1" customWidth="1"/>
    <col min="13567" max="13567" width="10" style="279" bestFit="1" customWidth="1"/>
    <col min="13568" max="13568" width="9" style="279" customWidth="1"/>
    <col min="13569" max="13569" width="8" style="279" customWidth="1"/>
    <col min="13570" max="13570" width="7" style="279" customWidth="1"/>
    <col min="13571" max="13571" width="6" style="279" customWidth="1"/>
    <col min="13572" max="13572" width="5" style="279" customWidth="1"/>
    <col min="13573" max="13573" width="4" style="279" customWidth="1"/>
    <col min="13574" max="13574" width="3" style="279" customWidth="1"/>
    <col min="13575" max="13575" width="2" style="279" customWidth="1"/>
    <col min="13576" max="13810" width="9.140625" style="279"/>
    <col min="13811" max="13811" width="9.42578125" style="279" customWidth="1"/>
    <col min="13812" max="13812" width="67.5703125" style="279" customWidth="1"/>
    <col min="13813" max="13813" width="5.140625" style="279" customWidth="1"/>
    <col min="13814" max="13814" width="20" style="279" customWidth="1"/>
    <col min="13815" max="13815" width="20.7109375" style="279" customWidth="1"/>
    <col min="13816" max="13816" width="20.42578125" style="279" customWidth="1"/>
    <col min="13817" max="13817" width="21" style="279" customWidth="1"/>
    <col min="13818" max="13818" width="9.140625" style="279"/>
    <col min="13819" max="13819" width="14.140625" style="279" bestFit="1" customWidth="1"/>
    <col min="13820" max="13820" width="13.140625" style="279" customWidth="1"/>
    <col min="13821" max="13821" width="12" style="279" bestFit="1" customWidth="1"/>
    <col min="13822" max="13822" width="11" style="279" bestFit="1" customWidth="1"/>
    <col min="13823" max="13823" width="10" style="279" bestFit="1" customWidth="1"/>
    <col min="13824" max="13824" width="9" style="279" customWidth="1"/>
    <col min="13825" max="13825" width="8" style="279" customWidth="1"/>
    <col min="13826" max="13826" width="7" style="279" customWidth="1"/>
    <col min="13827" max="13827" width="6" style="279" customWidth="1"/>
    <col min="13828" max="13828" width="5" style="279" customWidth="1"/>
    <col min="13829" max="13829" width="4" style="279" customWidth="1"/>
    <col min="13830" max="13830" width="3" style="279" customWidth="1"/>
    <col min="13831" max="13831" width="2" style="279" customWidth="1"/>
    <col min="13832" max="14066" width="9.140625" style="279"/>
    <col min="14067" max="14067" width="9.42578125" style="279" customWidth="1"/>
    <col min="14068" max="14068" width="67.5703125" style="279" customWidth="1"/>
    <col min="14069" max="14069" width="5.140625" style="279" customWidth="1"/>
    <col min="14070" max="14070" width="20" style="279" customWidth="1"/>
    <col min="14071" max="14071" width="20.7109375" style="279" customWidth="1"/>
    <col min="14072" max="14072" width="20.42578125" style="279" customWidth="1"/>
    <col min="14073" max="14073" width="21" style="279" customWidth="1"/>
    <col min="14074" max="14074" width="9.140625" style="279"/>
    <col min="14075" max="14075" width="14.140625" style="279" bestFit="1" customWidth="1"/>
    <col min="14076" max="14076" width="13.140625" style="279" customWidth="1"/>
    <col min="14077" max="14077" width="12" style="279" bestFit="1" customWidth="1"/>
    <col min="14078" max="14078" width="11" style="279" bestFit="1" customWidth="1"/>
    <col min="14079" max="14079" width="10" style="279" bestFit="1" customWidth="1"/>
    <col min="14080" max="14080" width="9" style="279" customWidth="1"/>
    <col min="14081" max="14081" width="8" style="279" customWidth="1"/>
    <col min="14082" max="14082" width="7" style="279" customWidth="1"/>
    <col min="14083" max="14083" width="6" style="279" customWidth="1"/>
    <col min="14084" max="14084" width="5" style="279" customWidth="1"/>
    <col min="14085" max="14085" width="4" style="279" customWidth="1"/>
    <col min="14086" max="14086" width="3" style="279" customWidth="1"/>
    <col min="14087" max="14087" width="2" style="279" customWidth="1"/>
    <col min="14088" max="14322" width="9.140625" style="279"/>
    <col min="14323" max="14323" width="9.42578125" style="279" customWidth="1"/>
    <col min="14324" max="14324" width="67.5703125" style="279" customWidth="1"/>
    <col min="14325" max="14325" width="5.140625" style="279" customWidth="1"/>
    <col min="14326" max="14326" width="20" style="279" customWidth="1"/>
    <col min="14327" max="14327" width="20.7109375" style="279" customWidth="1"/>
    <col min="14328" max="14328" width="20.42578125" style="279" customWidth="1"/>
    <col min="14329" max="14329" width="21" style="279" customWidth="1"/>
    <col min="14330" max="14330" width="9.140625" style="279"/>
    <col min="14331" max="14331" width="14.140625" style="279" bestFit="1" customWidth="1"/>
    <col min="14332" max="14332" width="13.140625" style="279" customWidth="1"/>
    <col min="14333" max="14333" width="12" style="279" bestFit="1" customWidth="1"/>
    <col min="14334" max="14334" width="11" style="279" bestFit="1" customWidth="1"/>
    <col min="14335" max="14335" width="10" style="279" bestFit="1" customWidth="1"/>
    <col min="14336" max="14336" width="9" style="279" customWidth="1"/>
    <col min="14337" max="14337" width="8" style="279" customWidth="1"/>
    <col min="14338" max="14338" width="7" style="279" customWidth="1"/>
    <col min="14339" max="14339" width="6" style="279" customWidth="1"/>
    <col min="14340" max="14340" width="5" style="279" customWidth="1"/>
    <col min="14341" max="14341" width="4" style="279" customWidth="1"/>
    <col min="14342" max="14342" width="3" style="279" customWidth="1"/>
    <col min="14343" max="14343" width="2" style="279" customWidth="1"/>
    <col min="14344" max="14578" width="9.140625" style="279"/>
    <col min="14579" max="14579" width="9.42578125" style="279" customWidth="1"/>
    <col min="14580" max="14580" width="67.5703125" style="279" customWidth="1"/>
    <col min="14581" max="14581" width="5.140625" style="279" customWidth="1"/>
    <col min="14582" max="14582" width="20" style="279" customWidth="1"/>
    <col min="14583" max="14583" width="20.7109375" style="279" customWidth="1"/>
    <col min="14584" max="14584" width="20.42578125" style="279" customWidth="1"/>
    <col min="14585" max="14585" width="21" style="279" customWidth="1"/>
    <col min="14586" max="14586" width="9.140625" style="279"/>
    <col min="14587" max="14587" width="14.140625" style="279" bestFit="1" customWidth="1"/>
    <col min="14588" max="14588" width="13.140625" style="279" customWidth="1"/>
    <col min="14589" max="14589" width="12" style="279" bestFit="1" customWidth="1"/>
    <col min="14590" max="14590" width="11" style="279" bestFit="1" customWidth="1"/>
    <col min="14591" max="14591" width="10" style="279" bestFit="1" customWidth="1"/>
    <col min="14592" max="14592" width="9" style="279" customWidth="1"/>
    <col min="14593" max="14593" width="8" style="279" customWidth="1"/>
    <col min="14594" max="14594" width="7" style="279" customWidth="1"/>
    <col min="14595" max="14595" width="6" style="279" customWidth="1"/>
    <col min="14596" max="14596" width="5" style="279" customWidth="1"/>
    <col min="14597" max="14597" width="4" style="279" customWidth="1"/>
    <col min="14598" max="14598" width="3" style="279" customWidth="1"/>
    <col min="14599" max="14599" width="2" style="279" customWidth="1"/>
    <col min="14600" max="14834" width="9.140625" style="279"/>
    <col min="14835" max="14835" width="9.42578125" style="279" customWidth="1"/>
    <col min="14836" max="14836" width="67.5703125" style="279" customWidth="1"/>
    <col min="14837" max="14837" width="5.140625" style="279" customWidth="1"/>
    <col min="14838" max="14838" width="20" style="279" customWidth="1"/>
    <col min="14839" max="14839" width="20.7109375" style="279" customWidth="1"/>
    <col min="14840" max="14840" width="20.42578125" style="279" customWidth="1"/>
    <col min="14841" max="14841" width="21" style="279" customWidth="1"/>
    <col min="14842" max="14842" width="9.140625" style="279"/>
    <col min="14843" max="14843" width="14.140625" style="279" bestFit="1" customWidth="1"/>
    <col min="14844" max="14844" width="13.140625" style="279" customWidth="1"/>
    <col min="14845" max="14845" width="12" style="279" bestFit="1" customWidth="1"/>
    <col min="14846" max="14846" width="11" style="279" bestFit="1" customWidth="1"/>
    <col min="14847" max="14847" width="10" style="279" bestFit="1" customWidth="1"/>
    <col min="14848" max="14848" width="9" style="279" customWidth="1"/>
    <col min="14849" max="14849" width="8" style="279" customWidth="1"/>
    <col min="14850" max="14850" width="7" style="279" customWidth="1"/>
    <col min="14851" max="14851" width="6" style="279" customWidth="1"/>
    <col min="14852" max="14852" width="5" style="279" customWidth="1"/>
    <col min="14853" max="14853" width="4" style="279" customWidth="1"/>
    <col min="14854" max="14854" width="3" style="279" customWidth="1"/>
    <col min="14855" max="14855" width="2" style="279" customWidth="1"/>
    <col min="14856" max="15090" width="9.140625" style="279"/>
    <col min="15091" max="15091" width="9.42578125" style="279" customWidth="1"/>
    <col min="15092" max="15092" width="67.5703125" style="279" customWidth="1"/>
    <col min="15093" max="15093" width="5.140625" style="279" customWidth="1"/>
    <col min="15094" max="15094" width="20" style="279" customWidth="1"/>
    <col min="15095" max="15095" width="20.7109375" style="279" customWidth="1"/>
    <col min="15096" max="15096" width="20.42578125" style="279" customWidth="1"/>
    <col min="15097" max="15097" width="21" style="279" customWidth="1"/>
    <col min="15098" max="15098" width="9.140625" style="279"/>
    <col min="15099" max="15099" width="14.140625" style="279" bestFit="1" customWidth="1"/>
    <col min="15100" max="15100" width="13.140625" style="279" customWidth="1"/>
    <col min="15101" max="15101" width="12" style="279" bestFit="1" customWidth="1"/>
    <col min="15102" max="15102" width="11" style="279" bestFit="1" customWidth="1"/>
    <col min="15103" max="15103" width="10" style="279" bestFit="1" customWidth="1"/>
    <col min="15104" max="15104" width="9" style="279" customWidth="1"/>
    <col min="15105" max="15105" width="8" style="279" customWidth="1"/>
    <col min="15106" max="15106" width="7" style="279" customWidth="1"/>
    <col min="15107" max="15107" width="6" style="279" customWidth="1"/>
    <col min="15108" max="15108" width="5" style="279" customWidth="1"/>
    <col min="15109" max="15109" width="4" style="279" customWidth="1"/>
    <col min="15110" max="15110" width="3" style="279" customWidth="1"/>
    <col min="15111" max="15111" width="2" style="279" customWidth="1"/>
    <col min="15112" max="15346" width="9.140625" style="279"/>
    <col min="15347" max="15347" width="9.42578125" style="279" customWidth="1"/>
    <col min="15348" max="15348" width="67.5703125" style="279" customWidth="1"/>
    <col min="15349" max="15349" width="5.140625" style="279" customWidth="1"/>
    <col min="15350" max="15350" width="20" style="279" customWidth="1"/>
    <col min="15351" max="15351" width="20.7109375" style="279" customWidth="1"/>
    <col min="15352" max="15352" width="20.42578125" style="279" customWidth="1"/>
    <col min="15353" max="15353" width="21" style="279" customWidth="1"/>
    <col min="15354" max="15354" width="9.140625" style="279"/>
    <col min="15355" max="15355" width="14.140625" style="279" bestFit="1" customWidth="1"/>
    <col min="15356" max="15356" width="13.140625" style="279" customWidth="1"/>
    <col min="15357" max="15357" width="12" style="279" bestFit="1" customWidth="1"/>
    <col min="15358" max="15358" width="11" style="279" bestFit="1" customWidth="1"/>
    <col min="15359" max="15359" width="10" style="279" bestFit="1" customWidth="1"/>
    <col min="15360" max="15360" width="9" style="279" customWidth="1"/>
    <col min="15361" max="15361" width="8" style="279" customWidth="1"/>
    <col min="15362" max="15362" width="7" style="279" customWidth="1"/>
    <col min="15363" max="15363" width="6" style="279" customWidth="1"/>
    <col min="15364" max="15364" width="5" style="279" customWidth="1"/>
    <col min="15365" max="15365" width="4" style="279" customWidth="1"/>
    <col min="15366" max="15366" width="3" style="279" customWidth="1"/>
    <col min="15367" max="15367" width="2" style="279" customWidth="1"/>
    <col min="15368" max="15602" width="9.140625" style="279"/>
    <col min="15603" max="15603" width="9.42578125" style="279" customWidth="1"/>
    <col min="15604" max="15604" width="67.5703125" style="279" customWidth="1"/>
    <col min="15605" max="15605" width="5.140625" style="279" customWidth="1"/>
    <col min="15606" max="15606" width="20" style="279" customWidth="1"/>
    <col min="15607" max="15607" width="20.7109375" style="279" customWidth="1"/>
    <col min="15608" max="15608" width="20.42578125" style="279" customWidth="1"/>
    <col min="15609" max="15609" width="21" style="279" customWidth="1"/>
    <col min="15610" max="15610" width="9.140625" style="279"/>
    <col min="15611" max="15611" width="14.140625" style="279" bestFit="1" customWidth="1"/>
    <col min="15612" max="15612" width="13.140625" style="279" customWidth="1"/>
    <col min="15613" max="15613" width="12" style="279" bestFit="1" customWidth="1"/>
    <col min="15614" max="15614" width="11" style="279" bestFit="1" customWidth="1"/>
    <col min="15615" max="15615" width="10" style="279" bestFit="1" customWidth="1"/>
    <col min="15616" max="15616" width="9" style="279" customWidth="1"/>
    <col min="15617" max="15617" width="8" style="279" customWidth="1"/>
    <col min="15618" max="15618" width="7" style="279" customWidth="1"/>
    <col min="15619" max="15619" width="6" style="279" customWidth="1"/>
    <col min="15620" max="15620" width="5" style="279" customWidth="1"/>
    <col min="15621" max="15621" width="4" style="279" customWidth="1"/>
    <col min="15622" max="15622" width="3" style="279" customWidth="1"/>
    <col min="15623" max="15623" width="2" style="279" customWidth="1"/>
    <col min="15624" max="15858" width="9.140625" style="279"/>
    <col min="15859" max="15859" width="9.42578125" style="279" customWidth="1"/>
    <col min="15860" max="15860" width="67.5703125" style="279" customWidth="1"/>
    <col min="15861" max="15861" width="5.140625" style="279" customWidth="1"/>
    <col min="15862" max="15862" width="20" style="279" customWidth="1"/>
    <col min="15863" max="15863" width="20.7109375" style="279" customWidth="1"/>
    <col min="15864" max="15864" width="20.42578125" style="279" customWidth="1"/>
    <col min="15865" max="15865" width="21" style="279" customWidth="1"/>
    <col min="15866" max="15866" width="9.140625" style="279"/>
    <col min="15867" max="15867" width="14.140625" style="279" bestFit="1" customWidth="1"/>
    <col min="15868" max="15868" width="13.140625" style="279" customWidth="1"/>
    <col min="15869" max="15869" width="12" style="279" bestFit="1" customWidth="1"/>
    <col min="15870" max="15870" width="11" style="279" bestFit="1" customWidth="1"/>
    <col min="15871" max="15871" width="10" style="279" bestFit="1" customWidth="1"/>
    <col min="15872" max="15872" width="9" style="279" customWidth="1"/>
    <col min="15873" max="15873" width="8" style="279" customWidth="1"/>
    <col min="15874" max="15874" width="7" style="279" customWidth="1"/>
    <col min="15875" max="15875" width="6" style="279" customWidth="1"/>
    <col min="15876" max="15876" width="5" style="279" customWidth="1"/>
    <col min="15877" max="15877" width="4" style="279" customWidth="1"/>
    <col min="15878" max="15878" width="3" style="279" customWidth="1"/>
    <col min="15879" max="15879" width="2" style="279" customWidth="1"/>
    <col min="15880" max="16114" width="9.140625" style="279"/>
    <col min="16115" max="16115" width="9.42578125" style="279" customWidth="1"/>
    <col min="16116" max="16116" width="67.5703125" style="279" customWidth="1"/>
    <col min="16117" max="16117" width="5.140625" style="279" customWidth="1"/>
    <col min="16118" max="16118" width="20" style="279" customWidth="1"/>
    <col min="16119" max="16119" width="20.7109375" style="279" customWidth="1"/>
    <col min="16120" max="16120" width="20.42578125" style="279" customWidth="1"/>
    <col min="16121" max="16121" width="21" style="279" customWidth="1"/>
    <col min="16122" max="16122" width="9.140625" style="279"/>
    <col min="16123" max="16123" width="14.140625" style="279" bestFit="1" customWidth="1"/>
    <col min="16124" max="16124" width="13.140625" style="279" customWidth="1"/>
    <col min="16125" max="16125" width="12" style="279" bestFit="1" customWidth="1"/>
    <col min="16126" max="16126" width="11" style="279" bestFit="1" customWidth="1"/>
    <col min="16127" max="16127" width="10" style="279" bestFit="1" customWidth="1"/>
    <col min="16128" max="16128" width="9" style="279" customWidth="1"/>
    <col min="16129" max="16129" width="8" style="279" customWidth="1"/>
    <col min="16130" max="16130" width="7" style="279" customWidth="1"/>
    <col min="16131" max="16131" width="6" style="279" customWidth="1"/>
    <col min="16132" max="16132" width="5" style="279" customWidth="1"/>
    <col min="16133" max="16133" width="4" style="279" customWidth="1"/>
    <col min="16134" max="16134" width="3" style="279" customWidth="1"/>
    <col min="16135" max="16135" width="2" style="279" customWidth="1"/>
    <col min="16136" max="16384" width="9.140625" style="279"/>
  </cols>
  <sheetData>
    <row r="1" spans="1:13" ht="15">
      <c r="A1" s="308"/>
      <c r="B1" s="308"/>
      <c r="C1" s="445"/>
      <c r="D1" s="352"/>
      <c r="E1" s="353"/>
      <c r="F1" s="353"/>
      <c r="G1" s="353"/>
      <c r="H1" s="353"/>
    </row>
    <row r="2" spans="1:13" s="280" customFormat="1" ht="14.25">
      <c r="A2" s="355"/>
      <c r="B2" s="355"/>
      <c r="C2" s="446"/>
      <c r="D2" s="356"/>
      <c r="E2" s="357"/>
      <c r="F2" s="357"/>
      <c r="G2" s="357"/>
      <c r="H2" s="467" t="s">
        <v>1672</v>
      </c>
    </row>
    <row r="3" spans="1:13" ht="24.95" customHeight="1">
      <c r="A3" s="519"/>
      <c r="B3" s="519" t="str">
        <f>Index!$C$40</f>
        <v>Označenie</v>
      </c>
      <c r="C3" s="522" t="str">
        <f>Index!$C$41</f>
        <v>STRANA AKTÍV</v>
      </c>
      <c r="D3" s="524" t="str">
        <f>Index!$C$42</f>
        <v>č.r.</v>
      </c>
      <c r="E3" s="526" t="str">
        <f>Index!$C$43</f>
        <v>Bežné účtovné obdobie</v>
      </c>
      <c r="F3" s="527"/>
      <c r="G3" s="528"/>
      <c r="H3" s="519" t="str">
        <f>Index!$C$44</f>
        <v>Bezprostredne predchádzajúce účtovné obdobie</v>
      </c>
    </row>
    <row r="4" spans="1:13" ht="24.95" customHeight="1">
      <c r="A4" s="520"/>
      <c r="B4" s="520"/>
      <c r="C4" s="523"/>
      <c r="D4" s="525"/>
      <c r="E4" s="529"/>
      <c r="F4" s="530"/>
      <c r="G4" s="531"/>
      <c r="H4" s="534"/>
    </row>
    <row r="5" spans="1:13" ht="11.25">
      <c r="A5" s="520"/>
      <c r="B5" s="520"/>
      <c r="C5" s="523"/>
      <c r="D5" s="525"/>
      <c r="E5" s="1" t="str">
        <f>Index!$C$45</f>
        <v>Brutto</v>
      </c>
      <c r="F5" s="2" t="str">
        <f>Index!$C$46</f>
        <v>Korekcia</v>
      </c>
      <c r="G5" s="3" t="str">
        <f>Index!$C$47</f>
        <v>Netto</v>
      </c>
      <c r="H5" s="2" t="str">
        <f>Index!$C$47</f>
        <v>Netto</v>
      </c>
    </row>
    <row r="6" spans="1:13" ht="11.25">
      <c r="A6" s="4"/>
      <c r="B6" s="4" t="s">
        <v>8</v>
      </c>
      <c r="C6" s="447" t="s">
        <v>9</v>
      </c>
      <c r="D6" s="4" t="s">
        <v>10</v>
      </c>
      <c r="E6" s="1" t="str">
        <f>Index!$C$48</f>
        <v>1 (časť 1)</v>
      </c>
      <c r="F6" s="1" t="str">
        <f>Index!$C$49</f>
        <v>1 (časť 2)</v>
      </c>
      <c r="G6" s="4">
        <v>2</v>
      </c>
      <c r="H6" s="4">
        <v>3</v>
      </c>
    </row>
    <row r="7" spans="1:13" ht="11.25">
      <c r="A7" s="5"/>
      <c r="B7" s="5"/>
      <c r="C7" s="447"/>
      <c r="D7" s="4"/>
      <c r="E7" s="6" t="str">
        <f>Index!$C$50</f>
        <v>(v eurách)</v>
      </c>
      <c r="F7" s="6" t="str">
        <f>Index!$C$50</f>
        <v>(v eurách)</v>
      </c>
      <c r="G7" s="6" t="str">
        <f>Index!$C$50</f>
        <v>(v eurách)</v>
      </c>
      <c r="H7" s="7" t="str">
        <f>Index!$C$50</f>
        <v>(v eurách)</v>
      </c>
    </row>
    <row r="8" spans="1:13" ht="12.75">
      <c r="A8" s="282" t="str">
        <f>"BS"&amp;0&amp;D8</f>
        <v>BS001</v>
      </c>
      <c r="B8" s="282"/>
      <c r="C8" s="448" t="str">
        <f>Index!C52</f>
        <v>Spolu majetok (r. 02 + r. 33 + r. 74)</v>
      </c>
      <c r="D8" s="283" t="s">
        <v>168</v>
      </c>
      <c r="E8" s="284">
        <v>27757995</v>
      </c>
      <c r="F8" s="284">
        <v>5587238</v>
      </c>
      <c r="G8" s="284">
        <v>22170757</v>
      </c>
      <c r="H8" s="284">
        <v>20299762</v>
      </c>
      <c r="I8" s="471"/>
      <c r="J8" s="471"/>
      <c r="K8" s="471"/>
      <c r="L8" s="471"/>
      <c r="M8" s="471"/>
    </row>
    <row r="9" spans="1:13" ht="12.75">
      <c r="A9" s="282" t="str">
        <f t="shared" ref="A9:A72" si="0">"BS"&amp;0&amp;D9</f>
        <v>BS002</v>
      </c>
      <c r="B9" s="282" t="s">
        <v>12</v>
      </c>
      <c r="C9" s="448" t="str">
        <f>Index!C53</f>
        <v>Neobežný majetok (r. 03 + r. 11 + r. 21)</v>
      </c>
      <c r="D9" s="283" t="s">
        <v>169</v>
      </c>
      <c r="E9" s="284">
        <v>12162560</v>
      </c>
      <c r="F9" s="284">
        <v>5539946</v>
      </c>
      <c r="G9" s="284">
        <v>6622614</v>
      </c>
      <c r="H9" s="284">
        <v>5070938</v>
      </c>
      <c r="I9" s="471"/>
      <c r="J9" s="471"/>
      <c r="K9" s="471"/>
      <c r="L9" s="471"/>
      <c r="M9" s="471"/>
    </row>
    <row r="10" spans="1:13" ht="12.75">
      <c r="A10" s="285" t="str">
        <f t="shared" si="0"/>
        <v>BS003</v>
      </c>
      <c r="B10" s="285" t="s">
        <v>13</v>
      </c>
      <c r="C10" s="449" t="str">
        <f>Index!C54</f>
        <v>Dlhodobý nehmotný majetok súčet (r. 04 až r. 10)</v>
      </c>
      <c r="D10" s="283" t="s">
        <v>170</v>
      </c>
      <c r="E10" s="284">
        <v>491499</v>
      </c>
      <c r="F10" s="284">
        <v>285233</v>
      </c>
      <c r="G10" s="284">
        <v>206266</v>
      </c>
      <c r="H10" s="284">
        <v>247610</v>
      </c>
      <c r="I10" s="471"/>
      <c r="J10" s="471"/>
      <c r="K10" s="471"/>
      <c r="L10" s="471"/>
      <c r="M10" s="471"/>
    </row>
    <row r="11" spans="1:13" ht="12.75">
      <c r="A11" s="286" t="str">
        <f t="shared" si="0"/>
        <v>BS004</v>
      </c>
      <c r="B11" s="286" t="s">
        <v>103</v>
      </c>
      <c r="C11" s="450" t="str">
        <f>Index!C55</f>
        <v>Aktivované náklady na vývoj (012) - /072, 091A/</v>
      </c>
      <c r="D11" s="287" t="s">
        <v>172</v>
      </c>
      <c r="E11" s="9">
        <v>0</v>
      </c>
      <c r="F11" s="9">
        <v>0</v>
      </c>
      <c r="G11" s="289">
        <v>0</v>
      </c>
      <c r="H11" s="9">
        <v>0</v>
      </c>
      <c r="I11" s="471"/>
      <c r="J11" s="471"/>
      <c r="K11" s="471"/>
      <c r="L11" s="471"/>
      <c r="M11" s="471"/>
    </row>
    <row r="12" spans="1:13" ht="12.75">
      <c r="A12" s="286" t="str">
        <f t="shared" si="0"/>
        <v>BS005</v>
      </c>
      <c r="B12" s="286" t="s">
        <v>14</v>
      </c>
      <c r="C12" s="450" t="str">
        <f>Index!C56</f>
        <v>Softvér (013) - /073, 091A/</v>
      </c>
      <c r="D12" s="287" t="s">
        <v>173</v>
      </c>
      <c r="E12" s="9">
        <v>491499</v>
      </c>
      <c r="F12" s="9">
        <v>285233</v>
      </c>
      <c r="G12" s="289">
        <v>206266</v>
      </c>
      <c r="H12" s="9">
        <v>247610</v>
      </c>
      <c r="I12" s="471"/>
      <c r="J12" s="471"/>
      <c r="K12" s="471"/>
      <c r="L12" s="471"/>
      <c r="M12" s="471"/>
    </row>
    <row r="13" spans="1:13" ht="12.75">
      <c r="A13" s="286" t="str">
        <f t="shared" si="0"/>
        <v>BS006</v>
      </c>
      <c r="B13" s="286" t="s">
        <v>16</v>
      </c>
      <c r="C13" s="450" t="str">
        <f>Index!C57</f>
        <v>Oceniteľné práva (014) - /074, 091A/</v>
      </c>
      <c r="D13" s="287" t="s">
        <v>175</v>
      </c>
      <c r="E13" s="9">
        <v>0</v>
      </c>
      <c r="F13" s="9">
        <v>0</v>
      </c>
      <c r="G13" s="289">
        <v>0</v>
      </c>
      <c r="H13" s="9">
        <v>0</v>
      </c>
      <c r="I13" s="471"/>
      <c r="J13" s="471"/>
      <c r="K13" s="471"/>
      <c r="L13" s="471"/>
      <c r="M13" s="471"/>
    </row>
    <row r="14" spans="1:13" ht="12.75">
      <c r="A14" s="286" t="str">
        <f t="shared" si="0"/>
        <v>BS007</v>
      </c>
      <c r="B14" s="286" t="s">
        <v>18</v>
      </c>
      <c r="C14" s="450" t="str">
        <f>Index!C58</f>
        <v>Goodwill (015) - /075, 091A/</v>
      </c>
      <c r="D14" s="287" t="s">
        <v>177</v>
      </c>
      <c r="E14" s="9">
        <v>0</v>
      </c>
      <c r="F14" s="9">
        <v>0</v>
      </c>
      <c r="G14" s="289">
        <v>0</v>
      </c>
      <c r="H14" s="9">
        <v>0</v>
      </c>
      <c r="I14" s="471"/>
      <c r="J14" s="471"/>
      <c r="K14" s="471"/>
      <c r="L14" s="471"/>
      <c r="M14" s="471"/>
    </row>
    <row r="15" spans="1:13" ht="12.75">
      <c r="A15" s="286" t="str">
        <f t="shared" si="0"/>
        <v>BS008</v>
      </c>
      <c r="B15" s="286" t="s">
        <v>20</v>
      </c>
      <c r="C15" s="450" t="str">
        <f>Index!C59</f>
        <v>Ostatný dlhodobý nehmotný majetok (019, 01X) - /079, 07X, 091A/</v>
      </c>
      <c r="D15" s="287" t="s">
        <v>178</v>
      </c>
      <c r="E15" s="9">
        <v>0</v>
      </c>
      <c r="F15" s="9">
        <v>0</v>
      </c>
      <c r="G15" s="289">
        <v>0</v>
      </c>
      <c r="H15" s="9">
        <v>0</v>
      </c>
      <c r="I15" s="471"/>
      <c r="J15" s="471"/>
      <c r="K15" s="471"/>
      <c r="L15" s="471"/>
      <c r="M15" s="471"/>
    </row>
    <row r="16" spans="1:13" ht="12.75">
      <c r="A16" s="286" t="str">
        <f t="shared" si="0"/>
        <v>BS009</v>
      </c>
      <c r="B16" s="286" t="s">
        <v>22</v>
      </c>
      <c r="C16" s="450" t="str">
        <f>Index!C60</f>
        <v>Obstarávaný dlhodobý nehmotný majetok (041) - 093</v>
      </c>
      <c r="D16" s="287" t="s">
        <v>179</v>
      </c>
      <c r="E16" s="9">
        <v>0</v>
      </c>
      <c r="F16" s="9">
        <v>0</v>
      </c>
      <c r="G16" s="289">
        <v>0</v>
      </c>
      <c r="H16" s="9">
        <v>0</v>
      </c>
      <c r="I16" s="471"/>
      <c r="J16" s="471"/>
      <c r="K16" s="471"/>
      <c r="L16" s="471"/>
      <c r="M16" s="471"/>
    </row>
    <row r="17" spans="1:13" ht="12.75">
      <c r="A17" s="286" t="str">
        <f t="shared" si="0"/>
        <v>BS010</v>
      </c>
      <c r="B17" s="286" t="s">
        <v>24</v>
      </c>
      <c r="C17" s="450" t="str">
        <f>Index!C61</f>
        <v>Poskytnuté preddavky na dlhodobý nehmotný majetok (051) - /095A/</v>
      </c>
      <c r="D17" s="287" t="s">
        <v>781</v>
      </c>
      <c r="E17" s="9">
        <v>0</v>
      </c>
      <c r="F17" s="9">
        <v>0</v>
      </c>
      <c r="G17" s="289">
        <v>0</v>
      </c>
      <c r="H17" s="9">
        <v>0</v>
      </c>
      <c r="I17" s="471"/>
      <c r="J17" s="471"/>
      <c r="K17" s="471"/>
      <c r="L17" s="471"/>
      <c r="M17" s="471"/>
    </row>
    <row r="18" spans="1:13" ht="12.75">
      <c r="A18" s="285" t="str">
        <f t="shared" si="0"/>
        <v>BS011</v>
      </c>
      <c r="B18" s="285" t="s">
        <v>26</v>
      </c>
      <c r="C18" s="449" t="str">
        <f>Index!C62</f>
        <v>Dlhodobý hmotný majetok súčet (r. 12 až r. 20)</v>
      </c>
      <c r="D18" s="283" t="s">
        <v>782</v>
      </c>
      <c r="E18" s="284">
        <v>11671061</v>
      </c>
      <c r="F18" s="284">
        <v>5254713</v>
      </c>
      <c r="G18" s="284">
        <v>6416348</v>
      </c>
      <c r="H18" s="284">
        <v>4823328</v>
      </c>
      <c r="I18" s="471"/>
      <c r="J18" s="471"/>
      <c r="K18" s="471"/>
      <c r="L18" s="471"/>
      <c r="M18" s="471"/>
    </row>
    <row r="19" spans="1:13" ht="12.75">
      <c r="A19" s="286" t="str">
        <f t="shared" si="0"/>
        <v>BS012</v>
      </c>
      <c r="B19" s="286" t="s">
        <v>27</v>
      </c>
      <c r="C19" s="450" t="str">
        <f>Index!C63</f>
        <v>Pozemky (031) - 092A</v>
      </c>
      <c r="D19" s="287" t="s">
        <v>783</v>
      </c>
      <c r="E19" s="9">
        <v>0</v>
      </c>
      <c r="F19" s="9">
        <v>0</v>
      </c>
      <c r="G19" s="289">
        <v>0</v>
      </c>
      <c r="H19" s="9">
        <v>0</v>
      </c>
      <c r="I19" s="471"/>
      <c r="J19" s="471"/>
      <c r="K19" s="471"/>
      <c r="L19" s="471"/>
      <c r="M19" s="471"/>
    </row>
    <row r="20" spans="1:13" ht="12.75">
      <c r="A20" s="286" t="str">
        <f t="shared" si="0"/>
        <v>BS013</v>
      </c>
      <c r="B20" s="286" t="s">
        <v>29</v>
      </c>
      <c r="C20" s="450" t="str">
        <f>Index!C64</f>
        <v>Stavby (021) - /081, 092A/</v>
      </c>
      <c r="D20" s="287" t="s">
        <v>784</v>
      </c>
      <c r="E20" s="9">
        <v>0</v>
      </c>
      <c r="F20" s="9">
        <v>0</v>
      </c>
      <c r="G20" s="289">
        <v>0</v>
      </c>
      <c r="H20" s="9">
        <v>0</v>
      </c>
      <c r="I20" s="471"/>
      <c r="J20" s="471"/>
      <c r="K20" s="471"/>
      <c r="L20" s="471"/>
      <c r="M20" s="471"/>
    </row>
    <row r="21" spans="1:13" ht="12.75">
      <c r="A21" s="290" t="str">
        <f t="shared" si="0"/>
        <v>BS014</v>
      </c>
      <c r="B21" s="290" t="s">
        <v>31</v>
      </c>
      <c r="C21" s="451" t="str">
        <f>Index!C65</f>
        <v>Samostatné hnuteľné veci a súbory hnuteľných vecí (022) - /082, 092A/</v>
      </c>
      <c r="D21" s="287" t="s">
        <v>785</v>
      </c>
      <c r="E21" s="9">
        <v>7487774</v>
      </c>
      <c r="F21" s="9">
        <v>4068851</v>
      </c>
      <c r="G21" s="291">
        <v>3418923</v>
      </c>
      <c r="H21" s="9">
        <v>3352747</v>
      </c>
      <c r="I21" s="471"/>
      <c r="J21" s="471"/>
      <c r="K21" s="471"/>
      <c r="L21" s="471"/>
      <c r="M21" s="471"/>
    </row>
    <row r="22" spans="1:13" ht="12.75">
      <c r="A22" s="286" t="str">
        <f t="shared" si="0"/>
        <v>BS015</v>
      </c>
      <c r="B22" s="286" t="s">
        <v>33</v>
      </c>
      <c r="C22" s="450" t="str">
        <f>Index!C66</f>
        <v>Pestovateľské celky trvalých porastov (025) - /085, 092A/</v>
      </c>
      <c r="D22" s="287" t="s">
        <v>788</v>
      </c>
      <c r="E22" s="9">
        <v>0</v>
      </c>
      <c r="F22" s="9">
        <v>0</v>
      </c>
      <c r="G22" s="289">
        <v>0</v>
      </c>
      <c r="H22" s="9">
        <v>0</v>
      </c>
      <c r="I22" s="471"/>
      <c r="J22" s="471"/>
      <c r="K22" s="471"/>
      <c r="L22" s="471"/>
      <c r="M22" s="471"/>
    </row>
    <row r="23" spans="1:13" ht="12.75">
      <c r="A23" s="286" t="str">
        <f t="shared" si="0"/>
        <v>BS016</v>
      </c>
      <c r="B23" s="286" t="s">
        <v>35</v>
      </c>
      <c r="C23" s="450" t="str">
        <f>Index!C67</f>
        <v>Základné stádo a ťažné zvieratá (026) - /086, 092A/</v>
      </c>
      <c r="D23" s="287" t="s">
        <v>789</v>
      </c>
      <c r="E23" s="9">
        <v>0</v>
      </c>
      <c r="F23" s="9">
        <v>0</v>
      </c>
      <c r="G23" s="289">
        <v>0</v>
      </c>
      <c r="H23" s="9">
        <v>0</v>
      </c>
      <c r="I23" s="471"/>
      <c r="J23" s="471"/>
      <c r="K23" s="471"/>
      <c r="L23" s="471"/>
      <c r="M23" s="471"/>
    </row>
    <row r="24" spans="1:13" ht="12.75">
      <c r="A24" s="286" t="str">
        <f t="shared" si="0"/>
        <v>BS017</v>
      </c>
      <c r="B24" s="286" t="s">
        <v>37</v>
      </c>
      <c r="C24" s="450" t="str">
        <f>Index!C68</f>
        <v>Ostatný dlhodobý hmotný majetok (029, 02X, 032) - /089, 08X, 092A/</v>
      </c>
      <c r="D24" s="287" t="s">
        <v>790</v>
      </c>
      <c r="E24" s="9">
        <v>2267188</v>
      </c>
      <c r="F24" s="9">
        <v>1185862</v>
      </c>
      <c r="G24" s="289">
        <v>1081326</v>
      </c>
      <c r="H24" s="9">
        <v>1045390</v>
      </c>
      <c r="I24" s="471"/>
      <c r="J24" s="471"/>
      <c r="K24" s="471"/>
      <c r="L24" s="471"/>
      <c r="M24" s="471"/>
    </row>
    <row r="25" spans="1:13" ht="12.75">
      <c r="A25" s="286" t="str">
        <f t="shared" si="0"/>
        <v>BS018</v>
      </c>
      <c r="B25" s="286" t="s">
        <v>39</v>
      </c>
      <c r="C25" s="450" t="str">
        <f>Index!C69</f>
        <v>Obstarávaný dlhodobý hmotný majetok (042) - 094</v>
      </c>
      <c r="D25" s="287" t="s">
        <v>791</v>
      </c>
      <c r="E25" s="9">
        <v>1209965</v>
      </c>
      <c r="F25" s="9">
        <v>0</v>
      </c>
      <c r="G25" s="289">
        <v>1209965</v>
      </c>
      <c r="H25" s="9">
        <v>271122</v>
      </c>
      <c r="I25" s="471"/>
      <c r="J25" s="471"/>
      <c r="K25" s="471"/>
      <c r="L25" s="471"/>
      <c r="M25" s="471"/>
    </row>
    <row r="26" spans="1:13" ht="12.75">
      <c r="A26" s="286" t="str">
        <f t="shared" si="0"/>
        <v>BS019</v>
      </c>
      <c r="B26" s="286" t="s">
        <v>41</v>
      </c>
      <c r="C26" s="450" t="str">
        <f>Index!C70</f>
        <v>Poskytnuté preddavky na dlhodobý hmotný majetok (052) - /095A/</v>
      </c>
      <c r="D26" s="287" t="s">
        <v>793</v>
      </c>
      <c r="E26" s="9">
        <v>706134</v>
      </c>
      <c r="F26" s="9">
        <v>0</v>
      </c>
      <c r="G26" s="289">
        <v>706134</v>
      </c>
      <c r="H26" s="9">
        <v>154069</v>
      </c>
      <c r="I26" s="471"/>
      <c r="J26" s="471"/>
      <c r="K26" s="471"/>
      <c r="L26" s="471"/>
      <c r="M26" s="471"/>
    </row>
    <row r="27" spans="1:13" ht="12.75">
      <c r="A27" s="286" t="str">
        <f t="shared" si="0"/>
        <v>BS020</v>
      </c>
      <c r="B27" s="286" t="s">
        <v>42</v>
      </c>
      <c r="C27" s="450" t="str">
        <f>Index!C71</f>
        <v>Opravná položka k nadobudnutému majetku (+/- 097) +/- 098</v>
      </c>
      <c r="D27" s="287" t="s">
        <v>795</v>
      </c>
      <c r="E27" s="9">
        <v>0</v>
      </c>
      <c r="F27" s="9">
        <v>0</v>
      </c>
      <c r="G27" s="289">
        <v>0</v>
      </c>
      <c r="H27" s="9">
        <v>0</v>
      </c>
      <c r="I27" s="471"/>
      <c r="J27" s="471"/>
      <c r="K27" s="471"/>
      <c r="L27" s="471"/>
      <c r="M27" s="471"/>
    </row>
    <row r="28" spans="1:13" ht="12.75">
      <c r="A28" s="282" t="str">
        <f t="shared" si="0"/>
        <v>BS021</v>
      </c>
      <c r="B28" s="282" t="s">
        <v>44</v>
      </c>
      <c r="C28" s="448" t="str">
        <f>Index!C72</f>
        <v>Dlhodobý finančný majetok súčet (r. 22 až r. 32)</v>
      </c>
      <c r="D28" s="283" t="s">
        <v>796</v>
      </c>
      <c r="E28" s="284">
        <v>0</v>
      </c>
      <c r="F28" s="284">
        <v>0</v>
      </c>
      <c r="G28" s="284">
        <v>0</v>
      </c>
      <c r="H28" s="284">
        <v>0</v>
      </c>
      <c r="I28" s="471"/>
      <c r="J28" s="471"/>
      <c r="K28" s="471"/>
      <c r="L28" s="471"/>
      <c r="M28" s="471"/>
    </row>
    <row r="29" spans="1:13" ht="25.5">
      <c r="A29" s="286" t="str">
        <f t="shared" si="0"/>
        <v>BS022</v>
      </c>
      <c r="B29" s="286" t="s">
        <v>45</v>
      </c>
      <c r="C29" s="450" t="str">
        <f>Index!C73</f>
        <v>Podielové cenné papiere a podiely v prepojených účtovných jednotkách (061A, 062A, 063A) - /096A/</v>
      </c>
      <c r="D29" s="287" t="s">
        <v>797</v>
      </c>
      <c r="E29" s="9">
        <v>0</v>
      </c>
      <c r="F29" s="9">
        <v>0</v>
      </c>
      <c r="G29" s="289">
        <v>0</v>
      </c>
      <c r="H29" s="9">
        <v>0</v>
      </c>
      <c r="I29" s="471"/>
      <c r="J29" s="471"/>
      <c r="K29" s="471"/>
      <c r="L29" s="471"/>
      <c r="M29" s="471"/>
    </row>
    <row r="30" spans="1:13" ht="25.5">
      <c r="A30" s="286" t="str">
        <f t="shared" si="0"/>
        <v>BS023</v>
      </c>
      <c r="B30" s="286" t="s">
        <v>46</v>
      </c>
      <c r="C30" s="450" t="str">
        <f>Index!C74</f>
        <v>Podielové cenné papiere a podiely s podielovou účasťou okrem v prepojených účtovných jednotkách (062) - /096A/</v>
      </c>
      <c r="D30" s="287" t="s">
        <v>799</v>
      </c>
      <c r="E30" s="9">
        <v>0</v>
      </c>
      <c r="F30" s="9">
        <v>0</v>
      </c>
      <c r="G30" s="289">
        <v>0</v>
      </c>
      <c r="H30" s="9">
        <v>0</v>
      </c>
      <c r="I30" s="471"/>
      <c r="J30" s="471"/>
      <c r="K30" s="471"/>
      <c r="L30" s="471"/>
      <c r="M30" s="471"/>
    </row>
    <row r="31" spans="1:13" ht="12.75">
      <c r="A31" s="286" t="str">
        <f t="shared" si="0"/>
        <v>BS024</v>
      </c>
      <c r="B31" s="286" t="s">
        <v>47</v>
      </c>
      <c r="C31" s="450" t="str">
        <f>Index!C75</f>
        <v>Ostatné realizovateľné cenné papiere a podiely (063A) - 096A</v>
      </c>
      <c r="D31" s="287" t="s">
        <v>800</v>
      </c>
      <c r="E31" s="9">
        <v>0</v>
      </c>
      <c r="F31" s="9">
        <v>0</v>
      </c>
      <c r="G31" s="289">
        <v>0</v>
      </c>
      <c r="H31" s="9">
        <v>0</v>
      </c>
      <c r="I31" s="471"/>
      <c r="J31" s="471"/>
      <c r="K31" s="471"/>
      <c r="L31" s="471"/>
      <c r="M31" s="471"/>
    </row>
    <row r="32" spans="1:13" ht="12.75">
      <c r="A32" s="286" t="str">
        <f t="shared" si="0"/>
        <v>BS025</v>
      </c>
      <c r="B32" s="286" t="s">
        <v>48</v>
      </c>
      <c r="C32" s="450" t="str">
        <f>Index!C76</f>
        <v>Pôžičky prepojeným účtovným jednotkám (066A) - 096A</v>
      </c>
      <c r="D32" s="287" t="s">
        <v>801</v>
      </c>
      <c r="E32" s="9">
        <v>0</v>
      </c>
      <c r="F32" s="9">
        <v>0</v>
      </c>
      <c r="G32" s="289">
        <v>0</v>
      </c>
      <c r="H32" s="9">
        <v>0</v>
      </c>
      <c r="I32" s="471"/>
      <c r="J32" s="471"/>
      <c r="K32" s="471"/>
      <c r="L32" s="471"/>
      <c r="M32" s="471"/>
    </row>
    <row r="33" spans="1:13" ht="25.5">
      <c r="A33" s="360" t="str">
        <f t="shared" si="0"/>
        <v>BS026</v>
      </c>
      <c r="B33" s="360" t="s">
        <v>49</v>
      </c>
      <c r="C33" s="452" t="str">
        <f>Index!C77</f>
        <v>Pôžičky v rámci podielovej účasti okrem prepojeným účtovným jednotkám (066A) - 096A</v>
      </c>
      <c r="D33" s="287" t="s">
        <v>802</v>
      </c>
      <c r="E33" s="9">
        <v>0</v>
      </c>
      <c r="F33" s="9">
        <v>0</v>
      </c>
      <c r="G33" s="362">
        <v>0</v>
      </c>
      <c r="H33" s="9">
        <v>0</v>
      </c>
      <c r="I33" s="471"/>
      <c r="J33" s="471"/>
      <c r="K33" s="471"/>
      <c r="L33" s="471"/>
      <c r="M33" s="471"/>
    </row>
    <row r="34" spans="1:13" ht="12.75">
      <c r="A34" s="360" t="str">
        <f t="shared" si="0"/>
        <v>BS027</v>
      </c>
      <c r="B34" s="360" t="s">
        <v>50</v>
      </c>
      <c r="C34" s="452" t="str">
        <f>Index!C78</f>
        <v>Ostatné pôžičky (067A) - /096A/</v>
      </c>
      <c r="D34" s="287" t="s">
        <v>803</v>
      </c>
      <c r="E34" s="9">
        <v>0</v>
      </c>
      <c r="F34" s="9">
        <v>0</v>
      </c>
      <c r="G34" s="362">
        <v>0</v>
      </c>
      <c r="H34" s="9">
        <v>0</v>
      </c>
      <c r="I34" s="471"/>
      <c r="J34" s="471"/>
      <c r="K34" s="471"/>
      <c r="L34" s="471"/>
      <c r="M34" s="471"/>
    </row>
    <row r="35" spans="1:13" ht="25.5">
      <c r="A35" s="360" t="str">
        <f t="shared" si="0"/>
        <v>BS028</v>
      </c>
      <c r="B35" s="360" t="s">
        <v>51</v>
      </c>
      <c r="C35" s="452" t="str">
        <f>Index!C79</f>
        <v>Dlhové cenné papiere a ostatný dlhodobý finančný majetok (065A, 069A, 06XA) - 096A</v>
      </c>
      <c r="D35" s="287" t="s">
        <v>804</v>
      </c>
      <c r="E35" s="9">
        <v>0</v>
      </c>
      <c r="F35" s="9">
        <v>0</v>
      </c>
      <c r="G35" s="362">
        <v>0</v>
      </c>
      <c r="H35" s="9">
        <v>0</v>
      </c>
      <c r="I35" s="471"/>
      <c r="J35" s="471"/>
      <c r="K35" s="471"/>
      <c r="L35" s="471"/>
      <c r="M35" s="471"/>
    </row>
    <row r="36" spans="1:13" ht="25.5">
      <c r="A36" s="360" t="str">
        <f t="shared" si="0"/>
        <v>BS029</v>
      </c>
      <c r="B36" s="360" t="s">
        <v>52</v>
      </c>
      <c r="C36" s="452" t="str">
        <f>Index!C80</f>
        <v>Pôžičky a ostatný dlhodobý finančný majetok so zostatkovou dobou splatnosti najviac jeden rok (066A, 067A, 069A, 06XA) - 096A</v>
      </c>
      <c r="D36" s="287" t="s">
        <v>808</v>
      </c>
      <c r="E36" s="9">
        <v>0</v>
      </c>
      <c r="F36" s="9">
        <v>0</v>
      </c>
      <c r="G36" s="362">
        <v>0</v>
      </c>
      <c r="H36" s="9">
        <v>0</v>
      </c>
      <c r="I36" s="471"/>
      <c r="J36" s="471"/>
      <c r="K36" s="471"/>
      <c r="L36" s="471"/>
      <c r="M36" s="471"/>
    </row>
    <row r="37" spans="1:13" ht="12.75">
      <c r="A37" s="360" t="str">
        <f t="shared" si="0"/>
        <v>BS030</v>
      </c>
      <c r="B37" s="360" t="s">
        <v>1005</v>
      </c>
      <c r="C37" s="452" t="str">
        <f>Index!C81</f>
        <v>Účty v bankách s dobou viazanosti dlhšou ako jeden rok (22XA)</v>
      </c>
      <c r="D37" s="287" t="s">
        <v>810</v>
      </c>
      <c r="E37" s="9">
        <v>0</v>
      </c>
      <c r="F37" s="9">
        <v>0</v>
      </c>
      <c r="G37" s="362">
        <v>0</v>
      </c>
      <c r="H37" s="9">
        <v>0</v>
      </c>
      <c r="I37" s="471"/>
      <c r="J37" s="471"/>
      <c r="K37" s="471"/>
      <c r="L37" s="471"/>
      <c r="M37" s="471"/>
    </row>
    <row r="38" spans="1:13" ht="12.75">
      <c r="A38" s="360" t="str">
        <f t="shared" si="0"/>
        <v>BS031</v>
      </c>
      <c r="B38" s="360" t="s">
        <v>1006</v>
      </c>
      <c r="C38" s="452" t="str">
        <f>Index!C82</f>
        <v>Obstarávaný dlhodobý finančný majetok (043) - /096A/</v>
      </c>
      <c r="D38" s="287" t="s">
        <v>812</v>
      </c>
      <c r="E38" s="9">
        <v>0</v>
      </c>
      <c r="F38" s="9">
        <v>0</v>
      </c>
      <c r="G38" s="362">
        <v>0</v>
      </c>
      <c r="H38" s="9">
        <v>0</v>
      </c>
      <c r="I38" s="471"/>
      <c r="J38" s="471"/>
      <c r="K38" s="471"/>
      <c r="L38" s="471"/>
      <c r="M38" s="471"/>
    </row>
    <row r="39" spans="1:13" ht="12.75">
      <c r="A39" s="360" t="str">
        <f t="shared" si="0"/>
        <v>BS032</v>
      </c>
      <c r="B39" s="360" t="s">
        <v>1007</v>
      </c>
      <c r="C39" s="452" t="str">
        <f>Index!C83</f>
        <v>Poskytnuté preddavky na dlhodobý finančný majetok (053) - /095A/</v>
      </c>
      <c r="D39" s="287" t="s">
        <v>814</v>
      </c>
      <c r="E39" s="9">
        <v>0</v>
      </c>
      <c r="F39" s="9">
        <v>0</v>
      </c>
      <c r="G39" s="362">
        <v>0</v>
      </c>
      <c r="H39" s="9">
        <v>0</v>
      </c>
      <c r="I39" s="471"/>
      <c r="J39" s="471"/>
      <c r="K39" s="471"/>
      <c r="L39" s="471"/>
      <c r="M39" s="471"/>
    </row>
    <row r="40" spans="1:13" ht="12.75">
      <c r="A40" s="282" t="str">
        <f t="shared" si="0"/>
        <v>BS033</v>
      </c>
      <c r="B40" s="282" t="s">
        <v>53</v>
      </c>
      <c r="C40" s="448" t="str">
        <f>Index!C84</f>
        <v>Obežný majetok (r. 34 + r. 41 + r. 53 + r. 66 + r. 71)</v>
      </c>
      <c r="D40" s="283" t="s">
        <v>815</v>
      </c>
      <c r="E40" s="284">
        <v>15478404</v>
      </c>
      <c r="F40" s="284">
        <v>47292</v>
      </c>
      <c r="G40" s="284">
        <v>15431112</v>
      </c>
      <c r="H40" s="284">
        <v>15062263</v>
      </c>
      <c r="I40" s="471"/>
      <c r="J40" s="471"/>
      <c r="K40" s="471"/>
      <c r="L40" s="471"/>
      <c r="M40" s="471"/>
    </row>
    <row r="41" spans="1:13" ht="12.75">
      <c r="A41" s="282" t="str">
        <f t="shared" si="0"/>
        <v>BS034</v>
      </c>
      <c r="B41" s="282" t="s">
        <v>54</v>
      </c>
      <c r="C41" s="448" t="str">
        <f>Index!C85</f>
        <v>Zásoby súčet (r. 35 až r. 40)</v>
      </c>
      <c r="D41" s="283" t="s">
        <v>816</v>
      </c>
      <c r="E41" s="284">
        <v>7967975</v>
      </c>
      <c r="F41" s="284">
        <v>33460</v>
      </c>
      <c r="G41" s="284">
        <v>7934515</v>
      </c>
      <c r="H41" s="284">
        <v>5232681</v>
      </c>
      <c r="I41" s="471"/>
      <c r="J41" s="471"/>
      <c r="K41" s="471"/>
      <c r="L41" s="471"/>
      <c r="M41" s="471"/>
    </row>
    <row r="42" spans="1:13" ht="12.75">
      <c r="A42" s="300" t="str">
        <f t="shared" si="0"/>
        <v>BS035</v>
      </c>
      <c r="B42" s="300" t="s">
        <v>55</v>
      </c>
      <c r="C42" s="364" t="str">
        <f>Index!C86</f>
        <v>Materiál (112, 119, 11X) - /191, 19X/</v>
      </c>
      <c r="D42" s="287" t="s">
        <v>817</v>
      </c>
      <c r="E42" s="9">
        <v>4792182</v>
      </c>
      <c r="F42" s="9">
        <v>10441</v>
      </c>
      <c r="G42" s="362">
        <v>4781741</v>
      </c>
      <c r="H42" s="9">
        <v>2966836</v>
      </c>
      <c r="I42" s="471"/>
      <c r="J42" s="471"/>
      <c r="K42" s="471"/>
      <c r="L42" s="471"/>
      <c r="M42" s="471"/>
    </row>
    <row r="43" spans="1:13" ht="25.5">
      <c r="A43" s="300" t="str">
        <f t="shared" si="0"/>
        <v>BS036</v>
      </c>
      <c r="B43" s="300" t="s">
        <v>57</v>
      </c>
      <c r="C43" s="364" t="str">
        <f>Index!C87</f>
        <v>Nedokončená výroba a polotovary vlastnej výroby (121, 122, 12X) - /192, 193, 19X/</v>
      </c>
      <c r="D43" s="287" t="s">
        <v>818</v>
      </c>
      <c r="E43" s="9">
        <v>2070130</v>
      </c>
      <c r="F43" s="9">
        <v>0</v>
      </c>
      <c r="G43" s="362">
        <v>2070130</v>
      </c>
      <c r="H43" s="9">
        <v>1528219</v>
      </c>
      <c r="I43" s="471"/>
      <c r="J43" s="471"/>
      <c r="K43" s="471"/>
      <c r="L43" s="471"/>
      <c r="M43" s="471"/>
    </row>
    <row r="44" spans="1:13" ht="12.75">
      <c r="A44" s="300" t="str">
        <f t="shared" si="0"/>
        <v>BS037</v>
      </c>
      <c r="B44" s="300" t="s">
        <v>59</v>
      </c>
      <c r="C44" s="364" t="str">
        <f>Index!C88</f>
        <v>Výrobky (123) - 194</v>
      </c>
      <c r="D44" s="287" t="s">
        <v>819</v>
      </c>
      <c r="E44" s="9">
        <v>853047</v>
      </c>
      <c r="F44" s="9">
        <v>23019</v>
      </c>
      <c r="G44" s="362">
        <v>830028</v>
      </c>
      <c r="H44" s="9">
        <v>431330</v>
      </c>
      <c r="I44" s="471"/>
      <c r="J44" s="471"/>
      <c r="K44" s="471"/>
      <c r="L44" s="471"/>
      <c r="M44" s="471"/>
    </row>
    <row r="45" spans="1:13" ht="12.75">
      <c r="A45" s="300" t="str">
        <f t="shared" si="0"/>
        <v>BS038</v>
      </c>
      <c r="B45" s="300" t="s">
        <v>61</v>
      </c>
      <c r="C45" s="364" t="str">
        <f>Index!C89</f>
        <v>Zvieratá (124) - 195</v>
      </c>
      <c r="D45" s="287" t="s">
        <v>820</v>
      </c>
      <c r="E45" s="9">
        <v>0</v>
      </c>
      <c r="F45" s="9">
        <v>0</v>
      </c>
      <c r="G45" s="362">
        <v>0</v>
      </c>
      <c r="H45" s="9">
        <v>0</v>
      </c>
      <c r="I45" s="471"/>
      <c r="J45" s="471"/>
      <c r="K45" s="471"/>
      <c r="L45" s="471"/>
      <c r="M45" s="471"/>
    </row>
    <row r="46" spans="1:13" ht="12.75">
      <c r="A46" s="300" t="str">
        <f t="shared" si="0"/>
        <v>BS039</v>
      </c>
      <c r="B46" s="300" t="s">
        <v>63</v>
      </c>
      <c r="C46" s="364" t="str">
        <f>Index!C90</f>
        <v>Tovar (132, 133, 13X, 139) - /196, 19X/</v>
      </c>
      <c r="D46" s="287" t="s">
        <v>821</v>
      </c>
      <c r="E46" s="9">
        <v>219014</v>
      </c>
      <c r="F46" s="9">
        <v>0</v>
      </c>
      <c r="G46" s="362">
        <v>219014</v>
      </c>
      <c r="H46" s="9">
        <v>201193</v>
      </c>
      <c r="I46" s="471"/>
      <c r="J46" s="471"/>
      <c r="K46" s="471"/>
      <c r="L46" s="471"/>
      <c r="M46" s="471"/>
    </row>
    <row r="47" spans="1:13" ht="12.75">
      <c r="A47" s="300" t="str">
        <f t="shared" si="0"/>
        <v>BS040</v>
      </c>
      <c r="B47" s="300" t="s">
        <v>65</v>
      </c>
      <c r="C47" s="364" t="str">
        <f>Index!C91</f>
        <v>Poskytnuté preddavky na zásoby (314A) - /391A/</v>
      </c>
      <c r="D47" s="287" t="s">
        <v>822</v>
      </c>
      <c r="E47" s="9">
        <v>33602</v>
      </c>
      <c r="F47" s="9">
        <v>0</v>
      </c>
      <c r="G47" s="362">
        <v>33602</v>
      </c>
      <c r="H47" s="9">
        <v>105103</v>
      </c>
      <c r="I47" s="471"/>
      <c r="J47" s="471"/>
      <c r="K47" s="471"/>
      <c r="L47" s="471"/>
      <c r="M47" s="471"/>
    </row>
    <row r="48" spans="1:13" ht="12.75">
      <c r="A48" s="282" t="str">
        <f t="shared" si="0"/>
        <v>BS041</v>
      </c>
      <c r="B48" s="282" t="s">
        <v>66</v>
      </c>
      <c r="C48" s="448" t="str">
        <f>Index!C92</f>
        <v>Dlhodobé pohľadávky súčet (r. 42 + r. 46 až r. 52)</v>
      </c>
      <c r="D48" s="283" t="s">
        <v>823</v>
      </c>
      <c r="E48" s="284">
        <v>0</v>
      </c>
      <c r="F48" s="284">
        <v>0</v>
      </c>
      <c r="G48" s="284">
        <v>0</v>
      </c>
      <c r="H48" s="284">
        <v>0</v>
      </c>
      <c r="I48" s="471"/>
      <c r="J48" s="471"/>
      <c r="K48" s="471"/>
      <c r="L48" s="471"/>
      <c r="M48" s="471"/>
    </row>
    <row r="49" spans="1:13" ht="12.75">
      <c r="A49" s="363" t="str">
        <f t="shared" si="0"/>
        <v>BS042</v>
      </c>
      <c r="B49" s="363" t="s">
        <v>67</v>
      </c>
      <c r="C49" s="372" t="str">
        <f>Index!C93</f>
        <v>Pohľadávky z obchodného styku súčet (r. 43 až r. 45)</v>
      </c>
      <c r="D49" s="297" t="s">
        <v>826</v>
      </c>
      <c r="E49" s="342">
        <v>0</v>
      </c>
      <c r="F49" s="342">
        <v>0</v>
      </c>
      <c r="G49" s="342">
        <v>0</v>
      </c>
      <c r="H49" s="342">
        <v>0</v>
      </c>
      <c r="I49" s="471"/>
      <c r="J49" s="471"/>
      <c r="K49" s="471"/>
      <c r="L49" s="471"/>
      <c r="M49" s="471"/>
    </row>
    <row r="50" spans="1:13" ht="25.5">
      <c r="A50" s="300" t="str">
        <f t="shared" si="0"/>
        <v>BS043</v>
      </c>
      <c r="B50" s="300" t="s">
        <v>1008</v>
      </c>
      <c r="C50" s="364" t="str">
        <f>Index!C94</f>
        <v>Pohľadávky z obchodného styku voči prepojeným účtovným jednotkám (311A, 312A, 313A, 314A, 315A, 31XA) - /391A/</v>
      </c>
      <c r="D50" s="287" t="s">
        <v>830</v>
      </c>
      <c r="E50" s="9">
        <v>0</v>
      </c>
      <c r="F50" s="9">
        <v>0</v>
      </c>
      <c r="G50" s="362">
        <v>0</v>
      </c>
      <c r="H50" s="9">
        <v>0</v>
      </c>
      <c r="I50" s="471"/>
      <c r="J50" s="471"/>
      <c r="K50" s="471"/>
      <c r="L50" s="471"/>
      <c r="M50" s="471"/>
    </row>
    <row r="51" spans="1:13" ht="38.25">
      <c r="A51" s="300" t="str">
        <f t="shared" si="0"/>
        <v>BS044</v>
      </c>
      <c r="B51" s="300" t="s">
        <v>1009</v>
      </c>
      <c r="C51" s="364" t="str">
        <f>Index!C95</f>
        <v>Pohľadávky z obchodného styku v rámci podielovej účasti okrem pohľadávok voči prepojeným účtovným jednotkám (311A, 312A, 313A, 314A, 315A, 31XA) - /391A/</v>
      </c>
      <c r="D51" s="287" t="s">
        <v>832</v>
      </c>
      <c r="E51" s="9">
        <v>0</v>
      </c>
      <c r="F51" s="9">
        <v>0</v>
      </c>
      <c r="G51" s="362">
        <v>0</v>
      </c>
      <c r="H51" s="9">
        <v>0</v>
      </c>
      <c r="I51" s="471"/>
      <c r="J51" s="471"/>
      <c r="K51" s="471"/>
      <c r="L51" s="471"/>
      <c r="M51" s="471"/>
    </row>
    <row r="52" spans="1:13" ht="25.5">
      <c r="A52" s="300" t="str">
        <f t="shared" si="0"/>
        <v>BS045</v>
      </c>
      <c r="B52" s="300" t="s">
        <v>1010</v>
      </c>
      <c r="C52" s="364" t="str">
        <f>Index!C96</f>
        <v>Ostatné pohľadávky z obchodného styku (311A, 312A, 313A, 314A, 315A, 31XA) - /391A/</v>
      </c>
      <c r="D52" s="287" t="s">
        <v>834</v>
      </c>
      <c r="E52" s="9">
        <v>0</v>
      </c>
      <c r="F52" s="9">
        <v>0</v>
      </c>
      <c r="G52" s="362">
        <v>0</v>
      </c>
      <c r="H52" s="9">
        <v>0</v>
      </c>
      <c r="I52" s="471"/>
      <c r="J52" s="471"/>
      <c r="K52" s="471"/>
      <c r="L52" s="471"/>
      <c r="M52" s="471"/>
    </row>
    <row r="53" spans="1:13" ht="12.75">
      <c r="A53" s="300" t="str">
        <f t="shared" si="0"/>
        <v>BS046</v>
      </c>
      <c r="B53" s="300" t="s">
        <v>68</v>
      </c>
      <c r="C53" s="364" t="str">
        <f>Index!C97</f>
        <v>Čistá hodnota zákazky (316A)</v>
      </c>
      <c r="D53" s="287" t="s">
        <v>835</v>
      </c>
      <c r="E53" s="9">
        <v>0</v>
      </c>
      <c r="F53" s="9">
        <v>0</v>
      </c>
      <c r="G53" s="362">
        <v>0</v>
      </c>
      <c r="H53" s="9">
        <v>0</v>
      </c>
      <c r="I53" s="471"/>
      <c r="J53" s="471"/>
      <c r="K53" s="471"/>
      <c r="L53" s="471"/>
      <c r="M53" s="471"/>
    </row>
    <row r="54" spans="1:13" ht="25.5">
      <c r="A54" s="300" t="str">
        <f t="shared" si="0"/>
        <v>BS047</v>
      </c>
      <c r="B54" s="300" t="s">
        <v>70</v>
      </c>
      <c r="C54" s="364" t="str">
        <f>Index!C98</f>
        <v>Ostatné pohľadávky voči prepojeným účtovným jednotkám (351A) - /391A/</v>
      </c>
      <c r="D54" s="287" t="s">
        <v>836</v>
      </c>
      <c r="E54" s="9">
        <v>0</v>
      </c>
      <c r="F54" s="9">
        <v>0</v>
      </c>
      <c r="G54" s="362">
        <v>0</v>
      </c>
      <c r="H54" s="9">
        <v>0</v>
      </c>
      <c r="I54" s="471"/>
      <c r="J54" s="471"/>
      <c r="K54" s="471"/>
      <c r="L54" s="471"/>
      <c r="M54" s="471"/>
    </row>
    <row r="55" spans="1:13" ht="25.5">
      <c r="A55" s="300" t="str">
        <f t="shared" si="0"/>
        <v>BS048</v>
      </c>
      <c r="B55" s="300" t="s">
        <v>71</v>
      </c>
      <c r="C55" s="364" t="str">
        <f>Index!C99</f>
        <v>Ostatné pohľadávky v rámci podielovej účasti okrem pohľadávok voči prepojeným účtovným jednotkám (351A) - /391A/</v>
      </c>
      <c r="D55" s="287" t="s">
        <v>837</v>
      </c>
      <c r="E55" s="9">
        <v>0</v>
      </c>
      <c r="F55" s="9">
        <v>0</v>
      </c>
      <c r="G55" s="362">
        <v>0</v>
      </c>
      <c r="H55" s="9">
        <v>0</v>
      </c>
      <c r="I55" s="471"/>
      <c r="J55" s="471"/>
      <c r="K55" s="471"/>
      <c r="L55" s="471"/>
      <c r="M55" s="471"/>
    </row>
    <row r="56" spans="1:13" ht="25.5" customHeight="1">
      <c r="A56" s="360" t="str">
        <f t="shared" si="0"/>
        <v>BS049</v>
      </c>
      <c r="B56" s="360" t="s">
        <v>72</v>
      </c>
      <c r="C56" s="452" t="str">
        <f>Index!C100</f>
        <v>Pohľadávky voči spoločníkom, členom a združeniu (354A, 355A, 358A, 35XA) - /391A/</v>
      </c>
      <c r="D56" s="287" t="s">
        <v>838</v>
      </c>
      <c r="E56" s="9">
        <v>0</v>
      </c>
      <c r="F56" s="9">
        <v>0</v>
      </c>
      <c r="G56" s="362">
        <v>0</v>
      </c>
      <c r="H56" s="9">
        <v>0</v>
      </c>
      <c r="I56" s="471"/>
      <c r="J56" s="471"/>
      <c r="K56" s="471"/>
      <c r="L56" s="471"/>
      <c r="M56" s="471"/>
    </row>
    <row r="57" spans="1:13" ht="12.75">
      <c r="A57" s="360" t="str">
        <f t="shared" si="0"/>
        <v>BS050</v>
      </c>
      <c r="B57" s="360" t="s">
        <v>73</v>
      </c>
      <c r="C57" s="452" t="str">
        <f>Index!C101</f>
        <v>Pohľadávky z derivátových operácií (373A, 376A)</v>
      </c>
      <c r="D57" s="287" t="s">
        <v>840</v>
      </c>
      <c r="E57" s="9">
        <v>0</v>
      </c>
      <c r="F57" s="9">
        <v>0</v>
      </c>
      <c r="G57" s="362">
        <v>0</v>
      </c>
      <c r="H57" s="9">
        <v>0</v>
      </c>
      <c r="I57" s="471"/>
      <c r="J57" s="471"/>
      <c r="K57" s="471"/>
      <c r="L57" s="471"/>
      <c r="M57" s="471"/>
    </row>
    <row r="58" spans="1:13" ht="12.75">
      <c r="A58" s="360" t="str">
        <f t="shared" si="0"/>
        <v>BS051</v>
      </c>
      <c r="B58" s="360" t="s">
        <v>74</v>
      </c>
      <c r="C58" s="452" t="str">
        <f>Index!C102</f>
        <v>Iné pohľadávky (335A, 336A, 33XA, 371A, 374A, 375A, 378A) - /391A/</v>
      </c>
      <c r="D58" s="287" t="s">
        <v>841</v>
      </c>
      <c r="E58" s="9">
        <v>0</v>
      </c>
      <c r="F58" s="9">
        <v>0</v>
      </c>
      <c r="G58" s="362">
        <v>0</v>
      </c>
      <c r="H58" s="9">
        <v>0</v>
      </c>
      <c r="I58" s="471"/>
      <c r="J58" s="471"/>
      <c r="K58" s="471"/>
      <c r="L58" s="471"/>
      <c r="M58" s="471"/>
    </row>
    <row r="59" spans="1:13" ht="12.75">
      <c r="A59" s="360" t="str">
        <f t="shared" si="0"/>
        <v>BS052</v>
      </c>
      <c r="B59" s="360" t="s">
        <v>123</v>
      </c>
      <c r="C59" s="452" t="str">
        <f>Index!C103</f>
        <v>Odložená daňová pohľadávka (481A)</v>
      </c>
      <c r="D59" s="287" t="s">
        <v>842</v>
      </c>
      <c r="E59" s="9">
        <v>0</v>
      </c>
      <c r="F59" s="9">
        <v>0</v>
      </c>
      <c r="G59" s="362">
        <v>0</v>
      </c>
      <c r="H59" s="9">
        <v>0</v>
      </c>
      <c r="I59" s="471"/>
      <c r="J59" s="471"/>
      <c r="K59" s="471"/>
      <c r="L59" s="471"/>
      <c r="M59" s="471"/>
    </row>
    <row r="60" spans="1:13" ht="12.75">
      <c r="A60" s="282" t="str">
        <f t="shared" si="0"/>
        <v>BS053</v>
      </c>
      <c r="B60" s="282" t="s">
        <v>76</v>
      </c>
      <c r="C60" s="448" t="str">
        <f>Index!C104</f>
        <v>Krátkodobé pohľadávky súčet (r. 54 + r. 58 až r. 65)</v>
      </c>
      <c r="D60" s="283" t="s">
        <v>843</v>
      </c>
      <c r="E60" s="284">
        <v>6469089</v>
      </c>
      <c r="F60" s="284">
        <v>13832</v>
      </c>
      <c r="G60" s="284">
        <v>6455257</v>
      </c>
      <c r="H60" s="284">
        <v>8137019</v>
      </c>
      <c r="I60" s="471"/>
      <c r="J60" s="471"/>
      <c r="K60" s="471"/>
      <c r="L60" s="471"/>
      <c r="M60" s="471"/>
    </row>
    <row r="61" spans="1:13" ht="12.75">
      <c r="A61" s="363" t="str">
        <f t="shared" si="0"/>
        <v>BS054</v>
      </c>
      <c r="B61" s="363" t="s">
        <v>77</v>
      </c>
      <c r="C61" s="372" t="str">
        <f>Index!C105</f>
        <v>Pohľadávky z obchodného styku súčet (r. 55 až r. 57)</v>
      </c>
      <c r="D61" s="297" t="s">
        <v>845</v>
      </c>
      <c r="E61" s="342">
        <v>5268815</v>
      </c>
      <c r="F61" s="342">
        <v>13832</v>
      </c>
      <c r="G61" s="342">
        <v>5254983</v>
      </c>
      <c r="H61" s="342">
        <v>3646537</v>
      </c>
      <c r="I61" s="471"/>
      <c r="J61" s="471"/>
      <c r="K61" s="471"/>
      <c r="L61" s="471"/>
      <c r="M61" s="471"/>
    </row>
    <row r="62" spans="1:13" ht="25.5">
      <c r="A62" s="300" t="str">
        <f t="shared" si="0"/>
        <v>BS055</v>
      </c>
      <c r="B62" s="300" t="s">
        <v>1011</v>
      </c>
      <c r="C62" s="364" t="str">
        <f>Index!C106</f>
        <v>Pohľadávky z obchodného styku voči prepojeným účtovným jednotkám (311A, 312A, 313A, 314A, 315A, 31XA) - /391A/</v>
      </c>
      <c r="D62" s="287" t="s">
        <v>846</v>
      </c>
      <c r="E62" s="9">
        <v>542702</v>
      </c>
      <c r="F62" s="9">
        <v>0</v>
      </c>
      <c r="G62" s="362">
        <v>542702</v>
      </c>
      <c r="H62" s="9">
        <v>438884</v>
      </c>
      <c r="I62" s="471"/>
      <c r="J62" s="471"/>
      <c r="K62" s="471"/>
      <c r="L62" s="471"/>
      <c r="M62" s="471"/>
    </row>
    <row r="63" spans="1:13" ht="38.25">
      <c r="A63" s="300" t="str">
        <f t="shared" si="0"/>
        <v>BS056</v>
      </c>
      <c r="B63" s="300" t="s">
        <v>1012</v>
      </c>
      <c r="C63" s="364" t="str">
        <f>Index!C107</f>
        <v>Pohľadávky z obchodného styku v rámci podielovej účasti okrem pohľadávok voči prepojeným účtovným jednotkám (311A, 312A, 313A, 314A, 315A, 31XA) - /391A/</v>
      </c>
      <c r="D63" s="287" t="s">
        <v>847</v>
      </c>
      <c r="E63" s="9">
        <v>0</v>
      </c>
      <c r="F63" s="9">
        <v>0</v>
      </c>
      <c r="G63" s="362">
        <v>0</v>
      </c>
      <c r="H63" s="9">
        <v>0</v>
      </c>
      <c r="I63" s="471"/>
      <c r="J63" s="471"/>
      <c r="K63" s="471"/>
      <c r="L63" s="471"/>
      <c r="M63" s="471"/>
    </row>
    <row r="64" spans="1:13" ht="25.5" customHeight="1">
      <c r="A64" s="300" t="str">
        <f t="shared" si="0"/>
        <v>BS057</v>
      </c>
      <c r="B64" s="300" t="s">
        <v>1013</v>
      </c>
      <c r="C64" s="364" t="str">
        <f>Index!C108</f>
        <v>Ostatné pohľadávky z obchodného styku (311A, 312A, 313A, 314A, 315A, 31XA) - /391A/</v>
      </c>
      <c r="D64" s="287" t="s">
        <v>850</v>
      </c>
      <c r="E64" s="9">
        <v>4726113</v>
      </c>
      <c r="F64" s="9">
        <v>13832</v>
      </c>
      <c r="G64" s="362">
        <v>4712281</v>
      </c>
      <c r="H64" s="9">
        <v>3207653</v>
      </c>
      <c r="I64" s="471"/>
      <c r="J64" s="471"/>
      <c r="K64" s="471"/>
      <c r="L64" s="471"/>
      <c r="M64" s="471"/>
    </row>
    <row r="65" spans="1:13" ht="12.75">
      <c r="A65" s="300" t="str">
        <f t="shared" si="0"/>
        <v>BS058</v>
      </c>
      <c r="B65" s="300" t="s">
        <v>78</v>
      </c>
      <c r="C65" s="364" t="str">
        <f>Index!C109</f>
        <v>Čistá hodnota zákazky (316A)</v>
      </c>
      <c r="D65" s="287" t="s">
        <v>851</v>
      </c>
      <c r="E65" s="9">
        <v>0</v>
      </c>
      <c r="F65" s="9">
        <v>0</v>
      </c>
      <c r="G65" s="362">
        <v>0</v>
      </c>
      <c r="H65" s="9">
        <v>0</v>
      </c>
      <c r="I65" s="471"/>
      <c r="J65" s="471"/>
      <c r="K65" s="471"/>
      <c r="L65" s="471"/>
      <c r="M65" s="471"/>
    </row>
    <row r="66" spans="1:13" ht="25.5">
      <c r="A66" s="300" t="str">
        <f t="shared" si="0"/>
        <v>BS059</v>
      </c>
      <c r="B66" s="300" t="s">
        <v>79</v>
      </c>
      <c r="C66" s="364" t="str">
        <f>Index!C110</f>
        <v>Ostatné pohľadávky voči prepojeným účtovným jednotkám (351A) - /391A/</v>
      </c>
      <c r="D66" s="287" t="s">
        <v>852</v>
      </c>
      <c r="E66" s="9">
        <v>0</v>
      </c>
      <c r="F66" s="9">
        <v>0</v>
      </c>
      <c r="G66" s="362">
        <v>0</v>
      </c>
      <c r="H66" s="9">
        <v>3500000</v>
      </c>
      <c r="I66" s="471"/>
      <c r="J66" s="471"/>
      <c r="K66" s="471"/>
      <c r="L66" s="471"/>
      <c r="M66" s="471"/>
    </row>
    <row r="67" spans="1:13" ht="25.5">
      <c r="A67" s="300" t="str">
        <f t="shared" si="0"/>
        <v>BS060</v>
      </c>
      <c r="B67" s="300" t="s">
        <v>80</v>
      </c>
      <c r="C67" s="364" t="str">
        <f>Index!C111</f>
        <v>Ostatné pohľadávky v rámci podielovej účasti okrem pohľadávok voči prepojeným účtovným jednotkám (351A) - /391A/</v>
      </c>
      <c r="D67" s="287" t="s">
        <v>853</v>
      </c>
      <c r="E67" s="9">
        <v>0</v>
      </c>
      <c r="F67" s="9">
        <v>0</v>
      </c>
      <c r="G67" s="362">
        <v>0</v>
      </c>
      <c r="H67" s="9">
        <v>0</v>
      </c>
      <c r="I67" s="471"/>
      <c r="J67" s="471"/>
      <c r="K67" s="471"/>
      <c r="L67" s="471"/>
      <c r="M67" s="471"/>
    </row>
    <row r="68" spans="1:13" ht="25.5" customHeight="1">
      <c r="A68" s="300" t="str">
        <f t="shared" si="0"/>
        <v>BS061</v>
      </c>
      <c r="B68" s="300" t="s">
        <v>81</v>
      </c>
      <c r="C68" s="364" t="str">
        <f>Index!C112</f>
        <v>Pohľadávky voči spoločníkom, členom a združeniu (354A, 355A, 358A, 35XA, 398A) - /391A/</v>
      </c>
      <c r="D68" s="287" t="s">
        <v>854</v>
      </c>
      <c r="E68" s="9">
        <v>0</v>
      </c>
      <c r="F68" s="9">
        <v>0</v>
      </c>
      <c r="G68" s="362">
        <v>0</v>
      </c>
      <c r="H68" s="9">
        <v>0</v>
      </c>
      <c r="I68" s="471"/>
      <c r="J68" s="471"/>
      <c r="K68" s="471"/>
      <c r="L68" s="471"/>
      <c r="M68" s="471"/>
    </row>
    <row r="69" spans="1:13" ht="12.75">
      <c r="A69" s="300" t="str">
        <f t="shared" si="0"/>
        <v>BS062</v>
      </c>
      <c r="B69" s="300" t="s">
        <v>82</v>
      </c>
      <c r="C69" s="364" t="str">
        <f>Index!C113</f>
        <v>Sociálne poistenie (336) - /391A/</v>
      </c>
      <c r="D69" s="287" t="s">
        <v>855</v>
      </c>
      <c r="E69" s="9">
        <v>0</v>
      </c>
      <c r="F69" s="9">
        <v>0</v>
      </c>
      <c r="G69" s="362">
        <v>0</v>
      </c>
      <c r="H69" s="9">
        <v>0</v>
      </c>
      <c r="I69" s="471"/>
      <c r="J69" s="471"/>
      <c r="K69" s="471"/>
      <c r="L69" s="471"/>
      <c r="M69" s="471"/>
    </row>
    <row r="70" spans="1:13" ht="12.75">
      <c r="A70" s="360" t="str">
        <f t="shared" si="0"/>
        <v>BS063</v>
      </c>
      <c r="B70" s="360" t="s">
        <v>83</v>
      </c>
      <c r="C70" s="452" t="str">
        <f>Index!C114</f>
        <v>Daňové pohľadávky a dotácie (341, 342, 343, 345 346, 347) - /391A/</v>
      </c>
      <c r="D70" s="287" t="s">
        <v>856</v>
      </c>
      <c r="E70" s="9">
        <v>1116341</v>
      </c>
      <c r="F70" s="9">
        <v>0</v>
      </c>
      <c r="G70" s="362">
        <v>1116341</v>
      </c>
      <c r="H70" s="9">
        <v>915895</v>
      </c>
      <c r="I70" s="471"/>
      <c r="J70" s="471"/>
      <c r="K70" s="471"/>
      <c r="L70" s="471"/>
      <c r="M70" s="471"/>
    </row>
    <row r="71" spans="1:13" ht="12.75">
      <c r="A71" s="360" t="str">
        <f t="shared" si="0"/>
        <v>BS064</v>
      </c>
      <c r="B71" s="360" t="s">
        <v>84</v>
      </c>
      <c r="C71" s="452" t="str">
        <f>Index!C115</f>
        <v>Pohľadávky z derivátových operácií (373A, 376A)</v>
      </c>
      <c r="D71" s="287" t="s">
        <v>857</v>
      </c>
      <c r="E71" s="9">
        <v>0</v>
      </c>
      <c r="F71" s="9">
        <v>0</v>
      </c>
      <c r="G71" s="362">
        <v>0</v>
      </c>
      <c r="H71" s="9">
        <v>0</v>
      </c>
      <c r="I71" s="471"/>
      <c r="J71" s="471"/>
      <c r="K71" s="471"/>
      <c r="L71" s="471"/>
      <c r="M71" s="471"/>
    </row>
    <row r="72" spans="1:13" ht="12.75">
      <c r="A72" s="360" t="str">
        <f t="shared" si="0"/>
        <v>BS065</v>
      </c>
      <c r="B72" s="360" t="s">
        <v>142</v>
      </c>
      <c r="C72" s="452" t="str">
        <f>Index!C116</f>
        <v>Iné pohľadávky (335A, 33XA, 371A, 374A, 375A, 378A) - /391A/</v>
      </c>
      <c r="D72" s="287" t="s">
        <v>858</v>
      </c>
      <c r="E72" s="9">
        <v>83933</v>
      </c>
      <c r="F72" s="9">
        <v>0</v>
      </c>
      <c r="G72" s="362">
        <v>83933</v>
      </c>
      <c r="H72" s="9">
        <v>74587</v>
      </c>
      <c r="I72" s="471"/>
      <c r="J72" s="471"/>
      <c r="K72" s="471"/>
      <c r="L72" s="471"/>
      <c r="M72" s="471"/>
    </row>
    <row r="73" spans="1:13" ht="12.75">
      <c r="A73" s="282" t="str">
        <f t="shared" ref="A73:A85" si="1">"BS"&amp;0&amp;D73</f>
        <v>BS066</v>
      </c>
      <c r="B73" s="282" t="s">
        <v>85</v>
      </c>
      <c r="C73" s="448" t="str">
        <f>Index!C117</f>
        <v>Krátkodobý finančný majetok súčet (r. 67 až r. 70)</v>
      </c>
      <c r="D73" s="283" t="s">
        <v>859</v>
      </c>
      <c r="E73" s="284">
        <v>0</v>
      </c>
      <c r="F73" s="284">
        <v>0</v>
      </c>
      <c r="G73" s="284">
        <v>0</v>
      </c>
      <c r="H73" s="284">
        <v>0</v>
      </c>
      <c r="I73" s="471"/>
      <c r="J73" s="471"/>
      <c r="K73" s="471"/>
      <c r="L73" s="471"/>
      <c r="M73" s="471"/>
    </row>
    <row r="74" spans="1:13" ht="25.5">
      <c r="A74" s="300" t="str">
        <f t="shared" si="1"/>
        <v>BS067</v>
      </c>
      <c r="B74" s="300" t="s">
        <v>86</v>
      </c>
      <c r="C74" s="364" t="str">
        <f>Index!C118</f>
        <v>Krátkodobý finančný majetok v prepojených účtovných jednotkách (251A, 253A, 256A, 257A, 25XA) - /291A, 29XA/</v>
      </c>
      <c r="D74" s="287" t="s">
        <v>861</v>
      </c>
      <c r="E74" s="9">
        <v>0</v>
      </c>
      <c r="F74" s="9">
        <v>0</v>
      </c>
      <c r="G74" s="362">
        <v>0</v>
      </c>
      <c r="H74" s="9">
        <v>0</v>
      </c>
      <c r="I74" s="471"/>
      <c r="J74" s="471"/>
      <c r="K74" s="471"/>
      <c r="L74" s="471"/>
      <c r="M74" s="471"/>
    </row>
    <row r="75" spans="1:13" ht="38.25">
      <c r="A75" s="300" t="str">
        <f t="shared" si="1"/>
        <v>BS068</v>
      </c>
      <c r="B75" s="300" t="s">
        <v>88</v>
      </c>
      <c r="C75" s="364" t="str">
        <f>Index!C119</f>
        <v>Krátkodobý finančný
majetok bez krátkodobého finančného majetku v prepojených účtovných jednotkách (251A, 253A, 256A, 257A, 25XA) - /291A, 29XA/</v>
      </c>
      <c r="D75" s="287" t="s">
        <v>862</v>
      </c>
      <c r="E75" s="9">
        <v>0</v>
      </c>
      <c r="F75" s="9">
        <v>0</v>
      </c>
      <c r="G75" s="362">
        <v>0</v>
      </c>
      <c r="H75" s="9">
        <v>0</v>
      </c>
      <c r="I75" s="471"/>
      <c r="J75" s="471"/>
      <c r="K75" s="471"/>
      <c r="L75" s="471"/>
      <c r="M75" s="471"/>
    </row>
    <row r="76" spans="1:13" ht="12.75">
      <c r="A76" s="300" t="str">
        <f t="shared" si="1"/>
        <v>BS069</v>
      </c>
      <c r="B76" s="300" t="s">
        <v>90</v>
      </c>
      <c r="C76" s="364" t="str">
        <f>Index!C120</f>
        <v>Vlastné akcie a vlastné obchodné podiely (252)</v>
      </c>
      <c r="D76" s="287" t="s">
        <v>864</v>
      </c>
      <c r="E76" s="9">
        <v>0</v>
      </c>
      <c r="F76" s="9">
        <v>0</v>
      </c>
      <c r="G76" s="362">
        <v>0</v>
      </c>
      <c r="H76" s="9">
        <v>0</v>
      </c>
      <c r="I76" s="471"/>
      <c r="J76" s="471"/>
      <c r="K76" s="471"/>
      <c r="L76" s="471"/>
      <c r="M76" s="471"/>
    </row>
    <row r="77" spans="1:13" ht="12.75">
      <c r="A77" s="300" t="str">
        <f t="shared" si="1"/>
        <v>BS070</v>
      </c>
      <c r="B77" s="300" t="s">
        <v>91</v>
      </c>
      <c r="C77" s="364" t="str">
        <f>Index!C121</f>
        <v>Obstarávaný krátkodobý finančný majetok (259, 314A) - 291A</v>
      </c>
      <c r="D77" s="287" t="s">
        <v>865</v>
      </c>
      <c r="E77" s="9">
        <v>0</v>
      </c>
      <c r="F77" s="9">
        <v>0</v>
      </c>
      <c r="G77" s="362">
        <v>0</v>
      </c>
      <c r="H77" s="9">
        <v>0</v>
      </c>
      <c r="I77" s="471"/>
      <c r="J77" s="471"/>
      <c r="K77" s="471"/>
      <c r="L77" s="471"/>
      <c r="M77" s="471"/>
    </row>
    <row r="78" spans="1:13" s="294" customFormat="1" ht="12.75">
      <c r="A78" s="282" t="str">
        <f t="shared" si="1"/>
        <v>BS071</v>
      </c>
      <c r="B78" s="282" t="s">
        <v>148</v>
      </c>
      <c r="C78" s="448" t="str">
        <f>Index!C122</f>
        <v>Finančné účty súčet r. 72 až r. 73</v>
      </c>
      <c r="D78" s="283" t="s">
        <v>868</v>
      </c>
      <c r="E78" s="284">
        <v>1041340</v>
      </c>
      <c r="F78" s="284">
        <v>0</v>
      </c>
      <c r="G78" s="284">
        <v>1041340</v>
      </c>
      <c r="H78" s="284">
        <v>1692563</v>
      </c>
      <c r="I78" s="471"/>
      <c r="J78" s="471"/>
      <c r="K78" s="471"/>
      <c r="L78" s="471"/>
      <c r="M78" s="471"/>
    </row>
    <row r="79" spans="1:13" ht="12.75">
      <c r="A79" s="300" t="str">
        <f t="shared" si="1"/>
        <v>BS072</v>
      </c>
      <c r="B79" s="300" t="s">
        <v>150</v>
      </c>
      <c r="C79" s="364" t="str">
        <f>Index!C123</f>
        <v>Peniaze (211, 213, 21X)</v>
      </c>
      <c r="D79" s="287" t="s">
        <v>869</v>
      </c>
      <c r="E79" s="9">
        <v>0</v>
      </c>
      <c r="F79" s="9">
        <v>0</v>
      </c>
      <c r="G79" s="362">
        <v>0</v>
      </c>
      <c r="H79" s="9">
        <v>0</v>
      </c>
      <c r="I79" s="471"/>
      <c r="J79" s="471"/>
      <c r="K79" s="471"/>
      <c r="L79" s="471"/>
      <c r="M79" s="471"/>
    </row>
    <row r="80" spans="1:13" ht="12.75">
      <c r="A80" s="300" t="str">
        <f t="shared" si="1"/>
        <v>BS073</v>
      </c>
      <c r="B80" s="300" t="s">
        <v>152</v>
      </c>
      <c r="C80" s="364" t="str">
        <f>Index!C124</f>
        <v>Účty v bankách (221A, 22X +/-261)</v>
      </c>
      <c r="D80" s="287" t="s">
        <v>870</v>
      </c>
      <c r="E80" s="9">
        <v>1041340</v>
      </c>
      <c r="F80" s="9">
        <v>0</v>
      </c>
      <c r="G80" s="362">
        <v>1041340</v>
      </c>
      <c r="H80" s="9">
        <v>1692563</v>
      </c>
      <c r="I80" s="471"/>
      <c r="J80" s="471"/>
      <c r="K80" s="471"/>
      <c r="L80" s="471"/>
      <c r="M80" s="471"/>
    </row>
    <row r="81" spans="1:13" ht="12.75">
      <c r="A81" s="282" t="str">
        <f t="shared" si="1"/>
        <v>BS074</v>
      </c>
      <c r="B81" s="282" t="s">
        <v>93</v>
      </c>
      <c r="C81" s="448" t="str">
        <f>Index!C125</f>
        <v>Časové rozlíšenie súčet (r. 75 až r. 78)</v>
      </c>
      <c r="D81" s="283" t="s">
        <v>872</v>
      </c>
      <c r="E81" s="284">
        <v>117031</v>
      </c>
      <c r="F81" s="284">
        <v>0</v>
      </c>
      <c r="G81" s="284">
        <v>117031</v>
      </c>
      <c r="H81" s="284">
        <v>166561</v>
      </c>
      <c r="I81" s="471"/>
      <c r="J81" s="471"/>
      <c r="K81" s="471"/>
      <c r="L81" s="471"/>
      <c r="M81" s="471"/>
    </row>
    <row r="82" spans="1:13" ht="12.75">
      <c r="A82" s="300" t="str">
        <f t="shared" si="1"/>
        <v>BS075</v>
      </c>
      <c r="B82" s="300" t="s">
        <v>94</v>
      </c>
      <c r="C82" s="364" t="str">
        <f>Index!C126</f>
        <v>Náklady budúcich období dlhodobé (381A, 382A)</v>
      </c>
      <c r="D82" s="287" t="s">
        <v>873</v>
      </c>
      <c r="E82" s="9">
        <v>0</v>
      </c>
      <c r="F82" s="9">
        <v>0</v>
      </c>
      <c r="G82" s="362">
        <v>0</v>
      </c>
      <c r="H82" s="9">
        <v>0</v>
      </c>
      <c r="I82" s="471"/>
      <c r="J82" s="471"/>
      <c r="K82" s="471"/>
      <c r="L82" s="471"/>
      <c r="M82" s="471"/>
    </row>
    <row r="83" spans="1:13" ht="12.75">
      <c r="A83" s="300" t="str">
        <f t="shared" si="1"/>
        <v>BS076</v>
      </c>
      <c r="B83" s="300" t="s">
        <v>96</v>
      </c>
      <c r="C83" s="364" t="str">
        <f>Index!C127</f>
        <v>Náklady budúcich období krátkodobé (381A, 382A)</v>
      </c>
      <c r="D83" s="287" t="s">
        <v>874</v>
      </c>
      <c r="E83" s="9">
        <v>9456</v>
      </c>
      <c r="F83" s="9">
        <v>0</v>
      </c>
      <c r="G83" s="362">
        <v>9456</v>
      </c>
      <c r="H83" s="9">
        <v>2931</v>
      </c>
      <c r="I83" s="471"/>
      <c r="J83" s="471"/>
      <c r="K83" s="471"/>
      <c r="L83" s="471"/>
      <c r="M83" s="471"/>
    </row>
    <row r="84" spans="1:13" ht="12.75">
      <c r="A84" s="300" t="str">
        <f t="shared" si="1"/>
        <v>BS077</v>
      </c>
      <c r="B84" s="300" t="s">
        <v>98</v>
      </c>
      <c r="C84" s="364" t="str">
        <f>Index!C128</f>
        <v>Príjmy budúcich období dlhodobé (385A)</v>
      </c>
      <c r="D84" s="287" t="s">
        <v>875</v>
      </c>
      <c r="E84" s="9">
        <v>0</v>
      </c>
      <c r="F84" s="9">
        <v>0</v>
      </c>
      <c r="G84" s="362">
        <v>0</v>
      </c>
      <c r="H84" s="9">
        <v>0</v>
      </c>
      <c r="I84" s="471"/>
      <c r="J84" s="471"/>
      <c r="K84" s="471"/>
      <c r="L84" s="471"/>
      <c r="M84" s="471"/>
    </row>
    <row r="85" spans="1:13" ht="12.75">
      <c r="A85" s="300" t="str">
        <f t="shared" si="1"/>
        <v>BS078</v>
      </c>
      <c r="B85" s="300" t="s">
        <v>100</v>
      </c>
      <c r="C85" s="364" t="str">
        <f>Index!C129</f>
        <v>Príjmy budúcich období krátkodobé (385A)</v>
      </c>
      <c r="D85" s="287" t="s">
        <v>876</v>
      </c>
      <c r="E85" s="9">
        <v>107575</v>
      </c>
      <c r="F85" s="9">
        <v>0</v>
      </c>
      <c r="G85" s="362">
        <v>107575</v>
      </c>
      <c r="H85" s="9">
        <v>163630</v>
      </c>
      <c r="I85" s="471"/>
      <c r="J85" s="471"/>
      <c r="K85" s="471"/>
      <c r="L85" s="471"/>
      <c r="M85" s="471"/>
    </row>
    <row r="86" spans="1:13" s="429" customFormat="1" ht="15">
      <c r="A86" s="425"/>
      <c r="B86" s="425">
        <f>B1</f>
        <v>0</v>
      </c>
      <c r="C86" s="426"/>
      <c r="D86" s="427"/>
      <c r="E86" s="428"/>
      <c r="F86" s="428"/>
      <c r="G86" s="428"/>
      <c r="H86" s="428"/>
      <c r="I86" s="471"/>
      <c r="J86" s="471"/>
      <c r="K86" s="471"/>
      <c r="L86" s="471"/>
      <c r="M86" s="471"/>
    </row>
    <row r="87" spans="1:13" s="434" customFormat="1" ht="14.25">
      <c r="A87" s="430"/>
      <c r="B87" s="430">
        <f>B2</f>
        <v>0</v>
      </c>
      <c r="C87" s="431"/>
      <c r="D87" s="432"/>
      <c r="E87" s="433"/>
      <c r="F87" s="433"/>
      <c r="G87" s="541" t="s">
        <v>1672</v>
      </c>
      <c r="H87" s="541"/>
      <c r="I87" s="471"/>
      <c r="J87" s="471"/>
      <c r="K87" s="471"/>
      <c r="L87" s="471"/>
      <c r="M87" s="471"/>
    </row>
    <row r="88" spans="1:13" s="295" customFormat="1" ht="17.25" customHeight="1">
      <c r="A88" s="519"/>
      <c r="B88" s="519" t="str">
        <f>B3</f>
        <v>Označenie</v>
      </c>
      <c r="C88" s="522" t="str">
        <f>Index!C432</f>
        <v>STRANA PASÍV</v>
      </c>
      <c r="D88" s="524" t="str">
        <f>D3</f>
        <v>č.r.</v>
      </c>
      <c r="E88" s="535" t="str">
        <f>E3</f>
        <v>Bežné účtovné obdobie</v>
      </c>
      <c r="F88" s="536"/>
      <c r="G88" s="535" t="str">
        <f>H3</f>
        <v>Bezprostredne predchádzajúce účtovné obdobie</v>
      </c>
      <c r="H88" s="536"/>
      <c r="I88" s="471"/>
      <c r="J88" s="471"/>
      <c r="K88" s="471"/>
      <c r="L88" s="471"/>
      <c r="M88" s="471"/>
    </row>
    <row r="89" spans="1:13" s="295" customFormat="1" ht="17.25" customHeight="1">
      <c r="A89" s="521"/>
      <c r="B89" s="521"/>
      <c r="C89" s="523"/>
      <c r="D89" s="525"/>
      <c r="E89" s="537"/>
      <c r="F89" s="538"/>
      <c r="G89" s="537"/>
      <c r="H89" s="538"/>
      <c r="I89" s="471"/>
      <c r="J89" s="471"/>
      <c r="K89" s="471"/>
      <c r="L89" s="471"/>
      <c r="M89" s="471"/>
    </row>
    <row r="90" spans="1:13" s="296" customFormat="1" ht="12">
      <c r="A90" s="4"/>
      <c r="B90" s="4" t="s">
        <v>8</v>
      </c>
      <c r="C90" s="48" t="s">
        <v>9</v>
      </c>
      <c r="D90" s="4" t="s">
        <v>10</v>
      </c>
      <c r="E90" s="389">
        <v>5</v>
      </c>
      <c r="F90" s="390"/>
      <c r="G90" s="389">
        <v>6</v>
      </c>
      <c r="H90" s="390"/>
      <c r="I90" s="471"/>
      <c r="J90" s="471"/>
      <c r="K90" s="471"/>
      <c r="L90" s="471"/>
      <c r="M90" s="471"/>
    </row>
    <row r="91" spans="1:13" s="296" customFormat="1" ht="12">
      <c r="A91" s="5"/>
      <c r="B91" s="5"/>
      <c r="C91" s="49"/>
      <c r="D91" s="7"/>
      <c r="E91" s="391" t="s">
        <v>291</v>
      </c>
      <c r="F91" s="392"/>
      <c r="G91" s="391" t="s">
        <v>291</v>
      </c>
      <c r="H91" s="392"/>
      <c r="I91" s="471"/>
      <c r="J91" s="471"/>
      <c r="K91" s="471"/>
      <c r="L91" s="471"/>
      <c r="M91" s="471"/>
    </row>
    <row r="92" spans="1:13" ht="12.75">
      <c r="A92" s="363" t="str">
        <f>"BS"&amp;0&amp;D92</f>
        <v>BS079</v>
      </c>
      <c r="B92" s="363"/>
      <c r="C92" s="372" t="str">
        <f>Index!C130</f>
        <v>Spolu vlastné imanie a záväzky r. 80 + r. 101 + r. 141</v>
      </c>
      <c r="D92" s="297" t="s">
        <v>878</v>
      </c>
      <c r="E92" s="513">
        <v>22170757</v>
      </c>
      <c r="F92" s="514"/>
      <c r="G92" s="539">
        <v>20299762</v>
      </c>
      <c r="H92" s="540"/>
      <c r="I92" s="471"/>
      <c r="J92" s="471"/>
      <c r="K92" s="471"/>
      <c r="L92" s="471"/>
      <c r="M92" s="471"/>
    </row>
    <row r="93" spans="1:13" ht="25.5">
      <c r="A93" s="363" t="str">
        <f t="shared" ref="A93:A111" si="2">"BS"&amp;0&amp;D93</f>
        <v>BS080</v>
      </c>
      <c r="B93" s="363" t="s">
        <v>12</v>
      </c>
      <c r="C93" s="372" t="str">
        <f>Index!C131</f>
        <v>Vlastné imanie (r. 81 + r. 85 + r. 86 + r. 87 + r. 90 + r. 93 + r. 97 + r. 100)</v>
      </c>
      <c r="D93" s="297" t="s">
        <v>879</v>
      </c>
      <c r="E93" s="513">
        <v>9847868</v>
      </c>
      <c r="F93" s="514"/>
      <c r="G93" s="539">
        <v>9746777</v>
      </c>
      <c r="H93" s="540"/>
      <c r="I93" s="471"/>
      <c r="J93" s="471"/>
      <c r="K93" s="471"/>
      <c r="L93" s="471"/>
    </row>
    <row r="94" spans="1:13" ht="12.75">
      <c r="A94" s="299" t="str">
        <f t="shared" si="2"/>
        <v>BS081</v>
      </c>
      <c r="B94" s="299" t="s">
        <v>13</v>
      </c>
      <c r="C94" s="453" t="str">
        <f>Index!C132</f>
        <v>Základné imanie súčet (r. 82 až r. 84)</v>
      </c>
      <c r="D94" s="297" t="s">
        <v>880</v>
      </c>
      <c r="E94" s="513">
        <v>34616792</v>
      </c>
      <c r="F94" s="514"/>
      <c r="G94" s="539">
        <v>34616792</v>
      </c>
      <c r="H94" s="540"/>
      <c r="I94" s="471"/>
      <c r="J94" s="471"/>
      <c r="K94" s="471"/>
      <c r="L94" s="471"/>
    </row>
    <row r="95" spans="1:13" ht="12.75">
      <c r="A95" s="300" t="str">
        <f t="shared" si="2"/>
        <v>BS082</v>
      </c>
      <c r="B95" s="300" t="s">
        <v>103</v>
      </c>
      <c r="C95" s="364" t="str">
        <f>Index!C133</f>
        <v>Základné imanie (411 alebo +/- 491)</v>
      </c>
      <c r="D95" s="287" t="s">
        <v>881</v>
      </c>
      <c r="E95" s="511">
        <v>34616792</v>
      </c>
      <c r="F95" s="512"/>
      <c r="G95" s="532">
        <v>34616792</v>
      </c>
      <c r="H95" s="533"/>
      <c r="I95" s="471"/>
      <c r="J95" s="471"/>
      <c r="K95" s="471"/>
      <c r="L95" s="471"/>
    </row>
    <row r="96" spans="1:13" ht="12.75">
      <c r="A96" s="360" t="str">
        <f t="shared" si="2"/>
        <v>BS083</v>
      </c>
      <c r="B96" s="360" t="s">
        <v>14</v>
      </c>
      <c r="C96" s="452" t="str">
        <f>Index!C134</f>
        <v>Zmena základného imania +/- 419</v>
      </c>
      <c r="D96" s="287" t="s">
        <v>882</v>
      </c>
      <c r="E96" s="511">
        <v>0</v>
      </c>
      <c r="F96" s="512"/>
      <c r="G96" s="532">
        <v>0</v>
      </c>
      <c r="H96" s="533"/>
      <c r="I96" s="471"/>
      <c r="J96" s="471"/>
      <c r="K96" s="471"/>
      <c r="L96" s="471"/>
    </row>
    <row r="97" spans="1:12" ht="12.75">
      <c r="A97" s="300" t="str">
        <f t="shared" si="2"/>
        <v>BS084</v>
      </c>
      <c r="B97" s="300" t="s">
        <v>16</v>
      </c>
      <c r="C97" s="364" t="str">
        <f>Index!C135</f>
        <v>Pohľadávky za upísané vlastné imanie (/-/353)</v>
      </c>
      <c r="D97" s="287" t="s">
        <v>883</v>
      </c>
      <c r="E97" s="511">
        <v>0</v>
      </c>
      <c r="F97" s="512"/>
      <c r="G97" s="532">
        <v>0</v>
      </c>
      <c r="H97" s="533"/>
      <c r="I97" s="471"/>
      <c r="J97" s="471"/>
      <c r="K97" s="471"/>
      <c r="L97" s="471"/>
    </row>
    <row r="98" spans="1:12" s="354" customFormat="1" ht="12.75">
      <c r="A98" s="367" t="str">
        <f t="shared" si="2"/>
        <v>BS085</v>
      </c>
      <c r="B98" s="367" t="s">
        <v>26</v>
      </c>
      <c r="C98" s="454" t="str">
        <f>Index!C136</f>
        <v>Emisné ážio (412)</v>
      </c>
      <c r="D98" s="287" t="s">
        <v>884</v>
      </c>
      <c r="E98" s="511">
        <v>0</v>
      </c>
      <c r="F98" s="512"/>
      <c r="G98" s="532">
        <v>0</v>
      </c>
      <c r="H98" s="533"/>
      <c r="I98" s="471"/>
      <c r="J98" s="471"/>
      <c r="K98" s="471"/>
      <c r="L98" s="471"/>
    </row>
    <row r="99" spans="1:12" s="354" customFormat="1" ht="12.95" customHeight="1">
      <c r="A99" s="300" t="str">
        <f t="shared" si="2"/>
        <v>BS086</v>
      </c>
      <c r="B99" s="300" t="s">
        <v>44</v>
      </c>
      <c r="C99" s="364" t="str">
        <f>Index!C137</f>
        <v>Ostatné kapitálové fondy (413)</v>
      </c>
      <c r="D99" s="287" t="s">
        <v>885</v>
      </c>
      <c r="E99" s="511">
        <v>0</v>
      </c>
      <c r="F99" s="512"/>
      <c r="G99" s="532">
        <v>0</v>
      </c>
      <c r="H99" s="533"/>
      <c r="I99" s="471"/>
      <c r="J99" s="471"/>
      <c r="K99" s="471"/>
      <c r="L99" s="471"/>
    </row>
    <row r="100" spans="1:12" ht="12.95" customHeight="1">
      <c r="A100" s="363" t="str">
        <f t="shared" si="2"/>
        <v>BS087</v>
      </c>
      <c r="B100" s="363" t="s">
        <v>112</v>
      </c>
      <c r="C100" s="372" t="str">
        <f>Index!C138</f>
        <v>Zákonné rezervné fondy r. 88 + r. 89</v>
      </c>
      <c r="D100" s="297" t="s">
        <v>887</v>
      </c>
      <c r="E100" s="517">
        <v>0</v>
      </c>
      <c r="F100" s="518"/>
      <c r="G100" s="539">
        <v>0</v>
      </c>
      <c r="H100" s="540"/>
      <c r="I100" s="471"/>
      <c r="J100" s="471"/>
      <c r="K100" s="471"/>
      <c r="L100" s="471"/>
    </row>
    <row r="101" spans="1:12" ht="15.75" customHeight="1">
      <c r="A101" s="300" t="str">
        <f t="shared" si="2"/>
        <v>BS088</v>
      </c>
      <c r="B101" s="300" t="s">
        <v>113</v>
      </c>
      <c r="C101" s="364" t="str">
        <f>Index!C139</f>
        <v>Zákonný rezervný fond a nedeliteľný fond (417A, 418, 421A, 422)</v>
      </c>
      <c r="D101" s="287" t="s">
        <v>889</v>
      </c>
      <c r="E101" s="511">
        <v>0</v>
      </c>
      <c r="F101" s="512"/>
      <c r="G101" s="532">
        <v>0</v>
      </c>
      <c r="H101" s="533"/>
      <c r="I101" s="471"/>
      <c r="J101" s="471"/>
      <c r="K101" s="471"/>
      <c r="L101" s="471"/>
    </row>
    <row r="102" spans="1:12" ht="12.75">
      <c r="A102" s="300" t="str">
        <f t="shared" si="2"/>
        <v>BS089</v>
      </c>
      <c r="B102" s="300" t="s">
        <v>115</v>
      </c>
      <c r="C102" s="364" t="str">
        <f>Index!C140</f>
        <v>Rezervný fond na vlastné akcie a vlastné podiely (417A, 421A)</v>
      </c>
      <c r="D102" s="287" t="s">
        <v>891</v>
      </c>
      <c r="E102" s="511">
        <v>0</v>
      </c>
      <c r="F102" s="512"/>
      <c r="G102" s="532">
        <v>0</v>
      </c>
      <c r="H102" s="533"/>
      <c r="I102" s="471"/>
      <c r="J102" s="471"/>
      <c r="K102" s="471"/>
      <c r="L102" s="471"/>
    </row>
    <row r="103" spans="1:12" ht="12.75">
      <c r="A103" s="299" t="str">
        <f t="shared" si="2"/>
        <v>BS090</v>
      </c>
      <c r="B103" s="299" t="s">
        <v>117</v>
      </c>
      <c r="C103" s="453" t="str">
        <f>Index!C141</f>
        <v>Ostatné fondy zo zisku r. 91 + r. 92</v>
      </c>
      <c r="D103" s="297" t="s">
        <v>894</v>
      </c>
      <c r="E103" s="513">
        <v>0</v>
      </c>
      <c r="F103" s="514"/>
      <c r="G103" s="539">
        <v>0</v>
      </c>
      <c r="H103" s="540"/>
      <c r="I103" s="471"/>
      <c r="J103" s="471"/>
      <c r="K103" s="471"/>
      <c r="L103" s="471"/>
    </row>
    <row r="104" spans="1:12" ht="12.75">
      <c r="A104" s="300" t="str">
        <f t="shared" si="2"/>
        <v>BS091</v>
      </c>
      <c r="B104" s="300" t="s">
        <v>895</v>
      </c>
      <c r="C104" s="364" t="str">
        <f>Index!C142</f>
        <v>Štatutárne fondy (423, 42X)</v>
      </c>
      <c r="D104" s="287" t="s">
        <v>896</v>
      </c>
      <c r="E104" s="511">
        <v>0</v>
      </c>
      <c r="F104" s="512"/>
      <c r="G104" s="532">
        <v>0</v>
      </c>
      <c r="H104" s="533"/>
      <c r="I104" s="471"/>
      <c r="J104" s="471"/>
      <c r="K104" s="471"/>
      <c r="L104" s="471"/>
    </row>
    <row r="105" spans="1:12" ht="12.75">
      <c r="A105" s="300" t="str">
        <f t="shared" si="2"/>
        <v>BS092</v>
      </c>
      <c r="B105" s="300" t="s">
        <v>1019</v>
      </c>
      <c r="C105" s="364" t="str">
        <f>Index!C143</f>
        <v>Ostatné fondy (427, 42X)</v>
      </c>
      <c r="D105" s="287" t="s">
        <v>898</v>
      </c>
      <c r="E105" s="511">
        <v>0</v>
      </c>
      <c r="F105" s="512"/>
      <c r="G105" s="532">
        <v>0</v>
      </c>
      <c r="H105" s="533"/>
      <c r="I105" s="471"/>
      <c r="J105" s="471"/>
      <c r="K105" s="471"/>
      <c r="L105" s="471"/>
    </row>
    <row r="106" spans="1:12" ht="12.75">
      <c r="A106" s="366" t="str">
        <f t="shared" si="2"/>
        <v>BS093</v>
      </c>
      <c r="B106" s="366" t="s">
        <v>899</v>
      </c>
      <c r="C106" s="455" t="str">
        <f>Index!C144</f>
        <v>Oceňovacie rozdiely z precenenia súčet (r. 94 až r. 96)</v>
      </c>
      <c r="D106" s="297" t="s">
        <v>901</v>
      </c>
      <c r="E106" s="517">
        <v>0</v>
      </c>
      <c r="F106" s="518"/>
      <c r="G106" s="539">
        <v>0</v>
      </c>
      <c r="H106" s="540"/>
      <c r="I106" s="471"/>
      <c r="J106" s="471"/>
      <c r="K106" s="471"/>
      <c r="L106" s="471"/>
    </row>
    <row r="107" spans="1:12" ht="12.75">
      <c r="A107" s="300" t="str">
        <f t="shared" si="2"/>
        <v>BS094</v>
      </c>
      <c r="B107" s="300" t="s">
        <v>1020</v>
      </c>
      <c r="C107" s="364" t="str">
        <f>Index!C145</f>
        <v>Oceňovacie rozdiely z precenenia majetku a záväzkov (+/- 414)</v>
      </c>
      <c r="D107" s="287" t="s">
        <v>903</v>
      </c>
      <c r="E107" s="511">
        <v>0</v>
      </c>
      <c r="F107" s="512"/>
      <c r="G107" s="532">
        <v>0</v>
      </c>
      <c r="H107" s="533"/>
      <c r="I107" s="471"/>
      <c r="J107" s="471"/>
      <c r="K107" s="471"/>
      <c r="L107" s="471"/>
    </row>
    <row r="108" spans="1:12" ht="12.75">
      <c r="A108" s="300" t="str">
        <f t="shared" si="2"/>
        <v>BS095</v>
      </c>
      <c r="B108" s="300" t="s">
        <v>1021</v>
      </c>
      <c r="C108" s="364" t="str">
        <f>Index!C146</f>
        <v>Oceňovacie rozdiely z kapitálových účastín (+/- 415)</v>
      </c>
      <c r="D108" s="287" t="s">
        <v>904</v>
      </c>
      <c r="E108" s="511">
        <v>0</v>
      </c>
      <c r="F108" s="512"/>
      <c r="G108" s="532">
        <v>0</v>
      </c>
      <c r="H108" s="533"/>
      <c r="I108" s="471"/>
      <c r="J108" s="471"/>
      <c r="K108" s="471"/>
      <c r="L108" s="471"/>
    </row>
    <row r="109" spans="1:12" ht="25.5">
      <c r="A109" s="360" t="str">
        <f t="shared" si="2"/>
        <v>BS096</v>
      </c>
      <c r="B109" s="360" t="s">
        <v>1022</v>
      </c>
      <c r="C109" s="452" t="str">
        <f>Index!C147</f>
        <v>Oceňovacie rozdiely z precenenia pri zlúčení, splynutí a rozdelení (+/- 416)</v>
      </c>
      <c r="D109" s="287" t="s">
        <v>905</v>
      </c>
      <c r="E109" s="511">
        <v>0</v>
      </c>
      <c r="F109" s="512"/>
      <c r="G109" s="532">
        <v>0</v>
      </c>
      <c r="H109" s="533"/>
      <c r="I109" s="471"/>
      <c r="J109" s="471"/>
      <c r="K109" s="471"/>
      <c r="L109" s="471"/>
    </row>
    <row r="110" spans="1:12" ht="12.75">
      <c r="A110" s="299" t="str">
        <f t="shared" si="2"/>
        <v>BS097</v>
      </c>
      <c r="B110" s="299" t="s">
        <v>906</v>
      </c>
      <c r="C110" s="453" t="str">
        <f>Index!C148</f>
        <v>Výsledok hospodárenia minulých rokov r. 98 + r. 99</v>
      </c>
      <c r="D110" s="297" t="s">
        <v>907</v>
      </c>
      <c r="E110" s="513">
        <v>-24869975</v>
      </c>
      <c r="F110" s="514"/>
      <c r="G110" s="539">
        <v>-25048699</v>
      </c>
      <c r="H110" s="540"/>
      <c r="I110" s="471"/>
      <c r="J110" s="471"/>
      <c r="K110" s="471"/>
      <c r="L110" s="471"/>
    </row>
    <row r="111" spans="1:12" ht="12.75">
      <c r="A111" s="300" t="str">
        <f t="shared" si="2"/>
        <v>BS098</v>
      </c>
      <c r="B111" s="300" t="s">
        <v>908</v>
      </c>
      <c r="C111" s="364" t="str">
        <f>Index!C149</f>
        <v>Nerozdelený zisk minulých rokov (428)</v>
      </c>
      <c r="D111" s="287" t="s">
        <v>909</v>
      </c>
      <c r="E111" s="511">
        <v>178684</v>
      </c>
      <c r="F111" s="512"/>
      <c r="G111" s="532">
        <v>0</v>
      </c>
      <c r="H111" s="533"/>
      <c r="I111" s="471"/>
      <c r="J111" s="471"/>
      <c r="K111" s="471"/>
      <c r="L111" s="471"/>
    </row>
    <row r="112" spans="1:12" ht="12.75">
      <c r="A112" s="360" t="str">
        <f>"BS"&amp;0&amp;D112</f>
        <v>BS099</v>
      </c>
      <c r="B112" s="360" t="s">
        <v>1023</v>
      </c>
      <c r="C112" s="452" t="str">
        <f>Index!C150</f>
        <v>Neuhradená strata minulých rokov (/-/429)</v>
      </c>
      <c r="D112" s="287" t="s">
        <v>910</v>
      </c>
      <c r="E112" s="511">
        <v>-25048659</v>
      </c>
      <c r="F112" s="512"/>
      <c r="G112" s="532">
        <v>-25048699</v>
      </c>
      <c r="H112" s="533"/>
      <c r="I112" s="471"/>
      <c r="J112" s="471"/>
      <c r="K112" s="471"/>
      <c r="L112" s="471"/>
    </row>
    <row r="113" spans="1:12" ht="42" customHeight="1">
      <c r="A113" s="363" t="str">
        <f>"BS"&amp;D113</f>
        <v>BS100</v>
      </c>
      <c r="B113" s="363" t="s">
        <v>911</v>
      </c>
      <c r="C113" s="372" t="str">
        <f>Index!C151</f>
        <v>Výsledok hospodárenia za účtovné obdobie po zdanení /+-/ r. 01 - (r. 81 + r. 85 + r. 86 + r. 87 + r. 90 + r. 93 + r. 97 + r. 101 + r. 141)</v>
      </c>
      <c r="D113" s="297" t="s">
        <v>120</v>
      </c>
      <c r="E113" s="513">
        <v>101051</v>
      </c>
      <c r="F113" s="514"/>
      <c r="G113" s="539">
        <v>178684</v>
      </c>
      <c r="H113" s="540"/>
      <c r="I113" s="471"/>
      <c r="J113" s="471"/>
      <c r="K113" s="471"/>
      <c r="L113" s="471"/>
    </row>
    <row r="114" spans="1:12" ht="25.5">
      <c r="A114" s="363" t="str">
        <f t="shared" ref="A114:A158" si="3">"BS"&amp;D114</f>
        <v>BS101</v>
      </c>
      <c r="B114" s="363" t="s">
        <v>118</v>
      </c>
      <c r="C114" s="372" t="str">
        <f>Index!C152</f>
        <v>Záväzky (r. 102 + r. 118 + r. 121 + r. 122 + r. 136 + r. 139 + r. 140)</v>
      </c>
      <c r="D114" s="297" t="s">
        <v>122</v>
      </c>
      <c r="E114" s="513">
        <v>12357674</v>
      </c>
      <c r="F114" s="514"/>
      <c r="G114" s="539">
        <v>10552985</v>
      </c>
      <c r="H114" s="540"/>
      <c r="I114" s="471"/>
      <c r="J114" s="471"/>
      <c r="K114" s="471"/>
      <c r="L114" s="471"/>
    </row>
    <row r="115" spans="1:12" ht="12.75">
      <c r="A115" s="299" t="str">
        <f t="shared" si="3"/>
        <v>BS102</v>
      </c>
      <c r="B115" s="299" t="s">
        <v>54</v>
      </c>
      <c r="C115" s="453" t="str">
        <f>Index!C153</f>
        <v>Dlhodobé záväzky súčet (r. 103 + r. 107 až r. 117)</v>
      </c>
      <c r="D115" s="297" t="s">
        <v>125</v>
      </c>
      <c r="E115" s="513">
        <v>3578</v>
      </c>
      <c r="F115" s="514"/>
      <c r="G115" s="539">
        <v>3190</v>
      </c>
      <c r="H115" s="540"/>
      <c r="I115" s="471"/>
      <c r="J115" s="471"/>
      <c r="K115" s="471"/>
      <c r="L115" s="471"/>
    </row>
    <row r="116" spans="1:12" ht="12.75">
      <c r="A116" s="299" t="str">
        <f t="shared" si="3"/>
        <v>BS103</v>
      </c>
      <c r="B116" s="299" t="s">
        <v>55</v>
      </c>
      <c r="C116" s="453" t="str">
        <f>Index!C154</f>
        <v>Dlhodobé záväzky z obchodného styku súčet (r. 104 až r. 106)</v>
      </c>
      <c r="D116" s="297" t="s">
        <v>127</v>
      </c>
      <c r="E116" s="513">
        <v>0</v>
      </c>
      <c r="F116" s="514"/>
      <c r="G116" s="539">
        <v>0</v>
      </c>
      <c r="H116" s="540"/>
      <c r="I116" s="471"/>
      <c r="J116" s="471"/>
      <c r="K116" s="471"/>
      <c r="L116" s="471"/>
    </row>
    <row r="117" spans="1:12" ht="25.5">
      <c r="A117" s="300" t="str">
        <f t="shared" si="3"/>
        <v>BS104</v>
      </c>
      <c r="B117" s="300" t="s">
        <v>1028</v>
      </c>
      <c r="C117" s="364" t="str">
        <f>Index!C155</f>
        <v>Záväzky z obchodného styku voči prepojeným účtovným jednotkám (321A, 475A, 476A)</v>
      </c>
      <c r="D117" s="287" t="s">
        <v>128</v>
      </c>
      <c r="E117" s="511">
        <v>0</v>
      </c>
      <c r="F117" s="512"/>
      <c r="G117" s="532">
        <v>0</v>
      </c>
      <c r="H117" s="533"/>
      <c r="I117" s="471"/>
      <c r="J117" s="471"/>
      <c r="K117" s="471"/>
      <c r="L117" s="471"/>
    </row>
    <row r="118" spans="1:12" ht="25.5">
      <c r="A118" s="300" t="str">
        <f t="shared" si="3"/>
        <v>BS105</v>
      </c>
      <c r="B118" s="300" t="s">
        <v>1029</v>
      </c>
      <c r="C118" s="364" t="str">
        <f>Index!C156</f>
        <v>Záväzky z obchodného styku v rámci podielovej účasti okrem záväzkov voči prepojeným účtovným jednotkám (321A, 475A, 476A)</v>
      </c>
      <c r="D118" s="287" t="s">
        <v>130</v>
      </c>
      <c r="E118" s="511">
        <v>0</v>
      </c>
      <c r="F118" s="512"/>
      <c r="G118" s="532">
        <v>0</v>
      </c>
      <c r="H118" s="533"/>
      <c r="I118" s="471"/>
      <c r="J118" s="471"/>
      <c r="K118" s="471"/>
      <c r="L118" s="471"/>
    </row>
    <row r="119" spans="1:12" ht="12.75">
      <c r="A119" s="300" t="str">
        <f t="shared" si="3"/>
        <v>BS106</v>
      </c>
      <c r="B119" s="300" t="s">
        <v>1030</v>
      </c>
      <c r="C119" s="364" t="str">
        <f>Index!C157</f>
        <v>Ostatné záväzky z obchodného styku (321A, 475A, 476A)</v>
      </c>
      <c r="D119" s="287" t="s">
        <v>131</v>
      </c>
      <c r="E119" s="511">
        <v>0</v>
      </c>
      <c r="F119" s="512"/>
      <c r="G119" s="532">
        <v>0</v>
      </c>
      <c r="H119" s="533"/>
      <c r="I119" s="471"/>
      <c r="J119" s="471"/>
      <c r="K119" s="471"/>
      <c r="L119" s="471"/>
    </row>
    <row r="120" spans="1:12" ht="12.75">
      <c r="A120" s="300" t="str">
        <f t="shared" si="3"/>
        <v>BS107</v>
      </c>
      <c r="B120" s="300" t="s">
        <v>57</v>
      </c>
      <c r="C120" s="364" t="str">
        <f>Index!C158</f>
        <v>Čistá hodnota zákazky (316A)</v>
      </c>
      <c r="D120" s="287" t="s">
        <v>132</v>
      </c>
      <c r="E120" s="511">
        <v>0</v>
      </c>
      <c r="F120" s="512"/>
      <c r="G120" s="532">
        <v>0</v>
      </c>
      <c r="H120" s="533"/>
      <c r="I120" s="471"/>
      <c r="J120" s="471"/>
      <c r="K120" s="471"/>
      <c r="L120" s="471"/>
    </row>
    <row r="121" spans="1:12" ht="12.75">
      <c r="A121" s="300" t="str">
        <f t="shared" si="3"/>
        <v>BS108</v>
      </c>
      <c r="B121" s="300" t="s">
        <v>59</v>
      </c>
      <c r="C121" s="364" t="str">
        <f>Index!C159</f>
        <v>Ostatné záväzky voči prepojeným účtovným jednotkám (471A, 47XA)</v>
      </c>
      <c r="D121" s="287" t="s">
        <v>133</v>
      </c>
      <c r="E121" s="511">
        <v>0</v>
      </c>
      <c r="F121" s="512"/>
      <c r="G121" s="532">
        <v>0</v>
      </c>
      <c r="H121" s="533"/>
      <c r="I121" s="471"/>
      <c r="J121" s="471"/>
      <c r="K121" s="471"/>
      <c r="L121" s="471"/>
    </row>
    <row r="122" spans="1:12" ht="25.5">
      <c r="A122" s="300" t="str">
        <f t="shared" si="3"/>
        <v>BS109</v>
      </c>
      <c r="B122" s="300" t="s">
        <v>61</v>
      </c>
      <c r="C122" s="364" t="str">
        <f>Index!C160</f>
        <v>Ostatné záväzky v rámci podielovej účasti okrem záväzkov voči prepojeným účtovným jednotkám (471A, 47XA)</v>
      </c>
      <c r="D122" s="287" t="s">
        <v>134</v>
      </c>
      <c r="E122" s="511">
        <v>0</v>
      </c>
      <c r="F122" s="512"/>
      <c r="G122" s="532">
        <v>0</v>
      </c>
      <c r="H122" s="533"/>
      <c r="I122" s="471"/>
      <c r="J122" s="471"/>
      <c r="K122" s="471"/>
      <c r="L122" s="471"/>
    </row>
    <row r="123" spans="1:12" ht="12.75">
      <c r="A123" s="300" t="str">
        <f t="shared" si="3"/>
        <v>BS110</v>
      </c>
      <c r="B123" s="300" t="s">
        <v>63</v>
      </c>
      <c r="C123" s="364" t="str">
        <f>Index!C161</f>
        <v>Ostatné dlhodobé záväzky (479A, 47XA)</v>
      </c>
      <c r="D123" s="287" t="s">
        <v>135</v>
      </c>
      <c r="E123" s="511">
        <v>0</v>
      </c>
      <c r="F123" s="512"/>
      <c r="G123" s="532">
        <v>0</v>
      </c>
      <c r="H123" s="533"/>
      <c r="I123" s="471"/>
      <c r="J123" s="471"/>
      <c r="K123" s="471"/>
      <c r="L123" s="471"/>
    </row>
    <row r="124" spans="1:12" ht="12.75">
      <c r="A124" s="300" t="str">
        <f t="shared" si="3"/>
        <v>BS111</v>
      </c>
      <c r="B124" s="300" t="s">
        <v>65</v>
      </c>
      <c r="C124" s="364" t="str">
        <f>Index!C162</f>
        <v>Dlhodobé prijaté preddavky (475A)</v>
      </c>
      <c r="D124" s="287" t="s">
        <v>136</v>
      </c>
      <c r="E124" s="511">
        <v>0</v>
      </c>
      <c r="F124" s="512"/>
      <c r="G124" s="532">
        <v>0</v>
      </c>
      <c r="H124" s="533"/>
      <c r="I124" s="471"/>
      <c r="J124" s="471"/>
      <c r="K124" s="471"/>
      <c r="L124" s="471"/>
    </row>
    <row r="125" spans="1:12" ht="12.75">
      <c r="A125" s="300" t="str">
        <f t="shared" si="3"/>
        <v>BS112</v>
      </c>
      <c r="B125" s="300" t="s">
        <v>1031</v>
      </c>
      <c r="C125" s="364" t="str">
        <f>Index!C163</f>
        <v>Dlhodobé zmenky na úhradu (478A)</v>
      </c>
      <c r="D125" s="287" t="s">
        <v>138</v>
      </c>
      <c r="E125" s="511">
        <v>0</v>
      </c>
      <c r="F125" s="512"/>
      <c r="G125" s="532">
        <v>0</v>
      </c>
      <c r="H125" s="533"/>
      <c r="I125" s="471"/>
      <c r="J125" s="471"/>
      <c r="K125" s="471"/>
      <c r="L125" s="471"/>
    </row>
    <row r="126" spans="1:12" ht="12.75">
      <c r="A126" s="300" t="str">
        <f t="shared" si="3"/>
        <v>BS113</v>
      </c>
      <c r="B126" s="300" t="s">
        <v>1032</v>
      </c>
      <c r="C126" s="364" t="str">
        <f>Index!C164</f>
        <v>Vydané dlhopisy (473A/-/255A)</v>
      </c>
      <c r="D126" s="287" t="s">
        <v>140</v>
      </c>
      <c r="E126" s="511">
        <v>0</v>
      </c>
      <c r="F126" s="512"/>
      <c r="G126" s="532">
        <v>0</v>
      </c>
      <c r="H126" s="533"/>
      <c r="I126" s="471"/>
      <c r="J126" s="471"/>
      <c r="K126" s="471"/>
      <c r="L126" s="471"/>
    </row>
    <row r="127" spans="1:12" ht="12.75">
      <c r="A127" s="300" t="str">
        <f t="shared" si="3"/>
        <v>BS114</v>
      </c>
      <c r="B127" s="300" t="s">
        <v>1033</v>
      </c>
      <c r="C127" s="364" t="str">
        <f>Index!C165</f>
        <v>Záväzky zo sociálneho fondu (472)</v>
      </c>
      <c r="D127" s="287" t="s">
        <v>141</v>
      </c>
      <c r="E127" s="511">
        <v>3578</v>
      </c>
      <c r="F127" s="512"/>
      <c r="G127" s="532">
        <v>3190</v>
      </c>
      <c r="H127" s="533"/>
      <c r="I127" s="471"/>
      <c r="J127" s="471"/>
      <c r="K127" s="471"/>
      <c r="L127" s="471"/>
    </row>
    <row r="128" spans="1:12" ht="12.75">
      <c r="A128" s="300" t="str">
        <f t="shared" si="3"/>
        <v>BS115</v>
      </c>
      <c r="B128" s="300" t="s">
        <v>1034</v>
      </c>
      <c r="C128" s="364" t="str">
        <f>Index!C166</f>
        <v>Iné dlhodobé záväzky (336A, 372A, 474A, 47XA)</v>
      </c>
      <c r="D128" s="287" t="s">
        <v>144</v>
      </c>
      <c r="E128" s="511">
        <v>0</v>
      </c>
      <c r="F128" s="512"/>
      <c r="G128" s="532">
        <v>0</v>
      </c>
      <c r="H128" s="533"/>
      <c r="I128" s="471"/>
      <c r="J128" s="471"/>
      <c r="K128" s="471"/>
      <c r="L128" s="471"/>
    </row>
    <row r="129" spans="1:12" ht="12.75">
      <c r="A129" s="300" t="str">
        <f t="shared" si="3"/>
        <v>BS116</v>
      </c>
      <c r="B129" s="300" t="s">
        <v>1036</v>
      </c>
      <c r="C129" s="364" t="str">
        <f>Index!C167</f>
        <v>Dlhodobé záväzky z derivátových operácií (373A, 377A)</v>
      </c>
      <c r="D129" s="287" t="s">
        <v>145</v>
      </c>
      <c r="E129" s="511">
        <v>0</v>
      </c>
      <c r="F129" s="512"/>
      <c r="G129" s="532">
        <v>0</v>
      </c>
      <c r="H129" s="533"/>
      <c r="I129" s="471"/>
      <c r="J129" s="471"/>
      <c r="K129" s="471"/>
      <c r="L129" s="471"/>
    </row>
    <row r="130" spans="1:12" ht="12.75">
      <c r="A130" s="300" t="str">
        <f t="shared" si="3"/>
        <v>BS117</v>
      </c>
      <c r="B130" s="300" t="s">
        <v>1038</v>
      </c>
      <c r="C130" s="364" t="str">
        <f>Index!C168</f>
        <v>Odložený daňový záväzok (481A)</v>
      </c>
      <c r="D130" s="287" t="s">
        <v>147</v>
      </c>
      <c r="E130" s="511">
        <v>0</v>
      </c>
      <c r="F130" s="512"/>
      <c r="G130" s="532">
        <v>0</v>
      </c>
      <c r="H130" s="533"/>
      <c r="I130" s="471"/>
      <c r="J130" s="471"/>
      <c r="K130" s="471"/>
      <c r="L130" s="471"/>
    </row>
    <row r="131" spans="1:12" ht="12.75">
      <c r="A131" s="299" t="str">
        <f t="shared" si="3"/>
        <v>BS118</v>
      </c>
      <c r="B131" s="299" t="s">
        <v>66</v>
      </c>
      <c r="C131" s="453" t="str">
        <f>Index!C169</f>
        <v>Dlhodobé rezervy r. 119 + r. 120</v>
      </c>
      <c r="D131" s="292" t="s">
        <v>149</v>
      </c>
      <c r="E131" s="513">
        <v>45653</v>
      </c>
      <c r="F131" s="514"/>
      <c r="G131" s="539">
        <v>45653</v>
      </c>
      <c r="H131" s="540"/>
      <c r="I131" s="471"/>
      <c r="J131" s="471"/>
      <c r="K131" s="471"/>
      <c r="L131" s="471"/>
    </row>
    <row r="132" spans="1:12" ht="12.75">
      <c r="A132" s="300" t="str">
        <f t="shared" si="3"/>
        <v>BS119</v>
      </c>
      <c r="B132" s="300" t="s">
        <v>67</v>
      </c>
      <c r="C132" s="364" t="str">
        <f>Index!C170</f>
        <v>Zákonné rezervy (451A)</v>
      </c>
      <c r="D132" s="287" t="s">
        <v>151</v>
      </c>
      <c r="E132" s="511">
        <v>0</v>
      </c>
      <c r="F132" s="512"/>
      <c r="G132" s="532">
        <v>0</v>
      </c>
      <c r="H132" s="533"/>
      <c r="I132" s="471"/>
      <c r="J132" s="471"/>
      <c r="K132" s="471"/>
      <c r="L132" s="471"/>
    </row>
    <row r="133" spans="1:12" ht="12.75">
      <c r="A133" s="300" t="str">
        <f t="shared" si="3"/>
        <v>BS120</v>
      </c>
      <c r="B133" s="300" t="s">
        <v>68</v>
      </c>
      <c r="C133" s="364" t="str">
        <f>Index!C171</f>
        <v>Ostatné rezervy (459A, 45XA)</v>
      </c>
      <c r="D133" s="287" t="s">
        <v>154</v>
      </c>
      <c r="E133" s="511">
        <v>45653</v>
      </c>
      <c r="F133" s="512"/>
      <c r="G133" s="532">
        <v>45653</v>
      </c>
      <c r="H133" s="533"/>
      <c r="I133" s="471"/>
      <c r="J133" s="471"/>
      <c r="K133" s="471"/>
      <c r="L133" s="471"/>
    </row>
    <row r="134" spans="1:12" s="464" customFormat="1" ht="12.75">
      <c r="A134" s="461" t="str">
        <f t="shared" si="3"/>
        <v>BS121</v>
      </c>
      <c r="B134" s="461" t="s">
        <v>76</v>
      </c>
      <c r="C134" s="462" t="str">
        <f>Index!C172</f>
        <v>Dlhodobé bankové úvery (461A, 46XA)</v>
      </c>
      <c r="D134" s="463" t="s">
        <v>155</v>
      </c>
      <c r="E134" s="515">
        <v>0</v>
      </c>
      <c r="F134" s="516"/>
      <c r="G134" s="532">
        <v>0</v>
      </c>
      <c r="H134" s="533"/>
      <c r="I134" s="471"/>
      <c r="J134" s="471"/>
      <c r="K134" s="471"/>
      <c r="L134" s="471"/>
    </row>
    <row r="135" spans="1:12" s="294" customFormat="1" ht="12.75">
      <c r="A135" s="299" t="str">
        <f t="shared" si="3"/>
        <v>BS122</v>
      </c>
      <c r="B135" s="299" t="s">
        <v>85</v>
      </c>
      <c r="C135" s="453" t="str">
        <f>Index!C173</f>
        <v>Krátkodobé záväzky súčet (r. 123 + r. 127 až r. 135)</v>
      </c>
      <c r="D135" s="297" t="s">
        <v>157</v>
      </c>
      <c r="E135" s="513">
        <v>9373120</v>
      </c>
      <c r="F135" s="514"/>
      <c r="G135" s="539">
        <v>6539275</v>
      </c>
      <c r="H135" s="540"/>
      <c r="I135" s="471"/>
      <c r="J135" s="471"/>
      <c r="K135" s="471"/>
      <c r="L135" s="471"/>
    </row>
    <row r="136" spans="1:12" s="298" customFormat="1" ht="13.5" customHeight="1">
      <c r="A136" s="299" t="str">
        <f t="shared" si="3"/>
        <v>BS123</v>
      </c>
      <c r="B136" s="299" t="s">
        <v>86</v>
      </c>
      <c r="C136" s="453" t="str">
        <f>Index!C174</f>
        <v>Záväzky z obchodného styku súčet (r. 124 až r. 126)</v>
      </c>
      <c r="D136" s="297" t="s">
        <v>159</v>
      </c>
      <c r="E136" s="513">
        <v>5362505</v>
      </c>
      <c r="F136" s="514"/>
      <c r="G136" s="539">
        <v>5119673</v>
      </c>
      <c r="H136" s="540"/>
      <c r="I136" s="471"/>
      <c r="J136" s="471"/>
      <c r="K136" s="471"/>
      <c r="L136" s="471"/>
    </row>
    <row r="137" spans="1:12" ht="25.5">
      <c r="A137" s="300" t="str">
        <f t="shared" si="3"/>
        <v>BS124</v>
      </c>
      <c r="B137" s="300" t="s">
        <v>1040</v>
      </c>
      <c r="C137" s="364" t="str">
        <f>Index!C175</f>
        <v>Záväzky z obchodného styku voči prepojeným účtovným jednotkám (321A, 322A, 324A, 325A, 326A, 32XA, 475A, 476A, 478A, 47XA)</v>
      </c>
      <c r="D137" s="287" t="s">
        <v>161</v>
      </c>
      <c r="E137" s="511">
        <v>265856</v>
      </c>
      <c r="F137" s="512"/>
      <c r="G137" s="532">
        <v>284013</v>
      </c>
      <c r="H137" s="533"/>
      <c r="I137" s="471"/>
      <c r="J137" s="471"/>
      <c r="K137" s="471"/>
      <c r="L137" s="471"/>
    </row>
    <row r="138" spans="1:12" ht="38.25">
      <c r="A138" s="300" t="str">
        <f t="shared" si="3"/>
        <v>BS125</v>
      </c>
      <c r="B138" s="300" t="s">
        <v>1041</v>
      </c>
      <c r="C138" s="364" t="str">
        <f>Index!C176</f>
        <v>Záväzky z obchodného styku v rámci podielovej účasti okrem záväzkov voči prepojeným účtovným jednotkám (321A, 322A, 324A, 325A, 326A, 32XA, 475A, 476A, 478A, 47XA)</v>
      </c>
      <c r="D138" s="287" t="s">
        <v>163</v>
      </c>
      <c r="E138" s="511">
        <v>0</v>
      </c>
      <c r="F138" s="512"/>
      <c r="G138" s="532">
        <v>0</v>
      </c>
      <c r="H138" s="533"/>
      <c r="I138" s="471"/>
      <c r="J138" s="471"/>
      <c r="K138" s="471"/>
      <c r="L138" s="471"/>
    </row>
    <row r="139" spans="1:12" ht="25.5">
      <c r="A139" s="300" t="str">
        <f t="shared" si="3"/>
        <v>BS126</v>
      </c>
      <c r="B139" s="300" t="s">
        <v>1043</v>
      </c>
      <c r="C139" s="364" t="str">
        <f>Index!C177</f>
        <v>Ostatné záväzky z obchodného styku (321A, 322A, 324A, 325A, 326A, 32XA, 475A, 476A, 478A, 47XA)</v>
      </c>
      <c r="D139" s="287" t="s">
        <v>928</v>
      </c>
      <c r="E139" s="511">
        <v>5096649</v>
      </c>
      <c r="F139" s="512"/>
      <c r="G139" s="532">
        <v>4835660</v>
      </c>
      <c r="H139" s="533"/>
      <c r="I139" s="471"/>
      <c r="J139" s="471"/>
      <c r="K139" s="471"/>
      <c r="L139" s="471"/>
    </row>
    <row r="140" spans="1:12" ht="12.75">
      <c r="A140" s="300" t="str">
        <f t="shared" si="3"/>
        <v>BS127</v>
      </c>
      <c r="B140" s="300" t="s">
        <v>88</v>
      </c>
      <c r="C140" s="364" t="str">
        <f>Index!C178</f>
        <v>Čistá hodnota zákazky (316A)</v>
      </c>
      <c r="D140" s="287" t="s">
        <v>929</v>
      </c>
      <c r="E140" s="511">
        <v>0</v>
      </c>
      <c r="F140" s="512"/>
      <c r="G140" s="532">
        <v>0</v>
      </c>
      <c r="H140" s="533"/>
      <c r="I140" s="471"/>
      <c r="J140" s="471"/>
      <c r="K140" s="471"/>
      <c r="L140" s="471"/>
    </row>
    <row r="141" spans="1:12" ht="25.5" customHeight="1">
      <c r="A141" s="300" t="str">
        <f t="shared" si="3"/>
        <v>BS128</v>
      </c>
      <c r="B141" s="300" t="s">
        <v>90</v>
      </c>
      <c r="C141" s="364" t="str">
        <f>Index!C179</f>
        <v>Ostatné záväzky voči prepojeným účtovným jednotkám (361A, 36XA, 471A, 47XA)</v>
      </c>
      <c r="D141" s="287" t="s">
        <v>931</v>
      </c>
      <c r="E141" s="511">
        <v>3600000</v>
      </c>
      <c r="F141" s="512"/>
      <c r="G141" s="532">
        <v>1000000</v>
      </c>
      <c r="H141" s="533"/>
      <c r="I141" s="471"/>
      <c r="J141" s="471"/>
      <c r="K141" s="471"/>
      <c r="L141" s="471"/>
    </row>
    <row r="142" spans="1:12" ht="25.5">
      <c r="A142" s="300" t="str">
        <f t="shared" si="3"/>
        <v>BS129</v>
      </c>
      <c r="B142" s="300" t="s">
        <v>91</v>
      </c>
      <c r="C142" s="364" t="str">
        <f>Index!C180</f>
        <v>Ostatné záväzky v rámci podielovej účasti okrem záväzkov voči prepojeným účtovným jednotkám (361A, 36XA, 471A, 47XA)</v>
      </c>
      <c r="D142" s="287" t="s">
        <v>933</v>
      </c>
      <c r="E142" s="511">
        <v>0</v>
      </c>
      <c r="F142" s="512"/>
      <c r="G142" s="532">
        <v>0</v>
      </c>
      <c r="H142" s="533"/>
      <c r="I142" s="471"/>
      <c r="J142" s="471"/>
      <c r="K142" s="471"/>
      <c r="L142" s="471"/>
    </row>
    <row r="143" spans="1:12" ht="25.5" customHeight="1">
      <c r="A143" s="300" t="str">
        <f t="shared" si="3"/>
        <v>BS130</v>
      </c>
      <c r="B143" s="300" t="s">
        <v>92</v>
      </c>
      <c r="C143" s="364" t="str">
        <f>Index!C181</f>
        <v>Záväzky voči spoločníkom a združeniu (364, 365, 366, 367, 368, 398A, 478A, 479A)</v>
      </c>
      <c r="D143" s="287" t="s">
        <v>934</v>
      </c>
      <c r="E143" s="511">
        <v>0</v>
      </c>
      <c r="F143" s="512"/>
      <c r="G143" s="532">
        <v>0</v>
      </c>
      <c r="H143" s="533"/>
      <c r="I143" s="471"/>
      <c r="J143" s="471"/>
      <c r="K143" s="471"/>
      <c r="L143" s="471"/>
    </row>
    <row r="144" spans="1:12" ht="14.25" customHeight="1">
      <c r="A144" s="300" t="str">
        <f t="shared" si="3"/>
        <v>BS131</v>
      </c>
      <c r="B144" s="300" t="s">
        <v>1044</v>
      </c>
      <c r="C144" s="364" t="str">
        <f>Index!C182</f>
        <v>Záväzky voči zamestnancom (331, 333, 33X, 479A)</v>
      </c>
      <c r="D144" s="287" t="s">
        <v>935</v>
      </c>
      <c r="E144" s="511">
        <v>207794</v>
      </c>
      <c r="F144" s="512"/>
      <c r="G144" s="532">
        <v>199180</v>
      </c>
      <c r="H144" s="533"/>
      <c r="I144" s="471"/>
      <c r="J144" s="471"/>
      <c r="K144" s="471"/>
      <c r="L144" s="471"/>
    </row>
    <row r="145" spans="1:12" ht="12.75">
      <c r="A145" s="300" t="str">
        <f t="shared" si="3"/>
        <v>BS132</v>
      </c>
      <c r="B145" s="300" t="s">
        <v>1045</v>
      </c>
      <c r="C145" s="364" t="str">
        <f>Index!C183</f>
        <v>Záväzky zo sociálneho poistenia (336A)</v>
      </c>
      <c r="D145" s="287" t="s">
        <v>937</v>
      </c>
      <c r="E145" s="511">
        <v>145836</v>
      </c>
      <c r="F145" s="512"/>
      <c r="G145" s="532">
        <v>136915</v>
      </c>
      <c r="H145" s="533"/>
      <c r="I145" s="471"/>
      <c r="J145" s="471"/>
      <c r="K145" s="471"/>
      <c r="L145" s="471"/>
    </row>
    <row r="146" spans="1:12" ht="12.75">
      <c r="A146" s="300" t="str">
        <f t="shared" si="3"/>
        <v>BS133</v>
      </c>
      <c r="B146" s="300" t="s">
        <v>1046</v>
      </c>
      <c r="C146" s="364" t="str">
        <f>Index!C184</f>
        <v>Daňové záväzky a dotácie (341, 342, 343, 345, 346, 347, 34X)</v>
      </c>
      <c r="D146" s="287" t="s">
        <v>938</v>
      </c>
      <c r="E146" s="511">
        <v>39078</v>
      </c>
      <c r="F146" s="512"/>
      <c r="G146" s="532">
        <v>37635</v>
      </c>
      <c r="H146" s="533"/>
      <c r="I146" s="471"/>
      <c r="J146" s="471"/>
      <c r="K146" s="471"/>
      <c r="L146" s="471"/>
    </row>
    <row r="147" spans="1:12" ht="12.75">
      <c r="A147" s="365" t="str">
        <f t="shared" si="3"/>
        <v>BS134</v>
      </c>
      <c r="B147" s="365" t="s">
        <v>1047</v>
      </c>
      <c r="C147" s="456" t="str">
        <f>Index!C185</f>
        <v>Záväzky z derivátových operácií (373A, 377A)</v>
      </c>
      <c r="D147" s="287" t="s">
        <v>940</v>
      </c>
      <c r="E147" s="511">
        <v>0</v>
      </c>
      <c r="F147" s="512"/>
      <c r="G147" s="532">
        <v>0</v>
      </c>
      <c r="H147" s="533"/>
      <c r="I147" s="471"/>
      <c r="J147" s="471"/>
      <c r="K147" s="471"/>
      <c r="L147" s="471"/>
    </row>
    <row r="148" spans="1:12" ht="12.75">
      <c r="A148" s="300" t="str">
        <f t="shared" si="3"/>
        <v>BS135</v>
      </c>
      <c r="B148" s="300" t="s">
        <v>1048</v>
      </c>
      <c r="C148" s="364" t="str">
        <f>Index!C186</f>
        <v>Iné záväzky (372A, 379A, 474A, 475A, 479A, 47XA)</v>
      </c>
      <c r="D148" s="287" t="s">
        <v>941</v>
      </c>
      <c r="E148" s="511">
        <v>17907</v>
      </c>
      <c r="F148" s="512"/>
      <c r="G148" s="532">
        <v>45872</v>
      </c>
      <c r="H148" s="533"/>
      <c r="I148" s="471"/>
      <c r="J148" s="471"/>
      <c r="K148" s="471"/>
      <c r="L148" s="471"/>
    </row>
    <row r="149" spans="1:12" s="294" customFormat="1" ht="12.75">
      <c r="A149" s="299" t="str">
        <f t="shared" si="3"/>
        <v>BS136</v>
      </c>
      <c r="B149" s="299" t="s">
        <v>148</v>
      </c>
      <c r="C149" s="453" t="str">
        <f>Index!C187</f>
        <v>Krátkodobé rezervy r. 137 + r. 138</v>
      </c>
      <c r="D149" s="297" t="s">
        <v>942</v>
      </c>
      <c r="E149" s="513">
        <v>435323</v>
      </c>
      <c r="F149" s="514"/>
      <c r="G149" s="539">
        <v>444867</v>
      </c>
      <c r="H149" s="540"/>
      <c r="I149" s="471"/>
      <c r="J149" s="471"/>
      <c r="K149" s="471"/>
      <c r="L149" s="471"/>
    </row>
    <row r="150" spans="1:12" ht="12.75">
      <c r="A150" s="300" t="str">
        <f t="shared" si="3"/>
        <v>BS137</v>
      </c>
      <c r="B150" s="300" t="s">
        <v>150</v>
      </c>
      <c r="C150" s="364" t="str">
        <f>Index!C188</f>
        <v>Zákonné rezervy (323A, 451A)</v>
      </c>
      <c r="D150" s="287" t="s">
        <v>944</v>
      </c>
      <c r="E150" s="511">
        <v>184146</v>
      </c>
      <c r="F150" s="512"/>
      <c r="G150" s="532">
        <v>135476</v>
      </c>
      <c r="H150" s="533"/>
      <c r="I150" s="471"/>
      <c r="J150" s="471"/>
      <c r="K150" s="471"/>
      <c r="L150" s="471"/>
    </row>
    <row r="151" spans="1:12" ht="12.75">
      <c r="A151" s="300" t="str">
        <f t="shared" si="3"/>
        <v>BS138</v>
      </c>
      <c r="B151" s="300" t="s">
        <v>152</v>
      </c>
      <c r="C151" s="364" t="str">
        <f>Index!C189</f>
        <v>Ostatné rezervy (323A, 32X, 459A, 45XA)</v>
      </c>
      <c r="D151" s="287" t="s">
        <v>946</v>
      </c>
      <c r="E151" s="511">
        <v>251177</v>
      </c>
      <c r="F151" s="512"/>
      <c r="G151" s="532">
        <v>309391</v>
      </c>
      <c r="H151" s="533"/>
      <c r="I151" s="471"/>
      <c r="J151" s="471"/>
      <c r="K151" s="471"/>
      <c r="L151" s="471"/>
    </row>
    <row r="152" spans="1:12" ht="12.75">
      <c r="A152" s="367" t="str">
        <f t="shared" si="3"/>
        <v>BS139</v>
      </c>
      <c r="B152" s="367" t="s">
        <v>947</v>
      </c>
      <c r="C152" s="454" t="str">
        <f>Index!C190</f>
        <v>Bežné bankové úvery (221A, 231, 232, 23X, 461A, 46XA)</v>
      </c>
      <c r="D152" s="287" t="s">
        <v>948</v>
      </c>
      <c r="E152" s="511">
        <v>2500000</v>
      </c>
      <c r="F152" s="512"/>
      <c r="G152" s="532">
        <v>3520000</v>
      </c>
      <c r="H152" s="533"/>
      <c r="I152" s="471"/>
      <c r="J152" s="471"/>
      <c r="K152" s="471"/>
      <c r="L152" s="471"/>
    </row>
    <row r="153" spans="1:12" ht="12.75">
      <c r="A153" s="367" t="str">
        <f t="shared" si="3"/>
        <v>BS140</v>
      </c>
      <c r="B153" s="367" t="s">
        <v>949</v>
      </c>
      <c r="C153" s="454" t="str">
        <f>Index!C191</f>
        <v>Krátkodobé finančné výpomoci (241, 249, 24X, 473A, /-/255A)</v>
      </c>
      <c r="D153" s="287" t="s">
        <v>950</v>
      </c>
      <c r="E153" s="511">
        <v>0</v>
      </c>
      <c r="F153" s="512"/>
      <c r="G153" s="532">
        <v>0</v>
      </c>
      <c r="H153" s="533"/>
      <c r="I153" s="471"/>
      <c r="J153" s="471"/>
      <c r="K153" s="471"/>
      <c r="L153" s="471"/>
    </row>
    <row r="154" spans="1:12" s="294" customFormat="1" ht="12.75">
      <c r="A154" s="363" t="str">
        <f t="shared" si="3"/>
        <v>BS141</v>
      </c>
      <c r="B154" s="363" t="s">
        <v>93</v>
      </c>
      <c r="C154" s="372" t="str">
        <f>Index!C192</f>
        <v>Časové rozlíšenie súčet (r. 142 až r. 145)</v>
      </c>
      <c r="D154" s="297" t="s">
        <v>951</v>
      </c>
      <c r="E154" s="513">
        <v>-34785</v>
      </c>
      <c r="F154" s="514"/>
      <c r="G154" s="539">
        <v>0</v>
      </c>
      <c r="H154" s="540"/>
      <c r="I154" s="471"/>
      <c r="J154" s="471"/>
      <c r="K154" s="471"/>
      <c r="L154" s="471"/>
    </row>
    <row r="155" spans="1:12" ht="12.75">
      <c r="A155" s="300" t="str">
        <f t="shared" si="3"/>
        <v>BS142</v>
      </c>
      <c r="B155" s="300" t="s">
        <v>94</v>
      </c>
      <c r="C155" s="364" t="str">
        <f>Index!C193</f>
        <v>Výdavky budúcich období dlhodobé (383A)</v>
      </c>
      <c r="D155" s="287" t="s">
        <v>952</v>
      </c>
      <c r="E155" s="511">
        <v>0</v>
      </c>
      <c r="F155" s="512"/>
      <c r="G155" s="532">
        <v>0</v>
      </c>
      <c r="H155" s="533"/>
      <c r="I155" s="471"/>
      <c r="J155" s="471"/>
      <c r="K155" s="471"/>
      <c r="L155" s="471"/>
    </row>
    <row r="156" spans="1:12" ht="12.75">
      <c r="A156" s="300" t="str">
        <f t="shared" si="3"/>
        <v>BS143</v>
      </c>
      <c r="B156" s="300" t="s">
        <v>96</v>
      </c>
      <c r="C156" s="364" t="str">
        <f>Index!C194</f>
        <v>Výdavky budúcich období krátkodobé (383A)</v>
      </c>
      <c r="D156" s="287" t="s">
        <v>953</v>
      </c>
      <c r="E156" s="511">
        <v>0</v>
      </c>
      <c r="F156" s="512"/>
      <c r="G156" s="532">
        <v>0</v>
      </c>
      <c r="H156" s="533"/>
      <c r="I156" s="471"/>
      <c r="J156" s="471"/>
      <c r="K156" s="471"/>
      <c r="L156" s="471"/>
    </row>
    <row r="157" spans="1:12" ht="12.75">
      <c r="A157" s="300" t="str">
        <f t="shared" si="3"/>
        <v>BS144</v>
      </c>
      <c r="B157" s="300" t="s">
        <v>98</v>
      </c>
      <c r="C157" s="364" t="str">
        <f>Index!C195</f>
        <v>Výnosy budúcich období dlhodobé (384A)</v>
      </c>
      <c r="D157" s="287" t="s">
        <v>954</v>
      </c>
      <c r="E157" s="511">
        <v>-34785</v>
      </c>
      <c r="F157" s="512"/>
      <c r="G157" s="532">
        <v>0</v>
      </c>
      <c r="H157" s="533"/>
      <c r="I157" s="471"/>
      <c r="J157" s="471"/>
      <c r="K157" s="471"/>
      <c r="L157" s="471"/>
    </row>
    <row r="158" spans="1:12" ht="12.75">
      <c r="A158" s="300" t="str">
        <f t="shared" si="3"/>
        <v>BS145</v>
      </c>
      <c r="B158" s="300" t="s">
        <v>100</v>
      </c>
      <c r="C158" s="364" t="str">
        <f>Index!C196</f>
        <v>Výnosy budúcich období krátkodobé (384A)</v>
      </c>
      <c r="D158" s="287" t="s">
        <v>955</v>
      </c>
      <c r="E158" s="511">
        <v>0</v>
      </c>
      <c r="F158" s="512"/>
      <c r="G158" s="532">
        <v>0</v>
      </c>
      <c r="H158" s="533"/>
      <c r="I158" s="471"/>
      <c r="J158" s="471"/>
      <c r="K158" s="471"/>
      <c r="L158" s="471"/>
    </row>
  </sheetData>
  <mergeCells count="147">
    <mergeCell ref="G111:H111"/>
    <mergeCell ref="G87:H87"/>
    <mergeCell ref="G149:H149"/>
    <mergeCell ref="G150:H150"/>
    <mergeCell ref="G151:H151"/>
    <mergeCell ref="G152:H152"/>
    <mergeCell ref="G153:H153"/>
    <mergeCell ref="G155:H155"/>
    <mergeCell ref="G132:H132"/>
    <mergeCell ref="G133:H133"/>
    <mergeCell ref="G134:H134"/>
    <mergeCell ref="G131:H131"/>
    <mergeCell ref="G135:H135"/>
    <mergeCell ref="G136:H136"/>
    <mergeCell ref="G137:H137"/>
    <mergeCell ref="G138:H138"/>
    <mergeCell ref="G139:H139"/>
    <mergeCell ref="G122:H122"/>
    <mergeCell ref="G123:H123"/>
    <mergeCell ref="G124:H124"/>
    <mergeCell ref="G125:H125"/>
    <mergeCell ref="G126:H126"/>
    <mergeCell ref="G127:H127"/>
    <mergeCell ref="G128:H128"/>
    <mergeCell ref="G156:H156"/>
    <mergeCell ref="G157:H157"/>
    <mergeCell ref="G158:H158"/>
    <mergeCell ref="G154:H154"/>
    <mergeCell ref="G140:H140"/>
    <mergeCell ref="G141:H141"/>
    <mergeCell ref="G142:H142"/>
    <mergeCell ref="G143:H143"/>
    <mergeCell ref="G144:H144"/>
    <mergeCell ref="G145:H145"/>
    <mergeCell ref="G146:H146"/>
    <mergeCell ref="G147:H147"/>
    <mergeCell ref="G148:H148"/>
    <mergeCell ref="G129:H129"/>
    <mergeCell ref="G130:H130"/>
    <mergeCell ref="G112:H112"/>
    <mergeCell ref="G113:H113"/>
    <mergeCell ref="G114:H114"/>
    <mergeCell ref="G115:H115"/>
    <mergeCell ref="G117:H117"/>
    <mergeCell ref="G118:H118"/>
    <mergeCell ref="G119:H119"/>
    <mergeCell ref="G120:H120"/>
    <mergeCell ref="G121:H121"/>
    <mergeCell ref="G116:H116"/>
    <mergeCell ref="E88:F89"/>
    <mergeCell ref="G88:H89"/>
    <mergeCell ref="G92:H92"/>
    <mergeCell ref="G93:H93"/>
    <mergeCell ref="G94:H94"/>
    <mergeCell ref="E92:F92"/>
    <mergeCell ref="E93:F93"/>
    <mergeCell ref="E94:F94"/>
    <mergeCell ref="G110:H110"/>
    <mergeCell ref="G100:H100"/>
    <mergeCell ref="G103:H103"/>
    <mergeCell ref="G106:H106"/>
    <mergeCell ref="G101:H101"/>
    <mergeCell ref="G102:H102"/>
    <mergeCell ref="G104:H104"/>
    <mergeCell ref="G105:H105"/>
    <mergeCell ref="G107:H107"/>
    <mergeCell ref="G108:H108"/>
    <mergeCell ref="G109:H109"/>
    <mergeCell ref="A3:A5"/>
    <mergeCell ref="A88:A89"/>
    <mergeCell ref="B3:B5"/>
    <mergeCell ref="C3:C5"/>
    <mergeCell ref="D3:D5"/>
    <mergeCell ref="E3:G4"/>
    <mergeCell ref="E101:F101"/>
    <mergeCell ref="E102:F102"/>
    <mergeCell ref="E103:F103"/>
    <mergeCell ref="E98:F98"/>
    <mergeCell ref="E99:F99"/>
    <mergeCell ref="E100:F100"/>
    <mergeCell ref="E95:F95"/>
    <mergeCell ref="E96:F96"/>
    <mergeCell ref="E97:F97"/>
    <mergeCell ref="G95:H95"/>
    <mergeCell ref="G96:H96"/>
    <mergeCell ref="G97:H97"/>
    <mergeCell ref="G98:H98"/>
    <mergeCell ref="G99:H99"/>
    <mergeCell ref="H3:H4"/>
    <mergeCell ref="B88:B89"/>
    <mergeCell ref="C88:C89"/>
    <mergeCell ref="D88:D89"/>
    <mergeCell ref="E110:F110"/>
    <mergeCell ref="E111:F111"/>
    <mergeCell ref="E112:F112"/>
    <mergeCell ref="E107:F107"/>
    <mergeCell ref="E108:F108"/>
    <mergeCell ref="E109:F109"/>
    <mergeCell ref="E104:F104"/>
    <mergeCell ref="E105:F105"/>
    <mergeCell ref="E106:F106"/>
    <mergeCell ref="E119:F119"/>
    <mergeCell ref="E120:F120"/>
    <mergeCell ref="E121:F121"/>
    <mergeCell ref="E116:F116"/>
    <mergeCell ref="E117:F117"/>
    <mergeCell ref="E118:F118"/>
    <mergeCell ref="E113:F113"/>
    <mergeCell ref="E114:F114"/>
    <mergeCell ref="E115:F115"/>
    <mergeCell ref="E128:F128"/>
    <mergeCell ref="E129:F129"/>
    <mergeCell ref="E130:F130"/>
    <mergeCell ref="E125:F125"/>
    <mergeCell ref="E126:F126"/>
    <mergeCell ref="E127:F127"/>
    <mergeCell ref="E122:F122"/>
    <mergeCell ref="E123:F123"/>
    <mergeCell ref="E124:F124"/>
    <mergeCell ref="E137:F137"/>
    <mergeCell ref="E138:F138"/>
    <mergeCell ref="E139:F139"/>
    <mergeCell ref="E134:F134"/>
    <mergeCell ref="E135:F135"/>
    <mergeCell ref="E136:F136"/>
    <mergeCell ref="E131:F131"/>
    <mergeCell ref="E132:F132"/>
    <mergeCell ref="E133:F133"/>
    <mergeCell ref="E146:F146"/>
    <mergeCell ref="E147:F147"/>
    <mergeCell ref="E148:F148"/>
    <mergeCell ref="E143:F143"/>
    <mergeCell ref="E144:F144"/>
    <mergeCell ref="E145:F145"/>
    <mergeCell ref="E140:F140"/>
    <mergeCell ref="E141:F141"/>
    <mergeCell ref="E142:F142"/>
    <mergeCell ref="E158:F158"/>
    <mergeCell ref="E155:F155"/>
    <mergeCell ref="E156:F156"/>
    <mergeCell ref="E157:F157"/>
    <mergeCell ref="E152:F152"/>
    <mergeCell ref="E153:F153"/>
    <mergeCell ref="E154:F154"/>
    <mergeCell ref="E149:F149"/>
    <mergeCell ref="E150:F150"/>
    <mergeCell ref="E151:F151"/>
  </mergeCells>
  <printOptions horizontalCentered="1"/>
  <pageMargins left="0.55118110236220474" right="0.11811023622047245" top="0.74803149606299213" bottom="0.70866141732283472" header="0.51181102362204722" footer="0.51181102362204722"/>
  <pageSetup paperSize="9" scale="64" orientation="portrait" r:id="rId1"/>
  <headerFooter alignWithMargins="0"/>
  <rowBreaks count="1" manualBreakCount="1">
    <brk id="8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2:I68"/>
  <sheetViews>
    <sheetView showGridLines="0" showZeros="0" zoomScale="60" zoomScaleNormal="60" workbookViewId="0">
      <selection activeCell="E8" sqref="E8:F68"/>
    </sheetView>
  </sheetViews>
  <sheetFormatPr defaultRowHeight="12.75"/>
  <cols>
    <col min="1" max="1" width="10.7109375" style="303" customWidth="1"/>
    <col min="2" max="2" width="9.5703125" style="305" customWidth="1"/>
    <col min="3" max="3" width="94.140625" style="460" customWidth="1"/>
    <col min="4" max="4" width="4.28515625" style="303" customWidth="1"/>
    <col min="5" max="5" width="18.28515625" style="303" customWidth="1"/>
    <col min="6" max="6" width="19.5703125" style="303" customWidth="1"/>
    <col min="7" max="7" width="10.7109375" style="350" customWidth="1"/>
    <col min="8" max="9" width="15.42578125" style="350" bestFit="1" customWidth="1"/>
    <col min="10" max="248" width="9.140625" style="350"/>
    <col min="249" max="249" width="6.28515625" style="350" customWidth="1"/>
    <col min="250" max="250" width="93.7109375" style="350" customWidth="1"/>
    <col min="251" max="251" width="4.28515625" style="350" customWidth="1"/>
    <col min="252" max="252" width="18.28515625" style="350" customWidth="1"/>
    <col min="253" max="253" width="19.5703125" style="350" customWidth="1"/>
    <col min="254" max="254" width="10.7109375" style="350" customWidth="1"/>
    <col min="255" max="255" width="15.7109375" style="350" customWidth="1"/>
    <col min="256" max="256" width="9.42578125" style="350" customWidth="1"/>
    <col min="257" max="257" width="9.140625" style="350"/>
    <col min="258" max="264" width="10.7109375" style="350" customWidth="1"/>
    <col min="265" max="504" width="9.140625" style="350"/>
    <col min="505" max="505" width="6.28515625" style="350" customWidth="1"/>
    <col min="506" max="506" width="93.7109375" style="350" customWidth="1"/>
    <col min="507" max="507" width="4.28515625" style="350" customWidth="1"/>
    <col min="508" max="508" width="18.28515625" style="350" customWidth="1"/>
    <col min="509" max="509" width="19.5703125" style="350" customWidth="1"/>
    <col min="510" max="510" width="10.7109375" style="350" customWidth="1"/>
    <col min="511" max="511" width="15.7109375" style="350" customWidth="1"/>
    <col min="512" max="512" width="9.42578125" style="350" customWidth="1"/>
    <col min="513" max="513" width="9.140625" style="350"/>
    <col min="514" max="520" width="10.7109375" style="350" customWidth="1"/>
    <col min="521" max="760" width="9.140625" style="350"/>
    <col min="761" max="761" width="6.28515625" style="350" customWidth="1"/>
    <col min="762" max="762" width="93.7109375" style="350" customWidth="1"/>
    <col min="763" max="763" width="4.28515625" style="350" customWidth="1"/>
    <col min="764" max="764" width="18.28515625" style="350" customWidth="1"/>
    <col min="765" max="765" width="19.5703125" style="350" customWidth="1"/>
    <col min="766" max="766" width="10.7109375" style="350" customWidth="1"/>
    <col min="767" max="767" width="15.7109375" style="350" customWidth="1"/>
    <col min="768" max="768" width="9.42578125" style="350" customWidth="1"/>
    <col min="769" max="769" width="9.140625" style="350"/>
    <col min="770" max="776" width="10.7109375" style="350" customWidth="1"/>
    <col min="777" max="1016" width="9.140625" style="350"/>
    <col min="1017" max="1017" width="6.28515625" style="350" customWidth="1"/>
    <col min="1018" max="1018" width="93.7109375" style="350" customWidth="1"/>
    <col min="1019" max="1019" width="4.28515625" style="350" customWidth="1"/>
    <col min="1020" max="1020" width="18.28515625" style="350" customWidth="1"/>
    <col min="1021" max="1021" width="19.5703125" style="350" customWidth="1"/>
    <col min="1022" max="1022" width="10.7109375" style="350" customWidth="1"/>
    <col min="1023" max="1023" width="15.7109375" style="350" customWidth="1"/>
    <col min="1024" max="1024" width="9.42578125" style="350" customWidth="1"/>
    <col min="1025" max="1025" width="9.140625" style="350"/>
    <col min="1026" max="1032" width="10.7109375" style="350" customWidth="1"/>
    <col min="1033" max="1272" width="9.140625" style="350"/>
    <col min="1273" max="1273" width="6.28515625" style="350" customWidth="1"/>
    <col min="1274" max="1274" width="93.7109375" style="350" customWidth="1"/>
    <col min="1275" max="1275" width="4.28515625" style="350" customWidth="1"/>
    <col min="1276" max="1276" width="18.28515625" style="350" customWidth="1"/>
    <col min="1277" max="1277" width="19.5703125" style="350" customWidth="1"/>
    <col min="1278" max="1278" width="10.7109375" style="350" customWidth="1"/>
    <col min="1279" max="1279" width="15.7109375" style="350" customWidth="1"/>
    <col min="1280" max="1280" width="9.42578125" style="350" customWidth="1"/>
    <col min="1281" max="1281" width="9.140625" style="350"/>
    <col min="1282" max="1288" width="10.7109375" style="350" customWidth="1"/>
    <col min="1289" max="1528" width="9.140625" style="350"/>
    <col min="1529" max="1529" width="6.28515625" style="350" customWidth="1"/>
    <col min="1530" max="1530" width="93.7109375" style="350" customWidth="1"/>
    <col min="1531" max="1531" width="4.28515625" style="350" customWidth="1"/>
    <col min="1532" max="1532" width="18.28515625" style="350" customWidth="1"/>
    <col min="1533" max="1533" width="19.5703125" style="350" customWidth="1"/>
    <col min="1534" max="1534" width="10.7109375" style="350" customWidth="1"/>
    <col min="1535" max="1535" width="15.7109375" style="350" customWidth="1"/>
    <col min="1536" max="1536" width="9.42578125" style="350" customWidth="1"/>
    <col min="1537" max="1537" width="9.140625" style="350"/>
    <col min="1538" max="1544" width="10.7109375" style="350" customWidth="1"/>
    <col min="1545" max="1784" width="9.140625" style="350"/>
    <col min="1785" max="1785" width="6.28515625" style="350" customWidth="1"/>
    <col min="1786" max="1786" width="93.7109375" style="350" customWidth="1"/>
    <col min="1787" max="1787" width="4.28515625" style="350" customWidth="1"/>
    <col min="1788" max="1788" width="18.28515625" style="350" customWidth="1"/>
    <col min="1789" max="1789" width="19.5703125" style="350" customWidth="1"/>
    <col min="1790" max="1790" width="10.7109375" style="350" customWidth="1"/>
    <col min="1791" max="1791" width="15.7109375" style="350" customWidth="1"/>
    <col min="1792" max="1792" width="9.42578125" style="350" customWidth="1"/>
    <col min="1793" max="1793" width="9.140625" style="350"/>
    <col min="1794" max="1800" width="10.7109375" style="350" customWidth="1"/>
    <col min="1801" max="2040" width="9.140625" style="350"/>
    <col min="2041" max="2041" width="6.28515625" style="350" customWidth="1"/>
    <col min="2042" max="2042" width="93.7109375" style="350" customWidth="1"/>
    <col min="2043" max="2043" width="4.28515625" style="350" customWidth="1"/>
    <col min="2044" max="2044" width="18.28515625" style="350" customWidth="1"/>
    <col min="2045" max="2045" width="19.5703125" style="350" customWidth="1"/>
    <col min="2046" max="2046" width="10.7109375" style="350" customWidth="1"/>
    <col min="2047" max="2047" width="15.7109375" style="350" customWidth="1"/>
    <col min="2048" max="2048" width="9.42578125" style="350" customWidth="1"/>
    <col min="2049" max="2049" width="9.140625" style="350"/>
    <col min="2050" max="2056" width="10.7109375" style="350" customWidth="1"/>
    <col min="2057" max="2296" width="9.140625" style="350"/>
    <col min="2297" max="2297" width="6.28515625" style="350" customWidth="1"/>
    <col min="2298" max="2298" width="93.7109375" style="350" customWidth="1"/>
    <col min="2299" max="2299" width="4.28515625" style="350" customWidth="1"/>
    <col min="2300" max="2300" width="18.28515625" style="350" customWidth="1"/>
    <col min="2301" max="2301" width="19.5703125" style="350" customWidth="1"/>
    <col min="2302" max="2302" width="10.7109375" style="350" customWidth="1"/>
    <col min="2303" max="2303" width="15.7109375" style="350" customWidth="1"/>
    <col min="2304" max="2304" width="9.42578125" style="350" customWidth="1"/>
    <col min="2305" max="2305" width="9.140625" style="350"/>
    <col min="2306" max="2312" width="10.7109375" style="350" customWidth="1"/>
    <col min="2313" max="2552" width="9.140625" style="350"/>
    <col min="2553" max="2553" width="6.28515625" style="350" customWidth="1"/>
    <col min="2554" max="2554" width="93.7109375" style="350" customWidth="1"/>
    <col min="2555" max="2555" width="4.28515625" style="350" customWidth="1"/>
    <col min="2556" max="2556" width="18.28515625" style="350" customWidth="1"/>
    <col min="2557" max="2557" width="19.5703125" style="350" customWidth="1"/>
    <col min="2558" max="2558" width="10.7109375" style="350" customWidth="1"/>
    <col min="2559" max="2559" width="15.7109375" style="350" customWidth="1"/>
    <col min="2560" max="2560" width="9.42578125" style="350" customWidth="1"/>
    <col min="2561" max="2561" width="9.140625" style="350"/>
    <col min="2562" max="2568" width="10.7109375" style="350" customWidth="1"/>
    <col min="2569" max="2808" width="9.140625" style="350"/>
    <col min="2809" max="2809" width="6.28515625" style="350" customWidth="1"/>
    <col min="2810" max="2810" width="93.7109375" style="350" customWidth="1"/>
    <col min="2811" max="2811" width="4.28515625" style="350" customWidth="1"/>
    <col min="2812" max="2812" width="18.28515625" style="350" customWidth="1"/>
    <col min="2813" max="2813" width="19.5703125" style="350" customWidth="1"/>
    <col min="2814" max="2814" width="10.7109375" style="350" customWidth="1"/>
    <col min="2815" max="2815" width="15.7109375" style="350" customWidth="1"/>
    <col min="2816" max="2816" width="9.42578125" style="350" customWidth="1"/>
    <col min="2817" max="2817" width="9.140625" style="350"/>
    <col min="2818" max="2824" width="10.7109375" style="350" customWidth="1"/>
    <col min="2825" max="3064" width="9.140625" style="350"/>
    <col min="3065" max="3065" width="6.28515625" style="350" customWidth="1"/>
    <col min="3066" max="3066" width="93.7109375" style="350" customWidth="1"/>
    <col min="3067" max="3067" width="4.28515625" style="350" customWidth="1"/>
    <col min="3068" max="3068" width="18.28515625" style="350" customWidth="1"/>
    <col min="3069" max="3069" width="19.5703125" style="350" customWidth="1"/>
    <col min="3070" max="3070" width="10.7109375" style="350" customWidth="1"/>
    <col min="3071" max="3071" width="15.7109375" style="350" customWidth="1"/>
    <col min="3072" max="3072" width="9.42578125" style="350" customWidth="1"/>
    <col min="3073" max="3073" width="9.140625" style="350"/>
    <col min="3074" max="3080" width="10.7109375" style="350" customWidth="1"/>
    <col min="3081" max="3320" width="9.140625" style="350"/>
    <col min="3321" max="3321" width="6.28515625" style="350" customWidth="1"/>
    <col min="3322" max="3322" width="93.7109375" style="350" customWidth="1"/>
    <col min="3323" max="3323" width="4.28515625" style="350" customWidth="1"/>
    <col min="3324" max="3324" width="18.28515625" style="350" customWidth="1"/>
    <col min="3325" max="3325" width="19.5703125" style="350" customWidth="1"/>
    <col min="3326" max="3326" width="10.7109375" style="350" customWidth="1"/>
    <col min="3327" max="3327" width="15.7109375" style="350" customWidth="1"/>
    <col min="3328" max="3328" width="9.42578125" style="350" customWidth="1"/>
    <col min="3329" max="3329" width="9.140625" style="350"/>
    <col min="3330" max="3336" width="10.7109375" style="350" customWidth="1"/>
    <col min="3337" max="3576" width="9.140625" style="350"/>
    <col min="3577" max="3577" width="6.28515625" style="350" customWidth="1"/>
    <col min="3578" max="3578" width="93.7109375" style="350" customWidth="1"/>
    <col min="3579" max="3579" width="4.28515625" style="350" customWidth="1"/>
    <col min="3580" max="3580" width="18.28515625" style="350" customWidth="1"/>
    <col min="3581" max="3581" width="19.5703125" style="350" customWidth="1"/>
    <col min="3582" max="3582" width="10.7109375" style="350" customWidth="1"/>
    <col min="3583" max="3583" width="15.7109375" style="350" customWidth="1"/>
    <col min="3584" max="3584" width="9.42578125" style="350" customWidth="1"/>
    <col min="3585" max="3585" width="9.140625" style="350"/>
    <col min="3586" max="3592" width="10.7109375" style="350" customWidth="1"/>
    <col min="3593" max="3832" width="9.140625" style="350"/>
    <col min="3833" max="3833" width="6.28515625" style="350" customWidth="1"/>
    <col min="3834" max="3834" width="93.7109375" style="350" customWidth="1"/>
    <col min="3835" max="3835" width="4.28515625" style="350" customWidth="1"/>
    <col min="3836" max="3836" width="18.28515625" style="350" customWidth="1"/>
    <col min="3837" max="3837" width="19.5703125" style="350" customWidth="1"/>
    <col min="3838" max="3838" width="10.7109375" style="350" customWidth="1"/>
    <col min="3839" max="3839" width="15.7109375" style="350" customWidth="1"/>
    <col min="3840" max="3840" width="9.42578125" style="350" customWidth="1"/>
    <col min="3841" max="3841" width="9.140625" style="350"/>
    <col min="3842" max="3848" width="10.7109375" style="350" customWidth="1"/>
    <col min="3849" max="4088" width="9.140625" style="350"/>
    <col min="4089" max="4089" width="6.28515625" style="350" customWidth="1"/>
    <col min="4090" max="4090" width="93.7109375" style="350" customWidth="1"/>
    <col min="4091" max="4091" width="4.28515625" style="350" customWidth="1"/>
    <col min="4092" max="4092" width="18.28515625" style="350" customWidth="1"/>
    <col min="4093" max="4093" width="19.5703125" style="350" customWidth="1"/>
    <col min="4094" max="4094" width="10.7109375" style="350" customWidth="1"/>
    <col min="4095" max="4095" width="15.7109375" style="350" customWidth="1"/>
    <col min="4096" max="4096" width="9.42578125" style="350" customWidth="1"/>
    <col min="4097" max="4097" width="9.140625" style="350"/>
    <col min="4098" max="4104" width="10.7109375" style="350" customWidth="1"/>
    <col min="4105" max="4344" width="9.140625" style="350"/>
    <col min="4345" max="4345" width="6.28515625" style="350" customWidth="1"/>
    <col min="4346" max="4346" width="93.7109375" style="350" customWidth="1"/>
    <col min="4347" max="4347" width="4.28515625" style="350" customWidth="1"/>
    <col min="4348" max="4348" width="18.28515625" style="350" customWidth="1"/>
    <col min="4349" max="4349" width="19.5703125" style="350" customWidth="1"/>
    <col min="4350" max="4350" width="10.7109375" style="350" customWidth="1"/>
    <col min="4351" max="4351" width="15.7109375" style="350" customWidth="1"/>
    <col min="4352" max="4352" width="9.42578125" style="350" customWidth="1"/>
    <col min="4353" max="4353" width="9.140625" style="350"/>
    <col min="4354" max="4360" width="10.7109375" style="350" customWidth="1"/>
    <col min="4361" max="4600" width="9.140625" style="350"/>
    <col min="4601" max="4601" width="6.28515625" style="350" customWidth="1"/>
    <col min="4602" max="4602" width="93.7109375" style="350" customWidth="1"/>
    <col min="4603" max="4603" width="4.28515625" style="350" customWidth="1"/>
    <col min="4604" max="4604" width="18.28515625" style="350" customWidth="1"/>
    <col min="4605" max="4605" width="19.5703125" style="350" customWidth="1"/>
    <col min="4606" max="4606" width="10.7109375" style="350" customWidth="1"/>
    <col min="4607" max="4607" width="15.7109375" style="350" customWidth="1"/>
    <col min="4608" max="4608" width="9.42578125" style="350" customWidth="1"/>
    <col min="4609" max="4609" width="9.140625" style="350"/>
    <col min="4610" max="4616" width="10.7109375" style="350" customWidth="1"/>
    <col min="4617" max="4856" width="9.140625" style="350"/>
    <col min="4857" max="4857" width="6.28515625" style="350" customWidth="1"/>
    <col min="4858" max="4858" width="93.7109375" style="350" customWidth="1"/>
    <col min="4859" max="4859" width="4.28515625" style="350" customWidth="1"/>
    <col min="4860" max="4860" width="18.28515625" style="350" customWidth="1"/>
    <col min="4861" max="4861" width="19.5703125" style="350" customWidth="1"/>
    <col min="4862" max="4862" width="10.7109375" style="350" customWidth="1"/>
    <col min="4863" max="4863" width="15.7109375" style="350" customWidth="1"/>
    <col min="4864" max="4864" width="9.42578125" style="350" customWidth="1"/>
    <col min="4865" max="4865" width="9.140625" style="350"/>
    <col min="4866" max="4872" width="10.7109375" style="350" customWidth="1"/>
    <col min="4873" max="5112" width="9.140625" style="350"/>
    <col min="5113" max="5113" width="6.28515625" style="350" customWidth="1"/>
    <col min="5114" max="5114" width="93.7109375" style="350" customWidth="1"/>
    <col min="5115" max="5115" width="4.28515625" style="350" customWidth="1"/>
    <col min="5116" max="5116" width="18.28515625" style="350" customWidth="1"/>
    <col min="5117" max="5117" width="19.5703125" style="350" customWidth="1"/>
    <col min="5118" max="5118" width="10.7109375" style="350" customWidth="1"/>
    <col min="5119" max="5119" width="15.7109375" style="350" customWidth="1"/>
    <col min="5120" max="5120" width="9.42578125" style="350" customWidth="1"/>
    <col min="5121" max="5121" width="9.140625" style="350"/>
    <col min="5122" max="5128" width="10.7109375" style="350" customWidth="1"/>
    <col min="5129" max="5368" width="9.140625" style="350"/>
    <col min="5369" max="5369" width="6.28515625" style="350" customWidth="1"/>
    <col min="5370" max="5370" width="93.7109375" style="350" customWidth="1"/>
    <col min="5371" max="5371" width="4.28515625" style="350" customWidth="1"/>
    <col min="5372" max="5372" width="18.28515625" style="350" customWidth="1"/>
    <col min="5373" max="5373" width="19.5703125" style="350" customWidth="1"/>
    <col min="5374" max="5374" width="10.7109375" style="350" customWidth="1"/>
    <col min="5375" max="5375" width="15.7109375" style="350" customWidth="1"/>
    <col min="5376" max="5376" width="9.42578125" style="350" customWidth="1"/>
    <col min="5377" max="5377" width="9.140625" style="350"/>
    <col min="5378" max="5384" width="10.7109375" style="350" customWidth="1"/>
    <col min="5385" max="5624" width="9.140625" style="350"/>
    <col min="5625" max="5625" width="6.28515625" style="350" customWidth="1"/>
    <col min="5626" max="5626" width="93.7109375" style="350" customWidth="1"/>
    <col min="5627" max="5627" width="4.28515625" style="350" customWidth="1"/>
    <col min="5628" max="5628" width="18.28515625" style="350" customWidth="1"/>
    <col min="5629" max="5629" width="19.5703125" style="350" customWidth="1"/>
    <col min="5630" max="5630" width="10.7109375" style="350" customWidth="1"/>
    <col min="5631" max="5631" width="15.7109375" style="350" customWidth="1"/>
    <col min="5632" max="5632" width="9.42578125" style="350" customWidth="1"/>
    <col min="5633" max="5633" width="9.140625" style="350"/>
    <col min="5634" max="5640" width="10.7109375" style="350" customWidth="1"/>
    <col min="5641" max="5880" width="9.140625" style="350"/>
    <col min="5881" max="5881" width="6.28515625" style="350" customWidth="1"/>
    <col min="5882" max="5882" width="93.7109375" style="350" customWidth="1"/>
    <col min="5883" max="5883" width="4.28515625" style="350" customWidth="1"/>
    <col min="5884" max="5884" width="18.28515625" style="350" customWidth="1"/>
    <col min="5885" max="5885" width="19.5703125" style="350" customWidth="1"/>
    <col min="5886" max="5886" width="10.7109375" style="350" customWidth="1"/>
    <col min="5887" max="5887" width="15.7109375" style="350" customWidth="1"/>
    <col min="5888" max="5888" width="9.42578125" style="350" customWidth="1"/>
    <col min="5889" max="5889" width="9.140625" style="350"/>
    <col min="5890" max="5896" width="10.7109375" style="350" customWidth="1"/>
    <col min="5897" max="6136" width="9.140625" style="350"/>
    <col min="6137" max="6137" width="6.28515625" style="350" customWidth="1"/>
    <col min="6138" max="6138" width="93.7109375" style="350" customWidth="1"/>
    <col min="6139" max="6139" width="4.28515625" style="350" customWidth="1"/>
    <col min="6140" max="6140" width="18.28515625" style="350" customWidth="1"/>
    <col min="6141" max="6141" width="19.5703125" style="350" customWidth="1"/>
    <col min="6142" max="6142" width="10.7109375" style="350" customWidth="1"/>
    <col min="6143" max="6143" width="15.7109375" style="350" customWidth="1"/>
    <col min="6144" max="6144" width="9.42578125" style="350" customWidth="1"/>
    <col min="6145" max="6145" width="9.140625" style="350"/>
    <col min="6146" max="6152" width="10.7109375" style="350" customWidth="1"/>
    <col min="6153" max="6392" width="9.140625" style="350"/>
    <col min="6393" max="6393" width="6.28515625" style="350" customWidth="1"/>
    <col min="6394" max="6394" width="93.7109375" style="350" customWidth="1"/>
    <col min="6395" max="6395" width="4.28515625" style="350" customWidth="1"/>
    <col min="6396" max="6396" width="18.28515625" style="350" customWidth="1"/>
    <col min="6397" max="6397" width="19.5703125" style="350" customWidth="1"/>
    <col min="6398" max="6398" width="10.7109375" style="350" customWidth="1"/>
    <col min="6399" max="6399" width="15.7109375" style="350" customWidth="1"/>
    <col min="6400" max="6400" width="9.42578125" style="350" customWidth="1"/>
    <col min="6401" max="6401" width="9.140625" style="350"/>
    <col min="6402" max="6408" width="10.7109375" style="350" customWidth="1"/>
    <col min="6409" max="6648" width="9.140625" style="350"/>
    <col min="6649" max="6649" width="6.28515625" style="350" customWidth="1"/>
    <col min="6650" max="6650" width="93.7109375" style="350" customWidth="1"/>
    <col min="6651" max="6651" width="4.28515625" style="350" customWidth="1"/>
    <col min="6652" max="6652" width="18.28515625" style="350" customWidth="1"/>
    <col min="6653" max="6653" width="19.5703125" style="350" customWidth="1"/>
    <col min="6654" max="6654" width="10.7109375" style="350" customWidth="1"/>
    <col min="6655" max="6655" width="15.7109375" style="350" customWidth="1"/>
    <col min="6656" max="6656" width="9.42578125" style="350" customWidth="1"/>
    <col min="6657" max="6657" width="9.140625" style="350"/>
    <col min="6658" max="6664" width="10.7109375" style="350" customWidth="1"/>
    <col min="6665" max="6904" width="9.140625" style="350"/>
    <col min="6905" max="6905" width="6.28515625" style="350" customWidth="1"/>
    <col min="6906" max="6906" width="93.7109375" style="350" customWidth="1"/>
    <col min="6907" max="6907" width="4.28515625" style="350" customWidth="1"/>
    <col min="6908" max="6908" width="18.28515625" style="350" customWidth="1"/>
    <col min="6909" max="6909" width="19.5703125" style="350" customWidth="1"/>
    <col min="6910" max="6910" width="10.7109375" style="350" customWidth="1"/>
    <col min="6911" max="6911" width="15.7109375" style="350" customWidth="1"/>
    <col min="6912" max="6912" width="9.42578125" style="350" customWidth="1"/>
    <col min="6913" max="6913" width="9.140625" style="350"/>
    <col min="6914" max="6920" width="10.7109375" style="350" customWidth="1"/>
    <col min="6921" max="7160" width="9.140625" style="350"/>
    <col min="7161" max="7161" width="6.28515625" style="350" customWidth="1"/>
    <col min="7162" max="7162" width="93.7109375" style="350" customWidth="1"/>
    <col min="7163" max="7163" width="4.28515625" style="350" customWidth="1"/>
    <col min="7164" max="7164" width="18.28515625" style="350" customWidth="1"/>
    <col min="7165" max="7165" width="19.5703125" style="350" customWidth="1"/>
    <col min="7166" max="7166" width="10.7109375" style="350" customWidth="1"/>
    <col min="7167" max="7167" width="15.7109375" style="350" customWidth="1"/>
    <col min="7168" max="7168" width="9.42578125" style="350" customWidth="1"/>
    <col min="7169" max="7169" width="9.140625" style="350"/>
    <col min="7170" max="7176" width="10.7109375" style="350" customWidth="1"/>
    <col min="7177" max="7416" width="9.140625" style="350"/>
    <col min="7417" max="7417" width="6.28515625" style="350" customWidth="1"/>
    <col min="7418" max="7418" width="93.7109375" style="350" customWidth="1"/>
    <col min="7419" max="7419" width="4.28515625" style="350" customWidth="1"/>
    <col min="7420" max="7420" width="18.28515625" style="350" customWidth="1"/>
    <col min="7421" max="7421" width="19.5703125" style="350" customWidth="1"/>
    <col min="7422" max="7422" width="10.7109375" style="350" customWidth="1"/>
    <col min="7423" max="7423" width="15.7109375" style="350" customWidth="1"/>
    <col min="7424" max="7424" width="9.42578125" style="350" customWidth="1"/>
    <col min="7425" max="7425" width="9.140625" style="350"/>
    <col min="7426" max="7432" width="10.7109375" style="350" customWidth="1"/>
    <col min="7433" max="7672" width="9.140625" style="350"/>
    <col min="7673" max="7673" width="6.28515625" style="350" customWidth="1"/>
    <col min="7674" max="7674" width="93.7109375" style="350" customWidth="1"/>
    <col min="7675" max="7675" width="4.28515625" style="350" customWidth="1"/>
    <col min="7676" max="7676" width="18.28515625" style="350" customWidth="1"/>
    <col min="7677" max="7677" width="19.5703125" style="350" customWidth="1"/>
    <col min="7678" max="7678" width="10.7109375" style="350" customWidth="1"/>
    <col min="7679" max="7679" width="15.7109375" style="350" customWidth="1"/>
    <col min="7680" max="7680" width="9.42578125" style="350" customWidth="1"/>
    <col min="7681" max="7681" width="9.140625" style="350"/>
    <col min="7682" max="7688" width="10.7109375" style="350" customWidth="1"/>
    <col min="7689" max="7928" width="9.140625" style="350"/>
    <col min="7929" max="7929" width="6.28515625" style="350" customWidth="1"/>
    <col min="7930" max="7930" width="93.7109375" style="350" customWidth="1"/>
    <col min="7931" max="7931" width="4.28515625" style="350" customWidth="1"/>
    <col min="7932" max="7932" width="18.28515625" style="350" customWidth="1"/>
    <col min="7933" max="7933" width="19.5703125" style="350" customWidth="1"/>
    <col min="7934" max="7934" width="10.7109375" style="350" customWidth="1"/>
    <col min="7935" max="7935" width="15.7109375" style="350" customWidth="1"/>
    <col min="7936" max="7936" width="9.42578125" style="350" customWidth="1"/>
    <col min="7937" max="7937" width="9.140625" style="350"/>
    <col min="7938" max="7944" width="10.7109375" style="350" customWidth="1"/>
    <col min="7945" max="8184" width="9.140625" style="350"/>
    <col min="8185" max="8185" width="6.28515625" style="350" customWidth="1"/>
    <col min="8186" max="8186" width="93.7109375" style="350" customWidth="1"/>
    <col min="8187" max="8187" width="4.28515625" style="350" customWidth="1"/>
    <col min="8188" max="8188" width="18.28515625" style="350" customWidth="1"/>
    <col min="8189" max="8189" width="19.5703125" style="350" customWidth="1"/>
    <col min="8190" max="8190" width="10.7109375" style="350" customWidth="1"/>
    <col min="8191" max="8191" width="15.7109375" style="350" customWidth="1"/>
    <col min="8192" max="8192" width="9.42578125" style="350" customWidth="1"/>
    <col min="8193" max="8193" width="9.140625" style="350"/>
    <col min="8194" max="8200" width="10.7109375" style="350" customWidth="1"/>
    <col min="8201" max="8440" width="9.140625" style="350"/>
    <col min="8441" max="8441" width="6.28515625" style="350" customWidth="1"/>
    <col min="8442" max="8442" width="93.7109375" style="350" customWidth="1"/>
    <col min="8443" max="8443" width="4.28515625" style="350" customWidth="1"/>
    <col min="8444" max="8444" width="18.28515625" style="350" customWidth="1"/>
    <col min="8445" max="8445" width="19.5703125" style="350" customWidth="1"/>
    <col min="8446" max="8446" width="10.7109375" style="350" customWidth="1"/>
    <col min="8447" max="8447" width="15.7109375" style="350" customWidth="1"/>
    <col min="8448" max="8448" width="9.42578125" style="350" customWidth="1"/>
    <col min="8449" max="8449" width="9.140625" style="350"/>
    <col min="8450" max="8456" width="10.7109375" style="350" customWidth="1"/>
    <col min="8457" max="8696" width="9.140625" style="350"/>
    <col min="8697" max="8697" width="6.28515625" style="350" customWidth="1"/>
    <col min="8698" max="8698" width="93.7109375" style="350" customWidth="1"/>
    <col min="8699" max="8699" width="4.28515625" style="350" customWidth="1"/>
    <col min="8700" max="8700" width="18.28515625" style="350" customWidth="1"/>
    <col min="8701" max="8701" width="19.5703125" style="350" customWidth="1"/>
    <col min="8702" max="8702" width="10.7109375" style="350" customWidth="1"/>
    <col min="8703" max="8703" width="15.7109375" style="350" customWidth="1"/>
    <col min="8704" max="8704" width="9.42578125" style="350" customWidth="1"/>
    <col min="8705" max="8705" width="9.140625" style="350"/>
    <col min="8706" max="8712" width="10.7109375" style="350" customWidth="1"/>
    <col min="8713" max="8952" width="9.140625" style="350"/>
    <col min="8953" max="8953" width="6.28515625" style="350" customWidth="1"/>
    <col min="8954" max="8954" width="93.7109375" style="350" customWidth="1"/>
    <col min="8955" max="8955" width="4.28515625" style="350" customWidth="1"/>
    <col min="8956" max="8956" width="18.28515625" style="350" customWidth="1"/>
    <col min="8957" max="8957" width="19.5703125" style="350" customWidth="1"/>
    <col min="8958" max="8958" width="10.7109375" style="350" customWidth="1"/>
    <col min="8959" max="8959" width="15.7109375" style="350" customWidth="1"/>
    <col min="8960" max="8960" width="9.42578125" style="350" customWidth="1"/>
    <col min="8961" max="8961" width="9.140625" style="350"/>
    <col min="8962" max="8968" width="10.7109375" style="350" customWidth="1"/>
    <col min="8969" max="9208" width="9.140625" style="350"/>
    <col min="9209" max="9209" width="6.28515625" style="350" customWidth="1"/>
    <col min="9210" max="9210" width="93.7109375" style="350" customWidth="1"/>
    <col min="9211" max="9211" width="4.28515625" style="350" customWidth="1"/>
    <col min="9212" max="9212" width="18.28515625" style="350" customWidth="1"/>
    <col min="9213" max="9213" width="19.5703125" style="350" customWidth="1"/>
    <col min="9214" max="9214" width="10.7109375" style="350" customWidth="1"/>
    <col min="9215" max="9215" width="15.7109375" style="350" customWidth="1"/>
    <col min="9216" max="9216" width="9.42578125" style="350" customWidth="1"/>
    <col min="9217" max="9217" width="9.140625" style="350"/>
    <col min="9218" max="9224" width="10.7109375" style="350" customWidth="1"/>
    <col min="9225" max="9464" width="9.140625" style="350"/>
    <col min="9465" max="9465" width="6.28515625" style="350" customWidth="1"/>
    <col min="9466" max="9466" width="93.7109375" style="350" customWidth="1"/>
    <col min="9467" max="9467" width="4.28515625" style="350" customWidth="1"/>
    <col min="9468" max="9468" width="18.28515625" style="350" customWidth="1"/>
    <col min="9469" max="9469" width="19.5703125" style="350" customWidth="1"/>
    <col min="9470" max="9470" width="10.7109375" style="350" customWidth="1"/>
    <col min="9471" max="9471" width="15.7109375" style="350" customWidth="1"/>
    <col min="9472" max="9472" width="9.42578125" style="350" customWidth="1"/>
    <col min="9473" max="9473" width="9.140625" style="350"/>
    <col min="9474" max="9480" width="10.7109375" style="350" customWidth="1"/>
    <col min="9481" max="9720" width="9.140625" style="350"/>
    <col min="9721" max="9721" width="6.28515625" style="350" customWidth="1"/>
    <col min="9722" max="9722" width="93.7109375" style="350" customWidth="1"/>
    <col min="9723" max="9723" width="4.28515625" style="350" customWidth="1"/>
    <col min="9724" max="9724" width="18.28515625" style="350" customWidth="1"/>
    <col min="9725" max="9725" width="19.5703125" style="350" customWidth="1"/>
    <col min="9726" max="9726" width="10.7109375" style="350" customWidth="1"/>
    <col min="9727" max="9727" width="15.7109375" style="350" customWidth="1"/>
    <col min="9728" max="9728" width="9.42578125" style="350" customWidth="1"/>
    <col min="9729" max="9729" width="9.140625" style="350"/>
    <col min="9730" max="9736" width="10.7109375" style="350" customWidth="1"/>
    <col min="9737" max="9976" width="9.140625" style="350"/>
    <col min="9977" max="9977" width="6.28515625" style="350" customWidth="1"/>
    <col min="9978" max="9978" width="93.7109375" style="350" customWidth="1"/>
    <col min="9979" max="9979" width="4.28515625" style="350" customWidth="1"/>
    <col min="9980" max="9980" width="18.28515625" style="350" customWidth="1"/>
    <col min="9981" max="9981" width="19.5703125" style="350" customWidth="1"/>
    <col min="9982" max="9982" width="10.7109375" style="350" customWidth="1"/>
    <col min="9983" max="9983" width="15.7109375" style="350" customWidth="1"/>
    <col min="9984" max="9984" width="9.42578125" style="350" customWidth="1"/>
    <col min="9985" max="9985" width="9.140625" style="350"/>
    <col min="9986" max="9992" width="10.7109375" style="350" customWidth="1"/>
    <col min="9993" max="10232" width="9.140625" style="350"/>
    <col min="10233" max="10233" width="6.28515625" style="350" customWidth="1"/>
    <col min="10234" max="10234" width="93.7109375" style="350" customWidth="1"/>
    <col min="10235" max="10235" width="4.28515625" style="350" customWidth="1"/>
    <col min="10236" max="10236" width="18.28515625" style="350" customWidth="1"/>
    <col min="10237" max="10237" width="19.5703125" style="350" customWidth="1"/>
    <col min="10238" max="10238" width="10.7109375" style="350" customWidth="1"/>
    <col min="10239" max="10239" width="15.7109375" style="350" customWidth="1"/>
    <col min="10240" max="10240" width="9.42578125" style="350" customWidth="1"/>
    <col min="10241" max="10241" width="9.140625" style="350"/>
    <col min="10242" max="10248" width="10.7109375" style="350" customWidth="1"/>
    <col min="10249" max="10488" width="9.140625" style="350"/>
    <col min="10489" max="10489" width="6.28515625" style="350" customWidth="1"/>
    <col min="10490" max="10490" width="93.7109375" style="350" customWidth="1"/>
    <col min="10491" max="10491" width="4.28515625" style="350" customWidth="1"/>
    <col min="10492" max="10492" width="18.28515625" style="350" customWidth="1"/>
    <col min="10493" max="10493" width="19.5703125" style="350" customWidth="1"/>
    <col min="10494" max="10494" width="10.7109375" style="350" customWidth="1"/>
    <col min="10495" max="10495" width="15.7109375" style="350" customWidth="1"/>
    <col min="10496" max="10496" width="9.42578125" style="350" customWidth="1"/>
    <col min="10497" max="10497" width="9.140625" style="350"/>
    <col min="10498" max="10504" width="10.7109375" style="350" customWidth="1"/>
    <col min="10505" max="10744" width="9.140625" style="350"/>
    <col min="10745" max="10745" width="6.28515625" style="350" customWidth="1"/>
    <col min="10746" max="10746" width="93.7109375" style="350" customWidth="1"/>
    <col min="10747" max="10747" width="4.28515625" style="350" customWidth="1"/>
    <col min="10748" max="10748" width="18.28515625" style="350" customWidth="1"/>
    <col min="10749" max="10749" width="19.5703125" style="350" customWidth="1"/>
    <col min="10750" max="10750" width="10.7109375" style="350" customWidth="1"/>
    <col min="10751" max="10751" width="15.7109375" style="350" customWidth="1"/>
    <col min="10752" max="10752" width="9.42578125" style="350" customWidth="1"/>
    <col min="10753" max="10753" width="9.140625" style="350"/>
    <col min="10754" max="10760" width="10.7109375" style="350" customWidth="1"/>
    <col min="10761" max="11000" width="9.140625" style="350"/>
    <col min="11001" max="11001" width="6.28515625" style="350" customWidth="1"/>
    <col min="11002" max="11002" width="93.7109375" style="350" customWidth="1"/>
    <col min="11003" max="11003" width="4.28515625" style="350" customWidth="1"/>
    <col min="11004" max="11004" width="18.28515625" style="350" customWidth="1"/>
    <col min="11005" max="11005" width="19.5703125" style="350" customWidth="1"/>
    <col min="11006" max="11006" width="10.7109375" style="350" customWidth="1"/>
    <col min="11007" max="11007" width="15.7109375" style="350" customWidth="1"/>
    <col min="11008" max="11008" width="9.42578125" style="350" customWidth="1"/>
    <col min="11009" max="11009" width="9.140625" style="350"/>
    <col min="11010" max="11016" width="10.7109375" style="350" customWidth="1"/>
    <col min="11017" max="11256" width="9.140625" style="350"/>
    <col min="11257" max="11257" width="6.28515625" style="350" customWidth="1"/>
    <col min="11258" max="11258" width="93.7109375" style="350" customWidth="1"/>
    <col min="11259" max="11259" width="4.28515625" style="350" customWidth="1"/>
    <col min="11260" max="11260" width="18.28515625" style="350" customWidth="1"/>
    <col min="11261" max="11261" width="19.5703125" style="350" customWidth="1"/>
    <col min="11262" max="11262" width="10.7109375" style="350" customWidth="1"/>
    <col min="11263" max="11263" width="15.7109375" style="350" customWidth="1"/>
    <col min="11264" max="11264" width="9.42578125" style="350" customWidth="1"/>
    <col min="11265" max="11265" width="9.140625" style="350"/>
    <col min="11266" max="11272" width="10.7109375" style="350" customWidth="1"/>
    <col min="11273" max="11512" width="9.140625" style="350"/>
    <col min="11513" max="11513" width="6.28515625" style="350" customWidth="1"/>
    <col min="11514" max="11514" width="93.7109375" style="350" customWidth="1"/>
    <col min="11515" max="11515" width="4.28515625" style="350" customWidth="1"/>
    <col min="11516" max="11516" width="18.28515625" style="350" customWidth="1"/>
    <col min="11517" max="11517" width="19.5703125" style="350" customWidth="1"/>
    <col min="11518" max="11518" width="10.7109375" style="350" customWidth="1"/>
    <col min="11519" max="11519" width="15.7109375" style="350" customWidth="1"/>
    <col min="11520" max="11520" width="9.42578125" style="350" customWidth="1"/>
    <col min="11521" max="11521" width="9.140625" style="350"/>
    <col min="11522" max="11528" width="10.7109375" style="350" customWidth="1"/>
    <col min="11529" max="11768" width="9.140625" style="350"/>
    <col min="11769" max="11769" width="6.28515625" style="350" customWidth="1"/>
    <col min="11770" max="11770" width="93.7109375" style="350" customWidth="1"/>
    <col min="11771" max="11771" width="4.28515625" style="350" customWidth="1"/>
    <col min="11772" max="11772" width="18.28515625" style="350" customWidth="1"/>
    <col min="11773" max="11773" width="19.5703125" style="350" customWidth="1"/>
    <col min="11774" max="11774" width="10.7109375" style="350" customWidth="1"/>
    <col min="11775" max="11775" width="15.7109375" style="350" customWidth="1"/>
    <col min="11776" max="11776" width="9.42578125" style="350" customWidth="1"/>
    <col min="11777" max="11777" width="9.140625" style="350"/>
    <col min="11778" max="11784" width="10.7109375" style="350" customWidth="1"/>
    <col min="11785" max="12024" width="9.140625" style="350"/>
    <col min="12025" max="12025" width="6.28515625" style="350" customWidth="1"/>
    <col min="12026" max="12026" width="93.7109375" style="350" customWidth="1"/>
    <col min="12027" max="12027" width="4.28515625" style="350" customWidth="1"/>
    <col min="12028" max="12028" width="18.28515625" style="350" customWidth="1"/>
    <col min="12029" max="12029" width="19.5703125" style="350" customWidth="1"/>
    <col min="12030" max="12030" width="10.7109375" style="350" customWidth="1"/>
    <col min="12031" max="12031" width="15.7109375" style="350" customWidth="1"/>
    <col min="12032" max="12032" width="9.42578125" style="350" customWidth="1"/>
    <col min="12033" max="12033" width="9.140625" style="350"/>
    <col min="12034" max="12040" width="10.7109375" style="350" customWidth="1"/>
    <col min="12041" max="12280" width="9.140625" style="350"/>
    <col min="12281" max="12281" width="6.28515625" style="350" customWidth="1"/>
    <col min="12282" max="12282" width="93.7109375" style="350" customWidth="1"/>
    <col min="12283" max="12283" width="4.28515625" style="350" customWidth="1"/>
    <col min="12284" max="12284" width="18.28515625" style="350" customWidth="1"/>
    <col min="12285" max="12285" width="19.5703125" style="350" customWidth="1"/>
    <col min="12286" max="12286" width="10.7109375" style="350" customWidth="1"/>
    <col min="12287" max="12287" width="15.7109375" style="350" customWidth="1"/>
    <col min="12288" max="12288" width="9.42578125" style="350" customWidth="1"/>
    <col min="12289" max="12289" width="9.140625" style="350"/>
    <col min="12290" max="12296" width="10.7109375" style="350" customWidth="1"/>
    <col min="12297" max="12536" width="9.140625" style="350"/>
    <col min="12537" max="12537" width="6.28515625" style="350" customWidth="1"/>
    <col min="12538" max="12538" width="93.7109375" style="350" customWidth="1"/>
    <col min="12539" max="12539" width="4.28515625" style="350" customWidth="1"/>
    <col min="12540" max="12540" width="18.28515625" style="350" customWidth="1"/>
    <col min="12541" max="12541" width="19.5703125" style="350" customWidth="1"/>
    <col min="12542" max="12542" width="10.7109375" style="350" customWidth="1"/>
    <col min="12543" max="12543" width="15.7109375" style="350" customWidth="1"/>
    <col min="12544" max="12544" width="9.42578125" style="350" customWidth="1"/>
    <col min="12545" max="12545" width="9.140625" style="350"/>
    <col min="12546" max="12552" width="10.7109375" style="350" customWidth="1"/>
    <col min="12553" max="12792" width="9.140625" style="350"/>
    <col min="12793" max="12793" width="6.28515625" style="350" customWidth="1"/>
    <col min="12794" max="12794" width="93.7109375" style="350" customWidth="1"/>
    <col min="12795" max="12795" width="4.28515625" style="350" customWidth="1"/>
    <col min="12796" max="12796" width="18.28515625" style="350" customWidth="1"/>
    <col min="12797" max="12797" width="19.5703125" style="350" customWidth="1"/>
    <col min="12798" max="12798" width="10.7109375" style="350" customWidth="1"/>
    <col min="12799" max="12799" width="15.7109375" style="350" customWidth="1"/>
    <col min="12800" max="12800" width="9.42578125" style="350" customWidth="1"/>
    <col min="12801" max="12801" width="9.140625" style="350"/>
    <col min="12802" max="12808" width="10.7109375" style="350" customWidth="1"/>
    <col min="12809" max="13048" width="9.140625" style="350"/>
    <col min="13049" max="13049" width="6.28515625" style="350" customWidth="1"/>
    <col min="13050" max="13050" width="93.7109375" style="350" customWidth="1"/>
    <col min="13051" max="13051" width="4.28515625" style="350" customWidth="1"/>
    <col min="13052" max="13052" width="18.28515625" style="350" customWidth="1"/>
    <col min="13053" max="13053" width="19.5703125" style="350" customWidth="1"/>
    <col min="13054" max="13054" width="10.7109375" style="350" customWidth="1"/>
    <col min="13055" max="13055" width="15.7109375" style="350" customWidth="1"/>
    <col min="13056" max="13056" width="9.42578125" style="350" customWidth="1"/>
    <col min="13057" max="13057" width="9.140625" style="350"/>
    <col min="13058" max="13064" width="10.7109375" style="350" customWidth="1"/>
    <col min="13065" max="13304" width="9.140625" style="350"/>
    <col min="13305" max="13305" width="6.28515625" style="350" customWidth="1"/>
    <col min="13306" max="13306" width="93.7109375" style="350" customWidth="1"/>
    <col min="13307" max="13307" width="4.28515625" style="350" customWidth="1"/>
    <col min="13308" max="13308" width="18.28515625" style="350" customWidth="1"/>
    <col min="13309" max="13309" width="19.5703125" style="350" customWidth="1"/>
    <col min="13310" max="13310" width="10.7109375" style="350" customWidth="1"/>
    <col min="13311" max="13311" width="15.7109375" style="350" customWidth="1"/>
    <col min="13312" max="13312" width="9.42578125" style="350" customWidth="1"/>
    <col min="13313" max="13313" width="9.140625" style="350"/>
    <col min="13314" max="13320" width="10.7109375" style="350" customWidth="1"/>
    <col min="13321" max="13560" width="9.140625" style="350"/>
    <col min="13561" max="13561" width="6.28515625" style="350" customWidth="1"/>
    <col min="13562" max="13562" width="93.7109375" style="350" customWidth="1"/>
    <col min="13563" max="13563" width="4.28515625" style="350" customWidth="1"/>
    <col min="13564" max="13564" width="18.28515625" style="350" customWidth="1"/>
    <col min="13565" max="13565" width="19.5703125" style="350" customWidth="1"/>
    <col min="13566" max="13566" width="10.7109375" style="350" customWidth="1"/>
    <col min="13567" max="13567" width="15.7109375" style="350" customWidth="1"/>
    <col min="13568" max="13568" width="9.42578125" style="350" customWidth="1"/>
    <col min="13569" max="13569" width="9.140625" style="350"/>
    <col min="13570" max="13576" width="10.7109375" style="350" customWidth="1"/>
    <col min="13577" max="13816" width="9.140625" style="350"/>
    <col min="13817" max="13817" width="6.28515625" style="350" customWidth="1"/>
    <col min="13818" max="13818" width="93.7109375" style="350" customWidth="1"/>
    <col min="13819" max="13819" width="4.28515625" style="350" customWidth="1"/>
    <col min="13820" max="13820" width="18.28515625" style="350" customWidth="1"/>
    <col min="13821" max="13821" width="19.5703125" style="350" customWidth="1"/>
    <col min="13822" max="13822" width="10.7109375" style="350" customWidth="1"/>
    <col min="13823" max="13823" width="15.7109375" style="350" customWidth="1"/>
    <col min="13824" max="13824" width="9.42578125" style="350" customWidth="1"/>
    <col min="13825" max="13825" width="9.140625" style="350"/>
    <col min="13826" max="13832" width="10.7109375" style="350" customWidth="1"/>
    <col min="13833" max="14072" width="9.140625" style="350"/>
    <col min="14073" max="14073" width="6.28515625" style="350" customWidth="1"/>
    <col min="14074" max="14074" width="93.7109375" style="350" customWidth="1"/>
    <col min="14075" max="14075" width="4.28515625" style="350" customWidth="1"/>
    <col min="14076" max="14076" width="18.28515625" style="350" customWidth="1"/>
    <col min="14077" max="14077" width="19.5703125" style="350" customWidth="1"/>
    <col min="14078" max="14078" width="10.7109375" style="350" customWidth="1"/>
    <col min="14079" max="14079" width="15.7109375" style="350" customWidth="1"/>
    <col min="14080" max="14080" width="9.42578125" style="350" customWidth="1"/>
    <col min="14081" max="14081" width="9.140625" style="350"/>
    <col min="14082" max="14088" width="10.7109375" style="350" customWidth="1"/>
    <col min="14089" max="14328" width="9.140625" style="350"/>
    <col min="14329" max="14329" width="6.28515625" style="350" customWidth="1"/>
    <col min="14330" max="14330" width="93.7109375" style="350" customWidth="1"/>
    <col min="14331" max="14331" width="4.28515625" style="350" customWidth="1"/>
    <col min="14332" max="14332" width="18.28515625" style="350" customWidth="1"/>
    <col min="14333" max="14333" width="19.5703125" style="350" customWidth="1"/>
    <col min="14334" max="14334" width="10.7109375" style="350" customWidth="1"/>
    <col min="14335" max="14335" width="15.7109375" style="350" customWidth="1"/>
    <col min="14336" max="14336" width="9.42578125" style="350" customWidth="1"/>
    <col min="14337" max="14337" width="9.140625" style="350"/>
    <col min="14338" max="14344" width="10.7109375" style="350" customWidth="1"/>
    <col min="14345" max="14584" width="9.140625" style="350"/>
    <col min="14585" max="14585" width="6.28515625" style="350" customWidth="1"/>
    <col min="14586" max="14586" width="93.7109375" style="350" customWidth="1"/>
    <col min="14587" max="14587" width="4.28515625" style="350" customWidth="1"/>
    <col min="14588" max="14588" width="18.28515625" style="350" customWidth="1"/>
    <col min="14589" max="14589" width="19.5703125" style="350" customWidth="1"/>
    <col min="14590" max="14590" width="10.7109375" style="350" customWidth="1"/>
    <col min="14591" max="14591" width="15.7109375" style="350" customWidth="1"/>
    <col min="14592" max="14592" width="9.42578125" style="350" customWidth="1"/>
    <col min="14593" max="14593" width="9.140625" style="350"/>
    <col min="14594" max="14600" width="10.7109375" style="350" customWidth="1"/>
    <col min="14601" max="14840" width="9.140625" style="350"/>
    <col min="14841" max="14841" width="6.28515625" style="350" customWidth="1"/>
    <col min="14842" max="14842" width="93.7109375" style="350" customWidth="1"/>
    <col min="14843" max="14843" width="4.28515625" style="350" customWidth="1"/>
    <col min="14844" max="14844" width="18.28515625" style="350" customWidth="1"/>
    <col min="14845" max="14845" width="19.5703125" style="350" customWidth="1"/>
    <col min="14846" max="14846" width="10.7109375" style="350" customWidth="1"/>
    <col min="14847" max="14847" width="15.7109375" style="350" customWidth="1"/>
    <col min="14848" max="14848" width="9.42578125" style="350" customWidth="1"/>
    <col min="14849" max="14849" width="9.140625" style="350"/>
    <col min="14850" max="14856" width="10.7109375" style="350" customWidth="1"/>
    <col min="14857" max="15096" width="9.140625" style="350"/>
    <col min="15097" max="15097" width="6.28515625" style="350" customWidth="1"/>
    <col min="15098" max="15098" width="93.7109375" style="350" customWidth="1"/>
    <col min="15099" max="15099" width="4.28515625" style="350" customWidth="1"/>
    <col min="15100" max="15100" width="18.28515625" style="350" customWidth="1"/>
    <col min="15101" max="15101" width="19.5703125" style="350" customWidth="1"/>
    <col min="15102" max="15102" width="10.7109375" style="350" customWidth="1"/>
    <col min="15103" max="15103" width="15.7109375" style="350" customWidth="1"/>
    <col min="15104" max="15104" width="9.42578125" style="350" customWidth="1"/>
    <col min="15105" max="15105" width="9.140625" style="350"/>
    <col min="15106" max="15112" width="10.7109375" style="350" customWidth="1"/>
    <col min="15113" max="15352" width="9.140625" style="350"/>
    <col min="15353" max="15353" width="6.28515625" style="350" customWidth="1"/>
    <col min="15354" max="15354" width="93.7109375" style="350" customWidth="1"/>
    <col min="15355" max="15355" width="4.28515625" style="350" customWidth="1"/>
    <col min="15356" max="15356" width="18.28515625" style="350" customWidth="1"/>
    <col min="15357" max="15357" width="19.5703125" style="350" customWidth="1"/>
    <col min="15358" max="15358" width="10.7109375" style="350" customWidth="1"/>
    <col min="15359" max="15359" width="15.7109375" style="350" customWidth="1"/>
    <col min="15360" max="15360" width="9.42578125" style="350" customWidth="1"/>
    <col min="15361" max="15361" width="9.140625" style="350"/>
    <col min="15362" max="15368" width="10.7109375" style="350" customWidth="1"/>
    <col min="15369" max="15608" width="9.140625" style="350"/>
    <col min="15609" max="15609" width="6.28515625" style="350" customWidth="1"/>
    <col min="15610" max="15610" width="93.7109375" style="350" customWidth="1"/>
    <col min="15611" max="15611" width="4.28515625" style="350" customWidth="1"/>
    <col min="15612" max="15612" width="18.28515625" style="350" customWidth="1"/>
    <col min="15613" max="15613" width="19.5703125" style="350" customWidth="1"/>
    <col min="15614" max="15614" width="10.7109375" style="350" customWidth="1"/>
    <col min="15615" max="15615" width="15.7109375" style="350" customWidth="1"/>
    <col min="15616" max="15616" width="9.42578125" style="350" customWidth="1"/>
    <col min="15617" max="15617" width="9.140625" style="350"/>
    <col min="15618" max="15624" width="10.7109375" style="350" customWidth="1"/>
    <col min="15625" max="15864" width="9.140625" style="350"/>
    <col min="15865" max="15865" width="6.28515625" style="350" customWidth="1"/>
    <col min="15866" max="15866" width="93.7109375" style="350" customWidth="1"/>
    <col min="15867" max="15867" width="4.28515625" style="350" customWidth="1"/>
    <col min="15868" max="15868" width="18.28515625" style="350" customWidth="1"/>
    <col min="15869" max="15869" width="19.5703125" style="350" customWidth="1"/>
    <col min="15870" max="15870" width="10.7109375" style="350" customWidth="1"/>
    <col min="15871" max="15871" width="15.7109375" style="350" customWidth="1"/>
    <col min="15872" max="15872" width="9.42578125" style="350" customWidth="1"/>
    <col min="15873" max="15873" width="9.140625" style="350"/>
    <col min="15874" max="15880" width="10.7109375" style="350" customWidth="1"/>
    <col min="15881" max="16120" width="9.140625" style="350"/>
    <col min="16121" max="16121" width="6.28515625" style="350" customWidth="1"/>
    <col min="16122" max="16122" width="93.7109375" style="350" customWidth="1"/>
    <col min="16123" max="16123" width="4.28515625" style="350" customWidth="1"/>
    <col min="16124" max="16124" width="18.28515625" style="350" customWidth="1"/>
    <col min="16125" max="16125" width="19.5703125" style="350" customWidth="1"/>
    <col min="16126" max="16126" width="10.7109375" style="350" customWidth="1"/>
    <col min="16127" max="16127" width="15.7109375" style="350" customWidth="1"/>
    <col min="16128" max="16128" width="9.42578125" style="350" customWidth="1"/>
    <col min="16129" max="16129" width="9.140625" style="350"/>
    <col min="16130" max="16136" width="10.7109375" style="350" customWidth="1"/>
    <col min="16137" max="16384" width="9.140625" style="350"/>
  </cols>
  <sheetData>
    <row r="2" spans="1:9" s="345" customFormat="1" ht="15">
      <c r="A2" s="301"/>
      <c r="B2" s="308">
        <f>suvaha!B1</f>
        <v>0</v>
      </c>
      <c r="C2" s="458"/>
      <c r="D2" s="309"/>
      <c r="E2" s="309"/>
      <c r="F2" s="309"/>
    </row>
    <row r="3" spans="1:9" s="346" customFormat="1" ht="14.25">
      <c r="A3" s="302"/>
      <c r="B3" s="310"/>
      <c r="C3" s="459"/>
      <c r="D3" s="311"/>
      <c r="E3" s="310"/>
      <c r="F3" s="466" t="s">
        <v>1672</v>
      </c>
    </row>
    <row r="4" spans="1:9" s="347" customFormat="1" ht="11.25">
      <c r="A4" s="296"/>
      <c r="B4" s="519" t="str">
        <f>suvaha!B3</f>
        <v>Označenie</v>
      </c>
      <c r="C4" s="522" t="str">
        <f>Index!C199</f>
        <v>TEXT</v>
      </c>
      <c r="D4" s="524" t="str">
        <f>Index!C200</f>
        <v>č.r.</v>
      </c>
      <c r="E4" s="542" t="str">
        <f>Index!C201</f>
        <v>Skutočnosť</v>
      </c>
      <c r="F4" s="543"/>
    </row>
    <row r="5" spans="1:9" s="347" customFormat="1" ht="33.75">
      <c r="A5" s="296"/>
      <c r="B5" s="520"/>
      <c r="C5" s="523"/>
      <c r="D5" s="525"/>
      <c r="E5" s="307" t="str">
        <f>Index!C202</f>
        <v>Bežné účtovné obdobie</v>
      </c>
      <c r="F5" s="306" t="str">
        <f>Index!C203</f>
        <v>Bezprostredne predchádzajúce účtovné obdobie</v>
      </c>
    </row>
    <row r="6" spans="1:9" s="347" customFormat="1" ht="11.25">
      <c r="A6" s="296"/>
      <c r="B6" s="4" t="s">
        <v>8</v>
      </c>
      <c r="C6" s="48" t="s">
        <v>9</v>
      </c>
      <c r="D6" s="4" t="s">
        <v>10</v>
      </c>
      <c r="E6" s="4">
        <v>4</v>
      </c>
      <c r="F6" s="4">
        <v>5</v>
      </c>
    </row>
    <row r="7" spans="1:9" s="347" customFormat="1" ht="11.25">
      <c r="A7" s="296"/>
      <c r="B7" s="4"/>
      <c r="C7" s="48"/>
      <c r="D7" s="4"/>
      <c r="E7" s="7" t="str">
        <f>Index!C204</f>
        <v>(v eurách)</v>
      </c>
      <c r="F7" s="7" t="str">
        <f>Index!D204</f>
        <v>(v eurách)</v>
      </c>
    </row>
    <row r="8" spans="1:9" s="349" customFormat="1">
      <c r="A8" s="336" t="str">
        <f>"IS"&amp;D8</f>
        <v>IS01</v>
      </c>
      <c r="B8" s="337" t="s">
        <v>197</v>
      </c>
      <c r="C8" s="338" t="str">
        <f>Index!C205</f>
        <v>Čistý obrat (časť účt. tr. 6 podľa zákona)</v>
      </c>
      <c r="D8" s="297" t="s">
        <v>168</v>
      </c>
      <c r="E8" s="342">
        <v>41672783</v>
      </c>
      <c r="F8" s="342">
        <v>29218531</v>
      </c>
      <c r="H8" s="472"/>
      <c r="I8" s="472"/>
    </row>
    <row r="9" spans="1:9" s="348" customFormat="1">
      <c r="A9" s="336" t="str">
        <f t="shared" ref="A9:A68" si="0">"IS"&amp;D9</f>
        <v>IS02</v>
      </c>
      <c r="B9" s="337" t="s">
        <v>223</v>
      </c>
      <c r="C9" s="338" t="str">
        <f>Index!C206</f>
        <v>Výnosy z hospodárskej činnosti spolu súčet (r. 03 až r. 09)</v>
      </c>
      <c r="D9" s="297" t="s">
        <v>169</v>
      </c>
      <c r="E9" s="342">
        <v>45855311</v>
      </c>
      <c r="F9" s="342">
        <v>32482095</v>
      </c>
      <c r="H9" s="472"/>
      <c r="I9" s="472"/>
    </row>
    <row r="10" spans="1:9" s="351" customFormat="1">
      <c r="A10" s="8" t="str">
        <f t="shared" si="0"/>
        <v>IS03</v>
      </c>
      <c r="B10" s="368" t="s">
        <v>166</v>
      </c>
      <c r="C10" s="293" t="str">
        <f>Index!C207</f>
        <v>Tržby z predaja tovaru (604, 607)</v>
      </c>
      <c r="D10" s="287" t="s">
        <v>170</v>
      </c>
      <c r="E10" s="361">
        <v>2291066</v>
      </c>
      <c r="F10" s="361">
        <v>1572184</v>
      </c>
      <c r="H10" s="472"/>
      <c r="I10" s="472"/>
    </row>
    <row r="11" spans="1:9">
      <c r="A11" s="8" t="str">
        <f t="shared" si="0"/>
        <v>IS04</v>
      </c>
      <c r="B11" s="368" t="s">
        <v>171</v>
      </c>
      <c r="C11" s="293" t="str">
        <f>Index!C208</f>
        <v>Tržby z predaja vlastných výrobkov (601)</v>
      </c>
      <c r="D11" s="287" t="s">
        <v>172</v>
      </c>
      <c r="E11" s="361">
        <v>39381717</v>
      </c>
      <c r="F11" s="361">
        <v>27630625</v>
      </c>
      <c r="H11" s="472"/>
      <c r="I11" s="472"/>
    </row>
    <row r="12" spans="1:9">
      <c r="A12" s="8" t="str">
        <f t="shared" si="0"/>
        <v>IS05</v>
      </c>
      <c r="B12" s="368" t="s">
        <v>188</v>
      </c>
      <c r="C12" s="293" t="str">
        <f>Index!C209</f>
        <v>Tržby z predaja služieb (602, 606)</v>
      </c>
      <c r="D12" s="287" t="s">
        <v>173</v>
      </c>
      <c r="E12" s="361">
        <v>0</v>
      </c>
      <c r="F12" s="361">
        <v>15722</v>
      </c>
      <c r="H12" s="472"/>
      <c r="I12" s="472"/>
    </row>
    <row r="13" spans="1:9">
      <c r="A13" s="8" t="str">
        <f t="shared" si="0"/>
        <v>IS06</v>
      </c>
      <c r="B13" s="368" t="s">
        <v>192</v>
      </c>
      <c r="C13" s="293" t="str">
        <f>Index!C210</f>
        <v>Zmeny stavu vnútroorganizačných zásob (+/- účtová skupina 61)</v>
      </c>
      <c r="D13" s="287" t="s">
        <v>175</v>
      </c>
      <c r="E13" s="361">
        <v>932460</v>
      </c>
      <c r="F13" s="361">
        <v>211277</v>
      </c>
      <c r="H13" s="472"/>
      <c r="I13" s="472"/>
    </row>
    <row r="14" spans="1:9">
      <c r="A14" s="8" t="str">
        <f t="shared" si="0"/>
        <v>IS07</v>
      </c>
      <c r="B14" s="369" t="s">
        <v>196</v>
      </c>
      <c r="C14" s="293" t="str">
        <f>Index!C211</f>
        <v>Aktivácia (účtová skupina 62)</v>
      </c>
      <c r="D14" s="287" t="s">
        <v>177</v>
      </c>
      <c r="E14" s="361">
        <v>0</v>
      </c>
      <c r="F14" s="361">
        <v>0</v>
      </c>
      <c r="H14" s="472"/>
      <c r="I14" s="472"/>
    </row>
    <row r="15" spans="1:9" ht="25.5">
      <c r="A15" s="8" t="str">
        <f t="shared" si="0"/>
        <v>IS08</v>
      </c>
      <c r="B15" s="369" t="s">
        <v>198</v>
      </c>
      <c r="C15" s="364" t="str">
        <f>Index!C212</f>
        <v>Tržby z predaja dlhodobého nehmotného majetku, dlhodobého hmotného majetku a materiálu (641, 642)</v>
      </c>
      <c r="D15" s="287" t="s">
        <v>178</v>
      </c>
      <c r="E15" s="361">
        <v>1394854</v>
      </c>
      <c r="F15" s="361">
        <v>1431392</v>
      </c>
      <c r="H15" s="472"/>
      <c r="I15" s="472"/>
    </row>
    <row r="16" spans="1:9">
      <c r="A16" s="8" t="str">
        <f t="shared" si="0"/>
        <v>IS09</v>
      </c>
      <c r="B16" s="368" t="s">
        <v>202</v>
      </c>
      <c r="C16" s="304" t="str">
        <f>Index!C213</f>
        <v>Ostatné  výnosy z hospodárskej činnosti (644, 645, 646, 648, 655, 657)</v>
      </c>
      <c r="D16" s="287" t="s">
        <v>179</v>
      </c>
      <c r="E16" s="361">
        <v>1855214</v>
      </c>
      <c r="F16" s="361">
        <v>1620895</v>
      </c>
      <c r="H16" s="472"/>
      <c r="I16" s="472"/>
    </row>
    <row r="17" spans="1:9" s="348" customFormat="1" ht="25.5">
      <c r="A17" s="336" t="str">
        <f t="shared" si="0"/>
        <v>IS10</v>
      </c>
      <c r="B17" s="337" t="s">
        <v>223</v>
      </c>
      <c r="C17" s="338" t="str">
        <f>Index!C214</f>
        <v>Náklady na hospodársku činnosť spolu (r. 11 + r. 12 + r. 13 + r.14 + r. 15 + r. 20 + r. 21 + r. 24 + r. 25 + r. 26)</v>
      </c>
      <c r="D17" s="339" t="s">
        <v>781</v>
      </c>
      <c r="E17" s="342">
        <v>45650615</v>
      </c>
      <c r="F17" s="342">
        <v>32280989</v>
      </c>
      <c r="H17" s="472"/>
      <c r="I17" s="472"/>
    </row>
    <row r="18" spans="1:9">
      <c r="A18" s="10" t="str">
        <f t="shared" si="0"/>
        <v>IS11</v>
      </c>
      <c r="B18" s="368" t="s">
        <v>12</v>
      </c>
      <c r="C18" s="293" t="str">
        <f>Index!C215</f>
        <v>Náklady vynaložené na obstaranie predaného tovaru (504, 507)</v>
      </c>
      <c r="D18" s="287" t="s">
        <v>782</v>
      </c>
      <c r="E18" s="288">
        <v>2143431</v>
      </c>
      <c r="F18" s="288">
        <v>1490765</v>
      </c>
      <c r="H18" s="472"/>
      <c r="I18" s="472"/>
    </row>
    <row r="19" spans="1:9">
      <c r="A19" s="10" t="str">
        <f t="shared" si="0"/>
        <v>IS12</v>
      </c>
      <c r="B19" s="368" t="s">
        <v>53</v>
      </c>
      <c r="C19" s="293" t="str">
        <f>Index!C216</f>
        <v>Spotreba materiálu, energie a ostatných neskladovateľných dodávok (501, 502, 503)</v>
      </c>
      <c r="D19" s="287" t="s">
        <v>783</v>
      </c>
      <c r="E19" s="288">
        <v>32786612</v>
      </c>
      <c r="F19" s="288">
        <v>21989555</v>
      </c>
      <c r="H19" s="472"/>
      <c r="I19" s="472"/>
    </row>
    <row r="20" spans="1:9">
      <c r="A20" s="10" t="str">
        <f t="shared" si="0"/>
        <v>IS13</v>
      </c>
      <c r="B20" s="368" t="s">
        <v>93</v>
      </c>
      <c r="C20" s="293" t="str">
        <f>Index!C217</f>
        <v>Opravné položky k zásobám (+/-) (505)</v>
      </c>
      <c r="D20" s="287" t="s">
        <v>784</v>
      </c>
      <c r="E20" s="288">
        <v>4214</v>
      </c>
      <c r="F20" s="288">
        <v>-125361</v>
      </c>
      <c r="H20" s="472"/>
      <c r="I20" s="472"/>
    </row>
    <row r="21" spans="1:9">
      <c r="A21" s="10" t="str">
        <f t="shared" si="0"/>
        <v>IS14</v>
      </c>
      <c r="B21" s="369" t="s">
        <v>185</v>
      </c>
      <c r="C21" s="293" t="str">
        <f>Index!C218</f>
        <v>Služby (účtová skupina 51)</v>
      </c>
      <c r="D21" s="313" t="s">
        <v>785</v>
      </c>
      <c r="E21" s="288">
        <v>3555190</v>
      </c>
      <c r="F21" s="288">
        <v>2680399</v>
      </c>
      <c r="H21" s="472"/>
      <c r="I21" s="472"/>
    </row>
    <row r="22" spans="1:9">
      <c r="A22" s="336" t="str">
        <f t="shared" si="0"/>
        <v>IS15</v>
      </c>
      <c r="B22" s="343" t="s">
        <v>187</v>
      </c>
      <c r="C22" s="338" t="str">
        <f>Index!C219</f>
        <v>Osobné náklady súčet (r. 16 až r. 19)</v>
      </c>
      <c r="D22" s="339" t="s">
        <v>788</v>
      </c>
      <c r="E22" s="340">
        <v>4924041</v>
      </c>
      <c r="F22" s="340">
        <v>4233595</v>
      </c>
      <c r="H22" s="472"/>
      <c r="I22" s="472"/>
    </row>
    <row r="23" spans="1:9">
      <c r="A23" s="10" t="str">
        <f t="shared" si="0"/>
        <v>IS16</v>
      </c>
      <c r="B23" s="368" t="s">
        <v>967</v>
      </c>
      <c r="C23" s="293" t="str">
        <f>Index!C220</f>
        <v>Mzdové náklady (521, 522)</v>
      </c>
      <c r="D23" s="313" t="s">
        <v>789</v>
      </c>
      <c r="E23" s="288">
        <v>3494732</v>
      </c>
      <c r="F23" s="288">
        <v>3035498</v>
      </c>
      <c r="H23" s="472"/>
      <c r="I23" s="472"/>
    </row>
    <row r="24" spans="1:9">
      <c r="A24" s="10" t="str">
        <f t="shared" si="0"/>
        <v>IS17</v>
      </c>
      <c r="B24" s="368" t="s">
        <v>1053</v>
      </c>
      <c r="C24" s="293" t="str">
        <f>Index!C221</f>
        <v>Odmeny členom orgánov spoločnosti a družstva (523)</v>
      </c>
      <c r="D24" s="313" t="s">
        <v>790</v>
      </c>
      <c r="E24" s="288">
        <v>0</v>
      </c>
      <c r="F24" s="288">
        <v>0</v>
      </c>
      <c r="H24" s="472"/>
      <c r="I24" s="472"/>
    </row>
    <row r="25" spans="1:9">
      <c r="A25" s="10" t="str">
        <f t="shared" si="0"/>
        <v>IS18</v>
      </c>
      <c r="B25" s="368" t="s">
        <v>1054</v>
      </c>
      <c r="C25" s="293" t="str">
        <f>Index!C222</f>
        <v>Náklady na sociálne poistenie (524, 525, 526)</v>
      </c>
      <c r="D25" s="313" t="s">
        <v>791</v>
      </c>
      <c r="E25" s="288">
        <v>1219688</v>
      </c>
      <c r="F25" s="288">
        <v>1049414</v>
      </c>
      <c r="H25" s="472"/>
      <c r="I25" s="472"/>
    </row>
    <row r="26" spans="1:9">
      <c r="A26" s="10" t="str">
        <f t="shared" si="0"/>
        <v>IS19</v>
      </c>
      <c r="B26" s="368" t="s">
        <v>1055</v>
      </c>
      <c r="C26" s="293" t="str">
        <f>Index!C223</f>
        <v>Sociálne náklady (527, 528)</v>
      </c>
      <c r="D26" s="313" t="s">
        <v>793</v>
      </c>
      <c r="E26" s="288">
        <v>209621</v>
      </c>
      <c r="F26" s="288">
        <v>148683</v>
      </c>
      <c r="H26" s="472"/>
      <c r="I26" s="472"/>
    </row>
    <row r="27" spans="1:9">
      <c r="A27" s="10" t="str">
        <f t="shared" si="0"/>
        <v>IS20</v>
      </c>
      <c r="B27" s="368" t="s">
        <v>189</v>
      </c>
      <c r="C27" s="293" t="str">
        <f>Index!C224</f>
        <v>Dane a poplatky (účtová skupina 53)</v>
      </c>
      <c r="D27" s="313" t="s">
        <v>795</v>
      </c>
      <c r="E27" s="288">
        <v>4224</v>
      </c>
      <c r="F27" s="288">
        <v>2438</v>
      </c>
      <c r="H27" s="472"/>
      <c r="I27" s="472"/>
    </row>
    <row r="28" spans="1:9" ht="25.5">
      <c r="A28" s="371" t="str">
        <f t="shared" si="0"/>
        <v>IS21</v>
      </c>
      <c r="B28" s="337" t="s">
        <v>191</v>
      </c>
      <c r="C28" s="372" t="str">
        <f>Index!C225</f>
        <v>Odpisy a opravné položky k dlhodobému nehmotnému majetku a dlhodobému hmotnému majetku (r. 22 + r. 23)</v>
      </c>
      <c r="D28" s="339" t="s">
        <v>796</v>
      </c>
      <c r="E28" s="342">
        <v>793233</v>
      </c>
      <c r="F28" s="342">
        <v>774233</v>
      </c>
      <c r="H28" s="472"/>
      <c r="I28" s="472"/>
    </row>
    <row r="29" spans="1:9" ht="25.5">
      <c r="A29" s="10" t="str">
        <f t="shared" si="0"/>
        <v>IS22</v>
      </c>
      <c r="B29" s="368" t="s">
        <v>968</v>
      </c>
      <c r="C29" s="364" t="str">
        <f>Index!C226</f>
        <v>Odpisy dlhodobého nehmotného majetku a dlhodobého hmotného majetku (551)</v>
      </c>
      <c r="D29" s="313" t="s">
        <v>797</v>
      </c>
      <c r="E29" s="288">
        <v>793233</v>
      </c>
      <c r="F29" s="288">
        <v>774233</v>
      </c>
      <c r="H29" s="472"/>
      <c r="I29" s="472"/>
    </row>
    <row r="30" spans="1:9">
      <c r="A30" s="10" t="str">
        <f t="shared" si="0"/>
        <v>IS23</v>
      </c>
      <c r="B30" s="368" t="s">
        <v>1057</v>
      </c>
      <c r="C30" s="364" t="str">
        <f>Index!C227</f>
        <v>Opravné položky k dlhodobému nehmotnému majetku a dlhodobému hmotnému majetku (+/-) (553)</v>
      </c>
      <c r="D30" s="313" t="s">
        <v>799</v>
      </c>
      <c r="E30" s="288">
        <v>0</v>
      </c>
      <c r="F30" s="288">
        <v>0</v>
      </c>
      <c r="H30" s="472"/>
      <c r="I30" s="472"/>
    </row>
    <row r="31" spans="1:9">
      <c r="A31" s="10" t="str">
        <f t="shared" si="0"/>
        <v>IS24</v>
      </c>
      <c r="B31" s="368" t="s">
        <v>194</v>
      </c>
      <c r="C31" s="293" t="str">
        <f>Index!C228</f>
        <v>Zostatková cena predaného dlhodobého majetku a predaného materiálu (541, 542)</v>
      </c>
      <c r="D31" s="313" t="s">
        <v>800</v>
      </c>
      <c r="E31" s="288">
        <v>1433612</v>
      </c>
      <c r="F31" s="288">
        <v>1412841</v>
      </c>
      <c r="H31" s="472"/>
      <c r="I31" s="472"/>
    </row>
    <row r="32" spans="1:9">
      <c r="A32" s="10" t="str">
        <f t="shared" si="0"/>
        <v>IS25</v>
      </c>
      <c r="B32" s="368" t="s">
        <v>166</v>
      </c>
      <c r="C32" s="364" t="str">
        <f>Index!C229</f>
        <v>Opravné položky k pohľadávkam (+/-) (547)</v>
      </c>
      <c r="D32" s="313" t="s">
        <v>801</v>
      </c>
      <c r="E32" s="288">
        <v>8463</v>
      </c>
      <c r="F32" s="288">
        <v>26795</v>
      </c>
      <c r="H32" s="472"/>
      <c r="I32" s="472"/>
    </row>
    <row r="33" spans="1:9">
      <c r="A33" s="10" t="str">
        <f t="shared" si="0"/>
        <v>IS26</v>
      </c>
      <c r="B33" s="368" t="s">
        <v>200</v>
      </c>
      <c r="C33" s="364" t="str">
        <f>Index!C230</f>
        <v>Ostatné náklady na hospodársku činnosť (543, 544, 545, 546, 548, 549, 555, 557)</v>
      </c>
      <c r="D33" s="313" t="s">
        <v>802</v>
      </c>
      <c r="E33" s="288">
        <v>-2405</v>
      </c>
      <c r="F33" s="288">
        <v>-204271</v>
      </c>
      <c r="H33" s="472"/>
      <c r="I33" s="472"/>
    </row>
    <row r="34" spans="1:9">
      <c r="A34" s="336" t="str">
        <f t="shared" si="0"/>
        <v>IS27</v>
      </c>
      <c r="B34" s="341" t="s">
        <v>226</v>
      </c>
      <c r="C34" s="338" t="str">
        <f>Index!C231</f>
        <v>Výsledok hospodárenia z hospodárskej činnosti (+/-) (r. 02 - r. 10)</v>
      </c>
      <c r="D34" s="339" t="s">
        <v>803</v>
      </c>
      <c r="E34" s="340">
        <v>204696</v>
      </c>
      <c r="F34" s="340">
        <v>201106</v>
      </c>
      <c r="H34" s="472"/>
      <c r="I34" s="472"/>
    </row>
    <row r="35" spans="1:9">
      <c r="A35" s="336" t="str">
        <f t="shared" si="0"/>
        <v>IS28</v>
      </c>
      <c r="B35" s="341" t="s">
        <v>197</v>
      </c>
      <c r="C35" s="338" t="str">
        <f>Index!C232</f>
        <v>Pridaná hodnota (r. 03 + r. 04 + r. 05 + r. 06 + r. 07) - (r. 11 + r. 12 + r. 13 + r. 14)</v>
      </c>
      <c r="D35" s="339" t="s">
        <v>804</v>
      </c>
      <c r="E35" s="340">
        <v>4115796</v>
      </c>
      <c r="F35" s="340">
        <v>3394450</v>
      </c>
      <c r="H35" s="472"/>
      <c r="I35" s="472"/>
    </row>
    <row r="36" spans="1:9" ht="25.5">
      <c r="A36" s="336" t="str">
        <f t="shared" si="0"/>
        <v>IS29</v>
      </c>
      <c r="B36" s="344" t="s">
        <v>223</v>
      </c>
      <c r="C36" s="338" t="str">
        <f>Index!C233</f>
        <v>Výnosy z finančnej činnosti spolu (r. 30 + r. 31 + r. 35 + r. 39 + r. 42 + r. 43 + r. 44)</v>
      </c>
      <c r="D36" s="339" t="s">
        <v>808</v>
      </c>
      <c r="E36" s="340">
        <v>5014</v>
      </c>
      <c r="F36" s="340">
        <v>14887</v>
      </c>
      <c r="H36" s="472"/>
      <c r="I36" s="472"/>
    </row>
    <row r="37" spans="1:9">
      <c r="A37" s="10" t="str">
        <f t="shared" si="0"/>
        <v>IS30</v>
      </c>
      <c r="B37" s="368" t="s">
        <v>203</v>
      </c>
      <c r="C37" s="293" t="str">
        <f>Index!C234</f>
        <v>Tržby z predaja cenných papierov a podielov (661)</v>
      </c>
      <c r="D37" s="313" t="s">
        <v>810</v>
      </c>
      <c r="E37" s="361">
        <v>0</v>
      </c>
      <c r="F37" s="361">
        <v>0</v>
      </c>
      <c r="H37" s="472"/>
      <c r="I37" s="472"/>
    </row>
    <row r="38" spans="1:9">
      <c r="A38" s="10" t="str">
        <f t="shared" si="0"/>
        <v>IS31</v>
      </c>
      <c r="B38" s="370" t="s">
        <v>206</v>
      </c>
      <c r="C38" s="293" t="str">
        <f>Index!C235</f>
        <v>Výnosy z dlhodobého finančného majetku súčet (r. 32 až r. 34)</v>
      </c>
      <c r="D38" s="313" t="s">
        <v>812</v>
      </c>
      <c r="E38" s="362">
        <v>0</v>
      </c>
      <c r="F38" s="362">
        <v>0</v>
      </c>
      <c r="H38" s="472"/>
      <c r="I38" s="472"/>
    </row>
    <row r="39" spans="1:9">
      <c r="A39" s="10" t="str">
        <f t="shared" si="0"/>
        <v>IS32</v>
      </c>
      <c r="B39" s="368" t="s">
        <v>975</v>
      </c>
      <c r="C39" s="293" t="str">
        <f>Index!C236</f>
        <v>Výnosy z cenných papierov a podielov od prepojených účtovných jednotiek (665A)</v>
      </c>
      <c r="D39" s="313" t="s">
        <v>814</v>
      </c>
      <c r="E39" s="361">
        <v>0</v>
      </c>
      <c r="F39" s="361">
        <v>0</v>
      </c>
      <c r="H39" s="472"/>
      <c r="I39" s="472"/>
    </row>
    <row r="40" spans="1:9" ht="25.5">
      <c r="A40" s="10" t="str">
        <f t="shared" si="0"/>
        <v>IS33</v>
      </c>
      <c r="B40" s="368" t="s">
        <v>1061</v>
      </c>
      <c r="C40" s="293" t="str">
        <f>Index!C237</f>
        <v>Výnosy z cenných papierov a podielov v podielovej účasti okrem výnosov prepojených účtovných jednotiek (665A)</v>
      </c>
      <c r="D40" s="313" t="s">
        <v>815</v>
      </c>
      <c r="E40" s="361">
        <v>0</v>
      </c>
      <c r="F40" s="361">
        <v>0</v>
      </c>
      <c r="H40" s="472"/>
      <c r="I40" s="472"/>
    </row>
    <row r="41" spans="1:9">
      <c r="A41" s="10" t="str">
        <f t="shared" si="0"/>
        <v>IS34</v>
      </c>
      <c r="B41" s="368" t="s">
        <v>1063</v>
      </c>
      <c r="C41" s="293" t="str">
        <f>Index!C238</f>
        <v>Ostatné výnosy z cenných papierov a podielov (665A)</v>
      </c>
      <c r="D41" s="313" t="s">
        <v>816</v>
      </c>
      <c r="E41" s="361">
        <v>0</v>
      </c>
      <c r="F41" s="361">
        <v>0</v>
      </c>
      <c r="H41" s="472"/>
      <c r="I41" s="472"/>
    </row>
    <row r="42" spans="1:9">
      <c r="A42" s="371" t="str">
        <f t="shared" si="0"/>
        <v>IS35</v>
      </c>
      <c r="B42" s="343" t="s">
        <v>211</v>
      </c>
      <c r="C42" s="338" t="str">
        <f>Index!C239</f>
        <v>Výnosy z krátkodobého finančného majetku súčet (r. 36 až r. 38)</v>
      </c>
      <c r="D42" s="339" t="s">
        <v>817</v>
      </c>
      <c r="E42" s="340">
        <v>0</v>
      </c>
      <c r="F42" s="340">
        <v>0</v>
      </c>
      <c r="H42" s="472"/>
      <c r="I42" s="472"/>
    </row>
    <row r="43" spans="1:9">
      <c r="A43" s="10" t="str">
        <f t="shared" si="0"/>
        <v>IS36</v>
      </c>
      <c r="B43" s="368" t="s">
        <v>978</v>
      </c>
      <c r="C43" s="293" t="str">
        <f>Index!C240</f>
        <v>Výnosy z krátkodobého finančného majetku od prepojených účtovných jednotiek (666A)</v>
      </c>
      <c r="D43" s="313" t="s">
        <v>818</v>
      </c>
      <c r="E43" s="288">
        <v>0</v>
      </c>
      <c r="F43" s="288">
        <v>0</v>
      </c>
      <c r="H43" s="472"/>
      <c r="I43" s="472"/>
    </row>
    <row r="44" spans="1:9" ht="25.5">
      <c r="A44" s="10" t="str">
        <f t="shared" si="0"/>
        <v>IS37</v>
      </c>
      <c r="B44" s="368" t="s">
        <v>1065</v>
      </c>
      <c r="C44" s="293" t="str">
        <f>Index!C241</f>
        <v>Výnosy z krátkodobého finančného majetku v podielovej účasti okrem výnosov prepojených účtovných jednotiek (666A)</v>
      </c>
      <c r="D44" s="313" t="s">
        <v>819</v>
      </c>
      <c r="E44" s="288">
        <v>0</v>
      </c>
      <c r="F44" s="288">
        <v>0</v>
      </c>
      <c r="H44" s="472"/>
      <c r="I44" s="472"/>
    </row>
    <row r="45" spans="1:9">
      <c r="A45" s="10" t="str">
        <f t="shared" si="0"/>
        <v>IS38</v>
      </c>
      <c r="B45" s="368" t="s">
        <v>1066</v>
      </c>
      <c r="C45" s="293" t="str">
        <f>Index!C242</f>
        <v>Ostatné výnosy z krátkodobého finančného majetku (666A)</v>
      </c>
      <c r="D45" s="313" t="s">
        <v>820</v>
      </c>
      <c r="E45" s="288">
        <v>0</v>
      </c>
      <c r="F45" s="288">
        <v>0</v>
      </c>
      <c r="H45" s="472"/>
      <c r="I45" s="472"/>
    </row>
    <row r="46" spans="1:9">
      <c r="A46" s="371" t="str">
        <f t="shared" si="0"/>
        <v>IS39</v>
      </c>
      <c r="B46" s="337" t="s">
        <v>213</v>
      </c>
      <c r="C46" s="338" t="str">
        <f>Index!C243</f>
        <v>Výnosové úroky (r. 40 + r. 41)</v>
      </c>
      <c r="D46" s="339" t="s">
        <v>821</v>
      </c>
      <c r="E46" s="342">
        <v>0</v>
      </c>
      <c r="F46" s="342">
        <v>0</v>
      </c>
      <c r="H46" s="472"/>
      <c r="I46" s="472"/>
    </row>
    <row r="47" spans="1:9">
      <c r="A47" s="10" t="str">
        <f t="shared" si="0"/>
        <v>IS40</v>
      </c>
      <c r="B47" s="368" t="s">
        <v>982</v>
      </c>
      <c r="C47" s="293" t="str">
        <f>Index!C244</f>
        <v>Výnosové úroky od prepojených účtovných jednotiek (662A)</v>
      </c>
      <c r="D47" s="313" t="s">
        <v>822</v>
      </c>
      <c r="E47" s="361">
        <v>0</v>
      </c>
      <c r="F47" s="288">
        <v>0</v>
      </c>
      <c r="H47" s="472"/>
      <c r="I47" s="472"/>
    </row>
    <row r="48" spans="1:9">
      <c r="A48" s="10" t="str">
        <f t="shared" si="0"/>
        <v>IS41</v>
      </c>
      <c r="B48" s="368" t="s">
        <v>1068</v>
      </c>
      <c r="C48" s="293" t="str">
        <f>Index!C245</f>
        <v>Ostatné výnosové úroky (662A)</v>
      </c>
      <c r="D48" s="313" t="s">
        <v>823</v>
      </c>
      <c r="E48" s="361">
        <v>0</v>
      </c>
      <c r="F48" s="288">
        <v>0</v>
      </c>
      <c r="H48" s="472"/>
      <c r="I48" s="472"/>
    </row>
    <row r="49" spans="1:9">
      <c r="A49" s="10" t="str">
        <f t="shared" si="0"/>
        <v>IS42</v>
      </c>
      <c r="B49" s="368" t="s">
        <v>217</v>
      </c>
      <c r="C49" s="293" t="str">
        <f>Index!C246</f>
        <v>Kurzové zisky (663)</v>
      </c>
      <c r="D49" s="313" t="s">
        <v>826</v>
      </c>
      <c r="E49" s="361">
        <v>5003</v>
      </c>
      <c r="F49" s="288">
        <v>6387</v>
      </c>
      <c r="H49" s="472"/>
      <c r="I49" s="472"/>
    </row>
    <row r="50" spans="1:9">
      <c r="A50" s="10" t="str">
        <f t="shared" si="0"/>
        <v>IS43</v>
      </c>
      <c r="B50" s="368" t="s">
        <v>221</v>
      </c>
      <c r="C50" s="293" t="str">
        <f>Index!C247</f>
        <v>Výnosy z precenenia cenných papierov a výnosy z derivátových operácií (664, 667)</v>
      </c>
      <c r="D50" s="313" t="s">
        <v>830</v>
      </c>
      <c r="E50" s="361">
        <v>0</v>
      </c>
      <c r="F50" s="288">
        <v>0</v>
      </c>
      <c r="H50" s="472"/>
      <c r="I50" s="472"/>
    </row>
    <row r="51" spans="1:9">
      <c r="A51" s="10" t="str">
        <f t="shared" si="0"/>
        <v>IS44</v>
      </c>
      <c r="B51" s="368" t="s">
        <v>225</v>
      </c>
      <c r="C51" s="293" t="str">
        <f>Index!C248</f>
        <v>Ostatné výnosy z finančnej činnosti (668)</v>
      </c>
      <c r="D51" s="313" t="s">
        <v>832</v>
      </c>
      <c r="E51" s="361">
        <v>11</v>
      </c>
      <c r="F51" s="288">
        <v>8500</v>
      </c>
      <c r="H51" s="472"/>
      <c r="I51" s="472"/>
    </row>
    <row r="52" spans="1:9">
      <c r="A52" s="336" t="str">
        <f t="shared" si="0"/>
        <v>IS45</v>
      </c>
      <c r="B52" s="337" t="s">
        <v>223</v>
      </c>
      <c r="C52" s="338" t="str">
        <f>Index!C249</f>
        <v>Náklady na finančnú činnosť spolu (r. 46 + r. 47 + r. 48 + r. 49 + r. 52 + r. 53 + r. 54)</v>
      </c>
      <c r="D52" s="339" t="s">
        <v>834</v>
      </c>
      <c r="E52" s="340">
        <v>108659</v>
      </c>
      <c r="F52" s="340">
        <v>37309</v>
      </c>
      <c r="H52" s="472"/>
      <c r="I52" s="472"/>
    </row>
    <row r="53" spans="1:9">
      <c r="A53" s="10" t="str">
        <f t="shared" si="0"/>
        <v>IS46</v>
      </c>
      <c r="B53" s="368" t="s">
        <v>204</v>
      </c>
      <c r="C53" s="293" t="str">
        <f>Index!C250</f>
        <v>Predané cenné papiere a podiely (561)</v>
      </c>
      <c r="D53" s="313" t="s">
        <v>835</v>
      </c>
      <c r="E53" s="361">
        <v>0</v>
      </c>
      <c r="F53" s="288">
        <v>0</v>
      </c>
      <c r="H53" s="472"/>
      <c r="I53" s="472"/>
    </row>
    <row r="54" spans="1:9">
      <c r="A54" s="10" t="str">
        <f t="shared" si="0"/>
        <v>IS47</v>
      </c>
      <c r="B54" s="368" t="s">
        <v>208</v>
      </c>
      <c r="C54" s="293" t="str">
        <f>Index!C251</f>
        <v>Náklady na krátkodobý finančný majetok (566)</v>
      </c>
      <c r="D54" s="313" t="s">
        <v>836</v>
      </c>
      <c r="E54" s="361">
        <v>0</v>
      </c>
      <c r="F54" s="288">
        <v>0</v>
      </c>
      <c r="H54" s="472"/>
      <c r="I54" s="472"/>
    </row>
    <row r="55" spans="1:9">
      <c r="A55" s="10" t="str">
        <f t="shared" si="0"/>
        <v>IS48</v>
      </c>
      <c r="B55" s="368" t="s">
        <v>210</v>
      </c>
      <c r="C55" s="293" t="str">
        <f>Index!C252</f>
        <v>Opravné položky k finančnému majetku (+/-) (565)</v>
      </c>
      <c r="D55" s="313" t="s">
        <v>837</v>
      </c>
      <c r="E55" s="361">
        <v>0</v>
      </c>
      <c r="F55" s="288">
        <v>0</v>
      </c>
      <c r="H55" s="472"/>
      <c r="I55" s="472"/>
    </row>
    <row r="56" spans="1:9">
      <c r="A56" s="371" t="str">
        <f t="shared" si="0"/>
        <v>IS49</v>
      </c>
      <c r="B56" s="337" t="s">
        <v>212</v>
      </c>
      <c r="C56" s="338" t="str">
        <f>Index!C253</f>
        <v>Nákladové úroky (r. 50 + r. 51)</v>
      </c>
      <c r="D56" s="339" t="s">
        <v>838</v>
      </c>
      <c r="E56" s="342">
        <v>56197</v>
      </c>
      <c r="F56" s="342">
        <v>12888</v>
      </c>
      <c r="H56" s="472"/>
      <c r="I56" s="472"/>
    </row>
    <row r="57" spans="1:9">
      <c r="A57" s="10" t="str">
        <f t="shared" si="0"/>
        <v>IS50</v>
      </c>
      <c r="B57" s="368" t="s">
        <v>987</v>
      </c>
      <c r="C57" s="293" t="str">
        <f>Index!C254</f>
        <v>Nákladové úroky pre prepojené účtovné jednotky (562A)</v>
      </c>
      <c r="D57" s="313" t="s">
        <v>840</v>
      </c>
      <c r="E57" s="288">
        <v>0</v>
      </c>
      <c r="F57" s="288"/>
      <c r="H57" s="472"/>
      <c r="I57" s="472"/>
    </row>
    <row r="58" spans="1:9">
      <c r="A58" s="10" t="str">
        <f t="shared" si="0"/>
        <v>IS51</v>
      </c>
      <c r="B58" s="368" t="s">
        <v>1070</v>
      </c>
      <c r="C58" s="293" t="str">
        <f>Index!C255</f>
        <v>Ostatné nákladové úroky (562A)</v>
      </c>
      <c r="D58" s="313" t="s">
        <v>841</v>
      </c>
      <c r="E58" s="288">
        <v>56197</v>
      </c>
      <c r="F58" s="288">
        <v>12888</v>
      </c>
      <c r="H58" s="472"/>
      <c r="I58" s="472"/>
    </row>
    <row r="59" spans="1:9">
      <c r="A59" s="10" t="str">
        <f t="shared" si="0"/>
        <v>IS52</v>
      </c>
      <c r="B59" s="368" t="s">
        <v>215</v>
      </c>
      <c r="C59" s="293" t="str">
        <f>Index!C256</f>
        <v>Kurzové straty (563)</v>
      </c>
      <c r="D59" s="313" t="s">
        <v>842</v>
      </c>
      <c r="E59" s="288">
        <v>38829</v>
      </c>
      <c r="F59" s="288">
        <v>4948</v>
      </c>
      <c r="H59" s="472"/>
      <c r="I59" s="472"/>
    </row>
    <row r="60" spans="1:9">
      <c r="A60" s="10" t="str">
        <f t="shared" si="0"/>
        <v>IS53</v>
      </c>
      <c r="B60" s="368" t="s">
        <v>219</v>
      </c>
      <c r="C60" s="293" t="str">
        <f>Index!C257</f>
        <v>Náklady na precenenie cenných papierov a náklady na derivátové operácie (564, 567)</v>
      </c>
      <c r="D60" s="313" t="s">
        <v>843</v>
      </c>
      <c r="E60" s="288">
        <v>0</v>
      </c>
      <c r="F60" s="288">
        <v>0</v>
      </c>
      <c r="H60" s="472"/>
      <c r="I60" s="472"/>
    </row>
    <row r="61" spans="1:9">
      <c r="A61" s="10" t="str">
        <f t="shared" si="0"/>
        <v>IS54</v>
      </c>
      <c r="B61" s="368" t="s">
        <v>990</v>
      </c>
      <c r="C61" s="293" t="str">
        <f>Index!C258</f>
        <v>Ostatné náklady na finančnú činnosť (568, 569)</v>
      </c>
      <c r="D61" s="313" t="s">
        <v>845</v>
      </c>
      <c r="E61" s="288">
        <v>13633</v>
      </c>
      <c r="F61" s="288">
        <v>19473</v>
      </c>
      <c r="H61" s="472"/>
      <c r="I61" s="472"/>
    </row>
    <row r="62" spans="1:9">
      <c r="A62" s="336" t="str">
        <f t="shared" si="0"/>
        <v>IS55</v>
      </c>
      <c r="B62" s="341" t="s">
        <v>226</v>
      </c>
      <c r="C62" s="338" t="str">
        <f>Index!C259</f>
        <v>Výsledok hospodárenia z finančnej činnosti (+/-) (r. 29 - r. 45)</v>
      </c>
      <c r="D62" s="339" t="s">
        <v>846</v>
      </c>
      <c r="E62" s="340">
        <v>-103645</v>
      </c>
      <c r="F62" s="340">
        <v>-22422</v>
      </c>
      <c r="H62" s="472"/>
      <c r="I62" s="472"/>
    </row>
    <row r="63" spans="1:9">
      <c r="A63" s="336" t="str">
        <f t="shared" si="0"/>
        <v>IS56</v>
      </c>
      <c r="B63" s="341" t="s">
        <v>993</v>
      </c>
      <c r="C63" s="338" t="str">
        <f>Index!C260</f>
        <v>Výsledok hospodárenia za účtovné obdobie pred zdanením (+/-) (r. 27 + r. 55)</v>
      </c>
      <c r="D63" s="339" t="s">
        <v>847</v>
      </c>
      <c r="E63" s="340">
        <v>101051</v>
      </c>
      <c r="F63" s="340">
        <v>178684</v>
      </c>
      <c r="H63" s="472"/>
      <c r="I63" s="472"/>
    </row>
    <row r="64" spans="1:9">
      <c r="A64" s="371" t="str">
        <f t="shared" si="0"/>
        <v>IS57</v>
      </c>
      <c r="B64" s="337" t="s">
        <v>222</v>
      </c>
      <c r="C64" s="338" t="str">
        <f>Index!C261</f>
        <v>Daň z príjmov (r. 58 + r. 59)</v>
      </c>
      <c r="D64" s="339" t="s">
        <v>850</v>
      </c>
      <c r="E64" s="342">
        <v>0</v>
      </c>
      <c r="F64" s="342">
        <v>0</v>
      </c>
      <c r="H64" s="472"/>
      <c r="I64" s="472"/>
    </row>
    <row r="65" spans="1:9">
      <c r="A65" s="10" t="str">
        <f t="shared" si="0"/>
        <v>IS58</v>
      </c>
      <c r="B65" s="368" t="s">
        <v>996</v>
      </c>
      <c r="C65" s="293" t="str">
        <f>Index!C262</f>
        <v>Daň z príjmov splatná (591, 595)</v>
      </c>
      <c r="D65" s="313" t="s">
        <v>851</v>
      </c>
      <c r="E65" s="361">
        <v>0</v>
      </c>
      <c r="F65" s="288">
        <v>0</v>
      </c>
      <c r="H65" s="472"/>
      <c r="I65" s="472"/>
    </row>
    <row r="66" spans="1:9">
      <c r="A66" s="10" t="str">
        <f t="shared" si="0"/>
        <v>IS59</v>
      </c>
      <c r="B66" s="368" t="s">
        <v>1072</v>
      </c>
      <c r="C66" s="293" t="str">
        <f>Index!C263</f>
        <v>Daň z príjmov odložená (+/-) (592)</v>
      </c>
      <c r="D66" s="313" t="s">
        <v>852</v>
      </c>
      <c r="E66" s="361">
        <v>0</v>
      </c>
      <c r="F66" s="288">
        <v>0</v>
      </c>
      <c r="H66" s="472"/>
      <c r="I66" s="472"/>
    </row>
    <row r="67" spans="1:9">
      <c r="A67" s="10" t="str">
        <f t="shared" si="0"/>
        <v>IS60</v>
      </c>
      <c r="B67" s="368" t="s">
        <v>224</v>
      </c>
      <c r="C67" s="293" t="str">
        <f>Index!C264</f>
        <v>Prevod podielov na výsledku hospodárenia spoločníkom (+/- 596)</v>
      </c>
      <c r="D67" s="313" t="s">
        <v>853</v>
      </c>
      <c r="E67" s="361">
        <v>0</v>
      </c>
      <c r="F67" s="288">
        <v>0</v>
      </c>
      <c r="H67" s="472"/>
      <c r="I67" s="472"/>
    </row>
    <row r="68" spans="1:9" ht="25.5">
      <c r="A68" s="336" t="str">
        <f t="shared" si="0"/>
        <v>IS61</v>
      </c>
      <c r="B68" s="337" t="s">
        <v>993</v>
      </c>
      <c r="C68" s="338" t="str">
        <f>Index!C265</f>
        <v>Výsledok hospodárenia za účtovné obdobie po zdanení (+/-) 
(r. 56 - r. 57 - r. 60)</v>
      </c>
      <c r="D68" s="339" t="s">
        <v>854</v>
      </c>
      <c r="E68" s="340">
        <v>101051</v>
      </c>
      <c r="F68" s="340">
        <v>178684</v>
      </c>
      <c r="H68" s="472"/>
      <c r="I68" s="472"/>
    </row>
  </sheetData>
  <mergeCells count="4">
    <mergeCell ref="B4:B5"/>
    <mergeCell ref="C4:C5"/>
    <mergeCell ref="D4:D5"/>
    <mergeCell ref="E4:F4"/>
  </mergeCells>
  <printOptions horizontalCentered="1"/>
  <pageMargins left="0.55000000000000004" right="0.3" top="0.74803149606299213" bottom="0.70866141732283472" header="0.51181102362204722" footer="0.51181102362204722"/>
  <pageSetup paperSize="9" scale="65"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tabColor theme="1" tint="0.14999847407452621"/>
  </sheetPr>
  <dimension ref="A2:F439"/>
  <sheetViews>
    <sheetView zoomScale="90" zoomScaleNormal="90" workbookViewId="0">
      <pane ySplit="5" topLeftCell="A9" activePane="bottomLeft" state="frozen"/>
      <selection sqref="A1:XFD1048576"/>
      <selection pane="bottomLeft" activeCell="C44" sqref="C44"/>
    </sheetView>
  </sheetViews>
  <sheetFormatPr defaultColWidth="9.140625" defaultRowHeight="9.75" outlineLevelCol="1"/>
  <cols>
    <col min="1" max="1" width="5.42578125" style="23" customWidth="1"/>
    <col min="2" max="2" width="6" style="23" customWidth="1"/>
    <col min="3" max="3" width="66" style="23" customWidth="1"/>
    <col min="4" max="4" width="64.85546875" style="24" customWidth="1"/>
    <col min="5" max="5" width="83.28515625" style="24" customWidth="1" outlineLevel="1"/>
    <col min="6" max="6" width="98.85546875" style="24" customWidth="1" outlineLevel="1"/>
    <col min="7" max="16384" width="9.140625" style="23"/>
  </cols>
  <sheetData>
    <row r="2" spans="1:6">
      <c r="B2" s="25" t="s">
        <v>346</v>
      </c>
    </row>
    <row r="4" spans="1:6">
      <c r="B4" s="18" t="s">
        <v>276</v>
      </c>
      <c r="C4" s="18" t="s">
        <v>293</v>
      </c>
      <c r="D4" s="18" t="s">
        <v>277</v>
      </c>
      <c r="E4" s="18" t="s">
        <v>239</v>
      </c>
      <c r="F4" s="18" t="s">
        <v>295</v>
      </c>
    </row>
    <row r="5" spans="1:6">
      <c r="B5" s="15">
        <v>1</v>
      </c>
      <c r="C5" s="15">
        <v>2</v>
      </c>
      <c r="D5" s="15">
        <v>3</v>
      </c>
      <c r="E5" s="15">
        <v>4</v>
      </c>
      <c r="F5" s="15">
        <v>5</v>
      </c>
    </row>
    <row r="6" spans="1:6">
      <c r="B6" s="15"/>
      <c r="C6" s="15"/>
      <c r="D6" s="15"/>
      <c r="E6" s="15"/>
      <c r="F6" s="15"/>
    </row>
    <row r="7" spans="1:6">
      <c r="A7" s="46" t="s">
        <v>701</v>
      </c>
      <c r="B7" s="12">
        <v>7</v>
      </c>
      <c r="C7" s="11" t="str">
        <f>VLOOKUP(B7,B:F,HLOOKUP(Cover!$B$3,$B$4:$F$5,2,0),0)</f>
        <v>1.1.2016</v>
      </c>
      <c r="D7" s="47" t="s">
        <v>1664</v>
      </c>
      <c r="E7" s="47" t="s">
        <v>1664</v>
      </c>
      <c r="F7" s="47" t="s">
        <v>1664</v>
      </c>
    </row>
    <row r="8" spans="1:6">
      <c r="B8" s="12">
        <f>B7+1</f>
        <v>8</v>
      </c>
      <c r="C8" s="11" t="str">
        <f>VLOOKUP(B8,B:F,HLOOKUP(Cover!$B$3,$B$4:$F$5,2,0),0)</f>
        <v>1.1.2015</v>
      </c>
      <c r="D8" s="47" t="s">
        <v>1665</v>
      </c>
      <c r="E8" s="47" t="s">
        <v>1665</v>
      </c>
      <c r="F8" s="47" t="s">
        <v>1665</v>
      </c>
    </row>
    <row r="9" spans="1:6">
      <c r="B9" s="12">
        <f>B8+1</f>
        <v>9</v>
      </c>
      <c r="C9" s="14" t="s">
        <v>320</v>
      </c>
      <c r="D9" s="17"/>
      <c r="E9" s="17"/>
      <c r="F9" s="17"/>
    </row>
    <row r="10" spans="1:6">
      <c r="B10" s="19">
        <f t="shared" ref="B10:B27" si="0">B9+1</f>
        <v>10</v>
      </c>
      <c r="C10" s="11" t="str">
        <f>VLOOKUP(B10,B:F,HLOOKUP(Cover!$B$3,$B$4:$F$5,2,0),0)</f>
        <v>Daňové identifikačné číslo</v>
      </c>
      <c r="D10" s="16" t="s">
        <v>296</v>
      </c>
      <c r="E10" s="16" t="s">
        <v>321</v>
      </c>
      <c r="F10" s="438" t="s">
        <v>390</v>
      </c>
    </row>
    <row r="11" spans="1:6">
      <c r="B11" s="19">
        <f t="shared" si="0"/>
        <v>11</v>
      </c>
      <c r="C11" s="11" t="str">
        <f>VLOOKUP(B11,B:F,HLOOKUP(Cover!$B$3,$B$4:$F$5,2,0),0)</f>
        <v>IČO</v>
      </c>
      <c r="D11" s="16" t="s">
        <v>297</v>
      </c>
      <c r="E11" s="16" t="s">
        <v>322</v>
      </c>
      <c r="F11" s="438" t="s">
        <v>391</v>
      </c>
    </row>
    <row r="12" spans="1:6">
      <c r="B12" s="19">
        <f t="shared" si="0"/>
        <v>12</v>
      </c>
      <c r="C12" s="11" t="str">
        <f>VLOOKUP(B12,B:F,HLOOKUP(Cover!$B$3,$B$4:$F$5,2,0),0)</f>
        <v>SK NACE</v>
      </c>
      <c r="D12" s="16" t="s">
        <v>298</v>
      </c>
      <c r="E12" s="16" t="s">
        <v>298</v>
      </c>
      <c r="F12" s="16" t="s">
        <v>298</v>
      </c>
    </row>
    <row r="13" spans="1:6" ht="10.5">
      <c r="B13" s="19">
        <f t="shared" si="0"/>
        <v>13</v>
      </c>
      <c r="C13" s="11" t="str">
        <f>VLOOKUP(B13,B:F,HLOOKUP(Cover!$B$3,$B$4:$F$5,2,0),0)</f>
        <v>Obchodné meno (názov) účtovnej jednotky</v>
      </c>
      <c r="D13" s="16" t="s">
        <v>311</v>
      </c>
      <c r="E13" s="16" t="s">
        <v>323</v>
      </c>
      <c r="F13" s="16" t="s">
        <v>392</v>
      </c>
    </row>
    <row r="14" spans="1:6">
      <c r="B14" s="19">
        <f t="shared" si="0"/>
        <v>14</v>
      </c>
      <c r="C14" s="11" t="str">
        <f>VLOOKUP(B14,B:F,HLOOKUP(Cover!$B$3,$B$4:$F$5,2,0),0)</f>
        <v>Ulica</v>
      </c>
      <c r="D14" s="16" t="s">
        <v>299</v>
      </c>
      <c r="E14" s="16" t="s">
        <v>324</v>
      </c>
      <c r="F14" s="16" t="s">
        <v>413</v>
      </c>
    </row>
    <row r="15" spans="1:6">
      <c r="B15" s="19">
        <f t="shared" si="0"/>
        <v>15</v>
      </c>
      <c r="C15" s="11" t="str">
        <f>VLOOKUP(B15,B:F,HLOOKUP(Cover!$B$3,$B$4:$F$5,2,0),0)</f>
        <v>Číslo</v>
      </c>
      <c r="D15" s="16" t="s">
        <v>300</v>
      </c>
      <c r="E15" s="16" t="s">
        <v>294</v>
      </c>
      <c r="F15" s="16" t="s">
        <v>393</v>
      </c>
    </row>
    <row r="16" spans="1:6">
      <c r="B16" s="19">
        <f t="shared" si="0"/>
        <v>16</v>
      </c>
      <c r="C16" s="11" t="str">
        <f>VLOOKUP(B16,B:F,HLOOKUP(Cover!$B$3,$B$4:$F$5,2,0),0)</f>
        <v>PSČ</v>
      </c>
      <c r="D16" s="16" t="s">
        <v>301</v>
      </c>
      <c r="E16" s="16" t="s">
        <v>325</v>
      </c>
      <c r="F16" s="16" t="s">
        <v>394</v>
      </c>
    </row>
    <row r="17" spans="2:6">
      <c r="B17" s="19">
        <f t="shared" si="0"/>
        <v>17</v>
      </c>
      <c r="C17" s="11" t="str">
        <f>VLOOKUP(B17,B:F,HLOOKUP(Cover!$B$3,$B$4:$F$5,2,0),0)</f>
        <v>Obec</v>
      </c>
      <c r="D17" s="16" t="s">
        <v>302</v>
      </c>
      <c r="E17" s="16" t="s">
        <v>326</v>
      </c>
      <c r="F17" s="16" t="s">
        <v>395</v>
      </c>
    </row>
    <row r="18" spans="2:6">
      <c r="B18" s="19">
        <f t="shared" si="0"/>
        <v>18</v>
      </c>
      <c r="C18" s="11" t="str">
        <f>VLOOKUP(B18,B:F,HLOOKUP(Cover!$B$3,$B$4:$F$5,2,0),0)</f>
        <v>Číslo telefónu</v>
      </c>
      <c r="D18" s="16" t="s">
        <v>303</v>
      </c>
      <c r="E18" s="16" t="s">
        <v>327</v>
      </c>
      <c r="F18" s="16" t="s">
        <v>396</v>
      </c>
    </row>
    <row r="19" spans="2:6">
      <c r="B19" s="19">
        <f t="shared" si="0"/>
        <v>19</v>
      </c>
      <c r="C19" s="11" t="str">
        <f>VLOOKUP(B19,B:F,HLOOKUP(Cover!$B$3,$B$4:$F$5,2,0),0)</f>
        <v>Číslo faxu</v>
      </c>
      <c r="D19" s="16" t="s">
        <v>304</v>
      </c>
      <c r="E19" s="16" t="s">
        <v>328</v>
      </c>
      <c r="F19" s="16" t="s">
        <v>397</v>
      </c>
    </row>
    <row r="20" spans="2:6">
      <c r="B20" s="19">
        <f t="shared" si="0"/>
        <v>20</v>
      </c>
      <c r="C20" s="11" t="str">
        <f>VLOOKUP(B20,B:F,HLOOKUP(Cover!$B$3,$B$4:$F$5,2,0),0)</f>
        <v>E-mailová adresa</v>
      </c>
      <c r="D20" s="16" t="s">
        <v>305</v>
      </c>
      <c r="E20" s="16" t="s">
        <v>329</v>
      </c>
      <c r="F20" s="16" t="s">
        <v>398</v>
      </c>
    </row>
    <row r="21" spans="2:6">
      <c r="B21" s="19">
        <f t="shared" si="0"/>
        <v>21</v>
      </c>
      <c r="C21" s="11" t="str">
        <f>VLOOKUP(B21,B:F,HLOOKUP(Cover!$B$3,$B$4:$F$5,2,0),0)</f>
        <v>Účtovná závierka</v>
      </c>
      <c r="D21" s="20" t="s">
        <v>308</v>
      </c>
      <c r="E21" s="20" t="s">
        <v>330</v>
      </c>
      <c r="F21" s="20" t="s">
        <v>399</v>
      </c>
    </row>
    <row r="22" spans="2:6">
      <c r="B22" s="19">
        <f t="shared" si="0"/>
        <v>22</v>
      </c>
      <c r="C22" s="11" t="str">
        <f>VLOOKUP(B22,B:F,HLOOKUP(Cover!$B$3,$B$4:$F$5,2,0),0)</f>
        <v>Za obdobie:</v>
      </c>
      <c r="D22" s="16" t="s">
        <v>310</v>
      </c>
      <c r="E22" s="16" t="s">
        <v>331</v>
      </c>
      <c r="F22" s="16" t="s">
        <v>400</v>
      </c>
    </row>
    <row r="23" spans="2:6">
      <c r="B23" s="19">
        <f t="shared" si="0"/>
        <v>23</v>
      </c>
      <c r="C23" s="11" t="str">
        <f>VLOOKUP(B23,B:F,HLOOKUP(Cover!$B$3,$B$4:$F$5,2,0),0)</f>
        <v>od</v>
      </c>
      <c r="D23" s="16" t="s">
        <v>315</v>
      </c>
      <c r="E23" s="16" t="s">
        <v>332</v>
      </c>
      <c r="F23" s="16" t="s">
        <v>401</v>
      </c>
    </row>
    <row r="24" spans="2:6">
      <c r="B24" s="19">
        <f t="shared" si="0"/>
        <v>24</v>
      </c>
      <c r="C24" s="11" t="str">
        <f>VLOOKUP(B24,B:F,HLOOKUP(Cover!$B$3,$B$4:$F$5,2,0),0)</f>
        <v>do</v>
      </c>
      <c r="D24" s="16" t="s">
        <v>316</v>
      </c>
      <c r="E24" s="16" t="s">
        <v>333</v>
      </c>
      <c r="F24" s="16" t="s">
        <v>402</v>
      </c>
    </row>
    <row r="25" spans="2:6">
      <c r="B25" s="19">
        <f t="shared" si="0"/>
        <v>25</v>
      </c>
      <c r="C25" s="11" t="str">
        <f>VLOOKUP(B25,B:F,HLOOKUP(Cover!$B$3,$B$4:$F$5,2,0),0)</f>
        <v>Mesiac</v>
      </c>
      <c r="D25" s="16" t="s">
        <v>318</v>
      </c>
      <c r="E25" s="16" t="s">
        <v>334</v>
      </c>
      <c r="F25" s="16" t="s">
        <v>403</v>
      </c>
    </row>
    <row r="26" spans="2:6">
      <c r="B26" s="19">
        <f t="shared" si="0"/>
        <v>26</v>
      </c>
      <c r="C26" s="11" t="str">
        <f>VLOOKUP(B26,B:F,HLOOKUP(Cover!$B$3,$B$4:$F$5,2,0),0)</f>
        <v>Rok</v>
      </c>
      <c r="D26" s="16" t="s">
        <v>319</v>
      </c>
      <c r="E26" s="16" t="s">
        <v>335</v>
      </c>
      <c r="F26" s="16" t="s">
        <v>404</v>
      </c>
    </row>
    <row r="27" spans="2:6">
      <c r="B27" s="19">
        <f t="shared" si="0"/>
        <v>27</v>
      </c>
      <c r="C27" s="11" t="str">
        <f>VLOOKUP(B27,B:F,HLOOKUP(Cover!$B$3,$B$4:$F$5,2,0),0)</f>
        <v>Bezprostredne predchádzajúce obdobie:</v>
      </c>
      <c r="D27" s="16" t="s">
        <v>317</v>
      </c>
      <c r="E27" s="16" t="s">
        <v>336</v>
      </c>
      <c r="F27" s="16" t="s">
        <v>405</v>
      </c>
    </row>
    <row r="28" spans="2:6">
      <c r="B28" s="19">
        <f t="shared" ref="B28:B91" si="1">B27+1</f>
        <v>28</v>
      </c>
      <c r="C28" s="11" t="str">
        <f>VLOOKUP(B28,B:F,HLOOKUP(Cover!$B$3,$B$4:$F$5,2,0),0)</f>
        <v>Zostavená dňa:</v>
      </c>
      <c r="D28" s="16" t="s">
        <v>306</v>
      </c>
      <c r="E28" s="16" t="s">
        <v>340</v>
      </c>
      <c r="F28" s="16" t="s">
        <v>406</v>
      </c>
    </row>
    <row r="29" spans="2:6">
      <c r="B29" s="19">
        <f t="shared" si="1"/>
        <v>29</v>
      </c>
      <c r="C29" s="11" t="str">
        <f>VLOOKUP(B29,B:F,HLOOKUP(Cover!$B$3,$B$4:$F$5,2,0),0)</f>
        <v>Schválená dňa:</v>
      </c>
      <c r="D29" s="16" t="s">
        <v>307</v>
      </c>
      <c r="E29" s="16" t="s">
        <v>341</v>
      </c>
      <c r="F29" s="16" t="s">
        <v>407</v>
      </c>
    </row>
    <row r="30" spans="2:6">
      <c r="B30" s="19">
        <f t="shared" si="1"/>
        <v>30</v>
      </c>
      <c r="C30" s="11" t="str">
        <f>VLOOKUP(B30,B:F,HLOOKUP(Cover!$B$3,$B$4:$F$5,2,0),0)</f>
        <v>- riadna</v>
      </c>
      <c r="D30" s="16" t="s">
        <v>309</v>
      </c>
      <c r="E30" s="16" t="s">
        <v>342</v>
      </c>
      <c r="F30" s="16" t="s">
        <v>408</v>
      </c>
    </row>
    <row r="31" spans="2:6">
      <c r="B31" s="19">
        <f t="shared" si="1"/>
        <v>31</v>
      </c>
      <c r="C31" s="11" t="str">
        <f>VLOOKUP(B31,B:F,HLOOKUP(Cover!$B$3,$B$4:$F$5,2,0),0)</f>
        <v>- mimoriadna</v>
      </c>
      <c r="D31" s="16" t="s">
        <v>312</v>
      </c>
      <c r="E31" s="16" t="s">
        <v>343</v>
      </c>
      <c r="F31" s="16" t="s">
        <v>409</v>
      </c>
    </row>
    <row r="32" spans="2:6">
      <c r="B32" s="19">
        <f t="shared" si="1"/>
        <v>32</v>
      </c>
      <c r="C32" s="11" t="str">
        <f>VLOOKUP(B32,B:F,HLOOKUP(Cover!$B$3,$B$4:$F$5,2,0),0)</f>
        <v>- zostavená</v>
      </c>
      <c r="D32" s="16" t="s">
        <v>313</v>
      </c>
      <c r="E32" s="16" t="s">
        <v>344</v>
      </c>
      <c r="F32" s="16" t="s">
        <v>410</v>
      </c>
    </row>
    <row r="33" spans="2:6">
      <c r="B33" s="19">
        <f t="shared" si="1"/>
        <v>33</v>
      </c>
      <c r="C33" s="11" t="str">
        <f>VLOOKUP(B33,B:F,HLOOKUP(Cover!$B$3,$B$4:$F$5,2,0),0)</f>
        <v>- schválená</v>
      </c>
      <c r="D33" s="16" t="s">
        <v>314</v>
      </c>
      <c r="E33" s="16" t="s">
        <v>345</v>
      </c>
      <c r="F33" s="16" t="s">
        <v>411</v>
      </c>
    </row>
    <row r="34" spans="2:6">
      <c r="B34" s="19">
        <f t="shared" si="1"/>
        <v>34</v>
      </c>
      <c r="C34" s="11" t="str">
        <f>VLOOKUP(B34,B:F,HLOOKUP(Cover!$B$3,$B$4:$F$5,2,0),0)</f>
        <v>Koniec obdobia (DD.MM.RRRR)</v>
      </c>
      <c r="D34" s="16" t="s">
        <v>377</v>
      </c>
      <c r="E34" s="16" t="s">
        <v>339</v>
      </c>
      <c r="F34" s="16" t="s">
        <v>617</v>
      </c>
    </row>
    <row r="35" spans="2:6">
      <c r="B35" s="19">
        <f t="shared" si="1"/>
        <v>35</v>
      </c>
      <c r="C35" s="11" t="str">
        <f>VLOOKUP(B35,B:F,HLOOKUP(Cover!$B$3,$B$4:$F$5,2,0),0)</f>
        <v>(vyznačí sa X)</v>
      </c>
      <c r="D35" s="16" t="s">
        <v>338</v>
      </c>
      <c r="E35" s="16" t="s">
        <v>337</v>
      </c>
      <c r="F35" s="16" t="s">
        <v>412</v>
      </c>
    </row>
    <row r="36" spans="2:6">
      <c r="B36" s="19">
        <f t="shared" si="1"/>
        <v>36</v>
      </c>
      <c r="C36" s="11" t="str">
        <f>VLOOKUP(B36,B:F,HLOOKUP(Cover!$B$3,$B$4:$F$5,2,0),0)</f>
        <v>zadaj bez medzier, lomítka, pomĺčky</v>
      </c>
      <c r="D36" s="16" t="s">
        <v>690</v>
      </c>
      <c r="E36" s="16" t="s">
        <v>691</v>
      </c>
      <c r="F36" s="16"/>
    </row>
    <row r="37" spans="2:6">
      <c r="B37" s="13">
        <f t="shared" si="1"/>
        <v>37</v>
      </c>
      <c r="C37" s="14" t="s">
        <v>359</v>
      </c>
      <c r="D37" s="17"/>
      <c r="E37" s="17"/>
      <c r="F37" s="17"/>
    </row>
    <row r="38" spans="2:6">
      <c r="B38" s="19">
        <f t="shared" si="1"/>
        <v>38</v>
      </c>
      <c r="C38" s="11" t="str">
        <f>VLOOKUP(B38,B:F,HLOOKUP(Cover!$B$3,$B$4:$F$5,2,0),0)</f>
        <v xml:space="preserve">Názov spoločnosti, DIČ: </v>
      </c>
      <c r="D38" s="437" t="s">
        <v>228</v>
      </c>
      <c r="E38" s="437" t="s">
        <v>228</v>
      </c>
      <c r="F38" s="437" t="s">
        <v>228</v>
      </c>
    </row>
    <row r="39" spans="2:6">
      <c r="B39" s="19">
        <f t="shared" si="1"/>
        <v>39</v>
      </c>
      <c r="C39" s="11" t="str">
        <f>VLOOKUP(B39,B:F,HLOOKUP(Cover!$B$3,$B$4:$F$5,2,0),0)</f>
        <v>Súvaha k 31. decembru 2016</v>
      </c>
      <c r="D39" s="437" t="s">
        <v>1669</v>
      </c>
      <c r="E39" s="437" t="s">
        <v>1670</v>
      </c>
      <c r="F39" s="437" t="s">
        <v>1671</v>
      </c>
    </row>
    <row r="40" spans="2:6">
      <c r="B40" s="19">
        <f t="shared" si="1"/>
        <v>40</v>
      </c>
      <c r="C40" s="11" t="str">
        <f>VLOOKUP(B40,B:F,HLOOKUP(Cover!$B$3,$B$4:$F$5,2,0),0)</f>
        <v>Označenie</v>
      </c>
      <c r="D40" s="437" t="s">
        <v>379</v>
      </c>
      <c r="E40" s="437" t="s">
        <v>0</v>
      </c>
      <c r="F40" s="437" t="s">
        <v>380</v>
      </c>
    </row>
    <row r="41" spans="2:6">
      <c r="B41" s="19">
        <f t="shared" si="1"/>
        <v>41</v>
      </c>
      <c r="C41" s="11" t="str">
        <f>VLOOKUP(B41,B:F,HLOOKUP(Cover!$B$3,$B$4:$F$5,2,0),0)</f>
        <v>STRANA AKTÍV</v>
      </c>
      <c r="D41" s="437" t="s">
        <v>1</v>
      </c>
      <c r="E41" s="437" t="s">
        <v>349</v>
      </c>
      <c r="F41" s="437" t="s">
        <v>381</v>
      </c>
    </row>
    <row r="42" spans="2:6">
      <c r="B42" s="19">
        <f t="shared" si="1"/>
        <v>42</v>
      </c>
      <c r="C42" s="11" t="str">
        <f>VLOOKUP(B42,B:F,HLOOKUP(Cover!$B$3,$B$4:$F$5,2,0),0)</f>
        <v>č.r.</v>
      </c>
      <c r="D42" s="437" t="s">
        <v>2</v>
      </c>
      <c r="E42" s="437" t="s">
        <v>292</v>
      </c>
      <c r="F42" s="437" t="s">
        <v>382</v>
      </c>
    </row>
    <row r="43" spans="2:6">
      <c r="B43" s="19">
        <f t="shared" si="1"/>
        <v>43</v>
      </c>
      <c r="C43" s="11" t="str">
        <f>VLOOKUP(B43,B:F,HLOOKUP(Cover!$B$3,$B$4:$F$5,2,0),0)</f>
        <v>Bežné účtovné obdobie</v>
      </c>
      <c r="D43" s="437" t="s">
        <v>3</v>
      </c>
      <c r="E43" s="437" t="s">
        <v>350</v>
      </c>
      <c r="F43" s="437" t="s">
        <v>383</v>
      </c>
    </row>
    <row r="44" spans="2:6">
      <c r="B44" s="19">
        <f t="shared" si="1"/>
        <v>44</v>
      </c>
      <c r="C44" s="11" t="str">
        <f>VLOOKUP(B44,B:F,HLOOKUP(Cover!$B$3,$B$4:$F$5,2,0),0)</f>
        <v>Bezprostredne predchádzajúce účtovné obdobie</v>
      </c>
      <c r="D44" s="437" t="s">
        <v>4</v>
      </c>
      <c r="E44" s="437" t="s">
        <v>351</v>
      </c>
      <c r="F44" s="437" t="s">
        <v>384</v>
      </c>
    </row>
    <row r="45" spans="2:6">
      <c r="B45" s="19">
        <f t="shared" si="1"/>
        <v>45</v>
      </c>
      <c r="C45" s="11" t="str">
        <f>VLOOKUP(B45,B:F,HLOOKUP(Cover!$B$3,$B$4:$F$5,2,0),0)</f>
        <v>Brutto</v>
      </c>
      <c r="D45" s="437" t="s">
        <v>5</v>
      </c>
      <c r="E45" s="437" t="s">
        <v>352</v>
      </c>
      <c r="F45" s="437" t="s">
        <v>5</v>
      </c>
    </row>
    <row r="46" spans="2:6">
      <c r="B46" s="19">
        <f t="shared" si="1"/>
        <v>46</v>
      </c>
      <c r="C46" s="11" t="str">
        <f>VLOOKUP(B46,B:F,HLOOKUP(Cover!$B$3,$B$4:$F$5,2,0),0)</f>
        <v>Korekcia</v>
      </c>
      <c r="D46" s="437" t="s">
        <v>6</v>
      </c>
      <c r="E46" s="437" t="s">
        <v>353</v>
      </c>
      <c r="F46" s="437" t="s">
        <v>385</v>
      </c>
    </row>
    <row r="47" spans="2:6">
      <c r="B47" s="19">
        <f t="shared" si="1"/>
        <v>47</v>
      </c>
      <c r="C47" s="11" t="str">
        <f>VLOOKUP(B47,B:F,HLOOKUP(Cover!$B$3,$B$4:$F$5,2,0),0)</f>
        <v>Netto</v>
      </c>
      <c r="D47" s="437" t="s">
        <v>7</v>
      </c>
      <c r="E47" s="437" t="s">
        <v>354</v>
      </c>
      <c r="F47" s="437" t="s">
        <v>7</v>
      </c>
    </row>
    <row r="48" spans="2:6">
      <c r="B48" s="19">
        <f t="shared" si="1"/>
        <v>48</v>
      </c>
      <c r="C48" s="11" t="str">
        <f>VLOOKUP(B48,B:F,HLOOKUP(Cover!$B$3,$B$4:$F$5,2,0),0)</f>
        <v>1 (časť 1)</v>
      </c>
      <c r="D48" s="437" t="s">
        <v>347</v>
      </c>
      <c r="E48" s="437" t="s">
        <v>355</v>
      </c>
      <c r="F48" s="437" t="s">
        <v>386</v>
      </c>
    </row>
    <row r="49" spans="2:6">
      <c r="B49" s="19">
        <f t="shared" si="1"/>
        <v>49</v>
      </c>
      <c r="C49" s="11" t="str">
        <f>VLOOKUP(B49,B:F,HLOOKUP(Cover!$B$3,$B$4:$F$5,2,0),0)</f>
        <v>1 (časť 2)</v>
      </c>
      <c r="D49" s="437" t="s">
        <v>348</v>
      </c>
      <c r="E49" s="437" t="s">
        <v>356</v>
      </c>
      <c r="F49" s="437" t="s">
        <v>387</v>
      </c>
    </row>
    <row r="50" spans="2:6">
      <c r="B50" s="19">
        <f t="shared" si="1"/>
        <v>50</v>
      </c>
      <c r="C50" s="11" t="str">
        <f>VLOOKUP(B50,B:F,HLOOKUP(Cover!$B$3,$B$4:$F$5,2,0),0)</f>
        <v>(v eurách)</v>
      </c>
      <c r="D50" s="437" t="s">
        <v>11</v>
      </c>
      <c r="E50" s="437" t="s">
        <v>291</v>
      </c>
      <c r="F50" s="437" t="s">
        <v>291</v>
      </c>
    </row>
    <row r="51" spans="2:6">
      <c r="B51" s="19">
        <f t="shared" si="1"/>
        <v>51</v>
      </c>
      <c r="C51" s="11" t="str">
        <f>VLOOKUP(B51,B:F,HLOOKUP(Cover!$B$3,$B$4:$F$5,2,0),0)</f>
        <v>STRANA PASÍV</v>
      </c>
      <c r="D51" s="437" t="s">
        <v>102</v>
      </c>
      <c r="E51" s="437" t="s">
        <v>1073</v>
      </c>
      <c r="F51" s="437" t="s">
        <v>388</v>
      </c>
    </row>
    <row r="52" spans="2:6">
      <c r="B52" s="358">
        <f t="shared" si="1"/>
        <v>52</v>
      </c>
      <c r="C52" s="359" t="str">
        <f>VLOOKUP(B52,B:F,HLOOKUP(Cover!$B$3,$B$4:$F$5,2,0),0)</f>
        <v>Spolu majetok (r. 02 + r. 33 + r. 74)</v>
      </c>
      <c r="D52" s="438" t="s">
        <v>1074</v>
      </c>
      <c r="E52" s="438" t="s">
        <v>1136</v>
      </c>
      <c r="F52" s="438" t="s">
        <v>1291</v>
      </c>
    </row>
    <row r="53" spans="2:6">
      <c r="B53" s="358">
        <f t="shared" si="1"/>
        <v>53</v>
      </c>
      <c r="C53" s="359" t="str">
        <f>VLOOKUP(B53,B:F,HLOOKUP(Cover!$B$3,$B$4:$F$5,2,0),0)</f>
        <v>Neobežný majetok (r. 03 + r. 11 + r. 21)</v>
      </c>
      <c r="D53" s="438" t="s">
        <v>1075</v>
      </c>
      <c r="E53" s="438" t="s">
        <v>1137</v>
      </c>
      <c r="F53" s="438" t="s">
        <v>1292</v>
      </c>
    </row>
    <row r="54" spans="2:6">
      <c r="B54" s="358">
        <f t="shared" si="1"/>
        <v>54</v>
      </c>
      <c r="C54" s="359" t="str">
        <f>VLOOKUP(B54,B:F,HLOOKUP(Cover!$B$3,$B$4:$F$5,2,0),0)</f>
        <v>Dlhodobý nehmotný majetok súčet (r. 04 až r. 10)</v>
      </c>
      <c r="D54" s="438" t="s">
        <v>1076</v>
      </c>
      <c r="E54" s="438" t="s">
        <v>1138</v>
      </c>
      <c r="F54" s="438" t="s">
        <v>1293</v>
      </c>
    </row>
    <row r="55" spans="2:6">
      <c r="B55" s="358">
        <f t="shared" si="1"/>
        <v>55</v>
      </c>
      <c r="C55" s="359" t="str">
        <f>VLOOKUP(B55,B:F,HLOOKUP(Cover!$B$3,$B$4:$F$5,2,0),0)</f>
        <v>Aktivované náklady na vývoj (012) - /072, 091A/</v>
      </c>
      <c r="D55" s="438" t="s">
        <v>15</v>
      </c>
      <c r="E55" s="438" t="s">
        <v>1139</v>
      </c>
      <c r="F55" s="438" t="s">
        <v>1294</v>
      </c>
    </row>
    <row r="56" spans="2:6">
      <c r="B56" s="358">
        <f t="shared" si="1"/>
        <v>56</v>
      </c>
      <c r="C56" s="359" t="str">
        <f>VLOOKUP(B56,B:F,HLOOKUP(Cover!$B$3,$B$4:$F$5,2,0),0)</f>
        <v>Softvér (013) - /073, 091A/</v>
      </c>
      <c r="D56" s="438" t="s">
        <v>17</v>
      </c>
      <c r="E56" s="438" t="s">
        <v>1140</v>
      </c>
      <c r="F56" s="438" t="s">
        <v>1140</v>
      </c>
    </row>
    <row r="57" spans="2:6">
      <c r="B57" s="358">
        <f t="shared" si="1"/>
        <v>57</v>
      </c>
      <c r="C57" s="359" t="str">
        <f>VLOOKUP(B57,B:F,HLOOKUP(Cover!$B$3,$B$4:$F$5,2,0),0)</f>
        <v>Oceniteľné práva (014) - /074, 091A/</v>
      </c>
      <c r="D57" s="438" t="s">
        <v>19</v>
      </c>
      <c r="E57" s="438" t="s">
        <v>1141</v>
      </c>
      <c r="F57" s="438" t="s">
        <v>1295</v>
      </c>
    </row>
    <row r="58" spans="2:6">
      <c r="B58" s="358">
        <f t="shared" si="1"/>
        <v>58</v>
      </c>
      <c r="C58" s="359" t="str">
        <f>VLOOKUP(B58,B:F,HLOOKUP(Cover!$B$3,$B$4:$F$5,2,0),0)</f>
        <v>Goodwill (015) - /075, 091A/</v>
      </c>
      <c r="D58" s="438" t="s">
        <v>21</v>
      </c>
      <c r="E58" s="438" t="s">
        <v>21</v>
      </c>
      <c r="F58" s="438" t="s">
        <v>21</v>
      </c>
    </row>
    <row r="59" spans="2:6">
      <c r="B59" s="358">
        <f t="shared" si="1"/>
        <v>59</v>
      </c>
      <c r="C59" s="359" t="str">
        <f>VLOOKUP(B59,B:F,HLOOKUP(Cover!$B$3,$B$4:$F$5,2,0),0)</f>
        <v>Ostatný dlhodobý nehmotný majetok (019, 01X) - /079, 07X, 091A/</v>
      </c>
      <c r="D59" s="438" t="s">
        <v>23</v>
      </c>
      <c r="E59" s="438" t="s">
        <v>1142</v>
      </c>
      <c r="F59" s="438" t="s">
        <v>1296</v>
      </c>
    </row>
    <row r="60" spans="2:6">
      <c r="B60" s="358">
        <f t="shared" si="1"/>
        <v>60</v>
      </c>
      <c r="C60" s="359" t="str">
        <f>VLOOKUP(B60,B:F,HLOOKUP(Cover!$B$3,$B$4:$F$5,2,0),0)</f>
        <v>Obstarávaný dlhodobý nehmotný majetok (041) - 093</v>
      </c>
      <c r="D60" s="438" t="s">
        <v>25</v>
      </c>
      <c r="E60" s="438" t="s">
        <v>1143</v>
      </c>
      <c r="F60" s="438" t="s">
        <v>1297</v>
      </c>
    </row>
    <row r="61" spans="2:6">
      <c r="B61" s="358">
        <f t="shared" si="1"/>
        <v>61</v>
      </c>
      <c r="C61" s="359" t="str">
        <f>VLOOKUP(B61,B:F,HLOOKUP(Cover!$B$3,$B$4:$F$5,2,0),0)</f>
        <v>Poskytnuté preddavky na dlhodobý nehmotný majetok (051) - /095A/</v>
      </c>
      <c r="D61" s="438" t="s">
        <v>1298</v>
      </c>
      <c r="E61" s="438" t="s">
        <v>1299</v>
      </c>
      <c r="F61" s="438" t="s">
        <v>1300</v>
      </c>
    </row>
    <row r="62" spans="2:6">
      <c r="B62" s="358">
        <f t="shared" si="1"/>
        <v>62</v>
      </c>
      <c r="C62" s="359" t="str">
        <f>VLOOKUP(B62,B:F,HLOOKUP(Cover!$B$3,$B$4:$F$5,2,0),0)</f>
        <v>Dlhodobý hmotný majetok súčet (r. 12 až r. 20)</v>
      </c>
      <c r="D62" s="438" t="s">
        <v>1077</v>
      </c>
      <c r="E62" s="438" t="s">
        <v>1144</v>
      </c>
      <c r="F62" s="438" t="s">
        <v>1301</v>
      </c>
    </row>
    <row r="63" spans="2:6">
      <c r="B63" s="358">
        <f t="shared" si="1"/>
        <v>63</v>
      </c>
      <c r="C63" s="359" t="str">
        <f>VLOOKUP(B63,B:F,HLOOKUP(Cover!$B$3,$B$4:$F$5,2,0),0)</f>
        <v>Pozemky (031) - 092A</v>
      </c>
      <c r="D63" s="438" t="s">
        <v>28</v>
      </c>
      <c r="E63" s="438" t="s">
        <v>1145</v>
      </c>
      <c r="F63" s="438" t="s">
        <v>1302</v>
      </c>
    </row>
    <row r="64" spans="2:6">
      <c r="B64" s="358">
        <f t="shared" si="1"/>
        <v>64</v>
      </c>
      <c r="C64" s="359" t="str">
        <f>VLOOKUP(B64,B:F,HLOOKUP(Cover!$B$3,$B$4:$F$5,2,0),0)</f>
        <v>Stavby (021) - /081, 092A/</v>
      </c>
      <c r="D64" s="438" t="s">
        <v>30</v>
      </c>
      <c r="E64" s="438" t="s">
        <v>1146</v>
      </c>
      <c r="F64" s="438" t="s">
        <v>1303</v>
      </c>
    </row>
    <row r="65" spans="2:6">
      <c r="B65" s="358">
        <f t="shared" si="1"/>
        <v>65</v>
      </c>
      <c r="C65" s="359" t="str">
        <f>VLOOKUP(B65,B:F,HLOOKUP(Cover!$B$3,$B$4:$F$5,2,0),0)</f>
        <v>Samostatné hnuteľné veci a súbory hnuteľných vecí (022) - /082, 092A/</v>
      </c>
      <c r="D65" s="438" t="s">
        <v>32</v>
      </c>
      <c r="E65" s="438" t="s">
        <v>1147</v>
      </c>
      <c r="F65" s="438" t="s">
        <v>1304</v>
      </c>
    </row>
    <row r="66" spans="2:6">
      <c r="B66" s="358">
        <f t="shared" si="1"/>
        <v>66</v>
      </c>
      <c r="C66" s="359" t="str">
        <f>VLOOKUP(B66,B:F,HLOOKUP(Cover!$B$3,$B$4:$F$5,2,0),0)</f>
        <v>Pestovateľské celky trvalých porastov (025) - /085, 092A/</v>
      </c>
      <c r="D66" s="438" t="s">
        <v>34</v>
      </c>
      <c r="E66" s="438" t="s">
        <v>1148</v>
      </c>
      <c r="F66" s="438" t="s">
        <v>1305</v>
      </c>
    </row>
    <row r="67" spans="2:6">
      <c r="B67" s="358">
        <f t="shared" si="1"/>
        <v>67</v>
      </c>
      <c r="C67" s="359" t="str">
        <f>VLOOKUP(B67,B:F,HLOOKUP(Cover!$B$3,$B$4:$F$5,2,0),0)</f>
        <v>Základné stádo a ťažné zvieratá (026) - /086, 092A/</v>
      </c>
      <c r="D67" s="438" t="s">
        <v>36</v>
      </c>
      <c r="E67" s="438" t="s">
        <v>1149</v>
      </c>
      <c r="F67" s="438" t="s">
        <v>1306</v>
      </c>
    </row>
    <row r="68" spans="2:6">
      <c r="B68" s="358">
        <f t="shared" si="1"/>
        <v>68</v>
      </c>
      <c r="C68" s="359" t="str">
        <f>VLOOKUP(B68,B:F,HLOOKUP(Cover!$B$3,$B$4:$F$5,2,0),0)</f>
        <v>Ostatný dlhodobý hmotný majetok (029, 02X, 032) - /089, 08X, 092A/</v>
      </c>
      <c r="D68" s="438" t="s">
        <v>38</v>
      </c>
      <c r="E68" s="438" t="s">
        <v>1150</v>
      </c>
      <c r="F68" s="438" t="s">
        <v>1307</v>
      </c>
    </row>
    <row r="69" spans="2:6">
      <c r="B69" s="358">
        <f t="shared" si="1"/>
        <v>69</v>
      </c>
      <c r="C69" s="359" t="str">
        <f>VLOOKUP(B69,B:F,HLOOKUP(Cover!$B$3,$B$4:$F$5,2,0),0)</f>
        <v>Obstarávaný dlhodobý hmotný majetok (042) - 094</v>
      </c>
      <c r="D69" s="438" t="s">
        <v>40</v>
      </c>
      <c r="E69" s="438" t="s">
        <v>1151</v>
      </c>
      <c r="F69" s="438" t="s">
        <v>1308</v>
      </c>
    </row>
    <row r="70" spans="2:6">
      <c r="B70" s="358">
        <f t="shared" si="1"/>
        <v>70</v>
      </c>
      <c r="C70" s="359" t="str">
        <f>VLOOKUP(B70,B:F,HLOOKUP(Cover!$B$3,$B$4:$F$5,2,0),0)</f>
        <v>Poskytnuté preddavky na dlhodobý hmotný majetok (052) - /095A/</v>
      </c>
      <c r="D70" s="438" t="s">
        <v>1309</v>
      </c>
      <c r="E70" s="438" t="s">
        <v>1310</v>
      </c>
      <c r="F70" s="438" t="s">
        <v>1311</v>
      </c>
    </row>
    <row r="71" spans="2:6">
      <c r="B71" s="358">
        <f t="shared" si="1"/>
        <v>71</v>
      </c>
      <c r="C71" s="359" t="str">
        <f>VLOOKUP(B71,B:F,HLOOKUP(Cover!$B$3,$B$4:$F$5,2,0),0)</f>
        <v>Opravná položka k nadobudnutému majetku (+/- 097) +/- 098</v>
      </c>
      <c r="D71" s="438" t="s">
        <v>43</v>
      </c>
      <c r="E71" s="438" t="s">
        <v>1152</v>
      </c>
      <c r="F71" s="438" t="s">
        <v>1312</v>
      </c>
    </row>
    <row r="72" spans="2:6">
      <c r="B72" s="358">
        <f t="shared" si="1"/>
        <v>72</v>
      </c>
      <c r="C72" s="359" t="str">
        <f>VLOOKUP(B72,B:F,HLOOKUP(Cover!$B$3,$B$4:$F$5,2,0),0)</f>
        <v>Dlhodobý finančný majetok súčet (r. 22 až r. 32)</v>
      </c>
      <c r="D72" s="438" t="s">
        <v>1078</v>
      </c>
      <c r="E72" s="438" t="s">
        <v>1153</v>
      </c>
      <c r="F72" s="438" t="s">
        <v>1313</v>
      </c>
    </row>
    <row r="73" spans="2:6">
      <c r="B73" s="358">
        <f t="shared" si="1"/>
        <v>73</v>
      </c>
      <c r="C73" s="359" t="str">
        <f>VLOOKUP(B73,B:F,HLOOKUP(Cover!$B$3,$B$4:$F$5,2,0),0)</f>
        <v>Podielové cenné papiere a podiely v prepojených účtovných jednotkách (061A, 062A, 063A) - /096A/</v>
      </c>
      <c r="D73" s="438" t="s">
        <v>1314</v>
      </c>
      <c r="E73" s="439" t="s">
        <v>1315</v>
      </c>
      <c r="F73" s="439" t="s">
        <v>1316</v>
      </c>
    </row>
    <row r="74" spans="2:6">
      <c r="B74" s="358">
        <f t="shared" si="1"/>
        <v>74</v>
      </c>
      <c r="C74" s="359" t="str">
        <f>VLOOKUP(B74,B:F,HLOOKUP(Cover!$B$3,$B$4:$F$5,2,0),0)</f>
        <v>Podielové cenné papiere a podiely s podielovou účasťou okrem v prepojených účtovných jednotkách (062) - /096A/</v>
      </c>
      <c r="D74" s="438" t="s">
        <v>1317</v>
      </c>
      <c r="E74" s="439" t="s">
        <v>1318</v>
      </c>
      <c r="F74" s="439" t="s">
        <v>1319</v>
      </c>
    </row>
    <row r="75" spans="2:6">
      <c r="B75" s="358">
        <f t="shared" si="1"/>
        <v>75</v>
      </c>
      <c r="C75" s="359" t="str">
        <f>VLOOKUP(B75,B:F,HLOOKUP(Cover!$B$3,$B$4:$F$5,2,0),0)</f>
        <v>Ostatné realizovateľné cenné papiere a podiely (063A) - 096A</v>
      </c>
      <c r="D75" s="438" t="s">
        <v>1000</v>
      </c>
      <c r="E75" s="438" t="s">
        <v>1154</v>
      </c>
      <c r="F75" s="438" t="s">
        <v>1320</v>
      </c>
    </row>
    <row r="76" spans="2:6">
      <c r="B76" s="358">
        <f t="shared" si="1"/>
        <v>76</v>
      </c>
      <c r="C76" s="359" t="str">
        <f>VLOOKUP(B76,B:F,HLOOKUP(Cover!$B$3,$B$4:$F$5,2,0),0)</f>
        <v>Pôžičky prepojeným účtovným jednotkám (066A) - 096A</v>
      </c>
      <c r="D76" s="438" t="s">
        <v>1001</v>
      </c>
      <c r="E76" s="439" t="s">
        <v>1321</v>
      </c>
      <c r="F76" s="439" t="s">
        <v>1322</v>
      </c>
    </row>
    <row r="77" spans="2:6">
      <c r="B77" s="358">
        <f t="shared" si="1"/>
        <v>77</v>
      </c>
      <c r="C77" s="359" t="str">
        <f>VLOOKUP(B77,B:F,HLOOKUP(Cover!$B$3,$B$4:$F$5,2,0),0)</f>
        <v>Pôžičky v rámci podielovej účasti okrem prepojeným účtovným jednotkám (066A) - 096A</v>
      </c>
      <c r="D77" s="438" t="s">
        <v>1002</v>
      </c>
      <c r="E77" s="439" t="s">
        <v>1323</v>
      </c>
      <c r="F77" s="439" t="s">
        <v>1324</v>
      </c>
    </row>
    <row r="78" spans="2:6">
      <c r="B78" s="358">
        <f t="shared" si="1"/>
        <v>78</v>
      </c>
      <c r="C78" s="359" t="str">
        <f>VLOOKUP(B78,B:F,HLOOKUP(Cover!$B$3,$B$4:$F$5,2,0),0)</f>
        <v>Ostatné pôžičky (067A) - /096A/</v>
      </c>
      <c r="D78" s="438" t="s">
        <v>1325</v>
      </c>
      <c r="E78" s="438" t="s">
        <v>1326</v>
      </c>
      <c r="F78" s="438" t="s">
        <v>1327</v>
      </c>
    </row>
    <row r="79" spans="2:6">
      <c r="B79" s="358">
        <f t="shared" si="1"/>
        <v>79</v>
      </c>
      <c r="C79" s="359" t="str">
        <f>VLOOKUP(B79,B:F,HLOOKUP(Cover!$B$3,$B$4:$F$5,2,0),0)</f>
        <v>Dlhové cenné papiere a ostatný dlhodobý finančný majetok (065A, 069A, 06XA) - 096A</v>
      </c>
      <c r="D79" s="438" t="s">
        <v>1003</v>
      </c>
      <c r="E79" s="438" t="s">
        <v>1155</v>
      </c>
      <c r="F79" s="438" t="s">
        <v>1328</v>
      </c>
    </row>
    <row r="80" spans="2:6">
      <c r="B80" s="358">
        <f t="shared" si="1"/>
        <v>80</v>
      </c>
      <c r="C80" s="359" t="str">
        <f>VLOOKUP(B80,B:F,HLOOKUP(Cover!$B$3,$B$4:$F$5,2,0),0)</f>
        <v>Pôžičky a ostatný dlhodobý finančný majetok so zostatkovou dobou splatnosti najviac jeden rok (066A, 067A, 069A, 06XA) - 096A</v>
      </c>
      <c r="D80" s="438" t="s">
        <v>1004</v>
      </c>
      <c r="E80" s="438" t="s">
        <v>1156</v>
      </c>
      <c r="F80" s="438" t="s">
        <v>1329</v>
      </c>
    </row>
    <row r="81" spans="2:6">
      <c r="B81" s="358">
        <f t="shared" si="1"/>
        <v>81</v>
      </c>
      <c r="C81" s="359" t="str">
        <f>VLOOKUP(B81,B:F,HLOOKUP(Cover!$B$3,$B$4:$F$5,2,0),0)</f>
        <v>Účty v bankách s dobou viazanosti dlhšou ako jeden rok (22XA)</v>
      </c>
      <c r="D81" s="438" t="s">
        <v>809</v>
      </c>
      <c r="E81" s="438" t="s">
        <v>1157</v>
      </c>
      <c r="F81" s="438" t="s">
        <v>1330</v>
      </c>
    </row>
    <row r="82" spans="2:6">
      <c r="B82" s="358">
        <f t="shared" si="1"/>
        <v>82</v>
      </c>
      <c r="C82" s="359" t="str">
        <f>VLOOKUP(B82,B:F,HLOOKUP(Cover!$B$3,$B$4:$F$5,2,0),0)</f>
        <v>Obstarávaný dlhodobý finančný majetok (043) - /096A/</v>
      </c>
      <c r="D82" s="438" t="s">
        <v>1331</v>
      </c>
      <c r="E82" s="438" t="s">
        <v>1332</v>
      </c>
      <c r="F82" s="438" t="s">
        <v>1333</v>
      </c>
    </row>
    <row r="83" spans="2:6">
      <c r="B83" s="358">
        <f t="shared" si="1"/>
        <v>83</v>
      </c>
      <c r="C83" s="359" t="str">
        <f>VLOOKUP(B83,B:F,HLOOKUP(Cover!$B$3,$B$4:$F$5,2,0),0)</f>
        <v>Poskytnuté preddavky na dlhodobý finančný majetok (053) - /095A/</v>
      </c>
      <c r="D83" s="438" t="s">
        <v>1334</v>
      </c>
      <c r="E83" s="438" t="s">
        <v>1335</v>
      </c>
      <c r="F83" s="438" t="s">
        <v>1336</v>
      </c>
    </row>
    <row r="84" spans="2:6">
      <c r="B84" s="358">
        <f t="shared" si="1"/>
        <v>84</v>
      </c>
      <c r="C84" s="359" t="str">
        <f>VLOOKUP(B84,B:F,HLOOKUP(Cover!$B$3,$B$4:$F$5,2,0),0)</f>
        <v>Obežný majetok (r. 34 + r. 41 + r. 53 + r. 66 + r. 71)</v>
      </c>
      <c r="D84" s="438" t="s">
        <v>1337</v>
      </c>
      <c r="E84" s="438" t="s">
        <v>1338</v>
      </c>
      <c r="F84" s="438" t="s">
        <v>1339</v>
      </c>
    </row>
    <row r="85" spans="2:6">
      <c r="B85" s="358">
        <f t="shared" si="1"/>
        <v>85</v>
      </c>
      <c r="C85" s="359" t="str">
        <f>VLOOKUP(B85,B:F,HLOOKUP(Cover!$B$3,$B$4:$F$5,2,0),0)</f>
        <v>Zásoby súčet (r. 35 až r. 40)</v>
      </c>
      <c r="D85" s="438" t="s">
        <v>1079</v>
      </c>
      <c r="E85" s="438" t="s">
        <v>1158</v>
      </c>
      <c r="F85" s="438" t="s">
        <v>1340</v>
      </c>
    </row>
    <row r="86" spans="2:6">
      <c r="B86" s="358">
        <f t="shared" si="1"/>
        <v>86</v>
      </c>
      <c r="C86" s="359" t="str">
        <f>VLOOKUP(B86,B:F,HLOOKUP(Cover!$B$3,$B$4:$F$5,2,0),0)</f>
        <v>Materiál (112, 119, 11X) - /191, 19X/</v>
      </c>
      <c r="D86" s="438" t="s">
        <v>56</v>
      </c>
      <c r="E86" s="438" t="s">
        <v>1159</v>
      </c>
      <c r="F86" s="438" t="s">
        <v>1341</v>
      </c>
    </row>
    <row r="87" spans="2:6">
      <c r="B87" s="358">
        <f t="shared" si="1"/>
        <v>87</v>
      </c>
      <c r="C87" s="359" t="str">
        <f>VLOOKUP(B87,B:F,HLOOKUP(Cover!$B$3,$B$4:$F$5,2,0),0)</f>
        <v>Nedokončená výroba a polotovary vlastnej výroby (121, 122, 12X) - /192, 193, 19X/</v>
      </c>
      <c r="D87" s="438" t="s">
        <v>58</v>
      </c>
      <c r="E87" s="438" t="s">
        <v>1160</v>
      </c>
      <c r="F87" s="438" t="s">
        <v>1342</v>
      </c>
    </row>
    <row r="88" spans="2:6">
      <c r="B88" s="358">
        <f t="shared" si="1"/>
        <v>88</v>
      </c>
      <c r="C88" s="359" t="str">
        <f>VLOOKUP(B88,B:F,HLOOKUP(Cover!$B$3,$B$4:$F$5,2,0),0)</f>
        <v>Výrobky (123) - 194</v>
      </c>
      <c r="D88" s="438" t="s">
        <v>60</v>
      </c>
      <c r="E88" s="438" t="s">
        <v>1161</v>
      </c>
      <c r="F88" s="438" t="s">
        <v>1343</v>
      </c>
    </row>
    <row r="89" spans="2:6">
      <c r="B89" s="358">
        <f t="shared" si="1"/>
        <v>89</v>
      </c>
      <c r="C89" s="359" t="str">
        <f>VLOOKUP(B89,B:F,HLOOKUP(Cover!$B$3,$B$4:$F$5,2,0),0)</f>
        <v>Zvieratá (124) - 195</v>
      </c>
      <c r="D89" s="438" t="s">
        <v>62</v>
      </c>
      <c r="E89" s="438" t="s">
        <v>1162</v>
      </c>
      <c r="F89" s="438" t="s">
        <v>1344</v>
      </c>
    </row>
    <row r="90" spans="2:6">
      <c r="B90" s="358">
        <f t="shared" si="1"/>
        <v>90</v>
      </c>
      <c r="C90" s="359" t="str">
        <f>VLOOKUP(B90,B:F,HLOOKUP(Cover!$B$3,$B$4:$F$5,2,0),0)</f>
        <v>Tovar (132, 133, 13X, 139) - /196, 19X/</v>
      </c>
      <c r="D90" s="438" t="s">
        <v>64</v>
      </c>
      <c r="E90" s="438" t="s">
        <v>1163</v>
      </c>
      <c r="F90" s="438" t="s">
        <v>1345</v>
      </c>
    </row>
    <row r="91" spans="2:6">
      <c r="B91" s="358">
        <f t="shared" si="1"/>
        <v>91</v>
      </c>
      <c r="C91" s="359" t="str">
        <f>VLOOKUP(B91,B:F,HLOOKUP(Cover!$B$3,$B$4:$F$5,2,0),0)</f>
        <v>Poskytnuté preddavky na zásoby (314A) - /391A/</v>
      </c>
      <c r="D91" s="438" t="s">
        <v>1346</v>
      </c>
      <c r="E91" s="438" t="s">
        <v>1347</v>
      </c>
      <c r="F91" s="438" t="s">
        <v>1348</v>
      </c>
    </row>
    <row r="92" spans="2:6">
      <c r="B92" s="358">
        <f t="shared" ref="B92:B155" si="2">B91+1</f>
        <v>92</v>
      </c>
      <c r="C92" s="359" t="str">
        <f>VLOOKUP(B92,B:F,HLOOKUP(Cover!$B$3,$B$4:$F$5,2,0),0)</f>
        <v>Dlhodobé pohľadávky súčet (r. 42 + r. 46 až r. 52)</v>
      </c>
      <c r="D92" s="438" t="s">
        <v>1080</v>
      </c>
      <c r="E92" s="438" t="s">
        <v>1164</v>
      </c>
      <c r="F92" s="438" t="s">
        <v>1349</v>
      </c>
    </row>
    <row r="93" spans="2:6">
      <c r="B93" s="358">
        <f t="shared" si="2"/>
        <v>93</v>
      </c>
      <c r="C93" s="359" t="str">
        <f>VLOOKUP(B93,B:F,HLOOKUP(Cover!$B$3,$B$4:$F$5,2,0),0)</f>
        <v>Pohľadávky z obchodného styku súčet (r. 43 až r. 45)</v>
      </c>
      <c r="D93" s="438" t="s">
        <v>825</v>
      </c>
      <c r="E93" s="438" t="s">
        <v>1165</v>
      </c>
      <c r="F93" s="438" t="s">
        <v>1350</v>
      </c>
    </row>
    <row r="94" spans="2:6">
      <c r="B94" s="358">
        <f t="shared" si="2"/>
        <v>94</v>
      </c>
      <c r="C94" s="359" t="str">
        <f>VLOOKUP(B94,B:F,HLOOKUP(Cover!$B$3,$B$4:$F$5,2,0),0)</f>
        <v>Pohľadávky z obchodného styku voči prepojeným účtovným jednotkám (311A, 312A, 313A, 314A, 315A, 31XA) - /391A/</v>
      </c>
      <c r="D94" s="438" t="s">
        <v>1351</v>
      </c>
      <c r="E94" s="439" t="s">
        <v>1352</v>
      </c>
      <c r="F94" s="439" t="s">
        <v>1353</v>
      </c>
    </row>
    <row r="95" spans="2:6">
      <c r="B95" s="358">
        <f t="shared" si="2"/>
        <v>95</v>
      </c>
      <c r="C95" s="359" t="str">
        <f>VLOOKUP(B95,B:F,HLOOKUP(Cover!$B$3,$B$4:$F$5,2,0),0)</f>
        <v>Pohľadávky z obchodného styku v rámci podielovej účasti okrem pohľadávok voči prepojeným účtovným jednotkám (311A, 312A, 313A, 314A, 315A, 31XA) - /391A/</v>
      </c>
      <c r="D95" s="438" t="s">
        <v>1354</v>
      </c>
      <c r="E95" s="439" t="s">
        <v>1355</v>
      </c>
      <c r="F95" s="439" t="s">
        <v>1356</v>
      </c>
    </row>
    <row r="96" spans="2:6">
      <c r="B96" s="358">
        <f t="shared" si="2"/>
        <v>96</v>
      </c>
      <c r="C96" s="359" t="str">
        <f>VLOOKUP(B96,B:F,HLOOKUP(Cover!$B$3,$B$4:$F$5,2,0),0)</f>
        <v>Ostatné pohľadávky z obchodného styku (311A, 312A, 313A, 314A, 315A, 31XA) - /391A/</v>
      </c>
      <c r="D96" s="438" t="s">
        <v>1357</v>
      </c>
      <c r="E96" s="438" t="s">
        <v>1166</v>
      </c>
      <c r="F96" s="438" t="s">
        <v>1358</v>
      </c>
    </row>
    <row r="97" spans="2:6">
      <c r="B97" s="358">
        <f t="shared" si="2"/>
        <v>97</v>
      </c>
      <c r="C97" s="359" t="str">
        <f>VLOOKUP(B97,B:F,HLOOKUP(Cover!$B$3,$B$4:$F$5,2,0),0)</f>
        <v>Čistá hodnota zákazky (316A)</v>
      </c>
      <c r="D97" s="438" t="s">
        <v>69</v>
      </c>
      <c r="E97" s="438" t="s">
        <v>1663</v>
      </c>
      <c r="F97" s="438" t="s">
        <v>1359</v>
      </c>
    </row>
    <row r="98" spans="2:6">
      <c r="B98" s="358">
        <f t="shared" si="2"/>
        <v>98</v>
      </c>
      <c r="C98" s="359" t="str">
        <f>VLOOKUP(B98,B:F,HLOOKUP(Cover!$B$3,$B$4:$F$5,2,0),0)</f>
        <v>Ostatné pohľadávky voči prepojeným účtovným jednotkám (351A) - /391A/</v>
      </c>
      <c r="D98" s="438" t="s">
        <v>1360</v>
      </c>
      <c r="E98" s="439" t="s">
        <v>1361</v>
      </c>
      <c r="F98" s="439" t="s">
        <v>1362</v>
      </c>
    </row>
    <row r="99" spans="2:6">
      <c r="B99" s="358">
        <f t="shared" si="2"/>
        <v>99</v>
      </c>
      <c r="C99" s="359" t="str">
        <f>VLOOKUP(B99,B:F,HLOOKUP(Cover!$B$3,$B$4:$F$5,2,0),0)</f>
        <v>Ostatné pohľadávky v rámci podielovej účasti okrem pohľadávok voči prepojeným účtovným jednotkám (351A) - /391A/</v>
      </c>
      <c r="D99" s="438" t="s">
        <v>1363</v>
      </c>
      <c r="E99" s="439" t="s">
        <v>1364</v>
      </c>
      <c r="F99" s="439" t="s">
        <v>1365</v>
      </c>
    </row>
    <row r="100" spans="2:6">
      <c r="B100" s="358">
        <f t="shared" si="2"/>
        <v>100</v>
      </c>
      <c r="C100" s="359" t="str">
        <f>VLOOKUP(B100,B:F,HLOOKUP(Cover!$B$3,$B$4:$F$5,2,0),0)</f>
        <v>Pohľadávky voči spoločníkom, členom a združeniu (354A, 355A, 358A, 35XA) - /391A/</v>
      </c>
      <c r="D100" s="438" t="s">
        <v>1366</v>
      </c>
      <c r="E100" s="438" t="s">
        <v>1367</v>
      </c>
      <c r="F100" s="438" t="s">
        <v>1368</v>
      </c>
    </row>
    <row r="101" spans="2:6">
      <c r="B101" s="358">
        <f t="shared" si="2"/>
        <v>101</v>
      </c>
      <c r="C101" s="359" t="str">
        <f>VLOOKUP(B101,B:F,HLOOKUP(Cover!$B$3,$B$4:$F$5,2,0),0)</f>
        <v>Pohľadávky z derivátových operácií (373A, 376A)</v>
      </c>
      <c r="D101" s="438" t="s">
        <v>839</v>
      </c>
      <c r="E101" s="438" t="s">
        <v>1167</v>
      </c>
      <c r="F101" s="438" t="s">
        <v>1369</v>
      </c>
    </row>
    <row r="102" spans="2:6">
      <c r="B102" s="358">
        <f t="shared" si="2"/>
        <v>102</v>
      </c>
      <c r="C102" s="359" t="str">
        <f>VLOOKUP(B102,B:F,HLOOKUP(Cover!$B$3,$B$4:$F$5,2,0),0)</f>
        <v>Iné pohľadávky (335A, 336A, 33XA, 371A, 374A, 375A, 378A) - /391A/</v>
      </c>
      <c r="D102" s="438" t="s">
        <v>1370</v>
      </c>
      <c r="E102" s="438" t="s">
        <v>1168</v>
      </c>
      <c r="F102" s="438" t="s">
        <v>1371</v>
      </c>
    </row>
    <row r="103" spans="2:6">
      <c r="B103" s="358">
        <f t="shared" si="2"/>
        <v>103</v>
      </c>
      <c r="C103" s="359" t="str">
        <f>VLOOKUP(B103,B:F,HLOOKUP(Cover!$B$3,$B$4:$F$5,2,0),0)</f>
        <v>Odložená daňová pohľadávka (481A)</v>
      </c>
      <c r="D103" s="438" t="s">
        <v>75</v>
      </c>
      <c r="E103" s="438" t="s">
        <v>1169</v>
      </c>
      <c r="F103" s="438" t="s">
        <v>1372</v>
      </c>
    </row>
    <row r="104" spans="2:6">
      <c r="B104" s="358">
        <f t="shared" si="2"/>
        <v>104</v>
      </c>
      <c r="C104" s="359" t="str">
        <f>VLOOKUP(B104,B:F,HLOOKUP(Cover!$B$3,$B$4:$F$5,2,0),0)</f>
        <v>Krátkodobé pohľadávky súčet (r. 54 + r. 58 až r. 65)</v>
      </c>
      <c r="D104" s="438" t="s">
        <v>1081</v>
      </c>
      <c r="E104" s="438" t="s">
        <v>1373</v>
      </c>
      <c r="F104" s="438" t="s">
        <v>1374</v>
      </c>
    </row>
    <row r="105" spans="2:6">
      <c r="B105" s="358">
        <f t="shared" si="2"/>
        <v>105</v>
      </c>
      <c r="C105" s="359" t="str">
        <f>VLOOKUP(B105,B:F,HLOOKUP(Cover!$B$3,$B$4:$F$5,2,0),0)</f>
        <v>Pohľadávky z obchodného styku súčet (r. 55 až r. 57)</v>
      </c>
      <c r="D105" s="438" t="s">
        <v>844</v>
      </c>
      <c r="E105" s="438" t="s">
        <v>1170</v>
      </c>
      <c r="F105" s="438" t="s">
        <v>1375</v>
      </c>
    </row>
    <row r="106" spans="2:6">
      <c r="B106" s="358">
        <f t="shared" si="2"/>
        <v>106</v>
      </c>
      <c r="C106" s="359" t="str">
        <f>VLOOKUP(B106,B:F,HLOOKUP(Cover!$B$3,$B$4:$F$5,2,0),0)</f>
        <v>Pohľadávky z obchodného styku voči prepojeným účtovným jednotkám (311A, 312A, 313A, 314A, 315A, 31XA) - /391A/</v>
      </c>
      <c r="D106" s="438" t="s">
        <v>1351</v>
      </c>
      <c r="E106" s="439" t="s">
        <v>1352</v>
      </c>
      <c r="F106" s="439" t="s">
        <v>1353</v>
      </c>
    </row>
    <row r="107" spans="2:6">
      <c r="B107" s="358">
        <f t="shared" si="2"/>
        <v>107</v>
      </c>
      <c r="C107" s="359" t="str">
        <f>VLOOKUP(B107,B:F,HLOOKUP(Cover!$B$3,$B$4:$F$5,2,0),0)</f>
        <v>Pohľadávky z obchodného styku v rámci podielovej účasti okrem pohľadávok voči prepojeným účtovným jednotkám (311A, 312A, 313A, 314A, 315A, 31XA) - /391A/</v>
      </c>
      <c r="D107" s="438" t="s">
        <v>1354</v>
      </c>
      <c r="E107" s="439" t="s">
        <v>1376</v>
      </c>
      <c r="F107" s="439" t="s">
        <v>1356</v>
      </c>
    </row>
    <row r="108" spans="2:6">
      <c r="B108" s="358">
        <f t="shared" si="2"/>
        <v>108</v>
      </c>
      <c r="C108" s="359" t="str">
        <f>VLOOKUP(B108,B:F,HLOOKUP(Cover!$B$3,$B$4:$F$5,2,0),0)</f>
        <v>Ostatné pohľadávky z obchodného styku (311A, 312A, 313A, 314A, 315A, 31XA) - /391A/</v>
      </c>
      <c r="D108" s="438" t="s">
        <v>1357</v>
      </c>
      <c r="E108" s="438" t="s">
        <v>1166</v>
      </c>
      <c r="F108" s="438" t="s">
        <v>1358</v>
      </c>
    </row>
    <row r="109" spans="2:6">
      <c r="B109" s="358">
        <f t="shared" si="2"/>
        <v>109</v>
      </c>
      <c r="C109" s="359" t="str">
        <f>VLOOKUP(B109,B:F,HLOOKUP(Cover!$B$3,$B$4:$F$5,2,0),0)</f>
        <v>Čistá hodnota zákazky (316A)</v>
      </c>
      <c r="D109" s="438" t="s">
        <v>69</v>
      </c>
      <c r="E109" s="438" t="s">
        <v>1663</v>
      </c>
      <c r="F109" s="438" t="s">
        <v>1359</v>
      </c>
    </row>
    <row r="110" spans="2:6">
      <c r="B110" s="358">
        <f t="shared" si="2"/>
        <v>110</v>
      </c>
      <c r="C110" s="359" t="str">
        <f>VLOOKUP(B110,B:F,HLOOKUP(Cover!$B$3,$B$4:$F$5,2,0),0)</f>
        <v>Ostatné pohľadávky voči prepojeným účtovným jednotkám (351A) - /391A/</v>
      </c>
      <c r="D110" s="438" t="s">
        <v>1360</v>
      </c>
      <c r="E110" s="439" t="s">
        <v>1377</v>
      </c>
      <c r="F110" s="439" t="s">
        <v>1362</v>
      </c>
    </row>
    <row r="111" spans="2:6">
      <c r="B111" s="358">
        <f t="shared" si="2"/>
        <v>111</v>
      </c>
      <c r="C111" s="359" t="str">
        <f>VLOOKUP(B111,B:F,HLOOKUP(Cover!$B$3,$B$4:$F$5,2,0),0)</f>
        <v>Ostatné pohľadávky v rámci podielovej účasti okrem pohľadávok voči prepojeným účtovným jednotkám (351A) - /391A/</v>
      </c>
      <c r="D111" s="438" t="s">
        <v>1363</v>
      </c>
      <c r="E111" s="439" t="s">
        <v>1364</v>
      </c>
      <c r="F111" s="439" t="s">
        <v>1365</v>
      </c>
    </row>
    <row r="112" spans="2:6">
      <c r="B112" s="358">
        <f t="shared" si="2"/>
        <v>112</v>
      </c>
      <c r="C112" s="359" t="str">
        <f>VLOOKUP(B112,B:F,HLOOKUP(Cover!$B$3,$B$4:$F$5,2,0),0)</f>
        <v>Pohľadávky voči spoločníkom, členom a združeniu (354A, 355A, 358A, 35XA, 398A) - /391A/</v>
      </c>
      <c r="D112" s="438" t="s">
        <v>1378</v>
      </c>
      <c r="E112" s="438" t="s">
        <v>1171</v>
      </c>
      <c r="F112" s="438" t="s">
        <v>1379</v>
      </c>
    </row>
    <row r="113" spans="2:6">
      <c r="B113" s="358">
        <f t="shared" si="2"/>
        <v>113</v>
      </c>
      <c r="C113" s="359" t="str">
        <f>VLOOKUP(B113,B:F,HLOOKUP(Cover!$B$3,$B$4:$F$5,2,0),0)</f>
        <v>Sociálne poistenie (336) - /391A/</v>
      </c>
      <c r="D113" s="438" t="s">
        <v>1380</v>
      </c>
      <c r="E113" s="438" t="s">
        <v>1172</v>
      </c>
      <c r="F113" s="438" t="s">
        <v>1381</v>
      </c>
    </row>
    <row r="114" spans="2:6">
      <c r="B114" s="358">
        <f t="shared" si="2"/>
        <v>114</v>
      </c>
      <c r="C114" s="359" t="str">
        <f>VLOOKUP(B114,B:F,HLOOKUP(Cover!$B$3,$B$4:$F$5,2,0),0)</f>
        <v>Daňové pohľadávky a dotácie (341, 342, 343, 345 346, 347) - /391A/</v>
      </c>
      <c r="D114" s="438" t="s">
        <v>1382</v>
      </c>
      <c r="E114" s="438" t="s">
        <v>1173</v>
      </c>
      <c r="F114" s="438" t="s">
        <v>1383</v>
      </c>
    </row>
    <row r="115" spans="2:6">
      <c r="B115" s="358">
        <f t="shared" si="2"/>
        <v>115</v>
      </c>
      <c r="C115" s="359" t="str">
        <f>VLOOKUP(B115,B:F,HLOOKUP(Cover!$B$3,$B$4:$F$5,2,0),0)</f>
        <v>Pohľadávky z derivátových operácií (373A, 376A)</v>
      </c>
      <c r="D115" s="438" t="s">
        <v>839</v>
      </c>
      <c r="E115" s="438" t="s">
        <v>1174</v>
      </c>
      <c r="F115" s="438" t="s">
        <v>1369</v>
      </c>
    </row>
    <row r="116" spans="2:6">
      <c r="B116" s="358">
        <f t="shared" si="2"/>
        <v>116</v>
      </c>
      <c r="C116" s="359" t="str">
        <f>VLOOKUP(B116,B:F,HLOOKUP(Cover!$B$3,$B$4:$F$5,2,0),0)</f>
        <v>Iné pohľadávky (335A, 33XA, 371A, 374A, 375A, 378A) - /391A/</v>
      </c>
      <c r="D116" s="438" t="s">
        <v>1384</v>
      </c>
      <c r="E116" s="438" t="s">
        <v>1175</v>
      </c>
      <c r="F116" s="438" t="s">
        <v>1385</v>
      </c>
    </row>
    <row r="117" spans="2:6">
      <c r="B117" s="358">
        <f t="shared" si="2"/>
        <v>117</v>
      </c>
      <c r="C117" s="359" t="str">
        <f>VLOOKUP(B117,B:F,HLOOKUP(Cover!$B$3,$B$4:$F$5,2,0),0)</f>
        <v>Krátkodobý finančný majetok súčet (r. 67 až r. 70)</v>
      </c>
      <c r="D117" s="438" t="s">
        <v>1014</v>
      </c>
      <c r="E117" s="438" t="s">
        <v>1176</v>
      </c>
      <c r="F117" s="438" t="s">
        <v>1386</v>
      </c>
    </row>
    <row r="118" spans="2:6">
      <c r="B118" s="358">
        <f t="shared" si="2"/>
        <v>118</v>
      </c>
      <c r="C118" s="359" t="str">
        <f>VLOOKUP(B118,B:F,HLOOKUP(Cover!$B$3,$B$4:$F$5,2,0),0)</f>
        <v>Krátkodobý finančný majetok v prepojených účtovných jednotkách (251A, 253A, 256A, 257A, 25XA) - /291A, 29XA/</v>
      </c>
      <c r="D118" s="438" t="s">
        <v>860</v>
      </c>
      <c r="E118" s="439" t="s">
        <v>1387</v>
      </c>
      <c r="F118" s="439" t="s">
        <v>1388</v>
      </c>
    </row>
    <row r="119" spans="2:6">
      <c r="B119" s="358">
        <f t="shared" si="2"/>
        <v>119</v>
      </c>
      <c r="C119" s="359" t="str">
        <f>VLOOKUP(B119,B:F,HLOOKUP(Cover!$B$3,$B$4:$F$5,2,0),0)</f>
        <v>Krátkodobý finančný
majetok bez krátkodobého finančného majetku v prepojených účtovných jednotkách (251A, 253A, 256A, 257A, 25XA) - /291A, 29XA/</v>
      </c>
      <c r="D119" s="438" t="s">
        <v>1015</v>
      </c>
      <c r="E119" s="439" t="s">
        <v>1389</v>
      </c>
      <c r="F119" s="439" t="s">
        <v>1390</v>
      </c>
    </row>
    <row r="120" spans="2:6">
      <c r="B120" s="358">
        <f t="shared" si="2"/>
        <v>120</v>
      </c>
      <c r="C120" s="359" t="str">
        <f>VLOOKUP(B120,B:F,HLOOKUP(Cover!$B$3,$B$4:$F$5,2,0),0)</f>
        <v>Vlastné akcie a vlastné obchodné podiely (252)</v>
      </c>
      <c r="D120" s="438" t="s">
        <v>863</v>
      </c>
      <c r="E120" s="438" t="s">
        <v>1177</v>
      </c>
      <c r="F120" s="438" t="s">
        <v>1391</v>
      </c>
    </row>
    <row r="121" spans="2:6">
      <c r="B121" s="358">
        <f t="shared" si="2"/>
        <v>121</v>
      </c>
      <c r="C121" s="359" t="str">
        <f>VLOOKUP(B121,B:F,HLOOKUP(Cover!$B$3,$B$4:$F$5,2,0),0)</f>
        <v>Obstarávaný krátkodobý finančný majetok (259, 314A) - 291A</v>
      </c>
      <c r="D121" s="438" t="s">
        <v>1016</v>
      </c>
      <c r="E121" s="438" t="s">
        <v>1178</v>
      </c>
      <c r="F121" s="438" t="s">
        <v>1392</v>
      </c>
    </row>
    <row r="122" spans="2:6">
      <c r="B122" s="358">
        <f t="shared" si="2"/>
        <v>122</v>
      </c>
      <c r="C122" s="359" t="str">
        <f>VLOOKUP(B122,B:F,HLOOKUP(Cover!$B$3,$B$4:$F$5,2,0),0)</f>
        <v>Finančné účty súčet r. 72 až r. 73</v>
      </c>
      <c r="D122" s="438" t="s">
        <v>1393</v>
      </c>
      <c r="E122" s="438" t="s">
        <v>1179</v>
      </c>
      <c r="F122" s="438" t="s">
        <v>1394</v>
      </c>
    </row>
    <row r="123" spans="2:6">
      <c r="B123" s="358">
        <f t="shared" si="2"/>
        <v>123</v>
      </c>
      <c r="C123" s="359" t="str">
        <f>VLOOKUP(B123,B:F,HLOOKUP(Cover!$B$3,$B$4:$F$5,2,0),0)</f>
        <v>Peniaze (211, 213, 21X)</v>
      </c>
      <c r="D123" s="438" t="s">
        <v>87</v>
      </c>
      <c r="E123" s="438" t="s">
        <v>1180</v>
      </c>
      <c r="F123" s="438" t="s">
        <v>1395</v>
      </c>
    </row>
    <row r="124" spans="2:6">
      <c r="B124" s="358">
        <f t="shared" si="2"/>
        <v>124</v>
      </c>
      <c r="C124" s="359" t="str">
        <f>VLOOKUP(B124,B:F,HLOOKUP(Cover!$B$3,$B$4:$F$5,2,0),0)</f>
        <v>Účty v bankách (221A, 22X +/-261)</v>
      </c>
      <c r="D124" s="438" t="s">
        <v>89</v>
      </c>
      <c r="E124" s="438" t="s">
        <v>1181</v>
      </c>
      <c r="F124" s="438" t="s">
        <v>1396</v>
      </c>
    </row>
    <row r="125" spans="2:6">
      <c r="B125" s="358">
        <f t="shared" si="2"/>
        <v>125</v>
      </c>
      <c r="C125" s="359" t="str">
        <f>VLOOKUP(B125,B:F,HLOOKUP(Cover!$B$3,$B$4:$F$5,2,0),0)</f>
        <v>Časové rozlíšenie súčet (r. 75 až r. 78)</v>
      </c>
      <c r="D125" s="438" t="s">
        <v>1082</v>
      </c>
      <c r="E125" s="438" t="s">
        <v>1182</v>
      </c>
      <c r="F125" s="438" t="s">
        <v>1397</v>
      </c>
    </row>
    <row r="126" spans="2:6">
      <c r="B126" s="358">
        <f t="shared" si="2"/>
        <v>126</v>
      </c>
      <c r="C126" s="359" t="str">
        <f>VLOOKUP(B126,B:F,HLOOKUP(Cover!$B$3,$B$4:$F$5,2,0),0)</f>
        <v>Náklady budúcich období dlhodobé (381A, 382A)</v>
      </c>
      <c r="D126" s="438" t="s">
        <v>95</v>
      </c>
      <c r="E126" s="438" t="s">
        <v>1183</v>
      </c>
      <c r="F126" s="438" t="s">
        <v>1398</v>
      </c>
    </row>
    <row r="127" spans="2:6">
      <c r="B127" s="358">
        <f t="shared" si="2"/>
        <v>127</v>
      </c>
      <c r="C127" s="359" t="str">
        <f>VLOOKUP(B127,B:F,HLOOKUP(Cover!$B$3,$B$4:$F$5,2,0),0)</f>
        <v>Náklady budúcich období krátkodobé (381A, 382A)</v>
      </c>
      <c r="D127" s="438" t="s">
        <v>97</v>
      </c>
      <c r="E127" s="438" t="s">
        <v>1184</v>
      </c>
      <c r="F127" s="438" t="s">
        <v>1399</v>
      </c>
    </row>
    <row r="128" spans="2:6">
      <c r="B128" s="358">
        <f t="shared" si="2"/>
        <v>128</v>
      </c>
      <c r="C128" s="359" t="str">
        <f>VLOOKUP(B128,B:F,HLOOKUP(Cover!$B$3,$B$4:$F$5,2,0),0)</f>
        <v>Príjmy budúcich období dlhodobé (385A)</v>
      </c>
      <c r="D128" s="438" t="s">
        <v>99</v>
      </c>
      <c r="E128" s="438" t="s">
        <v>1185</v>
      </c>
      <c r="F128" s="438" t="s">
        <v>1400</v>
      </c>
    </row>
    <row r="129" spans="2:6">
      <c r="B129" s="358">
        <f t="shared" si="2"/>
        <v>129</v>
      </c>
      <c r="C129" s="359" t="str">
        <f>VLOOKUP(B129,B:F,HLOOKUP(Cover!$B$3,$B$4:$F$5,2,0),0)</f>
        <v>Príjmy budúcich období krátkodobé (385A)</v>
      </c>
      <c r="D129" s="438" t="s">
        <v>101</v>
      </c>
      <c r="E129" s="438" t="s">
        <v>1186</v>
      </c>
      <c r="F129" s="438" t="s">
        <v>1401</v>
      </c>
    </row>
    <row r="130" spans="2:6">
      <c r="B130" s="358">
        <f t="shared" si="2"/>
        <v>130</v>
      </c>
      <c r="C130" s="359" t="str">
        <f>VLOOKUP(B130,B:F,HLOOKUP(Cover!$B$3,$B$4:$F$5,2,0),0)</f>
        <v>Spolu vlastné imanie a záväzky r. 80 + r. 101 + r. 141</v>
      </c>
      <c r="D130" s="438" t="s">
        <v>1402</v>
      </c>
      <c r="E130" s="438" t="s">
        <v>1238</v>
      </c>
      <c r="F130" s="438" t="s">
        <v>1403</v>
      </c>
    </row>
    <row r="131" spans="2:6">
      <c r="B131" s="358">
        <f t="shared" si="2"/>
        <v>131</v>
      </c>
      <c r="C131" s="359" t="str">
        <f>VLOOKUP(B131,B:F,HLOOKUP(Cover!$B$3,$B$4:$F$5,2,0),0)</f>
        <v>Vlastné imanie (r. 81 + r. 85 + r. 86 + r. 87 + r. 90 + r. 93 + r. 97 + r. 100)</v>
      </c>
      <c r="D131" s="438" t="s">
        <v>1017</v>
      </c>
      <c r="E131" s="438" t="s">
        <v>1187</v>
      </c>
      <c r="F131" s="438" t="s">
        <v>1404</v>
      </c>
    </row>
    <row r="132" spans="2:6">
      <c r="B132" s="358">
        <f t="shared" si="2"/>
        <v>132</v>
      </c>
      <c r="C132" s="359" t="str">
        <f>VLOOKUP(B132,B:F,HLOOKUP(Cover!$B$3,$B$4:$F$5,2,0),0)</f>
        <v>Základné imanie súčet (r. 82 až r. 84)</v>
      </c>
      <c r="D132" s="438" t="s">
        <v>1083</v>
      </c>
      <c r="E132" s="438" t="s">
        <v>1188</v>
      </c>
      <c r="F132" s="438" t="s">
        <v>1405</v>
      </c>
    </row>
    <row r="133" spans="2:6">
      <c r="B133" s="358">
        <f t="shared" si="2"/>
        <v>133</v>
      </c>
      <c r="C133" s="359" t="str">
        <f>VLOOKUP(B133,B:F,HLOOKUP(Cover!$B$3,$B$4:$F$5,2,0),0)</f>
        <v>Základné imanie (411 alebo +/- 491)</v>
      </c>
      <c r="D133" s="438" t="s">
        <v>104</v>
      </c>
      <c r="E133" s="438" t="s">
        <v>1189</v>
      </c>
      <c r="F133" s="438" t="s">
        <v>1406</v>
      </c>
    </row>
    <row r="134" spans="2:6">
      <c r="B134" s="358">
        <f t="shared" si="2"/>
        <v>134</v>
      </c>
      <c r="C134" s="359" t="str">
        <f>VLOOKUP(B134,B:F,HLOOKUP(Cover!$B$3,$B$4:$F$5,2,0),0)</f>
        <v>Zmena základného imania +/- 419</v>
      </c>
      <c r="D134" s="438" t="s">
        <v>105</v>
      </c>
      <c r="E134" s="438" t="s">
        <v>1190</v>
      </c>
      <c r="F134" s="438" t="s">
        <v>1407</v>
      </c>
    </row>
    <row r="135" spans="2:6">
      <c r="B135" s="358">
        <f t="shared" si="2"/>
        <v>135</v>
      </c>
      <c r="C135" s="359" t="str">
        <f>VLOOKUP(B135,B:F,HLOOKUP(Cover!$B$3,$B$4:$F$5,2,0),0)</f>
        <v>Pohľadávky za upísané vlastné imanie (/-/353)</v>
      </c>
      <c r="D135" s="438" t="s">
        <v>106</v>
      </c>
      <c r="E135" s="438" t="s">
        <v>1191</v>
      </c>
      <c r="F135" s="438" t="s">
        <v>1408</v>
      </c>
    </row>
    <row r="136" spans="2:6">
      <c r="B136" s="358">
        <f t="shared" si="2"/>
        <v>136</v>
      </c>
      <c r="C136" s="359" t="str">
        <f>VLOOKUP(B136,B:F,HLOOKUP(Cover!$B$3,$B$4:$F$5,2,0),0)</f>
        <v>Emisné ážio (412)</v>
      </c>
      <c r="D136" s="438" t="s">
        <v>107</v>
      </c>
      <c r="E136" s="438" t="s">
        <v>1192</v>
      </c>
      <c r="F136" s="438" t="s">
        <v>1409</v>
      </c>
    </row>
    <row r="137" spans="2:6">
      <c r="B137" s="358">
        <f t="shared" si="2"/>
        <v>137</v>
      </c>
      <c r="C137" s="359" t="str">
        <f>VLOOKUP(B137,B:F,HLOOKUP(Cover!$B$3,$B$4:$F$5,2,0),0)</f>
        <v>Ostatné kapitálové fondy (413)</v>
      </c>
      <c r="D137" s="438" t="s">
        <v>108</v>
      </c>
      <c r="E137" s="438" t="s">
        <v>1193</v>
      </c>
      <c r="F137" s="438" t="s">
        <v>1410</v>
      </c>
    </row>
    <row r="138" spans="2:6">
      <c r="B138" s="358">
        <f t="shared" si="2"/>
        <v>138</v>
      </c>
      <c r="C138" s="359" t="str">
        <f>VLOOKUP(B138,B:F,HLOOKUP(Cover!$B$3,$B$4:$F$5,2,0),0)</f>
        <v>Zákonné rezervné fondy r. 88 + r. 89</v>
      </c>
      <c r="D138" s="438" t="s">
        <v>886</v>
      </c>
      <c r="E138" s="438" t="s">
        <v>1194</v>
      </c>
      <c r="F138" s="438" t="s">
        <v>1411</v>
      </c>
    </row>
    <row r="139" spans="2:6">
      <c r="B139" s="358">
        <f t="shared" si="2"/>
        <v>139</v>
      </c>
      <c r="C139" s="359" t="str">
        <f>VLOOKUP(B139,B:F,HLOOKUP(Cover!$B$3,$B$4:$F$5,2,0),0)</f>
        <v>Zákonný rezervný fond a nedeliteľný fond (417A, 418, 421A, 422)</v>
      </c>
      <c r="D139" s="438" t="s">
        <v>888</v>
      </c>
      <c r="E139" s="438" t="s">
        <v>1195</v>
      </c>
      <c r="F139" s="438" t="s">
        <v>1412</v>
      </c>
    </row>
    <row r="140" spans="2:6">
      <c r="B140" s="358">
        <f t="shared" si="2"/>
        <v>140</v>
      </c>
      <c r="C140" s="359" t="str">
        <f>VLOOKUP(B140,B:F,HLOOKUP(Cover!$B$3,$B$4:$F$5,2,0),0)</f>
        <v>Rezervný fond na vlastné akcie a vlastné podiely (417A, 421A)</v>
      </c>
      <c r="D140" s="438" t="s">
        <v>890</v>
      </c>
      <c r="E140" s="438" t="s">
        <v>1196</v>
      </c>
      <c r="F140" s="438" t="s">
        <v>1413</v>
      </c>
    </row>
    <row r="141" spans="2:6">
      <c r="B141" s="358">
        <f t="shared" si="2"/>
        <v>141</v>
      </c>
      <c r="C141" s="359" t="str">
        <f>VLOOKUP(B141,B:F,HLOOKUP(Cover!$B$3,$B$4:$F$5,2,0),0)</f>
        <v>Ostatné fondy zo zisku r. 91 + r. 92</v>
      </c>
      <c r="D141" s="438" t="s">
        <v>1414</v>
      </c>
      <c r="E141" s="438" t="s">
        <v>1197</v>
      </c>
      <c r="F141" s="438" t="s">
        <v>1415</v>
      </c>
    </row>
    <row r="142" spans="2:6">
      <c r="B142" s="358">
        <f t="shared" si="2"/>
        <v>142</v>
      </c>
      <c r="C142" s="359" t="str">
        <f>VLOOKUP(B142,B:F,HLOOKUP(Cover!$B$3,$B$4:$F$5,2,0),0)</f>
        <v>Štatutárne fondy (423, 42X)</v>
      </c>
      <c r="D142" s="438" t="s">
        <v>1018</v>
      </c>
      <c r="E142" s="438" t="s">
        <v>1198</v>
      </c>
      <c r="F142" s="438" t="s">
        <v>1416</v>
      </c>
    </row>
    <row r="143" spans="2:6">
      <c r="B143" s="358">
        <f t="shared" si="2"/>
        <v>143</v>
      </c>
      <c r="C143" s="359" t="str">
        <f>VLOOKUP(B143,B:F,HLOOKUP(Cover!$B$3,$B$4:$F$5,2,0),0)</f>
        <v>Ostatné fondy (427, 42X)</v>
      </c>
      <c r="D143" s="438" t="s">
        <v>897</v>
      </c>
      <c r="E143" s="438" t="s">
        <v>1199</v>
      </c>
      <c r="F143" s="438" t="s">
        <v>1417</v>
      </c>
    </row>
    <row r="144" spans="2:6">
      <c r="B144" s="358">
        <f t="shared" si="2"/>
        <v>144</v>
      </c>
      <c r="C144" s="359" t="str">
        <f>VLOOKUP(B144,B:F,HLOOKUP(Cover!$B$3,$B$4:$F$5,2,0),0)</f>
        <v>Oceňovacie rozdiely z precenenia súčet (r. 94 až r. 96)</v>
      </c>
      <c r="D144" s="438" t="s">
        <v>900</v>
      </c>
      <c r="E144" s="438" t="s">
        <v>1200</v>
      </c>
      <c r="F144" s="438" t="s">
        <v>1418</v>
      </c>
    </row>
    <row r="145" spans="2:6">
      <c r="B145" s="358">
        <f t="shared" si="2"/>
        <v>145</v>
      </c>
      <c r="C145" s="359" t="str">
        <f>VLOOKUP(B145,B:F,HLOOKUP(Cover!$B$3,$B$4:$F$5,2,0),0)</f>
        <v>Oceňovacie rozdiely z precenenia majetku a záväzkov (+/- 414)</v>
      </c>
      <c r="D145" s="438" t="s">
        <v>109</v>
      </c>
      <c r="E145" s="438" t="s">
        <v>1201</v>
      </c>
      <c r="F145" s="438" t="s">
        <v>1419</v>
      </c>
    </row>
    <row r="146" spans="2:6">
      <c r="B146" s="358">
        <f t="shared" si="2"/>
        <v>146</v>
      </c>
      <c r="C146" s="359" t="str">
        <f>VLOOKUP(B146,B:F,HLOOKUP(Cover!$B$3,$B$4:$F$5,2,0),0)</f>
        <v>Oceňovacie rozdiely z kapitálových účastín (+/- 415)</v>
      </c>
      <c r="D146" s="438" t="s">
        <v>110</v>
      </c>
      <c r="E146" s="438" t="s">
        <v>1202</v>
      </c>
      <c r="F146" s="438" t="s">
        <v>1420</v>
      </c>
    </row>
    <row r="147" spans="2:6">
      <c r="B147" s="358">
        <f t="shared" si="2"/>
        <v>147</v>
      </c>
      <c r="C147" s="359" t="str">
        <f>VLOOKUP(B147,B:F,HLOOKUP(Cover!$B$3,$B$4:$F$5,2,0),0)</f>
        <v>Oceňovacie rozdiely z precenenia pri zlúčení, splynutí a rozdelení (+/- 416)</v>
      </c>
      <c r="D147" s="438" t="s">
        <v>111</v>
      </c>
      <c r="E147" s="438" t="s">
        <v>1203</v>
      </c>
      <c r="F147" s="438" t="s">
        <v>1421</v>
      </c>
    </row>
    <row r="148" spans="2:6">
      <c r="B148" s="358">
        <f t="shared" si="2"/>
        <v>148</v>
      </c>
      <c r="C148" s="359" t="str">
        <f>VLOOKUP(B148,B:F,HLOOKUP(Cover!$B$3,$B$4:$F$5,2,0),0)</f>
        <v>Výsledok hospodárenia minulých rokov r. 98 + r. 99</v>
      </c>
      <c r="D148" s="438" t="s">
        <v>1422</v>
      </c>
      <c r="E148" s="438" t="s">
        <v>1204</v>
      </c>
      <c r="F148" s="438" t="s">
        <v>1423</v>
      </c>
    </row>
    <row r="149" spans="2:6">
      <c r="B149" s="358">
        <f t="shared" si="2"/>
        <v>149</v>
      </c>
      <c r="C149" s="359" t="str">
        <f>VLOOKUP(B149,B:F,HLOOKUP(Cover!$B$3,$B$4:$F$5,2,0),0)</f>
        <v>Nerozdelený zisk minulých rokov (428)</v>
      </c>
      <c r="D149" s="438" t="s">
        <v>114</v>
      </c>
      <c r="E149" s="438" t="s">
        <v>1205</v>
      </c>
      <c r="F149" s="438" t="s">
        <v>1424</v>
      </c>
    </row>
    <row r="150" spans="2:6">
      <c r="B150" s="358">
        <f t="shared" si="2"/>
        <v>150</v>
      </c>
      <c r="C150" s="359" t="str">
        <f>VLOOKUP(B150,B:F,HLOOKUP(Cover!$B$3,$B$4:$F$5,2,0),0)</f>
        <v>Neuhradená strata minulých rokov (/-/429)</v>
      </c>
      <c r="D150" s="438" t="s">
        <v>116</v>
      </c>
      <c r="E150" s="438" t="s">
        <v>1206</v>
      </c>
      <c r="F150" s="438" t="s">
        <v>1425</v>
      </c>
    </row>
    <row r="151" spans="2:6">
      <c r="B151" s="358">
        <f t="shared" si="2"/>
        <v>151</v>
      </c>
      <c r="C151" s="359" t="str">
        <f>VLOOKUP(B151,B:F,HLOOKUP(Cover!$B$3,$B$4:$F$5,2,0),0)</f>
        <v>Výsledok hospodárenia za účtovné obdobie po zdanení /+-/ r. 01 - (r. 81 + r. 85 + r. 86 + r. 87 + r. 90 + r. 93 + r. 97 + r. 101 + r. 141)</v>
      </c>
      <c r="D151" s="438" t="s">
        <v>1024</v>
      </c>
      <c r="E151" s="438" t="s">
        <v>1426</v>
      </c>
      <c r="F151" s="438" t="s">
        <v>1427</v>
      </c>
    </row>
    <row r="152" spans="2:6">
      <c r="B152" s="358">
        <f t="shared" si="2"/>
        <v>152</v>
      </c>
      <c r="C152" s="359" t="str">
        <f>VLOOKUP(B152,B:F,HLOOKUP(Cover!$B$3,$B$4:$F$5,2,0),0)</f>
        <v>Záväzky (r. 102 + r. 118 + r. 121 + r. 122 + r. 136 + r. 139 + r. 140)</v>
      </c>
      <c r="D152" s="438" t="s">
        <v>1025</v>
      </c>
      <c r="E152" s="438" t="s">
        <v>1428</v>
      </c>
      <c r="F152" s="438" t="s">
        <v>1429</v>
      </c>
    </row>
    <row r="153" spans="2:6">
      <c r="B153" s="358">
        <f t="shared" si="2"/>
        <v>153</v>
      </c>
      <c r="C153" s="359" t="str">
        <f>VLOOKUP(B153,B:F,HLOOKUP(Cover!$B$3,$B$4:$F$5,2,0),0)</f>
        <v>Dlhodobé záväzky súčet (r. 103 + r. 107 až r. 117)</v>
      </c>
      <c r="D153" s="438" t="s">
        <v>1026</v>
      </c>
      <c r="E153" s="438" t="s">
        <v>1207</v>
      </c>
      <c r="F153" s="438" t="s">
        <v>1430</v>
      </c>
    </row>
    <row r="154" spans="2:6">
      <c r="B154" s="358">
        <f t="shared" si="2"/>
        <v>154</v>
      </c>
      <c r="C154" s="359" t="str">
        <f>VLOOKUP(B154,B:F,HLOOKUP(Cover!$B$3,$B$4:$F$5,2,0),0)</f>
        <v>Dlhodobé záväzky z obchodného styku súčet (r. 104 až r. 106)</v>
      </c>
      <c r="D154" s="438" t="s">
        <v>1027</v>
      </c>
      <c r="E154" s="438" t="s">
        <v>1431</v>
      </c>
      <c r="F154" s="438" t="s">
        <v>1432</v>
      </c>
    </row>
    <row r="155" spans="2:6">
      <c r="B155" s="358">
        <f t="shared" si="2"/>
        <v>155</v>
      </c>
      <c r="C155" s="359" t="str">
        <f>VLOOKUP(B155,B:F,HLOOKUP(Cover!$B$3,$B$4:$F$5,2,0),0)</f>
        <v>Záväzky z obchodného styku voči prepojeným účtovným jednotkám (321A, 475A, 476A)</v>
      </c>
      <c r="D155" s="438" t="s">
        <v>912</v>
      </c>
      <c r="E155" s="439" t="s">
        <v>1433</v>
      </c>
      <c r="F155" s="439" t="s">
        <v>1434</v>
      </c>
    </row>
    <row r="156" spans="2:6">
      <c r="B156" s="358">
        <f t="shared" ref="B156:B219" si="3">B155+1</f>
        <v>156</v>
      </c>
      <c r="C156" s="359" t="str">
        <f>VLOOKUP(B156,B:F,HLOOKUP(Cover!$B$3,$B$4:$F$5,2,0),0)</f>
        <v>Záväzky z obchodného styku v rámci podielovej účasti okrem záväzkov voči prepojeným účtovným jednotkám (321A, 475A, 476A)</v>
      </c>
      <c r="D156" s="438" t="s">
        <v>913</v>
      </c>
      <c r="E156" s="439" t="s">
        <v>1435</v>
      </c>
      <c r="F156" s="439" t="s">
        <v>1436</v>
      </c>
    </row>
    <row r="157" spans="2:6">
      <c r="B157" s="358">
        <f t="shared" si="3"/>
        <v>157</v>
      </c>
      <c r="C157" s="359" t="str">
        <f>VLOOKUP(B157,B:F,HLOOKUP(Cover!$B$3,$B$4:$F$5,2,0),0)</f>
        <v>Ostatné záväzky z obchodného styku (321A, 475A, 476A)</v>
      </c>
      <c r="D157" s="438" t="s">
        <v>914</v>
      </c>
      <c r="E157" s="438" t="s">
        <v>1208</v>
      </c>
      <c r="F157" s="438" t="s">
        <v>1437</v>
      </c>
    </row>
    <row r="158" spans="2:6">
      <c r="B158" s="358">
        <f t="shared" si="3"/>
        <v>158</v>
      </c>
      <c r="C158" s="359" t="str">
        <f>VLOOKUP(B158,B:F,HLOOKUP(Cover!$B$3,$B$4:$F$5,2,0),0)</f>
        <v>Čistá hodnota zákazky (316A)</v>
      </c>
      <c r="D158" s="438" t="s">
        <v>69</v>
      </c>
      <c r="E158" s="438" t="s">
        <v>1663</v>
      </c>
      <c r="F158" s="438" t="s">
        <v>1359</v>
      </c>
    </row>
    <row r="159" spans="2:6">
      <c r="B159" s="358">
        <f t="shared" si="3"/>
        <v>159</v>
      </c>
      <c r="C159" s="359" t="str">
        <f>VLOOKUP(B159,B:F,HLOOKUP(Cover!$B$3,$B$4:$F$5,2,0),0)</f>
        <v>Ostatné záväzky voči prepojeným účtovným jednotkám (471A, 47XA)</v>
      </c>
      <c r="D159" s="438" t="s">
        <v>915</v>
      </c>
      <c r="E159" s="439" t="s">
        <v>1438</v>
      </c>
      <c r="F159" s="439" t="s">
        <v>1439</v>
      </c>
    </row>
    <row r="160" spans="2:6">
      <c r="B160" s="358">
        <f t="shared" si="3"/>
        <v>160</v>
      </c>
      <c r="C160" s="359" t="str">
        <f>VLOOKUP(B160,B:F,HLOOKUP(Cover!$B$3,$B$4:$F$5,2,0),0)</f>
        <v>Ostatné záväzky v rámci podielovej účasti okrem záväzkov voči prepojeným účtovným jednotkám (471A, 47XA)</v>
      </c>
      <c r="D160" s="438" t="s">
        <v>916</v>
      </c>
      <c r="E160" s="439" t="s">
        <v>1440</v>
      </c>
      <c r="F160" s="439" t="s">
        <v>1441</v>
      </c>
    </row>
    <row r="161" spans="2:6">
      <c r="B161" s="358">
        <f t="shared" si="3"/>
        <v>161</v>
      </c>
      <c r="C161" s="359" t="str">
        <f>VLOOKUP(B161,B:F,HLOOKUP(Cover!$B$3,$B$4:$F$5,2,0),0)</f>
        <v>Ostatné dlhodobé záväzky (479A, 47XA)</v>
      </c>
      <c r="D161" s="438" t="s">
        <v>917</v>
      </c>
      <c r="E161" s="438" t="s">
        <v>1209</v>
      </c>
      <c r="F161" s="438" t="s">
        <v>1442</v>
      </c>
    </row>
    <row r="162" spans="2:6">
      <c r="B162" s="358">
        <f t="shared" si="3"/>
        <v>162</v>
      </c>
      <c r="C162" s="359" t="str">
        <f>VLOOKUP(B162,B:F,HLOOKUP(Cover!$B$3,$B$4:$F$5,2,0),0)</f>
        <v>Dlhodobé prijaté preddavky (475A)</v>
      </c>
      <c r="D162" s="438" t="s">
        <v>119</v>
      </c>
      <c r="E162" s="438" t="s">
        <v>1210</v>
      </c>
      <c r="F162" s="438" t="s">
        <v>1443</v>
      </c>
    </row>
    <row r="163" spans="2:6">
      <c r="B163" s="358">
        <f t="shared" si="3"/>
        <v>163</v>
      </c>
      <c r="C163" s="359" t="str">
        <f>VLOOKUP(B163,B:F,HLOOKUP(Cover!$B$3,$B$4:$F$5,2,0),0)</f>
        <v>Dlhodobé zmenky na úhradu (478A)</v>
      </c>
      <c r="D163" s="438" t="s">
        <v>121</v>
      </c>
      <c r="E163" s="438" t="s">
        <v>1211</v>
      </c>
      <c r="F163" s="438" t="s">
        <v>1444</v>
      </c>
    </row>
    <row r="164" spans="2:6">
      <c r="B164" s="358">
        <f t="shared" si="3"/>
        <v>164</v>
      </c>
      <c r="C164" s="359" t="str">
        <f>VLOOKUP(B164,B:F,HLOOKUP(Cover!$B$3,$B$4:$F$5,2,0),0)</f>
        <v>Vydané dlhopisy (473A/-/255A)</v>
      </c>
      <c r="D164" s="438" t="s">
        <v>124</v>
      </c>
      <c r="E164" s="438" t="s">
        <v>1212</v>
      </c>
      <c r="F164" s="438" t="s">
        <v>1445</v>
      </c>
    </row>
    <row r="165" spans="2:6">
      <c r="B165" s="358">
        <f t="shared" si="3"/>
        <v>165</v>
      </c>
      <c r="C165" s="359" t="str">
        <f>VLOOKUP(B165,B:F,HLOOKUP(Cover!$B$3,$B$4:$F$5,2,0),0)</f>
        <v>Záväzky zo sociálneho fondu (472)</v>
      </c>
      <c r="D165" s="438" t="s">
        <v>126</v>
      </c>
      <c r="E165" s="438" t="s">
        <v>1213</v>
      </c>
      <c r="F165" s="438" t="s">
        <v>1446</v>
      </c>
    </row>
    <row r="166" spans="2:6">
      <c r="B166" s="358">
        <f t="shared" si="3"/>
        <v>166</v>
      </c>
      <c r="C166" s="359" t="str">
        <f>VLOOKUP(B166,B:F,HLOOKUP(Cover!$B$3,$B$4:$F$5,2,0),0)</f>
        <v>Iné dlhodobé záväzky (336A, 372A, 474A, 47XA)</v>
      </c>
      <c r="D166" s="438" t="s">
        <v>1035</v>
      </c>
      <c r="E166" s="438" t="s">
        <v>1447</v>
      </c>
      <c r="F166" s="438" t="s">
        <v>1448</v>
      </c>
    </row>
    <row r="167" spans="2:6">
      <c r="B167" s="358">
        <f t="shared" si="3"/>
        <v>167</v>
      </c>
      <c r="C167" s="359" t="str">
        <f>VLOOKUP(B167,B:F,HLOOKUP(Cover!$B$3,$B$4:$F$5,2,0),0)</f>
        <v>Dlhodobé záväzky z derivátových operácií (373A, 377A)</v>
      </c>
      <c r="D167" s="438" t="s">
        <v>1037</v>
      </c>
      <c r="E167" s="438" t="s">
        <v>1214</v>
      </c>
      <c r="F167" s="438" t="s">
        <v>1449</v>
      </c>
    </row>
    <row r="168" spans="2:6">
      <c r="B168" s="358">
        <f t="shared" si="3"/>
        <v>168</v>
      </c>
      <c r="C168" s="359" t="str">
        <f>VLOOKUP(B168,B:F,HLOOKUP(Cover!$B$3,$B$4:$F$5,2,0),0)</f>
        <v>Odložený daňový záväzok (481A)</v>
      </c>
      <c r="D168" s="438" t="s">
        <v>129</v>
      </c>
      <c r="E168" s="438" t="s">
        <v>1215</v>
      </c>
      <c r="F168" s="438" t="s">
        <v>1450</v>
      </c>
    </row>
    <row r="169" spans="2:6">
      <c r="B169" s="358">
        <f t="shared" si="3"/>
        <v>169</v>
      </c>
      <c r="C169" s="359" t="str">
        <f>VLOOKUP(B169,B:F,HLOOKUP(Cover!$B$3,$B$4:$F$5,2,0),0)</f>
        <v>Dlhodobé rezervy r. 119 + r. 120</v>
      </c>
      <c r="D169" s="438" t="s">
        <v>1451</v>
      </c>
      <c r="E169" s="438" t="s">
        <v>1216</v>
      </c>
      <c r="F169" s="438" t="s">
        <v>1452</v>
      </c>
    </row>
    <row r="170" spans="2:6">
      <c r="B170" s="358">
        <f t="shared" si="3"/>
        <v>170</v>
      </c>
      <c r="C170" s="359" t="str">
        <f>VLOOKUP(B170,B:F,HLOOKUP(Cover!$B$3,$B$4:$F$5,2,0),0)</f>
        <v>Zákonné rezervy (451A)</v>
      </c>
      <c r="D170" s="438" t="s">
        <v>921</v>
      </c>
      <c r="E170" s="438" t="s">
        <v>1217</v>
      </c>
      <c r="F170" s="438" t="s">
        <v>1453</v>
      </c>
    </row>
    <row r="171" spans="2:6">
      <c r="B171" s="358">
        <f t="shared" si="3"/>
        <v>171</v>
      </c>
      <c r="C171" s="359" t="str">
        <f>VLOOKUP(B171,B:F,HLOOKUP(Cover!$B$3,$B$4:$F$5,2,0),0)</f>
        <v>Ostatné rezervy (459A, 45XA)</v>
      </c>
      <c r="D171" s="438" t="s">
        <v>922</v>
      </c>
      <c r="E171" s="438" t="s">
        <v>1218</v>
      </c>
      <c r="F171" s="438" t="s">
        <v>1454</v>
      </c>
    </row>
    <row r="172" spans="2:6">
      <c r="B172" s="358">
        <f t="shared" si="3"/>
        <v>172</v>
      </c>
      <c r="C172" s="359" t="str">
        <f>VLOOKUP(B172,B:F,HLOOKUP(Cover!$B$3,$B$4:$F$5,2,0),0)</f>
        <v>Dlhodobé bankové úvery (461A, 46XA)</v>
      </c>
      <c r="D172" s="438" t="s">
        <v>923</v>
      </c>
      <c r="E172" s="438" t="s">
        <v>1219</v>
      </c>
      <c r="F172" s="438" t="s">
        <v>1455</v>
      </c>
    </row>
    <row r="173" spans="2:6">
      <c r="B173" s="358">
        <f t="shared" si="3"/>
        <v>173</v>
      </c>
      <c r="C173" s="359" t="str">
        <f>VLOOKUP(B173,B:F,HLOOKUP(Cover!$B$3,$B$4:$F$5,2,0),0)</f>
        <v>Krátkodobé záväzky súčet (r. 123 + r. 127 až r. 135)</v>
      </c>
      <c r="D173" s="438" t="s">
        <v>1039</v>
      </c>
      <c r="E173" s="438" t="s">
        <v>1220</v>
      </c>
      <c r="F173" s="438" t="s">
        <v>1456</v>
      </c>
    </row>
    <row r="174" spans="2:6">
      <c r="B174" s="358">
        <f t="shared" si="3"/>
        <v>174</v>
      </c>
      <c r="C174" s="359" t="str">
        <f>VLOOKUP(B174,B:F,HLOOKUP(Cover!$B$3,$B$4:$F$5,2,0),0)</f>
        <v>Záväzky z obchodného styku súčet (r. 124 až r. 126)</v>
      </c>
      <c r="D174" s="438" t="s">
        <v>925</v>
      </c>
      <c r="E174" s="438" t="s">
        <v>1221</v>
      </c>
      <c r="F174" s="438" t="s">
        <v>1457</v>
      </c>
    </row>
    <row r="175" spans="2:6">
      <c r="B175" s="358">
        <f t="shared" si="3"/>
        <v>175</v>
      </c>
      <c r="C175" s="359" t="str">
        <f>VLOOKUP(B175,B:F,HLOOKUP(Cover!$B$3,$B$4:$F$5,2,0),0)</f>
        <v>Záväzky z obchodného styku voči prepojeným účtovným jednotkám (321A, 322A, 324A, 325A, 326A, 32XA, 475A, 476A, 478A, 47XA)</v>
      </c>
      <c r="D175" s="438" t="s">
        <v>926</v>
      </c>
      <c r="E175" s="439" t="s">
        <v>1458</v>
      </c>
      <c r="F175" s="439" t="s">
        <v>1459</v>
      </c>
    </row>
    <row r="176" spans="2:6">
      <c r="B176" s="358">
        <f t="shared" si="3"/>
        <v>176</v>
      </c>
      <c r="C176" s="359" t="str">
        <f>VLOOKUP(B176,B:F,HLOOKUP(Cover!$B$3,$B$4:$F$5,2,0),0)</f>
        <v>Záväzky z obchodného styku v rámci podielovej účasti okrem záväzkov voči prepojeným účtovným jednotkám (321A, 322A, 324A, 325A, 326A, 32XA, 475A, 476A, 478A, 47XA)</v>
      </c>
      <c r="D176" s="438" t="s">
        <v>1042</v>
      </c>
      <c r="E176" s="439" t="s">
        <v>1460</v>
      </c>
      <c r="F176" s="439" t="s">
        <v>1461</v>
      </c>
    </row>
    <row r="177" spans="2:6">
      <c r="B177" s="358">
        <f t="shared" si="3"/>
        <v>177</v>
      </c>
      <c r="C177" s="359" t="str">
        <f>VLOOKUP(B177,B:F,HLOOKUP(Cover!$B$3,$B$4:$F$5,2,0),0)</f>
        <v>Ostatné záväzky z obchodného styku (321A, 322A, 324A, 325A, 326A, 32XA, 475A, 476A, 478A, 47XA)</v>
      </c>
      <c r="D177" s="438" t="s">
        <v>927</v>
      </c>
      <c r="E177" s="438" t="s">
        <v>1222</v>
      </c>
      <c r="F177" s="438" t="s">
        <v>1462</v>
      </c>
    </row>
    <row r="178" spans="2:6">
      <c r="B178" s="358">
        <f t="shared" si="3"/>
        <v>178</v>
      </c>
      <c r="C178" s="359" t="str">
        <f>VLOOKUP(B178,B:F,HLOOKUP(Cover!$B$3,$B$4:$F$5,2,0),0)</f>
        <v>Čistá hodnota zákazky (316A)</v>
      </c>
      <c r="D178" s="438" t="s">
        <v>69</v>
      </c>
      <c r="E178" s="438" t="s">
        <v>1663</v>
      </c>
      <c r="F178" s="438" t="s">
        <v>1359</v>
      </c>
    </row>
    <row r="179" spans="2:6">
      <c r="B179" s="358">
        <f t="shared" si="3"/>
        <v>179</v>
      </c>
      <c r="C179" s="359" t="str">
        <f>VLOOKUP(B179,B:F,HLOOKUP(Cover!$B$3,$B$4:$F$5,2,0),0)</f>
        <v>Ostatné záväzky voči prepojeným účtovným jednotkám (361A, 36XA, 471A, 47XA)</v>
      </c>
      <c r="D179" s="438" t="s">
        <v>930</v>
      </c>
      <c r="E179" s="439" t="s">
        <v>1463</v>
      </c>
      <c r="F179" s="439" t="s">
        <v>1464</v>
      </c>
    </row>
    <row r="180" spans="2:6">
      <c r="B180" s="358">
        <f t="shared" si="3"/>
        <v>180</v>
      </c>
      <c r="C180" s="359" t="str">
        <f>VLOOKUP(B180,B:F,HLOOKUP(Cover!$B$3,$B$4:$F$5,2,0),0)</f>
        <v>Ostatné záväzky v rámci podielovej účasti okrem záväzkov voči prepojeným účtovným jednotkám (361A, 36XA, 471A, 47XA)</v>
      </c>
      <c r="D180" s="438" t="s">
        <v>932</v>
      </c>
      <c r="E180" s="439" t="s">
        <v>1465</v>
      </c>
      <c r="F180" s="439" t="s">
        <v>1466</v>
      </c>
    </row>
    <row r="181" spans="2:6">
      <c r="B181" s="358">
        <f t="shared" si="3"/>
        <v>181</v>
      </c>
      <c r="C181" s="359" t="str">
        <f>VLOOKUP(B181,B:F,HLOOKUP(Cover!$B$3,$B$4:$F$5,2,0),0)</f>
        <v>Záväzky voči spoločníkom a združeniu (364, 365, 366, 367, 368, 398A, 478A, 479A)</v>
      </c>
      <c r="D181" s="438" t="s">
        <v>137</v>
      </c>
      <c r="E181" s="438" t="s">
        <v>1223</v>
      </c>
      <c r="F181" s="438" t="s">
        <v>1467</v>
      </c>
    </row>
    <row r="182" spans="2:6">
      <c r="B182" s="358">
        <f t="shared" si="3"/>
        <v>182</v>
      </c>
      <c r="C182" s="359" t="str">
        <f>VLOOKUP(B182,B:F,HLOOKUP(Cover!$B$3,$B$4:$F$5,2,0),0)</f>
        <v>Záväzky voči zamestnancom (331, 333, 33X, 479A)</v>
      </c>
      <c r="D182" s="438" t="s">
        <v>139</v>
      </c>
      <c r="E182" s="438" t="s">
        <v>1224</v>
      </c>
      <c r="F182" s="438" t="s">
        <v>1468</v>
      </c>
    </row>
    <row r="183" spans="2:6">
      <c r="B183" s="358">
        <f t="shared" si="3"/>
        <v>183</v>
      </c>
      <c r="C183" s="359" t="str">
        <f>VLOOKUP(B183,B:F,HLOOKUP(Cover!$B$3,$B$4:$F$5,2,0),0)</f>
        <v>Záväzky zo sociálneho poistenia (336A)</v>
      </c>
      <c r="D183" s="438" t="s">
        <v>936</v>
      </c>
      <c r="E183" s="438" t="s">
        <v>1225</v>
      </c>
      <c r="F183" s="438" t="s">
        <v>1469</v>
      </c>
    </row>
    <row r="184" spans="2:6">
      <c r="B184" s="358">
        <f t="shared" si="3"/>
        <v>184</v>
      </c>
      <c r="C184" s="359" t="str">
        <f>VLOOKUP(B184,B:F,HLOOKUP(Cover!$B$3,$B$4:$F$5,2,0),0)</f>
        <v>Daňové záväzky a dotácie (341, 342, 343, 345, 346, 347, 34X)</v>
      </c>
      <c r="D184" s="438" t="s">
        <v>143</v>
      </c>
      <c r="E184" s="438" t="s">
        <v>1226</v>
      </c>
      <c r="F184" s="438" t="s">
        <v>1470</v>
      </c>
    </row>
    <row r="185" spans="2:6">
      <c r="B185" s="358">
        <f t="shared" si="3"/>
        <v>185</v>
      </c>
      <c r="C185" s="359" t="str">
        <f>VLOOKUP(B185,B:F,HLOOKUP(Cover!$B$3,$B$4:$F$5,2,0),0)</f>
        <v>Záväzky z derivátových operácií (373A, 377A)</v>
      </c>
      <c r="D185" s="438" t="s">
        <v>939</v>
      </c>
      <c r="E185" s="438" t="s">
        <v>1227</v>
      </c>
      <c r="F185" s="438" t="s">
        <v>1471</v>
      </c>
    </row>
    <row r="186" spans="2:6">
      <c r="B186" s="358">
        <f t="shared" si="3"/>
        <v>186</v>
      </c>
      <c r="C186" s="359" t="str">
        <f>VLOOKUP(B186,B:F,HLOOKUP(Cover!$B$3,$B$4:$F$5,2,0),0)</f>
        <v>Iné záväzky (372A, 379A, 474A, 475A, 479A, 47XA)</v>
      </c>
      <c r="D186" s="438" t="s">
        <v>1049</v>
      </c>
      <c r="E186" s="438" t="s">
        <v>1228</v>
      </c>
      <c r="F186" s="438" t="s">
        <v>1472</v>
      </c>
    </row>
    <row r="187" spans="2:6">
      <c r="B187" s="358">
        <f t="shared" si="3"/>
        <v>187</v>
      </c>
      <c r="C187" s="359" t="str">
        <f>VLOOKUP(B187,B:F,HLOOKUP(Cover!$B$3,$B$4:$F$5,2,0),0)</f>
        <v>Krátkodobé rezervy r. 137 + r. 138</v>
      </c>
      <c r="D187" s="438" t="s">
        <v>1473</v>
      </c>
      <c r="E187" s="438" t="s">
        <v>1229</v>
      </c>
      <c r="F187" s="438" t="s">
        <v>1474</v>
      </c>
    </row>
    <row r="188" spans="2:6">
      <c r="B188" s="358">
        <f t="shared" si="3"/>
        <v>188</v>
      </c>
      <c r="C188" s="359" t="str">
        <f>VLOOKUP(B188,B:F,HLOOKUP(Cover!$B$3,$B$4:$F$5,2,0),0)</f>
        <v>Zákonné rezervy (323A, 451A)</v>
      </c>
      <c r="D188" s="438" t="s">
        <v>943</v>
      </c>
      <c r="E188" s="438" t="s">
        <v>1230</v>
      </c>
      <c r="F188" s="438" t="s">
        <v>1475</v>
      </c>
    </row>
    <row r="189" spans="2:6">
      <c r="B189" s="358">
        <f t="shared" si="3"/>
        <v>189</v>
      </c>
      <c r="C189" s="359" t="str">
        <f>VLOOKUP(B189,B:F,HLOOKUP(Cover!$B$3,$B$4:$F$5,2,0),0)</f>
        <v>Ostatné rezervy (323A, 32X, 459A, 45XA)</v>
      </c>
      <c r="D189" s="438" t="s">
        <v>945</v>
      </c>
      <c r="E189" s="438" t="s">
        <v>1231</v>
      </c>
      <c r="F189" s="438" t="s">
        <v>1476</v>
      </c>
    </row>
    <row r="190" spans="2:6">
      <c r="B190" s="358">
        <f t="shared" si="3"/>
        <v>190</v>
      </c>
      <c r="C190" s="359" t="str">
        <f>VLOOKUP(B190,B:F,HLOOKUP(Cover!$B$3,$B$4:$F$5,2,0),0)</f>
        <v>Bežné bankové úvery (221A, 231, 232, 23X, 461A, 46XA)</v>
      </c>
      <c r="D190" s="438" t="s">
        <v>153</v>
      </c>
      <c r="E190" s="438" t="s">
        <v>1232</v>
      </c>
      <c r="F190" s="438" t="s">
        <v>1477</v>
      </c>
    </row>
    <row r="191" spans="2:6">
      <c r="B191" s="358">
        <f t="shared" si="3"/>
        <v>191</v>
      </c>
      <c r="C191" s="359" t="str">
        <f>VLOOKUP(B191,B:F,HLOOKUP(Cover!$B$3,$B$4:$F$5,2,0),0)</f>
        <v>Krátkodobé finančné výpomoci (241, 249, 24X, 473A, /-/255A)</v>
      </c>
      <c r="D191" s="438" t="s">
        <v>146</v>
      </c>
      <c r="E191" s="438" t="s">
        <v>1478</v>
      </c>
      <c r="F191" s="438" t="s">
        <v>1479</v>
      </c>
    </row>
    <row r="192" spans="2:6">
      <c r="B192" s="358">
        <f t="shared" si="3"/>
        <v>192</v>
      </c>
      <c r="C192" s="359" t="str">
        <f>VLOOKUP(B192,B:F,HLOOKUP(Cover!$B$3,$B$4:$F$5,2,0),0)</f>
        <v>Časové rozlíšenie súčet (r. 142 až r. 145)</v>
      </c>
      <c r="D192" s="438" t="s">
        <v>1050</v>
      </c>
      <c r="E192" s="438" t="s">
        <v>1233</v>
      </c>
      <c r="F192" s="438" t="s">
        <v>1480</v>
      </c>
    </row>
    <row r="193" spans="2:6">
      <c r="B193" s="358">
        <f t="shared" si="3"/>
        <v>193</v>
      </c>
      <c r="C193" s="359" t="str">
        <f>VLOOKUP(B193,B:F,HLOOKUP(Cover!$B$3,$B$4:$F$5,2,0),0)</f>
        <v>Výdavky budúcich období dlhodobé (383A)</v>
      </c>
      <c r="D193" s="438" t="s">
        <v>156</v>
      </c>
      <c r="E193" s="438" t="s">
        <v>1234</v>
      </c>
      <c r="F193" s="438" t="s">
        <v>1481</v>
      </c>
    </row>
    <row r="194" spans="2:6">
      <c r="B194" s="358">
        <f t="shared" si="3"/>
        <v>194</v>
      </c>
      <c r="C194" s="359" t="str">
        <f>VLOOKUP(B194,B:F,HLOOKUP(Cover!$B$3,$B$4:$F$5,2,0),0)</f>
        <v>Výdavky budúcich období krátkodobé (383A)</v>
      </c>
      <c r="D194" s="438" t="s">
        <v>158</v>
      </c>
      <c r="E194" s="438" t="s">
        <v>1235</v>
      </c>
      <c r="F194" s="438" t="s">
        <v>1482</v>
      </c>
    </row>
    <row r="195" spans="2:6">
      <c r="B195" s="358">
        <f t="shared" si="3"/>
        <v>195</v>
      </c>
      <c r="C195" s="359" t="str">
        <f>VLOOKUP(B195,B:F,HLOOKUP(Cover!$B$3,$B$4:$F$5,2,0),0)</f>
        <v>Výnosy budúcich období dlhodobé (384A)</v>
      </c>
      <c r="D195" s="438" t="s">
        <v>160</v>
      </c>
      <c r="E195" s="438" t="s">
        <v>1236</v>
      </c>
      <c r="F195" s="438" t="s">
        <v>1483</v>
      </c>
    </row>
    <row r="196" spans="2:6">
      <c r="B196" s="358">
        <f t="shared" si="3"/>
        <v>196</v>
      </c>
      <c r="C196" s="359" t="str">
        <f>VLOOKUP(B196,B:F,HLOOKUP(Cover!$B$3,$B$4:$F$5,2,0),0)</f>
        <v>Výnosy budúcich období krátkodobé (384A)</v>
      </c>
      <c r="D196" s="438" t="s">
        <v>162</v>
      </c>
      <c r="E196" s="438" t="s">
        <v>1237</v>
      </c>
      <c r="F196" s="438" t="s">
        <v>1484</v>
      </c>
    </row>
    <row r="197" spans="2:6">
      <c r="B197" s="13">
        <f t="shared" si="3"/>
        <v>197</v>
      </c>
      <c r="C197" s="14" t="s">
        <v>360</v>
      </c>
      <c r="D197" s="440"/>
      <c r="E197" s="440"/>
      <c r="F197" s="440"/>
    </row>
    <row r="198" spans="2:6">
      <c r="B198" s="19">
        <f t="shared" si="3"/>
        <v>198</v>
      </c>
      <c r="C198" s="11" t="str">
        <f>VLOOKUP(B198,B:F,HLOOKUP(Cover!$B$3,$B$4:$F$5,2,0),0)</f>
        <v>Výkaz ziskov a strát za rok končiaci sa 31. decembra 2016</v>
      </c>
      <c r="D198" s="437" t="s">
        <v>1666</v>
      </c>
      <c r="E198" s="437" t="s">
        <v>1667</v>
      </c>
      <c r="F198" s="438" t="s">
        <v>1668</v>
      </c>
    </row>
    <row r="199" spans="2:6">
      <c r="B199" s="19">
        <f t="shared" si="3"/>
        <v>199</v>
      </c>
      <c r="C199" s="11" t="str">
        <f>VLOOKUP(B199,B:F,HLOOKUP(Cover!$B$3,$B$4:$F$5,2,0),0)</f>
        <v>TEXT</v>
      </c>
      <c r="D199" s="437" t="s">
        <v>164</v>
      </c>
      <c r="E199" s="437" t="s">
        <v>357</v>
      </c>
      <c r="F199" s="438" t="s">
        <v>164</v>
      </c>
    </row>
    <row r="200" spans="2:6">
      <c r="B200" s="19">
        <f t="shared" si="3"/>
        <v>200</v>
      </c>
      <c r="C200" s="11" t="str">
        <f>VLOOKUP(B200,B:F,HLOOKUP(Cover!$B$3,$B$4:$F$5,2,0),0)</f>
        <v>č.r.</v>
      </c>
      <c r="D200" s="437" t="s">
        <v>2</v>
      </c>
      <c r="E200" s="437" t="s">
        <v>292</v>
      </c>
      <c r="F200" s="438" t="s">
        <v>382</v>
      </c>
    </row>
    <row r="201" spans="2:6">
      <c r="B201" s="19">
        <f t="shared" si="3"/>
        <v>201</v>
      </c>
      <c r="C201" s="11" t="str">
        <f>VLOOKUP(B201,B:F,HLOOKUP(Cover!$B$3,$B$4:$F$5,2,0),0)</f>
        <v>Skutočnosť</v>
      </c>
      <c r="D201" s="437" t="s">
        <v>165</v>
      </c>
      <c r="E201" s="437" t="s">
        <v>358</v>
      </c>
      <c r="F201" s="438" t="s">
        <v>1485</v>
      </c>
    </row>
    <row r="202" spans="2:6">
      <c r="B202" s="19">
        <f t="shared" si="3"/>
        <v>202</v>
      </c>
      <c r="C202" s="11" t="str">
        <f>VLOOKUP(B202,B:F,HLOOKUP(Cover!$B$3,$B$4:$F$5,2,0),0)</f>
        <v>Bežné účtovné obdobie</v>
      </c>
      <c r="D202" s="437" t="s">
        <v>3</v>
      </c>
      <c r="E202" s="437" t="s">
        <v>350</v>
      </c>
      <c r="F202" s="438" t="s">
        <v>383</v>
      </c>
    </row>
    <row r="203" spans="2:6">
      <c r="B203" s="19">
        <f t="shared" si="3"/>
        <v>203</v>
      </c>
      <c r="C203" s="11" t="str">
        <f>VLOOKUP(B203,B:F,HLOOKUP(Cover!$B$3,$B$4:$F$5,2,0),0)</f>
        <v>Bezprostredne predchádzajúce účtovné obdobie</v>
      </c>
      <c r="D203" s="437" t="s">
        <v>4</v>
      </c>
      <c r="E203" s="437" t="s">
        <v>351</v>
      </c>
      <c r="F203" s="438" t="s">
        <v>1486</v>
      </c>
    </row>
    <row r="204" spans="2:6">
      <c r="B204" s="19">
        <f t="shared" si="3"/>
        <v>204</v>
      </c>
      <c r="C204" s="11" t="str">
        <f>VLOOKUP(B204,B:F,HLOOKUP(Cover!$B$3,$B$4:$F$5,2,0),0)</f>
        <v>(v eurách)</v>
      </c>
      <c r="D204" s="437" t="s">
        <v>11</v>
      </c>
      <c r="E204" s="437" t="s">
        <v>291</v>
      </c>
      <c r="F204" s="438" t="s">
        <v>375</v>
      </c>
    </row>
    <row r="205" spans="2:6">
      <c r="B205" s="314">
        <f t="shared" si="3"/>
        <v>205</v>
      </c>
      <c r="C205" s="312" t="str">
        <f>VLOOKUP(B205,B:F,HLOOKUP(Cover!$B$3,$B$4:$F$5,2,0),0)</f>
        <v>Čistý obrat (časť účt. tr. 6 podľa zákona)</v>
      </c>
      <c r="D205" s="438" t="s">
        <v>959</v>
      </c>
      <c r="E205" s="437" t="s">
        <v>1084</v>
      </c>
      <c r="F205" s="438" t="s">
        <v>1487</v>
      </c>
    </row>
    <row r="206" spans="2:6">
      <c r="B206" s="314">
        <f t="shared" si="3"/>
        <v>206</v>
      </c>
      <c r="C206" s="312" t="str">
        <f>VLOOKUP(B206,B:F,HLOOKUP(Cover!$B$3,$B$4:$F$5,2,0),0)</f>
        <v>Výnosy z hospodárskej činnosti spolu súčet (r. 03 až r. 09)</v>
      </c>
      <c r="D206" s="438" t="s">
        <v>1051</v>
      </c>
      <c r="E206" s="437" t="s">
        <v>1085</v>
      </c>
      <c r="F206" s="438" t="s">
        <v>1488</v>
      </c>
    </row>
    <row r="207" spans="2:6">
      <c r="B207" s="314">
        <f t="shared" si="3"/>
        <v>207</v>
      </c>
      <c r="C207" s="312" t="str">
        <f>VLOOKUP(B207,B:F,HLOOKUP(Cover!$B$3,$B$4:$F$5,2,0),0)</f>
        <v>Tržby z predaja tovaru (604, 607)</v>
      </c>
      <c r="D207" s="438" t="s">
        <v>167</v>
      </c>
      <c r="E207" s="437" t="s">
        <v>1086</v>
      </c>
      <c r="F207" s="438" t="s">
        <v>1489</v>
      </c>
    </row>
    <row r="208" spans="2:6">
      <c r="B208" s="314">
        <f t="shared" si="3"/>
        <v>208</v>
      </c>
      <c r="C208" s="312" t="str">
        <f>VLOOKUP(B208,B:F,HLOOKUP(Cover!$B$3,$B$4:$F$5,2,0),0)</f>
        <v>Tržby z predaja vlastných výrobkov (601)</v>
      </c>
      <c r="D208" s="438" t="s">
        <v>960</v>
      </c>
      <c r="E208" s="437" t="s">
        <v>1087</v>
      </c>
      <c r="F208" s="438" t="s">
        <v>1490</v>
      </c>
    </row>
    <row r="209" spans="2:6">
      <c r="B209" s="314">
        <f t="shared" si="3"/>
        <v>209</v>
      </c>
      <c r="C209" s="312" t="str">
        <f>VLOOKUP(B209,B:F,HLOOKUP(Cover!$B$3,$B$4:$F$5,2,0),0)</f>
        <v>Tržby z predaja služieb (602, 606)</v>
      </c>
      <c r="D209" s="438" t="s">
        <v>961</v>
      </c>
      <c r="E209" s="437" t="s">
        <v>1088</v>
      </c>
      <c r="F209" s="438" t="s">
        <v>1491</v>
      </c>
    </row>
    <row r="210" spans="2:6">
      <c r="B210" s="314">
        <f t="shared" si="3"/>
        <v>210</v>
      </c>
      <c r="C210" s="312" t="str">
        <f>VLOOKUP(B210,B:F,HLOOKUP(Cover!$B$3,$B$4:$F$5,2,0),0)</f>
        <v>Zmeny stavu vnútroorganizačných zásob (+/- účtová skupina 61)</v>
      </c>
      <c r="D210" s="438" t="s">
        <v>174</v>
      </c>
      <c r="E210" s="437" t="s">
        <v>1089</v>
      </c>
      <c r="F210" s="438" t="s">
        <v>1492</v>
      </c>
    </row>
    <row r="211" spans="2:6">
      <c r="B211" s="314">
        <f t="shared" si="3"/>
        <v>211</v>
      </c>
      <c r="C211" s="312" t="str">
        <f>VLOOKUP(B211,B:F,HLOOKUP(Cover!$B$3,$B$4:$F$5,2,0),0)</f>
        <v>Aktivácia (účtová skupina 62)</v>
      </c>
      <c r="D211" s="438" t="s">
        <v>176</v>
      </c>
      <c r="E211" s="437" t="s">
        <v>1090</v>
      </c>
      <c r="F211" s="438" t="s">
        <v>1493</v>
      </c>
    </row>
    <row r="212" spans="2:6">
      <c r="B212" s="314">
        <f t="shared" si="3"/>
        <v>212</v>
      </c>
      <c r="C212" s="312" t="str">
        <f>VLOOKUP(B212,B:F,HLOOKUP(Cover!$B$3,$B$4:$F$5,2,0),0)</f>
        <v>Tržby z predaja dlhodobého nehmotného majetku, dlhodobého hmotného majetku a materiálu (641, 642)</v>
      </c>
      <c r="D212" s="438" t="s">
        <v>962</v>
      </c>
      <c r="E212" s="437" t="s">
        <v>1091</v>
      </c>
      <c r="F212" s="438" t="s">
        <v>1494</v>
      </c>
    </row>
    <row r="213" spans="2:6">
      <c r="B213" s="314">
        <f t="shared" si="3"/>
        <v>213</v>
      </c>
      <c r="C213" s="312" t="str">
        <f>VLOOKUP(B213,B:F,HLOOKUP(Cover!$B$3,$B$4:$F$5,2,0),0)</f>
        <v>Ostatné  výnosy z hospodárskej činnosti (644, 645, 646, 648, 655, 657)</v>
      </c>
      <c r="D213" s="438" t="s">
        <v>193</v>
      </c>
      <c r="E213" s="437" t="s">
        <v>1092</v>
      </c>
      <c r="F213" s="438" t="s">
        <v>1495</v>
      </c>
    </row>
    <row r="214" spans="2:6">
      <c r="B214" s="314">
        <f t="shared" si="3"/>
        <v>214</v>
      </c>
      <c r="C214" s="312" t="str">
        <f>VLOOKUP(B214,B:F,HLOOKUP(Cover!$B$3,$B$4:$F$5,2,0),0)</f>
        <v>Náklady na hospodársku činnosť spolu (r. 11 + r. 12 + r. 13 + r.14 + r. 15 + r. 20 + r. 21 + r. 24 + r. 25 + r. 26)</v>
      </c>
      <c r="D214" s="438" t="s">
        <v>1052</v>
      </c>
      <c r="E214" s="437" t="s">
        <v>1093</v>
      </c>
      <c r="F214" s="438" t="s">
        <v>1496</v>
      </c>
    </row>
    <row r="215" spans="2:6">
      <c r="B215" s="314">
        <f t="shared" si="3"/>
        <v>215</v>
      </c>
      <c r="C215" s="312" t="str">
        <f>VLOOKUP(B215,B:F,HLOOKUP(Cover!$B$3,$B$4:$F$5,2,0),0)</f>
        <v>Náklady vynaložené na obstaranie predaného tovaru (504, 507)</v>
      </c>
      <c r="D215" s="438" t="s">
        <v>963</v>
      </c>
      <c r="E215" s="437" t="s">
        <v>1094</v>
      </c>
      <c r="F215" s="438" t="s">
        <v>1497</v>
      </c>
    </row>
    <row r="216" spans="2:6">
      <c r="B216" s="314">
        <f t="shared" si="3"/>
        <v>216</v>
      </c>
      <c r="C216" s="312" t="str">
        <f>VLOOKUP(B216,B:F,HLOOKUP(Cover!$B$3,$B$4:$F$5,2,0),0)</f>
        <v>Spotreba materiálu, energie a ostatných neskladovateľných dodávok (501, 502, 503)</v>
      </c>
      <c r="D216" s="438" t="s">
        <v>964</v>
      </c>
      <c r="E216" s="437" t="s">
        <v>1095</v>
      </c>
      <c r="F216" s="438" t="s">
        <v>1498</v>
      </c>
    </row>
    <row r="217" spans="2:6">
      <c r="B217" s="314">
        <f t="shared" si="3"/>
        <v>217</v>
      </c>
      <c r="C217" s="312" t="str">
        <f>VLOOKUP(B217,B:F,HLOOKUP(Cover!$B$3,$B$4:$F$5,2,0),0)</f>
        <v>Opravné položky k zásobám (+/-) (505)</v>
      </c>
      <c r="D217" s="438" t="s">
        <v>965</v>
      </c>
      <c r="E217" s="437" t="s">
        <v>1096</v>
      </c>
      <c r="F217" s="438" t="s">
        <v>1499</v>
      </c>
    </row>
    <row r="218" spans="2:6">
      <c r="B218" s="314">
        <f t="shared" si="3"/>
        <v>218</v>
      </c>
      <c r="C218" s="312" t="str">
        <f>VLOOKUP(B218,B:F,HLOOKUP(Cover!$B$3,$B$4:$F$5,2,0),0)</f>
        <v>Služby (účtová skupina 51)</v>
      </c>
      <c r="D218" s="438" t="s">
        <v>180</v>
      </c>
      <c r="E218" s="437" t="s">
        <v>1097</v>
      </c>
      <c r="F218" s="438" t="s">
        <v>1500</v>
      </c>
    </row>
    <row r="219" spans="2:6">
      <c r="B219" s="314">
        <f t="shared" si="3"/>
        <v>219</v>
      </c>
      <c r="C219" s="312" t="str">
        <f>VLOOKUP(B219,B:F,HLOOKUP(Cover!$B$3,$B$4:$F$5,2,0),0)</f>
        <v>Osobné náklady súčet (r. 16 až r. 19)</v>
      </c>
      <c r="D219" s="438" t="s">
        <v>966</v>
      </c>
      <c r="E219" s="437" t="s">
        <v>1098</v>
      </c>
      <c r="F219" s="438" t="s">
        <v>1501</v>
      </c>
    </row>
    <row r="220" spans="2:6">
      <c r="B220" s="314">
        <f t="shared" ref="B220:B283" si="4">B219+1</f>
        <v>220</v>
      </c>
      <c r="C220" s="312" t="str">
        <f>VLOOKUP(B220,B:F,HLOOKUP(Cover!$B$3,$B$4:$F$5,2,0),0)</f>
        <v>Mzdové náklady (521, 522)</v>
      </c>
      <c r="D220" s="438" t="s">
        <v>181</v>
      </c>
      <c r="E220" s="437" t="s">
        <v>1099</v>
      </c>
      <c r="F220" s="438" t="s">
        <v>1502</v>
      </c>
    </row>
    <row r="221" spans="2:6">
      <c r="B221" s="314">
        <f t="shared" si="4"/>
        <v>221</v>
      </c>
      <c r="C221" s="312" t="str">
        <f>VLOOKUP(B221,B:F,HLOOKUP(Cover!$B$3,$B$4:$F$5,2,0),0)</f>
        <v>Odmeny členom orgánov spoločnosti a družstva (523)</v>
      </c>
      <c r="D221" s="438" t="s">
        <v>182</v>
      </c>
      <c r="E221" s="437" t="s">
        <v>1503</v>
      </c>
      <c r="F221" s="438" t="s">
        <v>1504</v>
      </c>
    </row>
    <row r="222" spans="2:6">
      <c r="B222" s="314">
        <f t="shared" si="4"/>
        <v>222</v>
      </c>
      <c r="C222" s="312" t="str">
        <f>VLOOKUP(B222,B:F,HLOOKUP(Cover!$B$3,$B$4:$F$5,2,0),0)</f>
        <v>Náklady na sociálne poistenie (524, 525, 526)</v>
      </c>
      <c r="D222" s="438" t="s">
        <v>183</v>
      </c>
      <c r="E222" s="437" t="s">
        <v>1100</v>
      </c>
      <c r="F222" s="438" t="s">
        <v>1505</v>
      </c>
    </row>
    <row r="223" spans="2:6">
      <c r="B223" s="314">
        <f t="shared" si="4"/>
        <v>223</v>
      </c>
      <c r="C223" s="312" t="str">
        <f>VLOOKUP(B223,B:F,HLOOKUP(Cover!$B$3,$B$4:$F$5,2,0),0)</f>
        <v>Sociálne náklady (527, 528)</v>
      </c>
      <c r="D223" s="438" t="s">
        <v>184</v>
      </c>
      <c r="E223" s="437" t="s">
        <v>1101</v>
      </c>
      <c r="F223" s="438" t="s">
        <v>1506</v>
      </c>
    </row>
    <row r="224" spans="2:6">
      <c r="B224" s="314">
        <f t="shared" si="4"/>
        <v>224</v>
      </c>
      <c r="C224" s="312" t="str">
        <f>VLOOKUP(B224,B:F,HLOOKUP(Cover!$B$3,$B$4:$F$5,2,0),0)</f>
        <v>Dane a poplatky (účtová skupina 53)</v>
      </c>
      <c r="D224" s="438" t="s">
        <v>186</v>
      </c>
      <c r="E224" s="437" t="s">
        <v>1102</v>
      </c>
      <c r="F224" s="438" t="s">
        <v>1507</v>
      </c>
    </row>
    <row r="225" spans="2:6">
      <c r="B225" s="314">
        <f t="shared" si="4"/>
        <v>225</v>
      </c>
      <c r="C225" s="312" t="str">
        <f>VLOOKUP(B225,B:F,HLOOKUP(Cover!$B$3,$B$4:$F$5,2,0),0)</f>
        <v>Odpisy a opravné položky k dlhodobému nehmotnému majetku a dlhodobému hmotnému majetku (r. 22 + r. 23)</v>
      </c>
      <c r="D225" s="438" t="s">
        <v>1056</v>
      </c>
      <c r="E225" s="437" t="s">
        <v>1103</v>
      </c>
      <c r="F225" s="438" t="s">
        <v>1508</v>
      </c>
    </row>
    <row r="226" spans="2:6">
      <c r="B226" s="314">
        <f t="shared" si="4"/>
        <v>226</v>
      </c>
      <c r="C226" s="312" t="str">
        <f>VLOOKUP(B226,B:F,HLOOKUP(Cover!$B$3,$B$4:$F$5,2,0),0)</f>
        <v>Odpisy dlhodobého nehmotného majetku a dlhodobého hmotného majetku (551)</v>
      </c>
      <c r="D226" s="438" t="s">
        <v>969</v>
      </c>
      <c r="E226" s="437" t="s">
        <v>1104</v>
      </c>
      <c r="F226" s="438" t="s">
        <v>1509</v>
      </c>
    </row>
    <row r="227" spans="2:6">
      <c r="B227" s="314">
        <f t="shared" si="4"/>
        <v>227</v>
      </c>
      <c r="C227" s="312" t="str">
        <f>VLOOKUP(B227,B:F,HLOOKUP(Cover!$B$3,$B$4:$F$5,2,0),0)</f>
        <v>Opravné položky k dlhodobému nehmotnému majetku a dlhodobému hmotnému majetku (+/-) (553)</v>
      </c>
      <c r="D227" s="438" t="s">
        <v>1058</v>
      </c>
      <c r="E227" s="437" t="s">
        <v>1105</v>
      </c>
      <c r="F227" s="438" t="s">
        <v>1510</v>
      </c>
    </row>
    <row r="228" spans="2:6">
      <c r="B228" s="314">
        <f t="shared" si="4"/>
        <v>228</v>
      </c>
      <c r="C228" s="312" t="str">
        <f>VLOOKUP(B228,B:F,HLOOKUP(Cover!$B$3,$B$4:$F$5,2,0),0)</f>
        <v>Zostatková cena predaného dlhodobého majetku a predaného materiálu (541, 542)</v>
      </c>
      <c r="D228" s="438" t="s">
        <v>190</v>
      </c>
      <c r="E228" s="437" t="s">
        <v>1106</v>
      </c>
      <c r="F228" s="438" t="s">
        <v>1511</v>
      </c>
    </row>
    <row r="229" spans="2:6">
      <c r="B229" s="314">
        <f t="shared" si="4"/>
        <v>229</v>
      </c>
      <c r="C229" s="312" t="str">
        <f>VLOOKUP(B229,B:F,HLOOKUP(Cover!$B$3,$B$4:$F$5,2,0),0)</f>
        <v>Opravné položky k pohľadávkam (+/-) (547)</v>
      </c>
      <c r="D229" s="438" t="s">
        <v>970</v>
      </c>
      <c r="E229" s="437" t="s">
        <v>1107</v>
      </c>
      <c r="F229" s="438" t="s">
        <v>1512</v>
      </c>
    </row>
    <row r="230" spans="2:6">
      <c r="B230" s="314">
        <f t="shared" si="4"/>
        <v>230</v>
      </c>
      <c r="C230" s="312" t="str">
        <f>VLOOKUP(B230,B:F,HLOOKUP(Cover!$B$3,$B$4:$F$5,2,0),0)</f>
        <v>Ostatné náklady na hospodársku činnosť (543, 544, 545, 546, 548, 549, 555, 557)</v>
      </c>
      <c r="D230" s="438" t="s">
        <v>195</v>
      </c>
      <c r="E230" s="437" t="s">
        <v>1108</v>
      </c>
      <c r="F230" s="438" t="s">
        <v>1513</v>
      </c>
    </row>
    <row r="231" spans="2:6">
      <c r="B231" s="314">
        <f t="shared" si="4"/>
        <v>231</v>
      </c>
      <c r="C231" s="312" t="str">
        <f>VLOOKUP(B231,B:F,HLOOKUP(Cover!$B$3,$B$4:$F$5,2,0),0)</f>
        <v>Výsledok hospodárenia z hospodárskej činnosti (+/-) (r. 02 - r. 10)</v>
      </c>
      <c r="D231" s="438" t="s">
        <v>971</v>
      </c>
      <c r="E231" s="437" t="s">
        <v>1109</v>
      </c>
      <c r="F231" s="438" t="s">
        <v>1514</v>
      </c>
    </row>
    <row r="232" spans="2:6">
      <c r="B232" s="314">
        <f t="shared" si="4"/>
        <v>232</v>
      </c>
      <c r="C232" s="312" t="str">
        <f>VLOOKUP(B232,B:F,HLOOKUP(Cover!$B$3,$B$4:$F$5,2,0),0)</f>
        <v>Pridaná hodnota (r. 03 + r. 04 + r. 05 + r. 06 + r. 07) - (r. 11 + r. 12 + r. 13 + r. 14)</v>
      </c>
      <c r="D232" s="438" t="s">
        <v>974</v>
      </c>
      <c r="E232" s="437" t="s">
        <v>1110</v>
      </c>
      <c r="F232" s="438" t="s">
        <v>1515</v>
      </c>
    </row>
    <row r="233" spans="2:6">
      <c r="B233" s="314">
        <f t="shared" si="4"/>
        <v>233</v>
      </c>
      <c r="C233" s="312" t="str">
        <f>VLOOKUP(B233,B:F,HLOOKUP(Cover!$B$3,$B$4:$F$5,2,0),0)</f>
        <v>Výnosy z finančnej činnosti spolu (r. 30 + r. 31 + r. 35 + r. 39 + r. 42 + r. 43 + r. 44)</v>
      </c>
      <c r="D233" s="438" t="s">
        <v>1059</v>
      </c>
      <c r="E233" s="437" t="s">
        <v>1111</v>
      </c>
      <c r="F233" s="438" t="s">
        <v>1516</v>
      </c>
    </row>
    <row r="234" spans="2:6">
      <c r="B234" s="314">
        <f t="shared" si="4"/>
        <v>234</v>
      </c>
      <c r="C234" s="312" t="str">
        <f>VLOOKUP(B234,B:F,HLOOKUP(Cover!$B$3,$B$4:$F$5,2,0),0)</f>
        <v>Tržby z predaja cenných papierov a podielov (661)</v>
      </c>
      <c r="D234" s="438" t="s">
        <v>199</v>
      </c>
      <c r="E234" s="437" t="s">
        <v>1112</v>
      </c>
      <c r="F234" s="438" t="s">
        <v>1517</v>
      </c>
    </row>
    <row r="235" spans="2:6">
      <c r="B235" s="314">
        <f t="shared" si="4"/>
        <v>235</v>
      </c>
      <c r="C235" s="312" t="str">
        <f>VLOOKUP(B235,B:F,HLOOKUP(Cover!$B$3,$B$4:$F$5,2,0),0)</f>
        <v>Výnosy z dlhodobého finančného majetku súčet (r. 32 až r. 34)</v>
      </c>
      <c r="D235" s="438" t="s">
        <v>1060</v>
      </c>
      <c r="E235" s="437" t="s">
        <v>1113</v>
      </c>
      <c r="F235" s="438" t="s">
        <v>1518</v>
      </c>
    </row>
    <row r="236" spans="2:6">
      <c r="B236" s="314">
        <f t="shared" si="4"/>
        <v>236</v>
      </c>
      <c r="C236" s="312" t="str">
        <f>VLOOKUP(B236,B:F,HLOOKUP(Cover!$B$3,$B$4:$F$5,2,0),0)</f>
        <v>Výnosy z cenných papierov a podielov od prepojených účtovných jednotiek (665A)</v>
      </c>
      <c r="D236" s="438" t="s">
        <v>976</v>
      </c>
      <c r="E236" s="439" t="s">
        <v>1519</v>
      </c>
      <c r="F236" s="439" t="s">
        <v>1520</v>
      </c>
    </row>
    <row r="237" spans="2:6">
      <c r="B237" s="314">
        <f t="shared" si="4"/>
        <v>237</v>
      </c>
      <c r="C237" s="312" t="str">
        <f>VLOOKUP(B237,B:F,HLOOKUP(Cover!$B$3,$B$4:$F$5,2,0),0)</f>
        <v>Výnosy z cenných papierov a podielov v podielovej účasti okrem výnosov prepojených účtovných jednotiek (665A)</v>
      </c>
      <c r="D237" s="438" t="s">
        <v>1062</v>
      </c>
      <c r="E237" s="439" t="s">
        <v>1521</v>
      </c>
      <c r="F237" s="439" t="s">
        <v>1522</v>
      </c>
    </row>
    <row r="238" spans="2:6">
      <c r="B238" s="314">
        <f t="shared" si="4"/>
        <v>238</v>
      </c>
      <c r="C238" s="312" t="str">
        <f>VLOOKUP(B238,B:F,HLOOKUP(Cover!$B$3,$B$4:$F$5,2,0),0)</f>
        <v>Ostatné výnosy z cenných papierov a podielov (665A)</v>
      </c>
      <c r="D238" s="438" t="s">
        <v>977</v>
      </c>
      <c r="E238" s="437" t="s">
        <v>1114</v>
      </c>
      <c r="F238" s="438" t="s">
        <v>1523</v>
      </c>
    </row>
    <row r="239" spans="2:6" ht="19.5" customHeight="1">
      <c r="B239" s="314">
        <f t="shared" si="4"/>
        <v>239</v>
      </c>
      <c r="C239" s="312" t="str">
        <f>VLOOKUP(B239,B:F,HLOOKUP(Cover!$B$3,$B$4:$F$5,2,0),0)</f>
        <v>Výnosy z krátkodobého finančného majetku súčet (r. 36 až r. 38)</v>
      </c>
      <c r="D239" s="438" t="s">
        <v>1064</v>
      </c>
      <c r="E239" s="437" t="s">
        <v>1115</v>
      </c>
      <c r="F239" s="438" t="s">
        <v>1524</v>
      </c>
    </row>
    <row r="240" spans="2:6">
      <c r="B240" s="314">
        <f t="shared" si="4"/>
        <v>240</v>
      </c>
      <c r="C240" s="312" t="str">
        <f>VLOOKUP(B240,B:F,HLOOKUP(Cover!$B$3,$B$4:$F$5,2,0),0)</f>
        <v>Výnosy z krátkodobého finančného majetku od prepojených účtovných jednotiek (666A)</v>
      </c>
      <c r="D240" s="438" t="s">
        <v>979</v>
      </c>
      <c r="E240" s="439" t="s">
        <v>1525</v>
      </c>
      <c r="F240" s="439" t="s">
        <v>1526</v>
      </c>
    </row>
    <row r="241" spans="2:6">
      <c r="B241" s="314">
        <f t="shared" si="4"/>
        <v>241</v>
      </c>
      <c r="C241" s="312" t="str">
        <f>VLOOKUP(B241,B:F,HLOOKUP(Cover!$B$3,$B$4:$F$5,2,0),0)</f>
        <v>Výnosy z krátkodobého finančného majetku v podielovej účasti okrem výnosov prepojených účtovných jednotiek (666A)</v>
      </c>
      <c r="D241" s="438" t="s">
        <v>980</v>
      </c>
      <c r="E241" s="439" t="s">
        <v>1527</v>
      </c>
      <c r="F241" s="439" t="s">
        <v>1528</v>
      </c>
    </row>
    <row r="242" spans="2:6">
      <c r="B242" s="314">
        <f t="shared" si="4"/>
        <v>242</v>
      </c>
      <c r="C242" s="312" t="str">
        <f>VLOOKUP(B242,B:F,HLOOKUP(Cover!$B$3,$B$4:$F$5,2,0),0)</f>
        <v>Ostatné výnosy z krátkodobého finančného majetku (666A)</v>
      </c>
      <c r="D242" s="438" t="s">
        <v>1067</v>
      </c>
      <c r="E242" s="437" t="s">
        <v>1116</v>
      </c>
      <c r="F242" s="438" t="s">
        <v>1529</v>
      </c>
    </row>
    <row r="243" spans="2:6">
      <c r="B243" s="314">
        <f t="shared" si="4"/>
        <v>243</v>
      </c>
      <c r="C243" s="312" t="str">
        <f>VLOOKUP(B243,B:F,HLOOKUP(Cover!$B$3,$B$4:$F$5,2,0),0)</f>
        <v>Výnosové úroky (r. 40 + r. 41)</v>
      </c>
      <c r="D243" s="438" t="s">
        <v>981</v>
      </c>
      <c r="E243" s="437" t="s">
        <v>1117</v>
      </c>
      <c r="F243" s="438" t="s">
        <v>1530</v>
      </c>
    </row>
    <row r="244" spans="2:6">
      <c r="B244" s="314">
        <f t="shared" si="4"/>
        <v>244</v>
      </c>
      <c r="C244" s="312" t="str">
        <f>VLOOKUP(B244,B:F,HLOOKUP(Cover!$B$3,$B$4:$F$5,2,0),0)</f>
        <v>Výnosové úroky od prepojených účtovných jednotiek (662A)</v>
      </c>
      <c r="D244" s="438" t="s">
        <v>983</v>
      </c>
      <c r="E244" s="439" t="s">
        <v>1531</v>
      </c>
      <c r="F244" s="439" t="s">
        <v>1532</v>
      </c>
    </row>
    <row r="245" spans="2:6">
      <c r="B245" s="314">
        <f t="shared" si="4"/>
        <v>245</v>
      </c>
      <c r="C245" s="312" t="str">
        <f>VLOOKUP(B245,B:F,HLOOKUP(Cover!$B$3,$B$4:$F$5,2,0),0)</f>
        <v>Ostatné výnosové úroky (662A)</v>
      </c>
      <c r="D245" s="438" t="s">
        <v>984</v>
      </c>
      <c r="E245" s="437" t="s">
        <v>1118</v>
      </c>
      <c r="F245" s="438" t="s">
        <v>1533</v>
      </c>
    </row>
    <row r="246" spans="2:6">
      <c r="B246" s="314">
        <f t="shared" si="4"/>
        <v>246</v>
      </c>
      <c r="C246" s="312" t="str">
        <f>VLOOKUP(B246,B:F,HLOOKUP(Cover!$B$3,$B$4:$F$5,2,0),0)</f>
        <v>Kurzové zisky (663)</v>
      </c>
      <c r="D246" s="438" t="s">
        <v>214</v>
      </c>
      <c r="E246" s="437" t="s">
        <v>1119</v>
      </c>
      <c r="F246" s="438" t="s">
        <v>1534</v>
      </c>
    </row>
    <row r="247" spans="2:6">
      <c r="B247" s="314">
        <f t="shared" si="4"/>
        <v>247</v>
      </c>
      <c r="C247" s="312" t="str">
        <f>VLOOKUP(B247,B:F,HLOOKUP(Cover!$B$3,$B$4:$F$5,2,0),0)</f>
        <v>Výnosy z precenenia cenných papierov a výnosy z derivátových operácií (664, 667)</v>
      </c>
      <c r="D247" s="438" t="s">
        <v>207</v>
      </c>
      <c r="E247" s="437" t="s">
        <v>1120</v>
      </c>
      <c r="F247" s="438" t="s">
        <v>1535</v>
      </c>
    </row>
    <row r="248" spans="2:6">
      <c r="B248" s="314">
        <f t="shared" si="4"/>
        <v>248</v>
      </c>
      <c r="C248" s="312" t="str">
        <f>VLOOKUP(B248,B:F,HLOOKUP(Cover!$B$3,$B$4:$F$5,2,0),0)</f>
        <v>Ostatné výnosy z finančnej činnosti (668)</v>
      </c>
      <c r="D248" s="438" t="s">
        <v>218</v>
      </c>
      <c r="E248" s="437" t="s">
        <v>1121</v>
      </c>
      <c r="F248" s="438" t="s">
        <v>1536</v>
      </c>
    </row>
    <row r="249" spans="2:6">
      <c r="B249" s="314">
        <f t="shared" si="4"/>
        <v>249</v>
      </c>
      <c r="C249" s="312" t="str">
        <f>VLOOKUP(B249,B:F,HLOOKUP(Cover!$B$3,$B$4:$F$5,2,0),0)</f>
        <v>Náklady na finančnú činnosť spolu (r. 46 + r. 47 + r. 48 + r. 49 + r. 52 + r. 53 + r. 54)</v>
      </c>
      <c r="D249" s="438" t="s">
        <v>1069</v>
      </c>
      <c r="E249" s="437" t="s">
        <v>1122</v>
      </c>
      <c r="F249" s="438" t="s">
        <v>1537</v>
      </c>
    </row>
    <row r="250" spans="2:6">
      <c r="B250" s="314">
        <f t="shared" si="4"/>
        <v>250</v>
      </c>
      <c r="C250" s="312" t="str">
        <f>VLOOKUP(B250,B:F,HLOOKUP(Cover!$B$3,$B$4:$F$5,2,0),0)</f>
        <v>Predané cenné papiere a podiely (561)</v>
      </c>
      <c r="D250" s="438" t="s">
        <v>201</v>
      </c>
      <c r="E250" s="437" t="s">
        <v>1123</v>
      </c>
      <c r="F250" s="438" t="s">
        <v>1538</v>
      </c>
    </row>
    <row r="251" spans="2:6">
      <c r="B251" s="314">
        <f t="shared" si="4"/>
        <v>251</v>
      </c>
      <c r="C251" s="312" t="str">
        <f>VLOOKUP(B251,B:F,HLOOKUP(Cover!$B$3,$B$4:$F$5,2,0),0)</f>
        <v>Náklady na krátkodobý finančný majetok (566)</v>
      </c>
      <c r="D251" s="438" t="s">
        <v>205</v>
      </c>
      <c r="E251" s="437" t="s">
        <v>1124</v>
      </c>
      <c r="F251" s="438" t="s">
        <v>1539</v>
      </c>
    </row>
    <row r="252" spans="2:6">
      <c r="B252" s="314">
        <f t="shared" si="4"/>
        <v>252</v>
      </c>
      <c r="C252" s="312" t="str">
        <f>VLOOKUP(B252,B:F,HLOOKUP(Cover!$B$3,$B$4:$F$5,2,0),0)</f>
        <v>Opravné položky k finančnému majetku (+/-) (565)</v>
      </c>
      <c r="D252" s="438" t="s">
        <v>985</v>
      </c>
      <c r="E252" s="437" t="s">
        <v>1125</v>
      </c>
      <c r="F252" s="438" t="s">
        <v>1540</v>
      </c>
    </row>
    <row r="253" spans="2:6">
      <c r="B253" s="314">
        <f t="shared" si="4"/>
        <v>253</v>
      </c>
      <c r="C253" s="312" t="str">
        <f>VLOOKUP(B253,B:F,HLOOKUP(Cover!$B$3,$B$4:$F$5,2,0),0)</f>
        <v>Nákladové úroky (r. 50 + r. 51)</v>
      </c>
      <c r="D253" s="438" t="s">
        <v>986</v>
      </c>
      <c r="E253" s="437" t="s">
        <v>1126</v>
      </c>
      <c r="F253" s="438" t="s">
        <v>1541</v>
      </c>
    </row>
    <row r="254" spans="2:6">
      <c r="B254" s="314">
        <f t="shared" si="4"/>
        <v>254</v>
      </c>
      <c r="C254" s="312" t="str">
        <f>VLOOKUP(B254,B:F,HLOOKUP(Cover!$B$3,$B$4:$F$5,2,0),0)</f>
        <v>Nákladové úroky pre prepojené účtovné jednotky (562A)</v>
      </c>
      <c r="D254" s="438" t="s">
        <v>988</v>
      </c>
      <c r="E254" s="439" t="s">
        <v>1542</v>
      </c>
      <c r="F254" s="439" t="s">
        <v>1543</v>
      </c>
    </row>
    <row r="255" spans="2:6">
      <c r="B255" s="314">
        <f t="shared" si="4"/>
        <v>255</v>
      </c>
      <c r="C255" s="312" t="str">
        <f>VLOOKUP(B255,B:F,HLOOKUP(Cover!$B$3,$B$4:$F$5,2,0),0)</f>
        <v>Ostatné nákladové úroky (562A)</v>
      </c>
      <c r="D255" s="438" t="s">
        <v>989</v>
      </c>
      <c r="E255" s="437" t="s">
        <v>1127</v>
      </c>
      <c r="F255" s="438" t="s">
        <v>1544</v>
      </c>
    </row>
    <row r="256" spans="2:6">
      <c r="B256" s="314">
        <f t="shared" si="4"/>
        <v>256</v>
      </c>
      <c r="C256" s="312" t="str">
        <f>VLOOKUP(B256,B:F,HLOOKUP(Cover!$B$3,$B$4:$F$5,2,0),0)</f>
        <v>Kurzové straty (563)</v>
      </c>
      <c r="D256" s="438" t="s">
        <v>216</v>
      </c>
      <c r="E256" s="437" t="s">
        <v>1128</v>
      </c>
      <c r="F256" s="438" t="s">
        <v>1545</v>
      </c>
    </row>
    <row r="257" spans="2:6">
      <c r="B257" s="314">
        <f t="shared" si="4"/>
        <v>257</v>
      </c>
      <c r="C257" s="312" t="str">
        <f>VLOOKUP(B257,B:F,HLOOKUP(Cover!$B$3,$B$4:$F$5,2,0),0)</f>
        <v>Náklady na precenenie cenných papierov a náklady na derivátové operácie (564, 567)</v>
      </c>
      <c r="D257" s="438" t="s">
        <v>209</v>
      </c>
      <c r="E257" s="437" t="s">
        <v>1129</v>
      </c>
      <c r="F257" s="438" t="s">
        <v>1546</v>
      </c>
    </row>
    <row r="258" spans="2:6">
      <c r="B258" s="314">
        <f t="shared" si="4"/>
        <v>258</v>
      </c>
      <c r="C258" s="312" t="str">
        <f>VLOOKUP(B258,B:F,HLOOKUP(Cover!$B$3,$B$4:$F$5,2,0),0)</f>
        <v>Ostatné náklady na finančnú činnosť (568, 569)</v>
      </c>
      <c r="D258" s="438" t="s">
        <v>220</v>
      </c>
      <c r="E258" s="437" t="s">
        <v>1130</v>
      </c>
      <c r="F258" s="438" t="s">
        <v>1547</v>
      </c>
    </row>
    <row r="259" spans="2:6">
      <c r="B259" s="314">
        <f t="shared" si="4"/>
        <v>259</v>
      </c>
      <c r="C259" s="312" t="str">
        <f>VLOOKUP(B259,B:F,HLOOKUP(Cover!$B$3,$B$4:$F$5,2,0),0)</f>
        <v>Výsledok hospodárenia z finančnej činnosti (+/-) (r. 29 - r. 45)</v>
      </c>
      <c r="D259" s="438" t="s">
        <v>1071</v>
      </c>
      <c r="E259" s="437" t="s">
        <v>1131</v>
      </c>
      <c r="F259" s="438" t="s">
        <v>1548</v>
      </c>
    </row>
    <row r="260" spans="2:6">
      <c r="B260" s="314">
        <f t="shared" si="4"/>
        <v>260</v>
      </c>
      <c r="C260" s="312" t="str">
        <f>VLOOKUP(B260,B:F,HLOOKUP(Cover!$B$3,$B$4:$F$5,2,0),0)</f>
        <v>Výsledok hospodárenia za účtovné obdobie pred zdanením (+/-) (r. 27 + r. 55)</v>
      </c>
      <c r="D260" s="438" t="s">
        <v>994</v>
      </c>
      <c r="E260" s="437" t="s">
        <v>1132</v>
      </c>
      <c r="F260" s="438" t="s">
        <v>1549</v>
      </c>
    </row>
    <row r="261" spans="2:6">
      <c r="B261" s="314">
        <f t="shared" si="4"/>
        <v>261</v>
      </c>
      <c r="C261" s="312" t="str">
        <f>VLOOKUP(B261,B:F,HLOOKUP(Cover!$B$3,$B$4:$F$5,2,0),0)</f>
        <v>Daň z príjmov (r. 58 + r. 59)</v>
      </c>
      <c r="D261" s="438" t="s">
        <v>995</v>
      </c>
      <c r="E261" s="437" t="s">
        <v>1133</v>
      </c>
      <c r="F261" s="438" t="s">
        <v>1550</v>
      </c>
    </row>
    <row r="262" spans="2:6">
      <c r="B262" s="314">
        <f t="shared" si="4"/>
        <v>262</v>
      </c>
      <c r="C262" s="312" t="str">
        <f>VLOOKUP(B262,B:F,HLOOKUP(Cover!$B$3,$B$4:$F$5,2,0),0)</f>
        <v>Daň z príjmov splatná (591, 595)</v>
      </c>
      <c r="D262" s="438" t="s">
        <v>997</v>
      </c>
      <c r="E262" s="437" t="s">
        <v>1134</v>
      </c>
      <c r="F262" s="438" t="s">
        <v>1551</v>
      </c>
    </row>
    <row r="263" spans="2:6">
      <c r="B263" s="314">
        <f t="shared" si="4"/>
        <v>263</v>
      </c>
      <c r="C263" s="312" t="str">
        <f>VLOOKUP(B263,B:F,HLOOKUP(Cover!$B$3,$B$4:$F$5,2,0),0)</f>
        <v>Daň z príjmov odložená (+/-) (592)</v>
      </c>
      <c r="D263" s="438" t="s">
        <v>998</v>
      </c>
      <c r="E263" s="437" t="s">
        <v>1135</v>
      </c>
      <c r="F263" s="438" t="s">
        <v>1552</v>
      </c>
    </row>
    <row r="264" spans="2:6" ht="19.5">
      <c r="B264" s="314">
        <f t="shared" si="4"/>
        <v>264</v>
      </c>
      <c r="C264" s="312" t="str">
        <f>VLOOKUP(B264,B:F,HLOOKUP(Cover!$B$3,$B$4:$F$5,2,0),0)</f>
        <v>Prevod podielov na výsledku hospodárenia spoločníkom (+/- 596)</v>
      </c>
      <c r="D264" s="438" t="s">
        <v>227</v>
      </c>
      <c r="E264" s="441" t="s">
        <v>1553</v>
      </c>
      <c r="F264" s="438" t="s">
        <v>1554</v>
      </c>
    </row>
    <row r="265" spans="2:6" ht="19.5">
      <c r="B265" s="314">
        <f t="shared" si="4"/>
        <v>265</v>
      </c>
      <c r="C265" s="312" t="str">
        <f>VLOOKUP(B265,B:F,HLOOKUP(Cover!$B$3,$B$4:$F$5,2,0),0)</f>
        <v>Výsledok hospodárenia za účtovné obdobie po zdanení (+/-) 
(r. 56 - r. 57 - r. 60)</v>
      </c>
      <c r="D265" s="442" t="s">
        <v>1555</v>
      </c>
      <c r="E265" s="441" t="s">
        <v>1556</v>
      </c>
      <c r="F265" s="442" t="s">
        <v>1557</v>
      </c>
    </row>
    <row r="266" spans="2:6">
      <c r="B266" s="13">
        <f t="shared" si="4"/>
        <v>266</v>
      </c>
      <c r="C266" s="14" t="s">
        <v>364</v>
      </c>
      <c r="D266" s="17"/>
      <c r="E266" s="17"/>
      <c r="F266" s="17"/>
    </row>
    <row r="267" spans="2:6">
      <c r="B267" s="19">
        <f t="shared" si="4"/>
        <v>267</v>
      </c>
      <c r="C267" s="11" t="str">
        <f>VLOOKUP(B267,B:F,HLOOKUP(Cover!$B$3,$B$4:$F$5,2,0),0)</f>
        <v>Nenalinkované na výkazy</v>
      </c>
      <c r="D267" s="16" t="s">
        <v>365</v>
      </c>
      <c r="E267" s="16" t="s">
        <v>363</v>
      </c>
      <c r="F267" s="16" t="s">
        <v>363</v>
      </c>
    </row>
    <row r="268" spans="2:6">
      <c r="B268" s="19">
        <f t="shared" si="4"/>
        <v>268</v>
      </c>
      <c r="C268" s="11" t="str">
        <f>VLOOKUP(B268,B:F,HLOOKUP(Cover!$B$3,$B$4:$F$5,2,0),0)</f>
        <v>Záložka</v>
      </c>
      <c r="D268" s="16" t="s">
        <v>366</v>
      </c>
      <c r="E268" s="16" t="s">
        <v>362</v>
      </c>
      <c r="F268" s="16" t="s">
        <v>362</v>
      </c>
    </row>
    <row r="269" spans="2:6">
      <c r="B269" s="19">
        <f t="shared" si="4"/>
        <v>269</v>
      </c>
      <c r="C269" s="11" t="str">
        <f>VLOOKUP(B269,B:F,HLOOKUP(Cover!$B$3,$B$4:$F$5,2,0),0)</f>
        <v>Doplniť data manuálne</v>
      </c>
      <c r="D269" s="16" t="s">
        <v>694</v>
      </c>
      <c r="E269" s="16" t="s">
        <v>695</v>
      </c>
      <c r="F269" s="16" t="s">
        <v>695</v>
      </c>
    </row>
    <row r="270" spans="2:6">
      <c r="B270" s="19">
        <f t="shared" si="4"/>
        <v>270</v>
      </c>
      <c r="C270" s="11" t="str">
        <f>VLOOKUP(B270,B:F,HLOOKUP(Cover!$B$3,$B$4:$F$5,2,0),0)</f>
        <v>Skontrolovať údaje, súčet musí byť rovné '0'</v>
      </c>
      <c r="D270" s="16" t="s">
        <v>697</v>
      </c>
      <c r="E270" s="16" t="s">
        <v>696</v>
      </c>
      <c r="F270" s="16" t="s">
        <v>696</v>
      </c>
    </row>
    <row r="271" spans="2:6" ht="19.5">
      <c r="B271" s="19">
        <f t="shared" si="4"/>
        <v>271</v>
      </c>
      <c r="C271" s="11" t="str">
        <f>VLOOKUP(B271,B:F,HLOOKUP(Cover!$B$3,$B$4:$F$5,2,0),0)</f>
        <v>Preklad doplnených dát v tabuľkách do EN alebo DE, nezabudnite doplniť vzorce v pridaných riadkoch</v>
      </c>
      <c r="D271" s="16" t="s">
        <v>1661</v>
      </c>
      <c r="E271" s="16" t="s">
        <v>1662</v>
      </c>
      <c r="F271" s="16" t="s">
        <v>1662</v>
      </c>
    </row>
    <row r="272" spans="2:6">
      <c r="B272" s="19">
        <f t="shared" si="4"/>
        <v>272</v>
      </c>
      <c r="C272" s="11" t="str">
        <f>VLOOKUP(B272,B:F,HLOOKUP(Cover!$B$3,$B$4:$F$5,2,0),0)</f>
        <v>Kontrolný súčet</v>
      </c>
      <c r="D272" s="16" t="s">
        <v>367</v>
      </c>
      <c r="E272" s="16" t="s">
        <v>368</v>
      </c>
      <c r="F272" s="16" t="s">
        <v>368</v>
      </c>
    </row>
    <row r="273" spans="2:6">
      <c r="B273" s="19">
        <f t="shared" si="4"/>
        <v>273</v>
      </c>
      <c r="C273" s="11" t="str">
        <f>VLOOKUP(B273,B:F,HLOOKUP(Cover!$B$3,$B$4:$F$5,2,0),0)</f>
        <v>Kontrola</v>
      </c>
      <c r="D273" s="16" t="s">
        <v>616</v>
      </c>
      <c r="E273" s="16" t="s">
        <v>364</v>
      </c>
      <c r="F273" s="16" t="s">
        <v>364</v>
      </c>
    </row>
    <row r="274" spans="2:6">
      <c r="B274" s="19">
        <f t="shared" si="4"/>
        <v>274</v>
      </c>
      <c r="C274" s="11" t="str">
        <f>VLOOKUP(B274,B:F,HLOOKUP(Cover!$B$3,$B$4:$F$5,2,0),0)</f>
        <v>Potrebný preklad? Označ zelené bunky Y/N</v>
      </c>
      <c r="D274" s="16" t="s">
        <v>703</v>
      </c>
      <c r="E274" s="16" t="s">
        <v>702</v>
      </c>
      <c r="F274" s="16" t="s">
        <v>702</v>
      </c>
    </row>
    <row r="275" spans="2:6">
      <c r="B275" s="13">
        <f t="shared" si="4"/>
        <v>275</v>
      </c>
      <c r="C275" s="14" t="s">
        <v>485</v>
      </c>
      <c r="D275" s="14"/>
      <c r="E275" s="14"/>
      <c r="F275" s="14"/>
    </row>
    <row r="276" spans="2:6">
      <c r="B276" s="19">
        <f t="shared" si="4"/>
        <v>276</v>
      </c>
      <c r="C276" s="11" t="str">
        <f>VLOOKUP(B276,B:F,HLOOKUP(Cover!$B$3,$B$4:$F$5,2,0),0)</f>
        <v>Výsledok hospodárenia z bežnej činnosti pred zdanením daňou z príjmov (+/</v>
      </c>
      <c r="D276" s="438" t="s">
        <v>1614</v>
      </c>
      <c r="E276" s="438" t="s">
        <v>493</v>
      </c>
      <c r="F276" s="438" t="s">
        <v>1615</v>
      </c>
    </row>
    <row r="277" spans="2:6">
      <c r="B277" s="19">
        <f t="shared" si="4"/>
        <v>277</v>
      </c>
      <c r="C277" s="11" t="str">
        <f>VLOOKUP(B277,B:F,HLOOKUP(Cover!$B$3,$B$4:$F$5,2,0),0)</f>
        <v>Nepeňažné operácie ovplyvňujúce výsledok hospodárenia z bežnej činnosti pred zdanením daňou z príjmov (+/-)</v>
      </c>
      <c r="D277" s="438" t="s">
        <v>420</v>
      </c>
      <c r="E277" s="438" t="s">
        <v>494</v>
      </c>
      <c r="F277" s="438" t="s">
        <v>565</v>
      </c>
    </row>
    <row r="278" spans="2:6">
      <c r="B278" s="19">
        <f t="shared" si="4"/>
        <v>278</v>
      </c>
      <c r="C278" s="11" t="str">
        <f>VLOOKUP(B278,B:F,HLOOKUP(Cover!$B$3,$B$4:$F$5,2,0),0)</f>
        <v>Odpisy dlhodobého nehmotného majetku a dlhodobého hmotného majetku (+)</v>
      </c>
      <c r="D278" s="438" t="s">
        <v>421</v>
      </c>
      <c r="E278" s="438" t="s">
        <v>495</v>
      </c>
      <c r="F278" s="438" t="s">
        <v>566</v>
      </c>
    </row>
    <row r="279" spans="2:6" ht="19.5">
      <c r="B279" s="19">
        <f t="shared" si="4"/>
        <v>279</v>
      </c>
      <c r="C279" s="11" t="str">
        <f>VLOOKUP(B279,B:F,HLOOKUP(Cover!$B$3,$B$4:$F$5,2,0),0)</f>
        <v>Zostatková hodnota dlhodobého nehmotného majetku a dlhodobého hmotného majetku účtovaná pri vyradení tohto majetku do nákladov na bežnú činnosť, s výnimkou jeho predaja (+)</v>
      </c>
      <c r="D279" s="438" t="s">
        <v>422</v>
      </c>
      <c r="E279" s="438" t="s">
        <v>496</v>
      </c>
      <c r="F279" s="442" t="s">
        <v>567</v>
      </c>
    </row>
    <row r="280" spans="2:6">
      <c r="B280" s="19">
        <f t="shared" si="4"/>
        <v>280</v>
      </c>
      <c r="C280" s="11" t="str">
        <f>VLOOKUP(B280,B:F,HLOOKUP(Cover!$B$3,$B$4:$F$5,2,0),0)</f>
        <v>Odpis opravnej položky k nadobudnutému majetku (+/-)</v>
      </c>
      <c r="D280" s="438" t="s">
        <v>487</v>
      </c>
      <c r="E280" s="438" t="s">
        <v>1616</v>
      </c>
      <c r="F280" s="438" t="s">
        <v>568</v>
      </c>
    </row>
    <row r="281" spans="2:6">
      <c r="B281" s="19">
        <f t="shared" si="4"/>
        <v>281</v>
      </c>
      <c r="C281" s="11" t="str">
        <f>VLOOKUP(B281,B:F,HLOOKUP(Cover!$B$3,$B$4:$F$5,2,0),0)</f>
        <v>Zmena stavu rezerv (+/-)</v>
      </c>
      <c r="D281" s="438" t="s">
        <v>423</v>
      </c>
      <c r="E281" s="438" t="s">
        <v>497</v>
      </c>
      <c r="F281" s="438" t="s">
        <v>569</v>
      </c>
    </row>
    <row r="282" spans="2:6">
      <c r="B282" s="19">
        <f t="shared" si="4"/>
        <v>282</v>
      </c>
      <c r="C282" s="11" t="str">
        <f>VLOOKUP(B282,B:F,HLOOKUP(Cover!$B$3,$B$4:$F$5,2,0),0)</f>
        <v>Zmena stavu opravných položiek (+/-)</v>
      </c>
      <c r="D282" s="438" t="s">
        <v>424</v>
      </c>
      <c r="E282" s="438" t="s">
        <v>498</v>
      </c>
      <c r="F282" s="438" t="s">
        <v>570</v>
      </c>
    </row>
    <row r="283" spans="2:6">
      <c r="B283" s="19">
        <f t="shared" si="4"/>
        <v>283</v>
      </c>
      <c r="C283" s="11" t="str">
        <f>VLOOKUP(B283,B:F,HLOOKUP(Cover!$B$3,$B$4:$F$5,2,0),0)</f>
        <v>Zmena stavu položiek časového rozlíšenia nákladov a výnosov (+/-)</v>
      </c>
      <c r="D283" s="438" t="s">
        <v>425</v>
      </c>
      <c r="E283" s="438" t="s">
        <v>499</v>
      </c>
      <c r="F283" s="438" t="s">
        <v>1617</v>
      </c>
    </row>
    <row r="284" spans="2:6">
      <c r="B284" s="19">
        <f t="shared" ref="B284:B347" si="5">B283+1</f>
        <v>284</v>
      </c>
      <c r="C284" s="11" t="str">
        <f>VLOOKUP(B284,B:F,HLOOKUP(Cover!$B$3,$B$4:$F$5,2,0),0)</f>
        <v>Dividendy a iné podiely na zisku účtované do výnosov (-)</v>
      </c>
      <c r="D284" s="438" t="s">
        <v>426</v>
      </c>
      <c r="E284" s="438" t="s">
        <v>500</v>
      </c>
      <c r="F284" s="438" t="s">
        <v>571</v>
      </c>
    </row>
    <row r="285" spans="2:6">
      <c r="B285" s="19">
        <f t="shared" si="5"/>
        <v>285</v>
      </c>
      <c r="C285" s="11" t="str">
        <f>VLOOKUP(B285,B:F,HLOOKUP(Cover!$B$3,$B$4:$F$5,2,0),0)</f>
        <v>Úroky účtované do nákladov (+)</v>
      </c>
      <c r="D285" s="438" t="s">
        <v>427</v>
      </c>
      <c r="E285" s="438" t="s">
        <v>501</v>
      </c>
      <c r="F285" s="438" t="s">
        <v>572</v>
      </c>
    </row>
    <row r="286" spans="2:6">
      <c r="B286" s="19">
        <f t="shared" si="5"/>
        <v>286</v>
      </c>
      <c r="C286" s="11" t="str">
        <f>VLOOKUP(B286,B:F,HLOOKUP(Cover!$B$3,$B$4:$F$5,2,0),0)</f>
        <v>Úroky účtované do výnosov (-)</v>
      </c>
      <c r="D286" s="438" t="s">
        <v>428</v>
      </c>
      <c r="E286" s="438" t="s">
        <v>502</v>
      </c>
      <c r="F286" s="438" t="s">
        <v>573</v>
      </c>
    </row>
    <row r="287" spans="2:6">
      <c r="B287" s="19">
        <f t="shared" si="5"/>
        <v>287</v>
      </c>
      <c r="C287" s="11" t="str">
        <f>VLOOKUP(B287,B:F,HLOOKUP(Cover!$B$3,$B$4:$F$5,2,0),0)</f>
        <v xml:space="preserve">Kurzový zisk/strata vyčíslený k peňažným prostriedkom a peňažným ekvivalentom ku dňu, ku ktorému sa zostavuje účtovná závierka (-/+) </v>
      </c>
      <c r="D287" s="438" t="s">
        <v>429</v>
      </c>
      <c r="E287" s="438" t="s">
        <v>503</v>
      </c>
      <c r="F287" s="438" t="s">
        <v>574</v>
      </c>
    </row>
    <row r="288" spans="2:6" ht="15">
      <c r="B288" s="19">
        <f t="shared" si="5"/>
        <v>288</v>
      </c>
      <c r="C288" s="11" t="str">
        <f>VLOOKUP(B288,B:F,HLOOKUP(Cover!$B$3,$B$4:$F$5,2,0),0)</f>
        <v>Výsledok z predaja dlhodobého majetku, s výnimkou majetku, ktorý sa považuje za peňažný ekvivalent (+/-)</v>
      </c>
      <c r="D288" s="438" t="s">
        <v>488</v>
      </c>
      <c r="E288" s="438" t="s">
        <v>1618</v>
      </c>
      <c r="F288" s="438" t="s">
        <v>1619</v>
      </c>
    </row>
    <row r="289" spans="2:6">
      <c r="B289" s="19">
        <f t="shared" si="5"/>
        <v>289</v>
      </c>
      <c r="C289" s="11" t="str">
        <f>VLOOKUP(B289,B:F,HLOOKUP(Cover!$B$3,$B$4:$F$5,2,0),0)</f>
        <v>Ostatné položky nepeňažného charakteru (+/-)</v>
      </c>
      <c r="D289" s="438" t="s">
        <v>430</v>
      </c>
      <c r="E289" s="438" t="s">
        <v>504</v>
      </c>
      <c r="F289" s="438" t="s">
        <v>575</v>
      </c>
    </row>
    <row r="290" spans="2:6">
      <c r="B290" s="19">
        <f t="shared" si="5"/>
        <v>290</v>
      </c>
      <c r="C290" s="11" t="str">
        <f>VLOOKUP(B290,B:F,HLOOKUP(Cover!$B$3,$B$4:$F$5,2,0),0)</f>
        <v>Vplyv zmien stavu pracovného kapitálu na výsledok hospodárenia z bežnej činnosti</v>
      </c>
      <c r="D290" s="438" t="s">
        <v>431</v>
      </c>
      <c r="E290" s="438" t="s">
        <v>505</v>
      </c>
      <c r="F290" s="438" t="s">
        <v>576</v>
      </c>
    </row>
    <row r="291" spans="2:6">
      <c r="B291" s="19">
        <f t="shared" si="5"/>
        <v>291</v>
      </c>
      <c r="C291" s="11" t="str">
        <f>VLOOKUP(B291,B:F,HLOOKUP(Cover!$B$3,$B$4:$F$5,2,0),0)</f>
        <v>Zmena stavu pohľadávok z prevádzkovej činnosti (-/+)</v>
      </c>
      <c r="D291" s="438" t="s">
        <v>432</v>
      </c>
      <c r="E291" s="438" t="s">
        <v>506</v>
      </c>
      <c r="F291" s="438" t="s">
        <v>577</v>
      </c>
    </row>
    <row r="292" spans="2:6">
      <c r="B292" s="19">
        <f t="shared" si="5"/>
        <v>292</v>
      </c>
      <c r="C292" s="11" t="str">
        <f>VLOOKUP(B292,B:F,HLOOKUP(Cover!$B$3,$B$4:$F$5,2,0),0)</f>
        <v>Zmena stavu záväzkov z prevádzkovej činnosti (+/-)</v>
      </c>
      <c r="D292" s="438" t="s">
        <v>433</v>
      </c>
      <c r="E292" s="438" t="s">
        <v>507</v>
      </c>
      <c r="F292" s="438" t="s">
        <v>578</v>
      </c>
    </row>
    <row r="293" spans="2:6">
      <c r="B293" s="19">
        <f t="shared" si="5"/>
        <v>293</v>
      </c>
      <c r="C293" s="11" t="str">
        <f>VLOOKUP(B293,B:F,HLOOKUP(Cover!$B$3,$B$4:$F$5,2,0),0)</f>
        <v>Zmena stavu zásob (-/+)</v>
      </c>
      <c r="D293" s="438" t="s">
        <v>434</v>
      </c>
      <c r="E293" s="438" t="s">
        <v>508</v>
      </c>
      <c r="F293" s="438" t="s">
        <v>579</v>
      </c>
    </row>
    <row r="294" spans="2:6">
      <c r="B294" s="19">
        <f t="shared" si="5"/>
        <v>294</v>
      </c>
      <c r="C294" s="11" t="str">
        <f>VLOOKUP(B294,B:F,HLOOKUP(Cover!$B$3,$B$4:$F$5,2,0),0)</f>
        <v xml:space="preserve">Zmena stavu krátkodobého finančného majetku, s výnimkou majetku, ktorý je súčasťou peňažných prostriedkov a peňažných ekvivalentov (-/+) </v>
      </c>
      <c r="D294" s="438" t="s">
        <v>435</v>
      </c>
      <c r="E294" s="438" t="s">
        <v>509</v>
      </c>
      <c r="F294" s="438" t="s">
        <v>580</v>
      </c>
    </row>
    <row r="295" spans="2:6" ht="19.5">
      <c r="B295" s="19">
        <f t="shared" si="5"/>
        <v>295</v>
      </c>
      <c r="C295" s="11" t="str">
        <f>VLOOKUP(B295,B:F,HLOOKUP(Cover!$B$3,$B$4:$F$5,2,0),0)</f>
        <v>Peňažné toky z prevádzkovej činnosti s výnimkou príjmov a výdavkov, ktoré sa uvádzajú osobitne v iných častiach prehľadu peňažných tokov (+/-), (súčet Z/S+A.1.+A.2.)</v>
      </c>
      <c r="D295" s="438" t="s">
        <v>704</v>
      </c>
      <c r="E295" s="438" t="s">
        <v>510</v>
      </c>
      <c r="F295" s="442" t="s">
        <v>581</v>
      </c>
    </row>
    <row r="296" spans="2:6">
      <c r="B296" s="19">
        <f t="shared" si="5"/>
        <v>296</v>
      </c>
      <c r="C296" s="11" t="str">
        <f>VLOOKUP(B296,B:F,HLOOKUP(Cover!$B$3,$B$4:$F$5,2,0),0)</f>
        <v>Prijaté úroky (+)</v>
      </c>
      <c r="D296" s="438" t="s">
        <v>436</v>
      </c>
      <c r="E296" s="438" t="s">
        <v>511</v>
      </c>
      <c r="F296" s="438" t="s">
        <v>582</v>
      </c>
    </row>
    <row r="297" spans="2:6">
      <c r="B297" s="19">
        <f t="shared" si="5"/>
        <v>297</v>
      </c>
      <c r="C297" s="11" t="str">
        <f>VLOOKUP(B297,B:F,HLOOKUP(Cover!$B$3,$B$4:$F$5,2,0),0)</f>
        <v>Výdavky na zaplatené úroky (-)</v>
      </c>
      <c r="D297" s="438" t="s">
        <v>437</v>
      </c>
      <c r="E297" s="438" t="s">
        <v>512</v>
      </c>
      <c r="F297" s="438" t="s">
        <v>583</v>
      </c>
    </row>
    <row r="298" spans="2:6">
      <c r="B298" s="19">
        <f t="shared" si="5"/>
        <v>298</v>
      </c>
      <c r="C298" s="11" t="str">
        <f>VLOOKUP(B298,B:F,HLOOKUP(Cover!$B$3,$B$4:$F$5,2,0),0)</f>
        <v>Príjmy z dividend a iných podielov na zisku (+)</v>
      </c>
      <c r="D298" s="438" t="s">
        <v>438</v>
      </c>
      <c r="E298" s="438" t="s">
        <v>513</v>
      </c>
      <c r="F298" s="438" t="s">
        <v>584</v>
      </c>
    </row>
    <row r="299" spans="2:6">
      <c r="B299" s="19">
        <f t="shared" si="5"/>
        <v>299</v>
      </c>
      <c r="C299" s="11" t="str">
        <f>VLOOKUP(B299,B:F,HLOOKUP(Cover!$B$3,$B$4:$F$5,2,0),0)</f>
        <v>Výdavky na vyplatené dividendy a iné podiely na zisku (-)</v>
      </c>
      <c r="D299" s="438" t="s">
        <v>439</v>
      </c>
      <c r="E299" s="438" t="s">
        <v>514</v>
      </c>
      <c r="F299" s="438" t="s">
        <v>585</v>
      </c>
    </row>
    <row r="300" spans="2:6">
      <c r="B300" s="19">
        <f t="shared" si="5"/>
        <v>300</v>
      </c>
      <c r="C300" s="11" t="str">
        <f>VLOOKUP(B300,B:F,HLOOKUP(Cover!$B$3,$B$4:$F$5,2,0),0)</f>
        <v>Výdavky na daň z príjmov účtovnej jednotky (-/+)</v>
      </c>
      <c r="D300" s="438" t="s">
        <v>440</v>
      </c>
      <c r="E300" s="438" t="s">
        <v>515</v>
      </c>
      <c r="F300" s="438" t="s">
        <v>1620</v>
      </c>
    </row>
    <row r="301" spans="2:6">
      <c r="B301" s="19">
        <f t="shared" si="5"/>
        <v>301</v>
      </c>
      <c r="C301" s="11" t="str">
        <f>VLOOKUP(B301,B:F,HLOOKUP(Cover!$B$3,$B$4:$F$5,2,0),0)</f>
        <v>Príjmy výnimočného rozsahu alebo výskytu vzťahujúce sa na prevádzkovú činnosť (+)</v>
      </c>
      <c r="D301" s="438" t="s">
        <v>1621</v>
      </c>
      <c r="E301" s="438" t="s">
        <v>1622</v>
      </c>
      <c r="F301" s="438" t="s">
        <v>586</v>
      </c>
    </row>
    <row r="302" spans="2:6">
      <c r="B302" s="19">
        <f t="shared" si="5"/>
        <v>302</v>
      </c>
      <c r="C302" s="11" t="str">
        <f>VLOOKUP(B302,B:F,HLOOKUP(Cover!$B$3,$B$4:$F$5,2,0),0)</f>
        <v>Výdavky výnimočného rozsahu alebo výskytu vzťahujúce sa na prevádzkovú činnosť (-)</v>
      </c>
      <c r="D302" s="438" t="s">
        <v>1623</v>
      </c>
      <c r="E302" s="438" t="s">
        <v>1624</v>
      </c>
      <c r="F302" s="438" t="s">
        <v>587</v>
      </c>
    </row>
    <row r="303" spans="2:6">
      <c r="B303" s="19">
        <f t="shared" si="5"/>
        <v>303</v>
      </c>
      <c r="C303" s="11" t="str">
        <f>VLOOKUP(B303,B:F,HLOOKUP(Cover!$B$3,$B$4:$F$5,2,0),0)</f>
        <v>Čisté peňažné toky z prevádzkovej činnosti</v>
      </c>
      <c r="D303" s="438" t="s">
        <v>441</v>
      </c>
      <c r="E303" s="438" t="s">
        <v>516</v>
      </c>
      <c r="F303" s="438" t="s">
        <v>1625</v>
      </c>
    </row>
    <row r="304" spans="2:6">
      <c r="B304" s="19">
        <f t="shared" si="5"/>
        <v>304</v>
      </c>
      <c r="C304" s="11" t="str">
        <f>VLOOKUP(B304,B:F,HLOOKUP(Cover!$B$3,$B$4:$F$5,2,0),0)</f>
        <v>Výdavky na obstaranie dlhodobého nehmotného majetku (-)</v>
      </c>
      <c r="D304" s="438" t="s">
        <v>443</v>
      </c>
      <c r="E304" s="438" t="s">
        <v>518</v>
      </c>
      <c r="F304" s="438" t="s">
        <v>589</v>
      </c>
    </row>
    <row r="305" spans="2:6">
      <c r="B305" s="19">
        <f t="shared" si="5"/>
        <v>305</v>
      </c>
      <c r="C305" s="11" t="str">
        <f>VLOOKUP(B305,B:F,HLOOKUP(Cover!$B$3,$B$4:$F$5,2,0),0)</f>
        <v>Výdavky na obstaranie dlhodobého hmotného majetku (-)</v>
      </c>
      <c r="D305" s="438" t="s">
        <v>444</v>
      </c>
      <c r="E305" s="438" t="s">
        <v>519</v>
      </c>
      <c r="F305" s="438" t="s">
        <v>590</v>
      </c>
    </row>
    <row r="306" spans="2:6">
      <c r="B306" s="19">
        <f t="shared" si="5"/>
        <v>306</v>
      </c>
      <c r="C306" s="11" t="str">
        <f>VLOOKUP(B306,B:F,HLOOKUP(Cover!$B$3,$B$4:$F$5,2,0),0)</f>
        <v>Výdavky na obstaranie dlhodobých cenných papierov a podielov v iných účtovných jednotkách, s výnimkou cenných papierov, ktoré sa považujú za peňažné ekvivalenty a cenných papierov určených na predaj alebo na obchodovanie (-)</v>
      </c>
      <c r="D306" s="438" t="s">
        <v>445</v>
      </c>
      <c r="E306" s="438" t="s">
        <v>520</v>
      </c>
      <c r="F306" s="438" t="s">
        <v>1626</v>
      </c>
    </row>
    <row r="307" spans="2:6">
      <c r="B307" s="19">
        <f t="shared" si="5"/>
        <v>307</v>
      </c>
      <c r="C307" s="11" t="str">
        <f>VLOOKUP(B307,B:F,HLOOKUP(Cover!$B$3,$B$4:$F$5,2,0),0)</f>
        <v>Príjmy z predaja dlhodobého nehmotného majetku (+)</v>
      </c>
      <c r="D307" s="438" t="s">
        <v>446</v>
      </c>
      <c r="E307" s="438" t="s">
        <v>521</v>
      </c>
      <c r="F307" s="438" t="s">
        <v>591</v>
      </c>
    </row>
    <row r="308" spans="2:6">
      <c r="B308" s="19">
        <f t="shared" si="5"/>
        <v>308</v>
      </c>
      <c r="C308" s="11" t="str">
        <f>VLOOKUP(B308,B:F,HLOOKUP(Cover!$B$3,$B$4:$F$5,2,0),0)</f>
        <v>Príjmy z predaja dlhodobého hmotného majetku (+)</v>
      </c>
      <c r="D308" s="438" t="s">
        <v>447</v>
      </c>
      <c r="E308" s="438" t="s">
        <v>522</v>
      </c>
      <c r="F308" s="438" t="s">
        <v>592</v>
      </c>
    </row>
    <row r="309" spans="2:6" ht="29.25">
      <c r="B309" s="19">
        <f t="shared" si="5"/>
        <v>309</v>
      </c>
      <c r="C309" s="11" t="str">
        <f>VLOOKUP(B309,B:F,HLOOKUP(Cover!$B$3,$B$4:$F$5,2,0),0)</f>
        <v>Príjmy z predaja dlhodobých cenných papierov a podielov v iných účtovných jednotkách, s výnimkou cenných papierov, ktoré sa považujú za peňažné ekvivalenty a cenných papierov určených na predaj alebo na obchodovanie (+)</v>
      </c>
      <c r="D309" s="438" t="s">
        <v>448</v>
      </c>
      <c r="E309" s="438" t="s">
        <v>523</v>
      </c>
      <c r="F309" s="442" t="s">
        <v>1627</v>
      </c>
    </row>
    <row r="310" spans="2:6" ht="19.5">
      <c r="B310" s="19">
        <f t="shared" si="5"/>
        <v>310</v>
      </c>
      <c r="C310" s="11" t="str">
        <f>VLOOKUP(B310,B:F,HLOOKUP(Cover!$B$3,$B$4:$F$5,2,0),0)</f>
        <v>Výdavky na dlhodobé pôžičky poskytnuté účtovnou jednotkou inej účtovnej jednotke, ktorá je súčasťou konsolidovaného celku (-)</v>
      </c>
      <c r="D310" s="438" t="s">
        <v>449</v>
      </c>
      <c r="E310" s="438" t="s">
        <v>524</v>
      </c>
      <c r="F310" s="442" t="s">
        <v>1628</v>
      </c>
    </row>
    <row r="311" spans="2:6" ht="19.5">
      <c r="B311" s="19">
        <f t="shared" si="5"/>
        <v>311</v>
      </c>
      <c r="C311" s="11" t="str">
        <f>VLOOKUP(B311,B:F,HLOOKUP(Cover!$B$3,$B$4:$F$5,2,0),0)</f>
        <v>Príjmy zo splácania dlhodobých pôžičiek poskytnutých účtovnou jednotkou inej účtovnej jednotke, ktorá je súčasťou konsolidovaného celku (+)</v>
      </c>
      <c r="D311" s="438" t="s">
        <v>450</v>
      </c>
      <c r="E311" s="438" t="s">
        <v>525</v>
      </c>
      <c r="F311" s="442" t="s">
        <v>1629</v>
      </c>
    </row>
    <row r="312" spans="2:6" ht="19.5">
      <c r="B312" s="19">
        <f t="shared" si="5"/>
        <v>312</v>
      </c>
      <c r="C312" s="11" t="str">
        <f>VLOOKUP(B312,B:F,HLOOKUP(Cover!$B$3,$B$4:$F$5,2,0),0)</f>
        <v>Výdavky na dlhodobé pôžičky poskytnuté účtovnou jednotkou tretím osobám s výnimkou dlhodobých pôžičiek poskytnutých účtovnej jednotke, ktorá je súčasťou konsolidovaného celku (-)</v>
      </c>
      <c r="D312" s="438" t="s">
        <v>451</v>
      </c>
      <c r="E312" s="438" t="s">
        <v>526</v>
      </c>
      <c r="F312" s="442" t="s">
        <v>1630</v>
      </c>
    </row>
    <row r="313" spans="2:6" ht="19.5">
      <c r="B313" s="19">
        <f t="shared" si="5"/>
        <v>313</v>
      </c>
      <c r="C313" s="11" t="str">
        <f>VLOOKUP(B313,B:F,HLOOKUP(Cover!$B$3,$B$4:$F$5,2,0),0)</f>
        <v>Príjmy zo splácania pôžičiek poskytnutých účtovnou jednotkou tretím osobám, s výnimkou pôžičiek poskytnutých účtovnej jednotke, ktorá je súčasťou konsolidovaného celku (+)</v>
      </c>
      <c r="D313" s="438" t="s">
        <v>452</v>
      </c>
      <c r="E313" s="438" t="s">
        <v>525</v>
      </c>
      <c r="F313" s="442" t="s">
        <v>1631</v>
      </c>
    </row>
    <row r="314" spans="2:6">
      <c r="B314" s="19">
        <f t="shared" si="5"/>
        <v>314</v>
      </c>
      <c r="C314" s="11" t="str">
        <f>VLOOKUP(B314,B:F,HLOOKUP(Cover!$B$3,$B$4:$F$5,2,0),0)</f>
        <v>Prijaté úroky (+)</v>
      </c>
      <c r="D314" s="438" t="s">
        <v>436</v>
      </c>
      <c r="E314" s="438" t="s">
        <v>511</v>
      </c>
      <c r="F314" s="438" t="s">
        <v>1632</v>
      </c>
    </row>
    <row r="315" spans="2:6">
      <c r="B315" s="19">
        <f t="shared" si="5"/>
        <v>315</v>
      </c>
      <c r="C315" s="11" t="str">
        <f>VLOOKUP(B315,B:F,HLOOKUP(Cover!$B$3,$B$4:$F$5,2,0),0)</f>
        <v>Príjmy z dividend a iných podielov na zisku (+)</v>
      </c>
      <c r="D315" s="438" t="s">
        <v>438</v>
      </c>
      <c r="E315" s="438" t="s">
        <v>513</v>
      </c>
      <c r="F315" s="438" t="s">
        <v>593</v>
      </c>
    </row>
    <row r="316" spans="2:6">
      <c r="B316" s="19">
        <f t="shared" si="5"/>
        <v>316</v>
      </c>
      <c r="C316" s="11" t="str">
        <f>VLOOKUP(B316,B:F,HLOOKUP(Cover!$B$3,$B$4:$F$5,2,0),0)</f>
        <v>Výdavky súvisiace s derivátmi s výnimkou, ak sú určené na predaj alebo na obchodovanie (-)</v>
      </c>
      <c r="D316" s="438" t="s">
        <v>453</v>
      </c>
      <c r="E316" s="438" t="s">
        <v>527</v>
      </c>
      <c r="F316" s="438" t="s">
        <v>1633</v>
      </c>
    </row>
    <row r="317" spans="2:6">
      <c r="B317" s="19">
        <f t="shared" si="5"/>
        <v>317</v>
      </c>
      <c r="C317" s="11" t="str">
        <f>VLOOKUP(B317,B:F,HLOOKUP(Cover!$B$3,$B$4:$F$5,2,0),0)</f>
        <v>Príjmy súvisiace s derivátmi s výnimkou, ak sú určené na predaj alebo na obchodovanie (-)</v>
      </c>
      <c r="D317" s="438" t="s">
        <v>454</v>
      </c>
      <c r="E317" s="438" t="s">
        <v>528</v>
      </c>
      <c r="F317" s="438" t="s">
        <v>1634</v>
      </c>
    </row>
    <row r="318" spans="2:6">
      <c r="B318" s="19">
        <f t="shared" si="5"/>
        <v>318</v>
      </c>
      <c r="C318" s="11" t="str">
        <f>VLOOKUP(B318,B:F,HLOOKUP(Cover!$B$3,$B$4:$F$5,2,0),0)</f>
        <v>Výdavky na daň z príjmov účtovnej jednotky (-)</v>
      </c>
      <c r="D318" s="438" t="s">
        <v>455</v>
      </c>
      <c r="E318" s="438" t="s">
        <v>529</v>
      </c>
      <c r="F318" s="438" t="s">
        <v>1635</v>
      </c>
    </row>
    <row r="319" spans="2:6">
      <c r="B319" s="19">
        <f t="shared" si="5"/>
        <v>319</v>
      </c>
      <c r="C319" s="11" t="str">
        <f>VLOOKUP(B319,B:F,HLOOKUP(Cover!$B$3,$B$4:$F$5,2,0),0)</f>
        <v>Príjmy výnimočného rozsahu alebo výskytu vzťahujúce sa na investičnú činnosť (+)</v>
      </c>
      <c r="D319" s="438" t="s">
        <v>1636</v>
      </c>
      <c r="E319" s="438" t="s">
        <v>1637</v>
      </c>
      <c r="F319" s="438" t="s">
        <v>594</v>
      </c>
    </row>
    <row r="320" spans="2:6">
      <c r="B320" s="19">
        <f t="shared" si="5"/>
        <v>320</v>
      </c>
      <c r="C320" s="11" t="str">
        <f>VLOOKUP(B320,B:F,HLOOKUP(Cover!$B$3,$B$4:$F$5,2,0),0)</f>
        <v>Výdavky výnimočného rozsahu alebo výskytu vzťahujúce sa na investičnú činnosť (-)</v>
      </c>
      <c r="D320" s="438" t="s">
        <v>1638</v>
      </c>
      <c r="E320" s="438" t="s">
        <v>1639</v>
      </c>
      <c r="F320" s="438" t="s">
        <v>595</v>
      </c>
    </row>
    <row r="321" spans="2:6">
      <c r="B321" s="19">
        <f t="shared" si="5"/>
        <v>321</v>
      </c>
      <c r="C321" s="11" t="str">
        <f>VLOOKUP(B321,B:F,HLOOKUP(Cover!$B$3,$B$4:$F$5,2,0),0)</f>
        <v>Ostatné príjmy vzťahujúce sa na investičnú činnosť (+)</v>
      </c>
      <c r="D321" s="438" t="s">
        <v>456</v>
      </c>
      <c r="E321" s="438" t="s">
        <v>530</v>
      </c>
      <c r="F321" s="438" t="s">
        <v>596</v>
      </c>
    </row>
    <row r="322" spans="2:6">
      <c r="B322" s="19">
        <f t="shared" si="5"/>
        <v>322</v>
      </c>
      <c r="C322" s="11" t="str">
        <f>VLOOKUP(B322,B:F,HLOOKUP(Cover!$B$3,$B$4:$F$5,2,0),0)</f>
        <v>Ostatné výdavky vzťahujúce sa na investičnú činnosť (-)</v>
      </c>
      <c r="D322" s="438" t="s">
        <v>457</v>
      </c>
      <c r="E322" s="438" t="s">
        <v>531</v>
      </c>
      <c r="F322" s="438" t="s">
        <v>597</v>
      </c>
    </row>
    <row r="323" spans="2:6">
      <c r="B323" s="19">
        <f t="shared" si="5"/>
        <v>323</v>
      </c>
      <c r="C323" s="11" t="str">
        <f>VLOOKUP(B323,B:F,HLOOKUP(Cover!$B$3,$B$4:$F$5,2,0),0)</f>
        <v>Čisté peňažné toky z investičnej činnosti</v>
      </c>
      <c r="D323" s="438" t="s">
        <v>458</v>
      </c>
      <c r="E323" s="438" t="s">
        <v>532</v>
      </c>
      <c r="F323" s="438" t="s">
        <v>1640</v>
      </c>
    </row>
    <row r="324" spans="2:6">
      <c r="B324" s="19">
        <f t="shared" si="5"/>
        <v>324</v>
      </c>
      <c r="C324" s="11" t="str">
        <f>VLOOKUP(B324,B:F,HLOOKUP(Cover!$B$3,$B$4:$F$5,2,0),0)</f>
        <v>Peňažné toky vo vlastnom imaní</v>
      </c>
      <c r="D324" s="438" t="s">
        <v>460</v>
      </c>
      <c r="E324" s="438" t="s">
        <v>534</v>
      </c>
      <c r="F324" s="438" t="s">
        <v>599</v>
      </c>
    </row>
    <row r="325" spans="2:6">
      <c r="B325" s="19">
        <f t="shared" si="5"/>
        <v>325</v>
      </c>
      <c r="C325" s="11" t="str">
        <f>VLOOKUP(B325,B:F,HLOOKUP(Cover!$B$3,$B$4:$F$5,2,0),0)</f>
        <v>Príjmy z upísaných akcií a obchodných podielov (+)</v>
      </c>
      <c r="D325" s="438" t="s">
        <v>461</v>
      </c>
      <c r="E325" s="438" t="s">
        <v>535</v>
      </c>
      <c r="F325" s="438" t="s">
        <v>600</v>
      </c>
    </row>
    <row r="326" spans="2:6">
      <c r="B326" s="19">
        <f t="shared" si="5"/>
        <v>326</v>
      </c>
      <c r="C326" s="11" t="str">
        <f>VLOOKUP(B326,B:F,HLOOKUP(Cover!$B$3,$B$4:$F$5,2,0),0)</f>
        <v>Príjmy z ďalších vkladov do vlastného imania spoločníkmi (+)</v>
      </c>
      <c r="D326" s="438" t="s">
        <v>462</v>
      </c>
      <c r="E326" s="438" t="s">
        <v>536</v>
      </c>
      <c r="F326" s="438" t="s">
        <v>1641</v>
      </c>
    </row>
    <row r="327" spans="2:6">
      <c r="B327" s="19">
        <f t="shared" si="5"/>
        <v>327</v>
      </c>
      <c r="C327" s="11" t="str">
        <f>VLOOKUP(B327,B:F,HLOOKUP(Cover!$B$3,$B$4:$F$5,2,0),0)</f>
        <v>Prijaté peňažné dary (+)</v>
      </c>
      <c r="D327" s="438" t="s">
        <v>463</v>
      </c>
      <c r="E327" s="438" t="s">
        <v>537</v>
      </c>
      <c r="F327" s="438" t="s">
        <v>601</v>
      </c>
    </row>
    <row r="328" spans="2:6">
      <c r="B328" s="19">
        <f t="shared" si="5"/>
        <v>328</v>
      </c>
      <c r="C328" s="11" t="str">
        <f>VLOOKUP(B328,B:F,HLOOKUP(Cover!$B$3,$B$4:$F$5,2,0),0)</f>
        <v>Príjmy z úhrady straty spoločníkmi (+)</v>
      </c>
      <c r="D328" s="438" t="s">
        <v>464</v>
      </c>
      <c r="E328" s="438" t="s">
        <v>538</v>
      </c>
      <c r="F328" s="438" t="s">
        <v>1642</v>
      </c>
    </row>
    <row r="329" spans="2:6">
      <c r="B329" s="19">
        <f t="shared" si="5"/>
        <v>329</v>
      </c>
      <c r="C329" s="11" t="str">
        <f>VLOOKUP(B329,B:F,HLOOKUP(Cover!$B$3,$B$4:$F$5,2,0),0)</f>
        <v>Výdavky na obstaranie alebo spätné odkúpenie vlastných akcií a vlastných obchodných podielov (-)</v>
      </c>
      <c r="D329" s="438" t="s">
        <v>465</v>
      </c>
      <c r="E329" s="438" t="s">
        <v>539</v>
      </c>
      <c r="F329" s="438" t="s">
        <v>602</v>
      </c>
    </row>
    <row r="330" spans="2:6">
      <c r="B330" s="19">
        <f t="shared" si="5"/>
        <v>330</v>
      </c>
      <c r="C330" s="11" t="str">
        <f>VLOOKUP(B330,B:F,HLOOKUP(Cover!$B$3,$B$4:$F$5,2,0),0)</f>
        <v>Výdavky spojené so znížením fondov vytvorených účtovnou jednotkou (-)</v>
      </c>
      <c r="D330" s="438" t="s">
        <v>466</v>
      </c>
      <c r="E330" s="438" t="s">
        <v>540</v>
      </c>
      <c r="F330" s="438" t="s">
        <v>1643</v>
      </c>
    </row>
    <row r="331" spans="2:6">
      <c r="B331" s="19">
        <f t="shared" si="5"/>
        <v>331</v>
      </c>
      <c r="C331" s="11" t="str">
        <f>VLOOKUP(B331,B:F,HLOOKUP(Cover!$B$3,$B$4:$F$5,2,0),0)</f>
        <v>Výdavky na vyplatenie podielu na vlastnom imaní spoločníkmi účtovnej jednotky (-)</v>
      </c>
      <c r="D331" s="438" t="s">
        <v>467</v>
      </c>
      <c r="E331" s="438" t="s">
        <v>541</v>
      </c>
      <c r="F331" s="438" t="s">
        <v>1644</v>
      </c>
    </row>
    <row r="332" spans="2:6">
      <c r="B332" s="19">
        <f t="shared" si="5"/>
        <v>332</v>
      </c>
      <c r="C332" s="11" t="str">
        <f>VLOOKUP(B332,B:F,HLOOKUP(Cover!$B$3,$B$4:$F$5,2,0),0)</f>
        <v>Výdavky z iných dôvodov, ktoré súvisia so znížením vlastného imania (-)</v>
      </c>
      <c r="D332" s="438" t="s">
        <v>468</v>
      </c>
      <c r="E332" s="438" t="s">
        <v>542</v>
      </c>
      <c r="F332" s="438" t="s">
        <v>603</v>
      </c>
    </row>
    <row r="333" spans="2:6">
      <c r="B333" s="19">
        <f t="shared" si="5"/>
        <v>333</v>
      </c>
      <c r="C333" s="11" t="str">
        <f>VLOOKUP(B333,B:F,HLOOKUP(Cover!$B$3,$B$4:$F$5,2,0),0)</f>
        <v>Peňažné toky vznikajúce z dlhodobých záväzkov a krátkodobých záväzkov z finančnej činnosti</v>
      </c>
      <c r="D333" s="438" t="s">
        <v>469</v>
      </c>
      <c r="E333" s="438" t="s">
        <v>543</v>
      </c>
      <c r="F333" s="438" t="s">
        <v>1645</v>
      </c>
    </row>
    <row r="334" spans="2:6">
      <c r="B334" s="19">
        <f t="shared" si="5"/>
        <v>334</v>
      </c>
      <c r="C334" s="11" t="str">
        <f>VLOOKUP(B334,B:F,HLOOKUP(Cover!$B$3,$B$4:$F$5,2,0),0)</f>
        <v>Príjmy z emisie dlhových cenných papierov (+)</v>
      </c>
      <c r="D334" s="438" t="s">
        <v>470</v>
      </c>
      <c r="E334" s="438" t="s">
        <v>544</v>
      </c>
      <c r="F334" s="438" t="s">
        <v>604</v>
      </c>
    </row>
    <row r="335" spans="2:6">
      <c r="B335" s="19">
        <f t="shared" si="5"/>
        <v>335</v>
      </c>
      <c r="C335" s="11" t="str">
        <f>VLOOKUP(B335,B:F,HLOOKUP(Cover!$B$3,$B$4:$F$5,2,0),0)</f>
        <v>Výdavky na úhradu záväzkov z dlhových cenných papierov (-)</v>
      </c>
      <c r="D335" s="438" t="s">
        <v>471</v>
      </c>
      <c r="E335" s="438" t="s">
        <v>545</v>
      </c>
      <c r="F335" s="438" t="s">
        <v>605</v>
      </c>
    </row>
    <row r="336" spans="2:6">
      <c r="B336" s="19">
        <f t="shared" si="5"/>
        <v>336</v>
      </c>
      <c r="C336" s="11" t="str">
        <f>VLOOKUP(B336,B:F,HLOOKUP(Cover!$B$3,$B$4:$F$5,2,0),0)</f>
        <v>Príjmy z úverov (+)</v>
      </c>
      <c r="D336" s="438" t="s">
        <v>472</v>
      </c>
      <c r="E336" s="438" t="s">
        <v>546</v>
      </c>
      <c r="F336" s="438" t="s">
        <v>606</v>
      </c>
    </row>
    <row r="337" spans="2:6">
      <c r="B337" s="19">
        <f t="shared" si="5"/>
        <v>337</v>
      </c>
      <c r="C337" s="11" t="str">
        <f>VLOOKUP(B337,B:F,HLOOKUP(Cover!$B$3,$B$4:$F$5,2,0),0)</f>
        <v>Výdavky na splácanie úverov (-)</v>
      </c>
      <c r="D337" s="438" t="s">
        <v>473</v>
      </c>
      <c r="E337" s="438" t="s">
        <v>547</v>
      </c>
      <c r="F337" s="438" t="s">
        <v>1646</v>
      </c>
    </row>
    <row r="338" spans="2:6">
      <c r="B338" s="19">
        <f t="shared" si="5"/>
        <v>338</v>
      </c>
      <c r="C338" s="11" t="str">
        <f>VLOOKUP(B338,B:F,HLOOKUP(Cover!$B$3,$B$4:$F$5,2,0),0)</f>
        <v>Príjmy z prijatých pôžičiek (+)</v>
      </c>
      <c r="D338" s="438" t="s">
        <v>474</v>
      </c>
      <c r="E338" s="438" t="s">
        <v>548</v>
      </c>
      <c r="F338" s="438" t="s">
        <v>607</v>
      </c>
    </row>
    <row r="339" spans="2:6">
      <c r="B339" s="19">
        <f t="shared" si="5"/>
        <v>339</v>
      </c>
      <c r="C339" s="11" t="str">
        <f>VLOOKUP(B339,B:F,HLOOKUP(Cover!$B$3,$B$4:$F$5,2,0),0)</f>
        <v>Výdavky na splácanie pôžičiek (-)</v>
      </c>
      <c r="D339" s="438" t="s">
        <v>475</v>
      </c>
      <c r="E339" s="438" t="s">
        <v>549</v>
      </c>
      <c r="F339" s="438" t="s">
        <v>608</v>
      </c>
    </row>
    <row r="340" spans="2:6">
      <c r="B340" s="19">
        <f t="shared" si="5"/>
        <v>340</v>
      </c>
      <c r="C340" s="11" t="str">
        <f>VLOOKUP(B340,B:F,HLOOKUP(Cover!$B$3,$B$4:$F$5,2,0),0)</f>
        <v>Výdavky na úhradu záväzkov z finančného lízingu (-)</v>
      </c>
      <c r="D340" s="438" t="s">
        <v>476</v>
      </c>
      <c r="E340" s="438" t="s">
        <v>550</v>
      </c>
      <c r="F340" s="438" t="s">
        <v>609</v>
      </c>
    </row>
    <row r="341" spans="2:6" ht="19.5">
      <c r="B341" s="19">
        <f t="shared" si="5"/>
        <v>341</v>
      </c>
      <c r="C341" s="11" t="str">
        <f>VLOOKUP(B341,B:F,HLOOKUP(Cover!$B$3,$B$4:$F$5,2,0),0)</f>
        <v>Príjmy z ostatných dlhodobých záväzkov a krátkodobých záväzkov vyplývajúcich z finančnej činnosti účtovnej jednotky (+)</v>
      </c>
      <c r="D341" s="438" t="s">
        <v>477</v>
      </c>
      <c r="E341" s="438" t="s">
        <v>551</v>
      </c>
      <c r="F341" s="442" t="s">
        <v>1647</v>
      </c>
    </row>
    <row r="342" spans="2:6" ht="19.5">
      <c r="B342" s="19">
        <f t="shared" si="5"/>
        <v>342</v>
      </c>
      <c r="C342" s="11" t="str">
        <f>VLOOKUP(B342,B:F,HLOOKUP(Cover!$B$3,$B$4:$F$5,2,0),0)</f>
        <v>Výdavky na splácanie ostatných dlhodobých záväzkov a krátkodobých záväzkov vyplývajúcich z finančnej činnosti účtovnej jednotky (-)</v>
      </c>
      <c r="D342" s="438" t="s">
        <v>478</v>
      </c>
      <c r="E342" s="438" t="s">
        <v>552</v>
      </c>
      <c r="F342" s="442" t="s">
        <v>1648</v>
      </c>
    </row>
    <row r="343" spans="2:6">
      <c r="B343" s="19">
        <f t="shared" si="5"/>
        <v>343</v>
      </c>
      <c r="C343" s="11" t="str">
        <f>VLOOKUP(B343,B:F,HLOOKUP(Cover!$B$3,$B$4:$F$5,2,0),0)</f>
        <v>Výdavky na zaplatené úroky (-)</v>
      </c>
      <c r="D343" s="438" t="s">
        <v>437</v>
      </c>
      <c r="E343" s="438" t="s">
        <v>512</v>
      </c>
      <c r="F343" s="438" t="s">
        <v>610</v>
      </c>
    </row>
    <row r="344" spans="2:6">
      <c r="B344" s="19">
        <f t="shared" si="5"/>
        <v>344</v>
      </c>
      <c r="C344" s="11" t="str">
        <f>VLOOKUP(B344,B:F,HLOOKUP(Cover!$B$3,$B$4:$F$5,2,0),0)</f>
        <v>Výdavky na vyplatené dividendy a iné podiely na zisku (-)</v>
      </c>
      <c r="D344" s="438" t="s">
        <v>439</v>
      </c>
      <c r="E344" s="438" t="s">
        <v>553</v>
      </c>
      <c r="F344" s="438" t="s">
        <v>611</v>
      </c>
    </row>
    <row r="345" spans="2:6" ht="12.75">
      <c r="B345" s="19">
        <f t="shared" si="5"/>
        <v>345</v>
      </c>
      <c r="C345" s="11" t="str">
        <f>VLOOKUP(B345,B:F,HLOOKUP(Cover!$B$3,$B$4:$F$5,2,0),0)</f>
        <v>Výdavky súvisiace s derivátmi, s výnimkou, ak sú určené na predaj alebo na obchodovanie (-)</v>
      </c>
      <c r="D345" s="438" t="s">
        <v>1649</v>
      </c>
      <c r="E345" s="438" t="s">
        <v>554</v>
      </c>
      <c r="F345" s="438" t="s">
        <v>1650</v>
      </c>
    </row>
    <row r="346" spans="2:6">
      <c r="B346" s="19">
        <f t="shared" si="5"/>
        <v>346</v>
      </c>
      <c r="C346" s="11" t="str">
        <f>VLOOKUP(B346,B:F,HLOOKUP(Cover!$B$3,$B$4:$F$5,2,0),0)</f>
        <v>Príjmy súvisiace s derivátmi, s výnimkou, ak sú určené na predaj alebo na obchodovanie (+)</v>
      </c>
      <c r="D346" s="438" t="s">
        <v>479</v>
      </c>
      <c r="E346" s="438" t="s">
        <v>555</v>
      </c>
      <c r="F346" s="438" t="s">
        <v>1651</v>
      </c>
    </row>
    <row r="347" spans="2:6">
      <c r="B347" s="19">
        <f t="shared" si="5"/>
        <v>347</v>
      </c>
      <c r="C347" s="11" t="str">
        <f>VLOOKUP(B347,B:F,HLOOKUP(Cover!$B$3,$B$4:$F$5,2,0),0)</f>
        <v>Výdavky na daň z príjmov účtovnej jednotky (-)</v>
      </c>
      <c r="D347" s="438" t="s">
        <v>455</v>
      </c>
      <c r="E347" s="438" t="s">
        <v>529</v>
      </c>
      <c r="F347" s="438" t="s">
        <v>1635</v>
      </c>
    </row>
    <row r="348" spans="2:6">
      <c r="B348" s="19">
        <f t="shared" ref="B348:B411" si="6">B347+1</f>
        <v>348</v>
      </c>
      <c r="C348" s="11" t="str">
        <f>VLOOKUP(B348,B:F,HLOOKUP(Cover!$B$3,$B$4:$F$5,2,0),0)</f>
        <v>Príjmy výnimočného rozsahu alebo výskytu vzťahujúce sa na finančnú činnosť (+)</v>
      </c>
      <c r="D348" s="438" t="s">
        <v>1652</v>
      </c>
      <c r="E348" s="438" t="s">
        <v>1653</v>
      </c>
      <c r="F348" s="438" t="s">
        <v>612</v>
      </c>
    </row>
    <row r="349" spans="2:6">
      <c r="B349" s="19">
        <f t="shared" si="6"/>
        <v>349</v>
      </c>
      <c r="C349" s="11" t="str">
        <f>VLOOKUP(B349,B:F,HLOOKUP(Cover!$B$3,$B$4:$F$5,2,0),0)</f>
        <v>Výdavky výnimočného rozsahu alebo výskytu vzťahujúce sa na finančnú činnosť (-)</v>
      </c>
      <c r="D349" s="438" t="s">
        <v>1654</v>
      </c>
      <c r="E349" s="438" t="s">
        <v>1655</v>
      </c>
      <c r="F349" s="438" t="s">
        <v>613</v>
      </c>
    </row>
    <row r="350" spans="2:6">
      <c r="B350" s="19">
        <f t="shared" si="6"/>
        <v>350</v>
      </c>
      <c r="C350" s="11" t="str">
        <f>VLOOKUP(B350,B:F,HLOOKUP(Cover!$B$3,$B$4:$F$5,2,0),0)</f>
        <v>Čisté peňažné toky z finančnej činnosti</v>
      </c>
      <c r="D350" s="438" t="s">
        <v>480</v>
      </c>
      <c r="E350" s="438" t="s">
        <v>556</v>
      </c>
      <c r="F350" s="438" t="s">
        <v>1656</v>
      </c>
    </row>
    <row r="351" spans="2:6">
      <c r="B351" s="19">
        <f t="shared" si="6"/>
        <v>351</v>
      </c>
      <c r="C351" s="11" t="str">
        <f>VLOOKUP(B351,B:F,HLOOKUP(Cover!$B$3,$B$4:$F$5,2,0),0)</f>
        <v>Čisté zvýšenie alebo čisté zníženie peňažných prostriedkov a peňažných ekvivalentov (+/-)                            (súčet A+B+C)</v>
      </c>
      <c r="D351" s="438" t="s">
        <v>481</v>
      </c>
      <c r="E351" s="438" t="s">
        <v>557</v>
      </c>
      <c r="F351" s="438" t="s">
        <v>1657</v>
      </c>
    </row>
    <row r="352" spans="2:6">
      <c r="B352" s="19">
        <f t="shared" si="6"/>
        <v>352</v>
      </c>
      <c r="C352" s="11" t="str">
        <f>VLOOKUP(B352,B:F,HLOOKUP(Cover!$B$3,$B$4:$F$5,2,0),0)</f>
        <v>Stav peňažných prostriedkov a peňažných ekvivalentov na začiatku účtovného obdobia</v>
      </c>
      <c r="D352" s="438" t="s">
        <v>482</v>
      </c>
      <c r="E352" s="438" t="s">
        <v>558</v>
      </c>
      <c r="F352" s="438" t="s">
        <v>614</v>
      </c>
    </row>
    <row r="353" spans="2:6" ht="19.5">
      <c r="B353" s="19">
        <f t="shared" si="6"/>
        <v>353</v>
      </c>
      <c r="C353" s="11" t="str">
        <f>VLOOKUP(B353,B:F,HLOOKUP(Cover!$B$3,$B$4:$F$5,2,0),0)</f>
        <v>Stav peňažných prostriedkov a peňažných ekvivalentov na konci účtovného obdobia pred zohľadnením kurzových rozdielov vyčíslených ku dňu, ku ktorému sa zostavuje účtovná závierka (+/-)</v>
      </c>
      <c r="D353" s="438" t="s">
        <v>483</v>
      </c>
      <c r="E353" s="438" t="s">
        <v>559</v>
      </c>
      <c r="F353" s="442" t="s">
        <v>1658</v>
      </c>
    </row>
    <row r="354" spans="2:6">
      <c r="B354" s="19">
        <f t="shared" si="6"/>
        <v>354</v>
      </c>
      <c r="C354" s="11" t="str">
        <f>VLOOKUP(B354,B:F,HLOOKUP(Cover!$B$3,$B$4:$F$5,2,0),0)</f>
        <v>Kurzové rozdiely vyčíslené k peňažným prostriedkom a peňažným ekvivalentom ku dňu, ku ktorému sa zostavuje účtovná závierka (+/-)</v>
      </c>
      <c r="D354" s="438" t="s">
        <v>484</v>
      </c>
      <c r="E354" s="438" t="s">
        <v>560</v>
      </c>
      <c r="F354" s="438" t="s">
        <v>615</v>
      </c>
    </row>
    <row r="355" spans="2:6" ht="19.5">
      <c r="B355" s="19">
        <f t="shared" si="6"/>
        <v>355</v>
      </c>
      <c r="C355" s="11" t="str">
        <f>VLOOKUP(B355,B:F,HLOOKUP(Cover!$B$3,$B$4:$F$5,2,0),0)</f>
        <v>Zostatok peňažných prostriedkov a peňažných ekvivalentov na konci účtovného obdobia upravený o kurzové rozdiely vyčíslené ku dňu, ku ktorému sa zostavuje účtovná závierka 
(+/-) (súčet D + E + G)</v>
      </c>
      <c r="D355" s="438" t="s">
        <v>705</v>
      </c>
      <c r="E355" s="438" t="s">
        <v>561</v>
      </c>
      <c r="F355" s="442" t="s">
        <v>1659</v>
      </c>
    </row>
    <row r="356" spans="2:6">
      <c r="B356" s="19">
        <f t="shared" si="6"/>
        <v>356</v>
      </c>
      <c r="C356" s="11" t="str">
        <f>VLOOKUP(B356,B:F,HLOOKUP(Cover!$B$3,$B$4:$F$5,2,0),0)</f>
        <v>Tabuľka č. 1 - Prehľad peňažných tokov</v>
      </c>
      <c r="D356" s="438" t="s">
        <v>415</v>
      </c>
      <c r="E356" s="438" t="s">
        <v>489</v>
      </c>
      <c r="F356" s="444" t="s">
        <v>562</v>
      </c>
    </row>
    <row r="357" spans="2:6">
      <c r="B357" s="19">
        <f t="shared" si="6"/>
        <v>357</v>
      </c>
      <c r="C357" s="11" t="str">
        <f>VLOOKUP(B357,B:F,HLOOKUP(Cover!$B$3,$B$4:$F$5,2,0),0)</f>
        <v>Názov položky</v>
      </c>
      <c r="D357" s="438" t="s">
        <v>417</v>
      </c>
      <c r="E357" s="438" t="s">
        <v>290</v>
      </c>
      <c r="F357" s="444" t="s">
        <v>958</v>
      </c>
    </row>
    <row r="358" spans="2:6">
      <c r="B358" s="19">
        <f t="shared" si="6"/>
        <v>358</v>
      </c>
      <c r="C358" s="11" t="str">
        <f>VLOOKUP(B358,B:F,HLOOKUP(Cover!$B$3,$B$4:$F$5,2,0),0)</f>
        <v>Označenie</v>
      </c>
      <c r="D358" s="438" t="s">
        <v>379</v>
      </c>
      <c r="E358" s="438" t="s">
        <v>0</v>
      </c>
      <c r="F358" s="444" t="s">
        <v>380</v>
      </c>
    </row>
    <row r="359" spans="2:6">
      <c r="B359" s="19">
        <f t="shared" si="6"/>
        <v>359</v>
      </c>
      <c r="C359" s="11" t="str">
        <f>VLOOKUP(B359,B:F,HLOOKUP(Cover!$B$3,$B$4:$F$5,2,0),0)</f>
        <v>Skutočnosť v eurách</v>
      </c>
      <c r="D359" s="438" t="s">
        <v>418</v>
      </c>
      <c r="E359" s="438" t="s">
        <v>490</v>
      </c>
      <c r="F359" s="444" t="s">
        <v>1660</v>
      </c>
    </row>
    <row r="360" spans="2:6">
      <c r="B360" s="19">
        <f t="shared" si="6"/>
        <v>360</v>
      </c>
      <c r="C360" s="11" t="str">
        <f>VLOOKUP(B360,B:F,HLOOKUP(Cover!$B$3,$B$4:$F$5,2,0),0)</f>
        <v>Bežné účtovné obdobie</v>
      </c>
      <c r="D360" s="438" t="s">
        <v>3</v>
      </c>
      <c r="E360" s="438" t="s">
        <v>350</v>
      </c>
      <c r="F360" s="444" t="s">
        <v>383</v>
      </c>
    </row>
    <row r="361" spans="2:6">
      <c r="B361" s="19">
        <f t="shared" si="6"/>
        <v>361</v>
      </c>
      <c r="C361" s="11" t="str">
        <f>VLOOKUP(B361,B:F,HLOOKUP(Cover!$B$3,$B$4:$F$5,2,0),0)</f>
        <v>Minulé účtovné obdobie</v>
      </c>
      <c r="D361" s="438" t="s">
        <v>486</v>
      </c>
      <c r="E361" s="438" t="s">
        <v>491</v>
      </c>
      <c r="F361" s="444" t="s">
        <v>563</v>
      </c>
    </row>
    <row r="362" spans="2:6">
      <c r="B362" s="19">
        <f t="shared" si="6"/>
        <v>362</v>
      </c>
      <c r="C362" s="11" t="str">
        <f>VLOOKUP(B362,B:F,HLOOKUP(Cover!$B$3,$B$4:$F$5,2,0),0)</f>
        <v>Peňažné toky z prevádzkovej činnosti</v>
      </c>
      <c r="D362" s="438" t="s">
        <v>419</v>
      </c>
      <c r="E362" s="438" t="s">
        <v>492</v>
      </c>
      <c r="F362" s="444" t="s">
        <v>564</v>
      </c>
    </row>
    <row r="363" spans="2:6">
      <c r="B363" s="19">
        <f t="shared" si="6"/>
        <v>363</v>
      </c>
      <c r="C363" s="11" t="str">
        <f>VLOOKUP(B363,B:F,HLOOKUP(Cover!$B$3,$B$4:$F$5,2,0),0)</f>
        <v>Peňažné toky z investičnej činnosti</v>
      </c>
      <c r="D363" s="438" t="s">
        <v>442</v>
      </c>
      <c r="E363" s="438" t="s">
        <v>517</v>
      </c>
      <c r="F363" s="444" t="s">
        <v>588</v>
      </c>
    </row>
    <row r="364" spans="2:6">
      <c r="B364" s="19">
        <f t="shared" si="6"/>
        <v>364</v>
      </c>
      <c r="C364" s="11" t="str">
        <f>VLOOKUP(B364,B:F,HLOOKUP(Cover!$B$3,$B$4:$F$5,2,0),0)</f>
        <v>Peňažné toky z finančnej činnosti</v>
      </c>
      <c r="D364" s="438" t="s">
        <v>459</v>
      </c>
      <c r="E364" s="438" t="s">
        <v>533</v>
      </c>
      <c r="F364" s="444" t="s">
        <v>598</v>
      </c>
    </row>
    <row r="365" spans="2:6">
      <c r="B365" s="13">
        <f t="shared" si="6"/>
        <v>365</v>
      </c>
      <c r="C365" s="14" t="s">
        <v>1263</v>
      </c>
      <c r="D365" s="14"/>
      <c r="E365" s="14"/>
      <c r="F365" s="14"/>
    </row>
    <row r="366" spans="2:6">
      <c r="B366" s="19">
        <f t="shared" si="6"/>
        <v>366</v>
      </c>
      <c r="C366" s="11" t="str">
        <f>VLOOKUP(B366,B:F,HLOOKUP(Cover!$B$3,$B$4:$F$5,2,0),0)</f>
        <v>ÚČTOVNÁ ZÁVIERKA</v>
      </c>
      <c r="D366" s="437" t="s">
        <v>710</v>
      </c>
      <c r="E366" s="437" t="s">
        <v>1241</v>
      </c>
      <c r="F366" s="438" t="s">
        <v>1558</v>
      </c>
    </row>
    <row r="367" spans="2:6">
      <c r="B367" s="19">
        <f t="shared" si="6"/>
        <v>367</v>
      </c>
      <c r="C367" s="11" t="str">
        <f>VLOOKUP(B367,B:F,HLOOKUP(Cover!$B$3,$B$4:$F$5,2,0),0)</f>
        <v>Príloha č.1 k opatreniu č. 4455/2003-92</v>
      </c>
      <c r="D367" s="437" t="s">
        <v>707</v>
      </c>
      <c r="E367" s="437" t="s">
        <v>1242</v>
      </c>
      <c r="F367" s="438" t="s">
        <v>1559</v>
      </c>
    </row>
    <row r="368" spans="2:6">
      <c r="B368" s="19">
        <f t="shared" si="6"/>
        <v>368</v>
      </c>
      <c r="C368" s="11" t="str">
        <f>VLOOKUP(B368,B:F,HLOOKUP(Cover!$B$3,$B$4:$F$5,2,0),0)</f>
        <v>podnikateľov v podvojnom účtovníctve</v>
      </c>
      <c r="D368" s="437" t="s">
        <v>711</v>
      </c>
      <c r="E368" s="437" t="s">
        <v>1243</v>
      </c>
      <c r="F368" s="438" t="s">
        <v>1560</v>
      </c>
    </row>
    <row r="369" spans="2:6">
      <c r="B369" s="19">
        <f t="shared" si="6"/>
        <v>369</v>
      </c>
      <c r="C369" s="11" t="str">
        <f>VLOOKUP(B369,B:F,HLOOKUP(Cover!$B$3,$B$4:$F$5,2,0),0)</f>
        <v>zostavená k</v>
      </c>
      <c r="D369" s="437" t="s">
        <v>712</v>
      </c>
      <c r="E369" s="437" t="s">
        <v>1244</v>
      </c>
      <c r="F369" s="438" t="s">
        <v>1561</v>
      </c>
    </row>
    <row r="370" spans="2:6">
      <c r="B370" s="19">
        <f t="shared" si="6"/>
        <v>370</v>
      </c>
      <c r="C370" s="11" t="str">
        <f>VLOOKUP(B370,B:F,HLOOKUP(Cover!$B$3,$B$4:$F$5,2,0),0)</f>
        <v>Číselné údaje sa zarovnávajú vpravo, ostatné údaje sa píšu zľava.  Nevyplnené riadky sa ponechávajú prázdne.</v>
      </c>
      <c r="D370" s="437" t="s">
        <v>713</v>
      </c>
      <c r="E370" s="437" t="s">
        <v>1245</v>
      </c>
      <c r="F370" s="438" t="s">
        <v>1562</v>
      </c>
    </row>
    <row r="371" spans="2:6">
      <c r="B371" s="19">
        <f t="shared" si="6"/>
        <v>371</v>
      </c>
      <c r="C371" s="11" t="str">
        <f>VLOOKUP(B371,B:F,HLOOKUP(Cover!$B$3,$B$4:$F$5,2,0),0)</f>
        <v>Údaje sa vypĺňajú paličkovým písmom (podľa tohto vzoru), písacím strojom alebo tlačiarňou, a to čiernou alebo tmavomodrou farbou.</v>
      </c>
      <c r="D371" s="437" t="s">
        <v>1265</v>
      </c>
      <c r="E371" s="437" t="s">
        <v>1246</v>
      </c>
      <c r="F371" s="438" t="s">
        <v>1563</v>
      </c>
    </row>
    <row r="372" spans="2:6">
      <c r="B372" s="19">
        <f t="shared" si="6"/>
        <v>372</v>
      </c>
      <c r="C372" s="11" t="str">
        <f>VLOOKUP(B372,B:F,HLOOKUP(Cover!$B$3,$B$4:$F$5,2,0),0)</f>
        <v>Daňové identifikačné číslo</v>
      </c>
      <c r="D372" s="437" t="s">
        <v>296</v>
      </c>
      <c r="E372" s="443" t="s">
        <v>321</v>
      </c>
      <c r="F372" s="438" t="s">
        <v>390</v>
      </c>
    </row>
    <row r="373" spans="2:6">
      <c r="B373" s="19">
        <f t="shared" si="6"/>
        <v>373</v>
      </c>
      <c r="C373" s="11" t="str">
        <f>VLOOKUP(B373,B:F,HLOOKUP(Cover!$B$3,$B$4:$F$5,2,0),0)</f>
        <v>IČO</v>
      </c>
      <c r="D373" s="437" t="s">
        <v>297</v>
      </c>
      <c r="E373" s="437" t="s">
        <v>1247</v>
      </c>
      <c r="F373" s="438" t="s">
        <v>391</v>
      </c>
    </row>
    <row r="374" spans="2:6">
      <c r="B374" s="19">
        <f t="shared" si="6"/>
        <v>374</v>
      </c>
      <c r="C374" s="11" t="str">
        <f>VLOOKUP(B374,B:F,HLOOKUP(Cover!$B$3,$B$4:$F$5,2,0),0)</f>
        <v xml:space="preserve"> Účtovná závierka</v>
      </c>
      <c r="D374" s="437" t="s">
        <v>740</v>
      </c>
      <c r="E374" s="437" t="s">
        <v>1248</v>
      </c>
      <c r="F374" s="438" t="s">
        <v>1564</v>
      </c>
    </row>
    <row r="375" spans="2:6">
      <c r="B375" s="19">
        <f t="shared" si="6"/>
        <v>375</v>
      </c>
      <c r="C375" s="11" t="str">
        <f>VLOOKUP(B375,B:F,HLOOKUP(Cover!$B$3,$B$4:$F$5,2,0),0)</f>
        <v>Účtovná jednotka</v>
      </c>
      <c r="D375" s="437" t="s">
        <v>741</v>
      </c>
      <c r="E375" s="437" t="s">
        <v>1249</v>
      </c>
      <c r="F375" s="438" t="s">
        <v>1565</v>
      </c>
    </row>
    <row r="376" spans="2:6">
      <c r="B376" s="19">
        <f t="shared" si="6"/>
        <v>376</v>
      </c>
      <c r="C376" s="11" t="str">
        <f>VLOOKUP(B376,B:F,HLOOKUP(Cover!$B$3,$B$4:$F$5,2,0),0)</f>
        <v xml:space="preserve">  riadna</v>
      </c>
      <c r="D376" s="437" t="s">
        <v>745</v>
      </c>
      <c r="E376" s="437" t="s">
        <v>1239</v>
      </c>
      <c r="F376" s="438" t="s">
        <v>1566</v>
      </c>
    </row>
    <row r="377" spans="2:6">
      <c r="B377" s="19">
        <f t="shared" si="6"/>
        <v>377</v>
      </c>
      <c r="C377" s="11" t="str">
        <f>VLOOKUP(B377,B:F,HLOOKUP(Cover!$B$3,$B$4:$F$5,2,0),0)</f>
        <v xml:space="preserve">  mimoriadna</v>
      </c>
      <c r="D377" s="437" t="s">
        <v>747</v>
      </c>
      <c r="E377" s="437" t="s">
        <v>1240</v>
      </c>
      <c r="F377" s="438" t="s">
        <v>1567</v>
      </c>
    </row>
    <row r="378" spans="2:6">
      <c r="B378" s="19">
        <f t="shared" si="6"/>
        <v>378</v>
      </c>
      <c r="C378" s="11" t="str">
        <f>VLOOKUP(B378,B:F,HLOOKUP(Cover!$B$3,$B$4:$F$5,2,0),0)</f>
        <v>priebežná</v>
      </c>
      <c r="D378" s="437" t="s">
        <v>1568</v>
      </c>
      <c r="E378" s="437" t="s">
        <v>1569</v>
      </c>
      <c r="F378" s="438" t="s">
        <v>1570</v>
      </c>
    </row>
    <row r="379" spans="2:6">
      <c r="B379" s="19">
        <f t="shared" si="6"/>
        <v>379</v>
      </c>
      <c r="C379" s="11" t="str">
        <f>VLOOKUP(B379,B:F,HLOOKUP(Cover!$B$3,$B$4:$F$5,2,0),0)</f>
        <v>Za obdobie</v>
      </c>
      <c r="D379" s="437" t="s">
        <v>746</v>
      </c>
      <c r="E379" s="437" t="s">
        <v>331</v>
      </c>
      <c r="F379" s="438" t="s">
        <v>400</v>
      </c>
    </row>
    <row r="380" spans="2:6">
      <c r="B380" s="19">
        <f t="shared" si="6"/>
        <v>380</v>
      </c>
      <c r="C380" s="11" t="str">
        <f>VLOOKUP(B380,B:F,HLOOKUP(Cover!$B$3,$B$4:$F$5,2,0),0)</f>
        <v>Bezprostredne
predchádzajúce
obdobie</v>
      </c>
      <c r="D380" s="437" t="s">
        <v>748</v>
      </c>
      <c r="E380" s="437" t="s">
        <v>1250</v>
      </c>
      <c r="F380" s="438" t="s">
        <v>1486</v>
      </c>
    </row>
    <row r="381" spans="2:6">
      <c r="B381" s="19">
        <f t="shared" si="6"/>
        <v>381</v>
      </c>
      <c r="C381" s="11" t="str">
        <f>VLOOKUP(B381,B:F,HLOOKUP(Cover!$B$3,$B$4:$F$5,2,0),0)</f>
        <v xml:space="preserve">od </v>
      </c>
      <c r="D381" s="437" t="s">
        <v>742</v>
      </c>
      <c r="E381" s="437" t="s">
        <v>332</v>
      </c>
      <c r="F381" s="438" t="s">
        <v>1571</v>
      </c>
    </row>
    <row r="382" spans="2:6">
      <c r="B382" s="19">
        <f t="shared" si="6"/>
        <v>382</v>
      </c>
      <c r="C382" s="11" t="str">
        <f>VLOOKUP(B382,B:F,HLOOKUP(Cover!$B$3,$B$4:$F$5,2,0),0)</f>
        <v>do</v>
      </c>
      <c r="D382" s="437" t="s">
        <v>316</v>
      </c>
      <c r="E382" s="437" t="s">
        <v>333</v>
      </c>
      <c r="F382" s="438" t="s">
        <v>402</v>
      </c>
    </row>
    <row r="383" spans="2:6">
      <c r="B383" s="19">
        <f t="shared" si="6"/>
        <v>383</v>
      </c>
      <c r="C383" s="11" t="str">
        <f>VLOOKUP(B383,B:F,HLOOKUP(Cover!$B$3,$B$4:$F$5,2,0),0)</f>
        <v>Mesiac</v>
      </c>
      <c r="D383" s="437" t="s">
        <v>318</v>
      </c>
      <c r="E383" s="437" t="s">
        <v>334</v>
      </c>
      <c r="F383" s="438" t="s">
        <v>403</v>
      </c>
    </row>
    <row r="384" spans="2:6">
      <c r="B384" s="19">
        <f t="shared" si="6"/>
        <v>384</v>
      </c>
      <c r="C384" s="11" t="str">
        <f>VLOOKUP(B384,B:F,HLOOKUP(Cover!$B$3,$B$4:$F$5,2,0),0)</f>
        <v>Rok</v>
      </c>
      <c r="D384" s="437" t="s">
        <v>319</v>
      </c>
      <c r="E384" s="437" t="s">
        <v>335</v>
      </c>
      <c r="F384" s="438" t="s">
        <v>404</v>
      </c>
    </row>
    <row r="385" spans="2:6">
      <c r="B385" s="19">
        <f t="shared" si="6"/>
        <v>385</v>
      </c>
      <c r="C385" s="11" t="str">
        <f>VLOOKUP(B385,B:F,HLOOKUP(Cover!$B$3,$B$4:$F$5,2,0),0)</f>
        <v>Priložené súčasti účtovnej závierky</v>
      </c>
      <c r="D385" s="437" t="s">
        <v>750</v>
      </c>
      <c r="E385" s="437" t="s">
        <v>1251</v>
      </c>
      <c r="F385" s="438" t="s">
        <v>1572</v>
      </c>
    </row>
    <row r="386" spans="2:6">
      <c r="B386" s="19">
        <f t="shared" si="6"/>
        <v>386</v>
      </c>
      <c r="C386" s="11" t="str">
        <f>VLOOKUP(B386,B:F,HLOOKUP(Cover!$B$3,$B$4:$F$5,2,0),0)</f>
        <v>Súvaha (Úč POD 1-01)</v>
      </c>
      <c r="D386" s="437" t="s">
        <v>752</v>
      </c>
      <c r="E386" s="437" t="s">
        <v>1252</v>
      </c>
      <c r="F386" s="438" t="s">
        <v>1573</v>
      </c>
    </row>
    <row r="387" spans="2:6">
      <c r="B387" s="19">
        <f t="shared" si="6"/>
        <v>387</v>
      </c>
      <c r="C387" s="11" t="str">
        <f>VLOOKUP(B387,B:F,HLOOKUP(Cover!$B$3,$B$4:$F$5,2,0),0)</f>
        <v>(v celých eurách)</v>
      </c>
      <c r="D387" s="437" t="s">
        <v>370</v>
      </c>
      <c r="E387" s="437" t="s">
        <v>1253</v>
      </c>
      <c r="F387" s="438" t="s">
        <v>1574</v>
      </c>
    </row>
    <row r="388" spans="2:6">
      <c r="B388" s="19">
        <f t="shared" si="6"/>
        <v>388</v>
      </c>
      <c r="C388" s="11" t="str">
        <f>VLOOKUP(B388,B:F,HLOOKUP(Cover!$B$3,$B$4:$F$5,2,0),0)</f>
        <v>Výkaz ziskov a strát (Úč POD 2-01)</v>
      </c>
      <c r="D388" s="437" t="s">
        <v>753</v>
      </c>
      <c r="E388" s="437" t="s">
        <v>1254</v>
      </c>
      <c r="F388" s="438" t="s">
        <v>1575</v>
      </c>
    </row>
    <row r="389" spans="2:6">
      <c r="B389" s="19">
        <f t="shared" si="6"/>
        <v>389</v>
      </c>
      <c r="C389" s="11" t="str">
        <f>VLOOKUP(B389,B:F,HLOOKUP(Cover!$B$3,$B$4:$F$5,2,0),0)</f>
        <v>Poznámky (Úč POD 3-01)</v>
      </c>
      <c r="D389" s="437" t="s">
        <v>754</v>
      </c>
      <c r="E389" s="437" t="s">
        <v>1255</v>
      </c>
      <c r="F389" s="438" t="s">
        <v>1576</v>
      </c>
    </row>
    <row r="390" spans="2:6">
      <c r="B390" s="19">
        <f t="shared" si="6"/>
        <v>390</v>
      </c>
      <c r="C390" s="11" t="str">
        <f>VLOOKUP(B390,B:F,HLOOKUP(Cover!$B$3,$B$4:$F$5,2,0),0)</f>
        <v xml:space="preserve"> Obchodné meno (názov) účtovnej jednotky</v>
      </c>
      <c r="D390" s="437" t="s">
        <v>755</v>
      </c>
      <c r="E390" s="437" t="s">
        <v>1256</v>
      </c>
      <c r="F390" s="438" t="s">
        <v>1577</v>
      </c>
    </row>
    <row r="391" spans="2:6">
      <c r="B391" s="19">
        <f t="shared" si="6"/>
        <v>391</v>
      </c>
      <c r="C391" s="11" t="str">
        <f>VLOOKUP(B391,B:F,HLOOKUP(Cover!$B$3,$B$4:$F$5,2,0),0)</f>
        <v xml:space="preserve"> Sídlo účtovnej jednotky</v>
      </c>
      <c r="D391" s="437" t="s">
        <v>756</v>
      </c>
      <c r="E391" s="437" t="s">
        <v>1257</v>
      </c>
      <c r="F391" s="438" t="s">
        <v>1578</v>
      </c>
    </row>
    <row r="392" spans="2:6">
      <c r="B392" s="19">
        <f t="shared" si="6"/>
        <v>392</v>
      </c>
      <c r="C392" s="11" t="str">
        <f>VLOOKUP(B392,B:F,HLOOKUP(Cover!$B$3,$B$4:$F$5,2,0),0)</f>
        <v>Ulica</v>
      </c>
      <c r="D392" s="437" t="s">
        <v>299</v>
      </c>
      <c r="E392" s="437" t="s">
        <v>324</v>
      </c>
      <c r="F392" s="438" t="s">
        <v>1579</v>
      </c>
    </row>
    <row r="393" spans="2:6">
      <c r="B393" s="19">
        <f t="shared" si="6"/>
        <v>393</v>
      </c>
      <c r="C393" s="11" t="str">
        <f>VLOOKUP(B393,B:F,HLOOKUP(Cover!$B$3,$B$4:$F$5,2,0),0)</f>
        <v>PSČ</v>
      </c>
      <c r="D393" s="437" t="s">
        <v>301</v>
      </c>
      <c r="E393" s="437" t="s">
        <v>325</v>
      </c>
      <c r="F393" s="438" t="s">
        <v>394</v>
      </c>
    </row>
    <row r="394" spans="2:6">
      <c r="B394" s="19">
        <f t="shared" si="6"/>
        <v>394</v>
      </c>
      <c r="C394" s="11" t="str">
        <f>VLOOKUP(B394,B:F,HLOOKUP(Cover!$B$3,$B$4:$F$5,2,0),0)</f>
        <v>Obec</v>
      </c>
      <c r="D394" s="437" t="s">
        <v>302</v>
      </c>
      <c r="E394" s="437" t="s">
        <v>326</v>
      </c>
      <c r="F394" s="438" t="s">
        <v>395</v>
      </c>
    </row>
    <row r="395" spans="2:6">
      <c r="B395" s="19">
        <f t="shared" si="6"/>
        <v>395</v>
      </c>
      <c r="C395" s="11" t="str">
        <f>VLOOKUP(B395,B:F,HLOOKUP(Cover!$B$3,$B$4:$F$5,2,0),0)</f>
        <v>Číslo</v>
      </c>
      <c r="D395" s="437" t="s">
        <v>300</v>
      </c>
      <c r="E395" s="437" t="s">
        <v>294</v>
      </c>
      <c r="F395" s="438" t="s">
        <v>1580</v>
      </c>
    </row>
    <row r="396" spans="2:6">
      <c r="B396" s="19">
        <f t="shared" si="6"/>
        <v>396</v>
      </c>
      <c r="C396" s="11" t="str">
        <f>VLOOKUP(B396,B:F,HLOOKUP(Cover!$B$3,$B$4:$F$5,2,0),0)</f>
        <v>Označenie obchodného registra a číslo zápisu obchodnej spoločnosti</v>
      </c>
      <c r="D396" s="437" t="s">
        <v>757</v>
      </c>
      <c r="E396" s="437" t="s">
        <v>1258</v>
      </c>
      <c r="F396" s="438" t="s">
        <v>1581</v>
      </c>
    </row>
    <row r="397" spans="2:6">
      <c r="B397" s="19">
        <f t="shared" si="6"/>
        <v>397</v>
      </c>
      <c r="C397" s="11" t="str">
        <f>VLOOKUP(B397,B:F,HLOOKUP(Cover!$B$3,$B$4:$F$5,2,0),0)</f>
        <v>Telefónne číslo</v>
      </c>
      <c r="D397" s="437" t="s">
        <v>758</v>
      </c>
      <c r="E397" s="437" t="s">
        <v>327</v>
      </c>
      <c r="F397" s="438" t="s">
        <v>396</v>
      </c>
    </row>
    <row r="398" spans="2:6">
      <c r="B398" s="19">
        <f t="shared" si="6"/>
        <v>398</v>
      </c>
      <c r="C398" s="11" t="str">
        <f>VLOOKUP(B398,B:F,HLOOKUP(Cover!$B$3,$B$4:$F$5,2,0),0)</f>
        <v>E-mailová adresa</v>
      </c>
      <c r="D398" s="437" t="s">
        <v>305</v>
      </c>
      <c r="E398" s="437" t="s">
        <v>329</v>
      </c>
      <c r="F398" s="438" t="s">
        <v>1582</v>
      </c>
    </row>
    <row r="399" spans="2:6">
      <c r="B399" s="19">
        <f t="shared" si="6"/>
        <v>399</v>
      </c>
      <c r="C399" s="11" t="str">
        <f>VLOOKUP(B399,B:F,HLOOKUP(Cover!$B$3,$B$4:$F$5,2,0),0)</f>
        <v>Faxové číslo</v>
      </c>
      <c r="D399" s="437" t="s">
        <v>759</v>
      </c>
      <c r="E399" s="437" t="s">
        <v>328</v>
      </c>
      <c r="F399" s="438" t="s">
        <v>397</v>
      </c>
    </row>
    <row r="400" spans="2:6">
      <c r="B400" s="19">
        <f t="shared" si="6"/>
        <v>400</v>
      </c>
      <c r="C400" s="11" t="str">
        <f>VLOOKUP(B400,B:F,HLOOKUP(Cover!$B$3,$B$4:$F$5,2,0),0)</f>
        <v>Zostavená dňa:</v>
      </c>
      <c r="D400" s="437" t="s">
        <v>306</v>
      </c>
      <c r="E400" s="437" t="s">
        <v>340</v>
      </c>
      <c r="F400" s="438" t="s">
        <v>406</v>
      </c>
    </row>
    <row r="401" spans="2:6">
      <c r="B401" s="19">
        <f t="shared" si="6"/>
        <v>401</v>
      </c>
      <c r="C401" s="11" t="str">
        <f>VLOOKUP(B401,B:F,HLOOKUP(Cover!$B$3,$B$4:$F$5,2,0),0)</f>
        <v>Schválená dňa:</v>
      </c>
      <c r="D401" s="437" t="s">
        <v>307</v>
      </c>
      <c r="E401" s="437" t="s">
        <v>341</v>
      </c>
      <c r="F401" s="438" t="s">
        <v>407</v>
      </c>
    </row>
    <row r="402" spans="2:6" ht="19.5">
      <c r="B402" s="19">
        <f t="shared" si="6"/>
        <v>402</v>
      </c>
      <c r="C402" s="11" t="str">
        <f>VLOOKUP(B402,B:F,HLOOKUP(Cover!$B$3,$B$4:$F$5,2,0),0)</f>
        <v>Podpisový záznam štatutárneho orgánu účtovnej jednotky alebo člena štatutárneho orgánu účtovnej jednotky alebo podpisový záznam fyzickej osoby, ktorá je účtovnou jednotkou:</v>
      </c>
      <c r="D402" s="437" t="s">
        <v>760</v>
      </c>
      <c r="E402" s="437" t="s">
        <v>376</v>
      </c>
      <c r="F402" s="442" t="s">
        <v>1583</v>
      </c>
    </row>
    <row r="403" spans="2:6">
      <c r="B403" s="19">
        <f t="shared" si="6"/>
        <v>403</v>
      </c>
      <c r="C403" s="11" t="str">
        <f>VLOOKUP(B403,B:F,HLOOKUP(Cover!$B$3,$B$4:$F$5,2,0),0)</f>
        <v>Záznamy daňového úradu</v>
      </c>
      <c r="D403" s="437" t="s">
        <v>762</v>
      </c>
      <c r="E403" s="437" t="s">
        <v>1259</v>
      </c>
      <c r="F403" s="438" t="s">
        <v>1584</v>
      </c>
    </row>
    <row r="404" spans="2:6">
      <c r="B404" s="19">
        <f t="shared" si="6"/>
        <v>404</v>
      </c>
      <c r="C404" s="11" t="str">
        <f>VLOOKUP(B404,B:F,HLOOKUP(Cover!$B$3,$B$4:$F$5,2,0),0)</f>
        <v>Miesto pre evidenčné číslo</v>
      </c>
      <c r="D404" s="437" t="s">
        <v>763</v>
      </c>
      <c r="E404" s="437" t="s">
        <v>1260</v>
      </c>
      <c r="F404" s="438" t="s">
        <v>1585</v>
      </c>
    </row>
    <row r="405" spans="2:6">
      <c r="B405" s="19">
        <f t="shared" si="6"/>
        <v>405</v>
      </c>
      <c r="C405" s="11" t="str">
        <f>VLOOKUP(B405,B:F,HLOOKUP(Cover!$B$3,$B$4:$F$5,2,0),0)</f>
        <v>Odtlačok prezentačnej pečiatky daňového úradu</v>
      </c>
      <c r="D405" s="437" t="s">
        <v>764</v>
      </c>
      <c r="E405" s="437" t="s">
        <v>1261</v>
      </c>
      <c r="F405" s="438" t="s">
        <v>1586</v>
      </c>
    </row>
    <row r="406" spans="2:6">
      <c r="B406" s="19">
        <f t="shared" si="6"/>
        <v>406</v>
      </c>
      <c r="C406" s="11" t="str">
        <f>VLOOKUP(B406,B:F,HLOOKUP(Cover!$B$3,$B$4:$F$5,2,0),0)</f>
        <v>Strana 1</v>
      </c>
      <c r="D406" s="437" t="s">
        <v>766</v>
      </c>
      <c r="E406" s="437" t="s">
        <v>1262</v>
      </c>
      <c r="F406" s="438" t="s">
        <v>1587</v>
      </c>
    </row>
    <row r="407" spans="2:6">
      <c r="B407" s="19">
        <f t="shared" si="6"/>
        <v>407</v>
      </c>
      <c r="C407" s="11" t="str">
        <f>VLOOKUP(B407,B:F,HLOOKUP(Cover!$B$3,$B$4:$F$5,2,0),0)</f>
        <v>Príloha č. 1 k opatreniu č. MF/18009/2014-74</v>
      </c>
      <c r="D407" s="437" t="s">
        <v>708</v>
      </c>
      <c r="E407" s="437" t="s">
        <v>1264</v>
      </c>
      <c r="F407" s="438" t="s">
        <v>1588</v>
      </c>
    </row>
    <row r="408" spans="2:6">
      <c r="B408" s="19">
        <f t="shared" si="6"/>
        <v>408</v>
      </c>
      <c r="C408" s="11" t="str">
        <f>VLOOKUP(B408,B:F,HLOOKUP(Cover!$B$3,$B$4:$F$5,2,0),0)</f>
        <v>(vyznačí sa x)</v>
      </c>
      <c r="D408" s="437" t="s">
        <v>749</v>
      </c>
      <c r="E408" s="437" t="s">
        <v>1266</v>
      </c>
      <c r="F408" s="438" t="s">
        <v>1589</v>
      </c>
    </row>
    <row r="409" spans="2:6">
      <c r="B409" s="19">
        <f t="shared" si="6"/>
        <v>409</v>
      </c>
      <c r="C409" s="11" t="str">
        <f>VLOOKUP(B409,B:F,HLOOKUP(Cover!$B$3,$B$4:$F$5,2,0),0)</f>
        <v>Súvaha Úč POD 1 - 01</v>
      </c>
      <c r="D409" s="437" t="s">
        <v>369</v>
      </c>
      <c r="E409" s="437" t="s">
        <v>374</v>
      </c>
      <c r="F409" s="438" t="s">
        <v>389</v>
      </c>
    </row>
    <row r="410" spans="2:6">
      <c r="B410" s="19">
        <f t="shared" si="6"/>
        <v>410</v>
      </c>
      <c r="C410" s="11" t="str">
        <f>VLOOKUP(B410,B:F,HLOOKUP(Cover!$B$3,$B$4:$F$5,2,0),0)</f>
        <v>Ozna-čenie</v>
      </c>
      <c r="D410" s="437" t="s">
        <v>416</v>
      </c>
      <c r="E410" s="437" t="s">
        <v>0</v>
      </c>
      <c r="F410" s="438" t="s">
        <v>380</v>
      </c>
    </row>
    <row r="411" spans="2:6">
      <c r="B411" s="19">
        <f t="shared" si="6"/>
        <v>411</v>
      </c>
      <c r="C411" s="11" t="str">
        <f>VLOOKUP(B411,B:F,HLOOKUP(Cover!$B$3,$B$4:$F$5,2,0),0)</f>
        <v>STRANA AKTÍV</v>
      </c>
      <c r="D411" s="437" t="s">
        <v>1</v>
      </c>
      <c r="E411" s="437" t="s">
        <v>349</v>
      </c>
      <c r="F411" s="438" t="s">
        <v>381</v>
      </c>
    </row>
    <row r="412" spans="2:6">
      <c r="B412" s="19">
        <f t="shared" ref="B412:B439" si="7">B411+1</f>
        <v>412</v>
      </c>
      <c r="C412" s="11" t="str">
        <f>VLOOKUP(B412,B:F,HLOOKUP(Cover!$B$3,$B$4:$F$5,2,0),0)</f>
        <v>Číslo</v>
      </c>
      <c r="D412" s="437" t="s">
        <v>300</v>
      </c>
      <c r="E412" s="437" t="s">
        <v>292</v>
      </c>
      <c r="F412" s="438" t="s">
        <v>1590</v>
      </c>
    </row>
    <row r="413" spans="2:6">
      <c r="B413" s="19">
        <f t="shared" si="7"/>
        <v>413</v>
      </c>
      <c r="C413" s="11" t="str">
        <f>VLOOKUP(B413,B:F,HLOOKUP(Cover!$B$3,$B$4:$F$5,2,0),0)</f>
        <v xml:space="preserve"> riadku</v>
      </c>
      <c r="D413" s="437" t="s">
        <v>771</v>
      </c>
      <c r="E413" s="437" t="s">
        <v>371</v>
      </c>
      <c r="F413" s="438" t="s">
        <v>378</v>
      </c>
    </row>
    <row r="414" spans="2:6">
      <c r="B414" s="19">
        <f t="shared" si="7"/>
        <v>414</v>
      </c>
      <c r="C414" s="11" t="str">
        <f>VLOOKUP(B414,B:F,HLOOKUP(Cover!$B$3,$B$4:$F$5,2,0),0)</f>
        <v>Bežné účtovné obdobie</v>
      </c>
      <c r="D414" s="437" t="s">
        <v>3</v>
      </c>
      <c r="E414" s="437" t="s">
        <v>350</v>
      </c>
      <c r="F414" s="438" t="s">
        <v>383</v>
      </c>
    </row>
    <row r="415" spans="2:6">
      <c r="B415" s="19">
        <f t="shared" si="7"/>
        <v>415</v>
      </c>
      <c r="C415" s="11" t="str">
        <f>VLOOKUP(B415,B:F,HLOOKUP(Cover!$B$3,$B$4:$F$5,2,0),0)</f>
        <v>Bezprostredne predchádzajúce účtovné obdobie</v>
      </c>
      <c r="D415" s="437" t="s">
        <v>4</v>
      </c>
      <c r="E415" s="437" t="s">
        <v>1269</v>
      </c>
      <c r="F415" s="438" t="s">
        <v>1486</v>
      </c>
    </row>
    <row r="416" spans="2:6">
      <c r="B416" s="19">
        <f t="shared" si="7"/>
        <v>416</v>
      </c>
      <c r="C416" s="11" t="str">
        <f>VLOOKUP(B416,B:F,HLOOKUP(Cover!$B$3,$B$4:$F$5,2,0),0)</f>
        <v>Brutto - časť 1</v>
      </c>
      <c r="D416" s="437" t="s">
        <v>1271</v>
      </c>
      <c r="E416" s="437" t="s">
        <v>1270</v>
      </c>
      <c r="F416" s="438" t="s">
        <v>1591</v>
      </c>
    </row>
    <row r="417" spans="2:6">
      <c r="B417" s="19">
        <f t="shared" si="7"/>
        <v>417</v>
      </c>
      <c r="C417" s="11" t="str">
        <f>VLOOKUP(B417,B:F,HLOOKUP(Cover!$B$3,$B$4:$F$5,2,0),0)</f>
        <v>Netto 2</v>
      </c>
      <c r="D417" s="437" t="s">
        <v>770</v>
      </c>
      <c r="E417" s="437" t="s">
        <v>1272</v>
      </c>
      <c r="F417" s="438" t="s">
        <v>770</v>
      </c>
    </row>
    <row r="418" spans="2:6">
      <c r="B418" s="19">
        <f t="shared" si="7"/>
        <v>418</v>
      </c>
      <c r="C418" s="11" t="str">
        <f>VLOOKUP(B418,B:F,HLOOKUP(Cover!$B$3,$B$4:$F$5,2,0),0)</f>
        <v>Korekcia - časť 2</v>
      </c>
      <c r="D418" s="437" t="s">
        <v>1274</v>
      </c>
      <c r="E418" s="437" t="s">
        <v>1273</v>
      </c>
      <c r="F418" s="438" t="s">
        <v>1592</v>
      </c>
    </row>
    <row r="419" spans="2:6">
      <c r="B419" s="19">
        <f t="shared" si="7"/>
        <v>419</v>
      </c>
      <c r="C419" s="11" t="str">
        <f>VLOOKUP(B419,B:F,HLOOKUP(Cover!$B$3,$B$4:$F$5,2,0),0)</f>
        <v>Netto   3</v>
      </c>
      <c r="D419" s="437" t="s">
        <v>772</v>
      </c>
      <c r="E419" s="437" t="s">
        <v>1275</v>
      </c>
      <c r="F419" s="438" t="s">
        <v>1593</v>
      </c>
    </row>
    <row r="420" spans="2:6">
      <c r="B420" s="19">
        <f t="shared" si="7"/>
        <v>420</v>
      </c>
      <c r="C420" s="11" t="str">
        <f>VLOOKUP(B420,B:F,HLOOKUP(Cover!$B$3,$B$4:$F$5,2,0),0)</f>
        <v>Strana 2</v>
      </c>
      <c r="D420" s="437" t="s">
        <v>786</v>
      </c>
      <c r="E420" s="437" t="s">
        <v>1276</v>
      </c>
      <c r="F420" s="438" t="s">
        <v>1594</v>
      </c>
    </row>
    <row r="421" spans="2:6">
      <c r="B421" s="19">
        <f t="shared" si="7"/>
        <v>421</v>
      </c>
      <c r="C421" s="11" t="str">
        <f>VLOOKUP(B421,B:F,HLOOKUP(Cover!$B$3,$B$4:$F$5,2,0),0)</f>
        <v>Strana 3</v>
      </c>
      <c r="D421" s="437" t="s">
        <v>805</v>
      </c>
      <c r="E421" s="437" t="s">
        <v>1277</v>
      </c>
      <c r="F421" s="438" t="s">
        <v>1595</v>
      </c>
    </row>
    <row r="422" spans="2:6">
      <c r="B422" s="19">
        <f t="shared" si="7"/>
        <v>422</v>
      </c>
      <c r="C422" s="11" t="str">
        <f>VLOOKUP(B422,B:F,HLOOKUP(Cover!$B$3,$B$4:$F$5,2,0),0)</f>
        <v>Strana 4</v>
      </c>
      <c r="D422" s="437" t="s">
        <v>827</v>
      </c>
      <c r="E422" s="437" t="s">
        <v>1278</v>
      </c>
      <c r="F422" s="438" t="s">
        <v>1596</v>
      </c>
    </row>
    <row r="423" spans="2:6">
      <c r="B423" s="19">
        <f t="shared" si="7"/>
        <v>423</v>
      </c>
      <c r="C423" s="11" t="str">
        <f>VLOOKUP(B423,B:F,HLOOKUP(Cover!$B$3,$B$4:$F$5,2,0),0)</f>
        <v>Strana 5</v>
      </c>
      <c r="D423" s="437" t="s">
        <v>848</v>
      </c>
      <c r="E423" s="437" t="s">
        <v>1279</v>
      </c>
      <c r="F423" s="438" t="s">
        <v>1597</v>
      </c>
    </row>
    <row r="424" spans="2:6">
      <c r="B424" s="19">
        <f t="shared" si="7"/>
        <v>424</v>
      </c>
      <c r="C424" s="11" t="str">
        <f>VLOOKUP(B424,B:F,HLOOKUP(Cover!$B$3,$B$4:$F$5,2,0),0)</f>
        <v>Strana 6</v>
      </c>
      <c r="D424" s="437" t="s">
        <v>866</v>
      </c>
      <c r="E424" s="437" t="s">
        <v>1280</v>
      </c>
      <c r="F424" s="438" t="s">
        <v>1598</v>
      </c>
    </row>
    <row r="425" spans="2:6">
      <c r="B425" s="19">
        <f t="shared" si="7"/>
        <v>425</v>
      </c>
      <c r="C425" s="11" t="str">
        <f>VLOOKUP(B425,B:F,HLOOKUP(Cover!$B$3,$B$4:$F$5,2,0),0)</f>
        <v>Strana 7</v>
      </c>
      <c r="D425" s="437" t="s">
        <v>892</v>
      </c>
      <c r="E425" s="437" t="s">
        <v>1281</v>
      </c>
      <c r="F425" s="438" t="s">
        <v>1599</v>
      </c>
    </row>
    <row r="426" spans="2:6">
      <c r="B426" s="19">
        <f t="shared" si="7"/>
        <v>426</v>
      </c>
      <c r="C426" s="11" t="str">
        <f>VLOOKUP(B426,B:F,HLOOKUP(Cover!$B$3,$B$4:$F$5,2,0),0)</f>
        <v>Strana 8</v>
      </c>
      <c r="D426" s="437" t="s">
        <v>919</v>
      </c>
      <c r="E426" s="437" t="s">
        <v>1282</v>
      </c>
      <c r="F426" s="438" t="s">
        <v>1600</v>
      </c>
    </row>
    <row r="427" spans="2:6">
      <c r="B427" s="19">
        <f t="shared" si="7"/>
        <v>427</v>
      </c>
      <c r="C427" s="11" t="str">
        <f>VLOOKUP(B427,B:F,HLOOKUP(Cover!$B$3,$B$4:$F$5,2,0),0)</f>
        <v>Strana 9</v>
      </c>
      <c r="D427" s="437" t="s">
        <v>956</v>
      </c>
      <c r="E427" s="437" t="s">
        <v>1283</v>
      </c>
      <c r="F427" s="438" t="s">
        <v>1601</v>
      </c>
    </row>
    <row r="428" spans="2:6">
      <c r="B428" s="19">
        <f t="shared" si="7"/>
        <v>428</v>
      </c>
      <c r="C428" s="11" t="str">
        <f>VLOOKUP(B428,B:F,HLOOKUP(Cover!$B$3,$B$4:$F$5,2,0),0)</f>
        <v>Strana 10</v>
      </c>
      <c r="D428" s="437" t="s">
        <v>972</v>
      </c>
      <c r="E428" s="437" t="s">
        <v>1284</v>
      </c>
      <c r="F428" s="438" t="s">
        <v>1602</v>
      </c>
    </row>
    <row r="429" spans="2:6">
      <c r="B429" s="19">
        <f t="shared" si="7"/>
        <v>429</v>
      </c>
      <c r="C429" s="11" t="str">
        <f>VLOOKUP(B429,B:F,HLOOKUP(Cover!$B$3,$B$4:$F$5,2,0),0)</f>
        <v>Strana 11</v>
      </c>
      <c r="D429" s="437" t="s">
        <v>991</v>
      </c>
      <c r="E429" s="437" t="s">
        <v>1285</v>
      </c>
      <c r="F429" s="438" t="s">
        <v>1603</v>
      </c>
    </row>
    <row r="430" spans="2:6">
      <c r="B430" s="19">
        <f t="shared" si="7"/>
        <v>430</v>
      </c>
      <c r="C430" s="11" t="str">
        <f>VLOOKUP(B430,B:F,HLOOKUP(Cover!$B$3,$B$4:$F$5,2,0),0)</f>
        <v>Strana 12</v>
      </c>
      <c r="D430" s="437" t="s">
        <v>999</v>
      </c>
      <c r="E430" s="437" t="s">
        <v>1286</v>
      </c>
      <c r="F430" s="438" t="s">
        <v>1604</v>
      </c>
    </row>
    <row r="431" spans="2:6" ht="19.5">
      <c r="B431" s="19">
        <f t="shared" si="7"/>
        <v>431</v>
      </c>
      <c r="C431" s="11" t="str">
        <f>VLOOKUP(B431,B:F,HLOOKUP(Cover!$B$3,$B$4:$F$5,2,0),0)</f>
        <v>Výkaz ziskov a strát Úč POD 
2 - 01</v>
      </c>
      <c r="D431" s="441" t="s">
        <v>1605</v>
      </c>
      <c r="E431" s="437" t="s">
        <v>1287</v>
      </c>
      <c r="F431" s="438" t="s">
        <v>1606</v>
      </c>
    </row>
    <row r="432" spans="2:6">
      <c r="B432" s="19">
        <f t="shared" si="7"/>
        <v>432</v>
      </c>
      <c r="C432" s="11" t="str">
        <f>VLOOKUP(B432,B:F,HLOOKUP(Cover!$B$3,$B$4:$F$5,2,0),0)</f>
        <v>STRANA PASÍV</v>
      </c>
      <c r="D432" s="437" t="s">
        <v>102</v>
      </c>
      <c r="E432" s="437" t="s">
        <v>1288</v>
      </c>
      <c r="F432" s="438" t="s">
        <v>388</v>
      </c>
    </row>
    <row r="433" spans="2:6">
      <c r="B433" s="19">
        <f t="shared" si="7"/>
        <v>433</v>
      </c>
      <c r="C433" s="11" t="str">
        <f>VLOOKUP(B433,B:F,HLOOKUP(Cover!$B$3,$B$4:$F$5,2,0),0)</f>
        <v>Číslo riadku</v>
      </c>
      <c r="D433" s="437" t="s">
        <v>877</v>
      </c>
      <c r="E433" s="437" t="s">
        <v>292</v>
      </c>
      <c r="F433" s="438" t="s">
        <v>378</v>
      </c>
    </row>
    <row r="434" spans="2:6">
      <c r="B434" s="19">
        <f t="shared" si="7"/>
        <v>434</v>
      </c>
      <c r="C434" s="11" t="str">
        <f>VLOOKUP(B434,B:F,HLOOKUP(Cover!$B$3,$B$4:$F$5,2,0),0)</f>
        <v>Skutočnosť</v>
      </c>
      <c r="D434" s="437" t="s">
        <v>165</v>
      </c>
      <c r="E434" s="437" t="s">
        <v>358</v>
      </c>
      <c r="F434" s="438" t="s">
        <v>1485</v>
      </c>
    </row>
    <row r="435" spans="2:6">
      <c r="B435" s="19">
        <f t="shared" si="7"/>
        <v>435</v>
      </c>
      <c r="C435" s="11" t="str">
        <f>VLOOKUP(B435,B:F,HLOOKUP(Cover!$B$3,$B$4:$F$5,2,0),0)</f>
        <v>Text</v>
      </c>
      <c r="D435" s="437" t="s">
        <v>958</v>
      </c>
      <c r="E435" s="437" t="s">
        <v>290</v>
      </c>
      <c r="F435" s="438" t="s">
        <v>1607</v>
      </c>
    </row>
    <row r="436" spans="2:6">
      <c r="B436" s="19">
        <f t="shared" si="7"/>
        <v>436</v>
      </c>
      <c r="C436" s="11" t="str">
        <f>VLOOKUP(B436,B:F,HLOOKUP(Cover!$B$3,$B$4:$F$5,2,0),0)</f>
        <v>malá</v>
      </c>
      <c r="D436" s="437" t="s">
        <v>1608</v>
      </c>
      <c r="E436" s="437" t="s">
        <v>1609</v>
      </c>
      <c r="F436" s="438" t="s">
        <v>1610</v>
      </c>
    </row>
    <row r="437" spans="2:6">
      <c r="B437" s="19">
        <f t="shared" si="7"/>
        <v>437</v>
      </c>
      <c r="C437" s="11" t="str">
        <f>VLOOKUP(B437,B:F,HLOOKUP(Cover!$B$3,$B$4:$F$5,2,0),0)</f>
        <v>veľká</v>
      </c>
      <c r="D437" s="437" t="s">
        <v>1611</v>
      </c>
      <c r="E437" s="437" t="s">
        <v>1612</v>
      </c>
      <c r="F437" s="438" t="s">
        <v>1613</v>
      </c>
    </row>
    <row r="438" spans="2:6">
      <c r="B438" s="19">
        <f t="shared" si="7"/>
        <v>438</v>
      </c>
      <c r="C438" s="11" t="str">
        <f>VLOOKUP(B438,B:F,HLOOKUP(Cover!$B$3,$B$4:$F$5,2,0),0)</f>
        <v>Deň</v>
      </c>
      <c r="D438" s="39" t="s">
        <v>1290</v>
      </c>
      <c r="E438" s="39" t="s">
        <v>1289</v>
      </c>
      <c r="F438" s="11"/>
    </row>
    <row r="439" spans="2:6">
      <c r="B439" s="19">
        <f t="shared" si="7"/>
        <v>439</v>
      </c>
      <c r="C439" s="11" t="str">
        <f>VLOOKUP(B439,B:F,HLOOKUP(Cover!$B$3,$B$4:$F$5,2,0),0)</f>
        <v>Koniec obdobia (DD.MM.RRRR)</v>
      </c>
      <c r="D439" s="16" t="s">
        <v>377</v>
      </c>
      <c r="E439" s="16" t="s">
        <v>339</v>
      </c>
      <c r="F439" s="16" t="s">
        <v>617</v>
      </c>
    </row>
  </sheetData>
  <pageMargins left="0.78740157480314965" right="0.78740157480314965" top="1.181102362204724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6">
    <tabColor theme="0" tint="-0.499984740745262"/>
  </sheetPr>
  <dimension ref="A1:D75"/>
  <sheetViews>
    <sheetView topLeftCell="A46" zoomScale="80" zoomScaleNormal="80" workbookViewId="0">
      <selection activeCell="C73" sqref="C73"/>
    </sheetView>
  </sheetViews>
  <sheetFormatPr defaultRowHeight="12.75"/>
  <cols>
    <col min="2" max="2" width="37.85546875" bestFit="1" customWidth="1"/>
    <col min="3" max="3" width="14.140625" customWidth="1"/>
  </cols>
  <sheetData>
    <row r="1" spans="1:4" s="41" customFormat="1" ht="24.75" customHeight="1">
      <c r="A1" s="43" t="s">
        <v>362</v>
      </c>
      <c r="B1" s="44" t="s">
        <v>688</v>
      </c>
      <c r="C1" s="44" t="s">
        <v>364</v>
      </c>
      <c r="D1" s="44" t="s">
        <v>689</v>
      </c>
    </row>
    <row r="2" spans="1:4">
      <c r="A2" t="s">
        <v>229</v>
      </c>
      <c r="B2" s="40" t="s">
        <v>627</v>
      </c>
      <c r="C2" s="42" t="e">
        <f>SUM(#REF!)</f>
        <v>#REF!</v>
      </c>
      <c r="D2" t="e">
        <f>ROW(INDEX(#REF!,MATCH(Check_Empty!$B2,#REF!,0),1))</f>
        <v>#REF!</v>
      </c>
    </row>
    <row r="3" spans="1:4">
      <c r="A3" t="s">
        <v>230</v>
      </c>
      <c r="B3" s="40" t="s">
        <v>692</v>
      </c>
      <c r="C3" s="42" t="e">
        <f>SUM(#REF!)</f>
        <v>#REF!</v>
      </c>
      <c r="D3" t="e">
        <f>ROW(INDEX(#REF!,MATCH(Check_Empty!$B3,#REF!,0),1))</f>
        <v>#REF!</v>
      </c>
    </row>
    <row r="4" spans="1:4">
      <c r="A4" t="s">
        <v>230</v>
      </c>
      <c r="B4" s="40" t="s">
        <v>693</v>
      </c>
      <c r="C4" s="42" t="e">
        <f>SUM(#REF!)</f>
        <v>#REF!</v>
      </c>
      <c r="D4" t="e">
        <f>ROW(INDEX(#REF!,MATCH(Check_Empty!$B4,#REF!,0),1))</f>
        <v>#REF!</v>
      </c>
    </row>
    <row r="5" spans="1:4">
      <c r="A5" t="s">
        <v>231</v>
      </c>
      <c r="B5" s="40" t="s">
        <v>618</v>
      </c>
      <c r="C5" s="42" t="e">
        <f>SUM(#REF!)</f>
        <v>#REF!</v>
      </c>
      <c r="D5" t="e">
        <f>ROW(INDEX(#REF!,MATCH(Check_Empty!$B5,#REF!,0),1))</f>
        <v>#REF!</v>
      </c>
    </row>
    <row r="6" spans="1:4">
      <c r="A6" t="s">
        <v>231</v>
      </c>
      <c r="B6" s="40" t="s">
        <v>619</v>
      </c>
      <c r="C6" s="42" t="e">
        <f>SUM(#REF!)</f>
        <v>#REF!</v>
      </c>
      <c r="D6" t="e">
        <f>ROW(INDEX(#REF!,MATCH(Check_Empty!$B6,#REF!,0),1))</f>
        <v>#REF!</v>
      </c>
    </row>
    <row r="7" spans="1:4">
      <c r="A7" t="s">
        <v>232</v>
      </c>
      <c r="B7" s="40" t="s">
        <v>620</v>
      </c>
      <c r="C7" s="42" t="e">
        <f>SUM(#REF!)</f>
        <v>#REF!</v>
      </c>
      <c r="D7" t="e">
        <f>ROW(INDEX(#REF!,MATCH(Check_Empty!$B7,#REF!,0),1))</f>
        <v>#REF!</v>
      </c>
    </row>
    <row r="8" spans="1:4">
      <c r="A8" t="s">
        <v>232</v>
      </c>
      <c r="B8" s="40" t="s">
        <v>621</v>
      </c>
      <c r="C8" s="42" t="e">
        <f>SUM(#REF!)</f>
        <v>#REF!</v>
      </c>
      <c r="D8" t="e">
        <f>ROW(INDEX(#REF!,MATCH(Check_Empty!$B8,#REF!,0),1))</f>
        <v>#REF!</v>
      </c>
    </row>
    <row r="9" spans="1:4">
      <c r="A9" t="s">
        <v>233</v>
      </c>
      <c r="B9" s="40" t="s">
        <v>629</v>
      </c>
      <c r="C9" s="42" t="e">
        <f>SUM(#REF!)</f>
        <v>#REF!</v>
      </c>
      <c r="D9" t="e">
        <f>ROW(INDEX(#REF!,MATCH(Check_Empty!$B9,#REF!,0),1))</f>
        <v>#REF!</v>
      </c>
    </row>
    <row r="10" spans="1:4">
      <c r="A10" t="s">
        <v>234</v>
      </c>
      <c r="B10" s="40" t="s">
        <v>628</v>
      </c>
      <c r="C10" s="42" t="e">
        <f>SUM(#REF!)</f>
        <v>#REF!</v>
      </c>
      <c r="D10" t="e">
        <f>ROW(INDEX(#REF!,MATCH(Check_Empty!$B10,#REF!,0),1))</f>
        <v>#REF!</v>
      </c>
    </row>
    <row r="11" spans="1:4">
      <c r="A11" t="s">
        <v>235</v>
      </c>
      <c r="B11" s="40" t="s">
        <v>630</v>
      </c>
      <c r="C11" s="42" t="e">
        <f>SUM(#REF!)</f>
        <v>#REF!</v>
      </c>
      <c r="D11" t="e">
        <f>ROW(INDEX(#REF!,MATCH(Check_Empty!$B11,#REF!,0),1))</f>
        <v>#REF!</v>
      </c>
    </row>
    <row r="12" spans="1:4">
      <c r="A12" t="s">
        <v>235</v>
      </c>
      <c r="B12" s="40" t="s">
        <v>631</v>
      </c>
      <c r="C12" s="42" t="e">
        <f>SUM(#REF!)</f>
        <v>#REF!</v>
      </c>
      <c r="D12" t="e">
        <f>ROW(INDEX(#REF!,MATCH(Check_Empty!$B12,#REF!,0),1))</f>
        <v>#REF!</v>
      </c>
    </row>
    <row r="13" spans="1:4">
      <c r="A13" t="s">
        <v>236</v>
      </c>
      <c r="B13" s="40" t="s">
        <v>632</v>
      </c>
      <c r="C13" s="42" t="e">
        <f>SUM(#REF!)</f>
        <v>#REF!</v>
      </c>
      <c r="D13" t="e">
        <f>ROW(INDEX(#REF!,MATCH(Check_Empty!$B13,#REF!,0),1))</f>
        <v>#REF!</v>
      </c>
    </row>
    <row r="14" spans="1:4">
      <c r="A14" t="s">
        <v>237</v>
      </c>
      <c r="B14" s="40" t="s">
        <v>637</v>
      </c>
      <c r="C14" s="42" t="e">
        <f>SUM(#REF!)</f>
        <v>#REF!</v>
      </c>
      <c r="D14" t="e">
        <f>ROW(INDEX(#REF!,MATCH(Check_Empty!$B14,#REF!,0),1))</f>
        <v>#REF!</v>
      </c>
    </row>
    <row r="15" spans="1:4">
      <c r="A15" t="s">
        <v>237</v>
      </c>
      <c r="B15" s="40" t="s">
        <v>638</v>
      </c>
      <c r="C15" s="42" t="e">
        <f>SUM(#REF!)</f>
        <v>#REF!</v>
      </c>
      <c r="D15" t="e">
        <f>ROW(INDEX(#REF!,MATCH(Check_Empty!$B15,#REF!,0),1))</f>
        <v>#REF!</v>
      </c>
    </row>
    <row r="16" spans="1:4">
      <c r="A16" t="s">
        <v>238</v>
      </c>
      <c r="B16" s="40" t="s">
        <v>687</v>
      </c>
      <c r="C16" s="42" t="e">
        <f>SUM(#REF!)</f>
        <v>#REF!</v>
      </c>
      <c r="D16" t="e">
        <f>ROW(INDEX(#REF!,MATCH(Check_Empty!$B16,#REF!,0),1))</f>
        <v>#REF!</v>
      </c>
    </row>
    <row r="17" spans="1:4">
      <c r="A17" t="s">
        <v>240</v>
      </c>
      <c r="B17" s="40" t="s">
        <v>633</v>
      </c>
      <c r="C17" s="42" t="e">
        <f>SUM(#REF!)</f>
        <v>#REF!</v>
      </c>
      <c r="D17" t="e">
        <f>ROW(INDEX(#REF!,MATCH(Check_Empty!$B17,#REF!,0),1))</f>
        <v>#REF!</v>
      </c>
    </row>
    <row r="18" spans="1:4">
      <c r="A18" t="s">
        <v>241</v>
      </c>
      <c r="B18" s="40" t="s">
        <v>622</v>
      </c>
      <c r="C18" s="42" t="e">
        <f>SUM(#REF!)</f>
        <v>#REF!</v>
      </c>
      <c r="D18" t="e">
        <f>ROW(INDEX(#REF!,MATCH(Check_Empty!$B18,#REF!,0),1))</f>
        <v>#REF!</v>
      </c>
    </row>
    <row r="19" spans="1:4">
      <c r="A19" t="s">
        <v>242</v>
      </c>
      <c r="B19" s="40" t="s">
        <v>634</v>
      </c>
      <c r="C19" s="42" t="e">
        <f>SUM(#REF!)</f>
        <v>#REF!</v>
      </c>
      <c r="D19" t="e">
        <f>ROW(INDEX(#REF!,MATCH(Check_Empty!$B19,#REF!,0),1))</f>
        <v>#REF!</v>
      </c>
    </row>
    <row r="20" spans="1:4">
      <c r="A20" t="s">
        <v>243</v>
      </c>
      <c r="B20" s="40" t="s">
        <v>635</v>
      </c>
      <c r="C20" s="42" t="e">
        <f>SUM(#REF!)</f>
        <v>#REF!</v>
      </c>
      <c r="D20" t="e">
        <f>ROW(INDEX(#REF!,MATCH(Check_Empty!$B20,#REF!,0),1))</f>
        <v>#REF!</v>
      </c>
    </row>
    <row r="21" spans="1:4">
      <c r="A21" t="s">
        <v>244</v>
      </c>
      <c r="B21" s="40" t="s">
        <v>636</v>
      </c>
      <c r="C21" s="42" t="e">
        <f>SUM(#REF!,#REF!)</f>
        <v>#REF!</v>
      </c>
      <c r="D21" t="e">
        <f>ROW(INDEX(#REF!,MATCH(Check_Empty!$B21,#REF!,0),1))</f>
        <v>#REF!</v>
      </c>
    </row>
    <row r="22" spans="1:4">
      <c r="A22" t="s">
        <v>245</v>
      </c>
      <c r="B22" s="40" t="s">
        <v>639</v>
      </c>
      <c r="C22" s="42" t="e">
        <f>SUM(#REF!)</f>
        <v>#REF!</v>
      </c>
      <c r="D22" t="e">
        <f>ROW(INDEX(#REF!,MATCH(Check_Empty!$B22,#REF!,0),1))</f>
        <v>#REF!</v>
      </c>
    </row>
    <row r="23" spans="1:4">
      <c r="A23" t="s">
        <v>246</v>
      </c>
      <c r="B23" s="40" t="s">
        <v>640</v>
      </c>
      <c r="C23" s="42" t="e">
        <f>SUM(#REF!)</f>
        <v>#REF!</v>
      </c>
      <c r="D23" t="e">
        <f>ROW(INDEX(#REF!,MATCH(Check_Empty!$B23,#REF!,0),1))</f>
        <v>#REF!</v>
      </c>
    </row>
    <row r="24" spans="1:4">
      <c r="A24" t="s">
        <v>247</v>
      </c>
      <c r="B24" s="40" t="s">
        <v>641</v>
      </c>
      <c r="C24" s="42" t="e">
        <f>SUM(#REF!)</f>
        <v>#REF!</v>
      </c>
      <c r="D24" t="e">
        <f>ROW(INDEX(#REF!,MATCH(Check_Empty!$B24,#REF!,0),1))</f>
        <v>#REF!</v>
      </c>
    </row>
    <row r="25" spans="1:4">
      <c r="A25" t="s">
        <v>248</v>
      </c>
      <c r="B25" s="40" t="s">
        <v>642</v>
      </c>
      <c r="C25" s="42" t="e">
        <f>SUM(#REF!)</f>
        <v>#REF!</v>
      </c>
      <c r="D25" t="e">
        <f>ROW(INDEX(#REF!,MATCH(Check_Empty!$B25,#REF!,0),1))</f>
        <v>#REF!</v>
      </c>
    </row>
    <row r="26" spans="1:4">
      <c r="A26" t="s">
        <v>249</v>
      </c>
      <c r="B26" s="40" t="s">
        <v>643</v>
      </c>
      <c r="C26" s="42" t="e">
        <f>SUM(#REF!)</f>
        <v>#REF!</v>
      </c>
      <c r="D26" t="e">
        <f>ROW(INDEX(#REF!,MATCH(Check_Empty!$B26,#REF!,0),1))</f>
        <v>#REF!</v>
      </c>
    </row>
    <row r="27" spans="1:4">
      <c r="A27" t="s">
        <v>250</v>
      </c>
      <c r="B27" s="40" t="s">
        <v>644</v>
      </c>
      <c r="C27" s="42" t="e">
        <f>SUM(#REF!)</f>
        <v>#REF!</v>
      </c>
      <c r="D27" t="e">
        <f>ROW(INDEX(#REF!,MATCH(Check_Empty!$B27,#REF!,0),1))</f>
        <v>#REF!</v>
      </c>
    </row>
    <row r="28" spans="1:4">
      <c r="A28" t="s">
        <v>251</v>
      </c>
      <c r="B28" s="40" t="s">
        <v>623</v>
      </c>
      <c r="C28" s="42" t="e">
        <f>SUM(#REF!)</f>
        <v>#REF!</v>
      </c>
      <c r="D28" t="e">
        <f>ROW(INDEX(#REF!,MATCH(Check_Empty!$B28,#REF!,0),1))</f>
        <v>#REF!</v>
      </c>
    </row>
    <row r="29" spans="1:4">
      <c r="A29" t="s">
        <v>251</v>
      </c>
      <c r="B29" s="40" t="s">
        <v>624</v>
      </c>
      <c r="C29" s="42" t="e">
        <f>SUM(#REF!)</f>
        <v>#REF!</v>
      </c>
      <c r="D29" t="e">
        <f>ROW(INDEX(#REF!,MATCH(Check_Empty!$B29,#REF!,0),1))</f>
        <v>#REF!</v>
      </c>
    </row>
    <row r="30" spans="1:4">
      <c r="A30" t="s">
        <v>252</v>
      </c>
      <c r="B30" s="40" t="s">
        <v>625</v>
      </c>
      <c r="C30" s="42" t="e">
        <f>SUM(#REF!)</f>
        <v>#REF!</v>
      </c>
      <c r="D30" t="e">
        <f>ROW(INDEX(#REF!,MATCH(Check_Empty!$B30,#REF!,0),1))</f>
        <v>#REF!</v>
      </c>
    </row>
    <row r="31" spans="1:4">
      <c r="A31" t="s">
        <v>252</v>
      </c>
      <c r="B31" s="40" t="s">
        <v>626</v>
      </c>
      <c r="C31" s="42" t="e">
        <f>SUM(#REF!)</f>
        <v>#REF!</v>
      </c>
      <c r="D31" t="e">
        <f>ROW(INDEX(#REF!,MATCH(Check_Empty!$B31,#REF!,0),1))</f>
        <v>#REF!</v>
      </c>
    </row>
    <row r="32" spans="1:4">
      <c r="A32" t="s">
        <v>253</v>
      </c>
      <c r="B32" s="40" t="s">
        <v>645</v>
      </c>
      <c r="C32" s="42" t="e">
        <f>SUM(#REF!)</f>
        <v>#REF!</v>
      </c>
      <c r="D32" t="e">
        <f>ROW(INDEX(#REF!,MATCH(Check_Empty!$B32,#REF!,0),1))</f>
        <v>#REF!</v>
      </c>
    </row>
    <row r="33" spans="1:4">
      <c r="A33" t="s">
        <v>253</v>
      </c>
      <c r="B33" s="40" t="s">
        <v>646</v>
      </c>
      <c r="C33" s="42" t="e">
        <f>SUM(#REF!)</f>
        <v>#REF!</v>
      </c>
      <c r="D33" t="e">
        <f>ROW(INDEX(#REF!,MATCH(Check_Empty!$B33,#REF!,0),1))</f>
        <v>#REF!</v>
      </c>
    </row>
    <row r="34" spans="1:4">
      <c r="A34" t="s">
        <v>254</v>
      </c>
      <c r="B34" s="40" t="s">
        <v>647</v>
      </c>
      <c r="C34" s="42" t="e">
        <f>SUM(#REF!)</f>
        <v>#REF!</v>
      </c>
      <c r="D34" t="e">
        <f>ROW(INDEX(#REF!,MATCH(Check_Empty!$B34,#REF!,0),1))</f>
        <v>#REF!</v>
      </c>
    </row>
    <row r="35" spans="1:4">
      <c r="A35" t="s">
        <v>255</v>
      </c>
      <c r="B35" s="40" t="s">
        <v>648</v>
      </c>
      <c r="C35" s="42" t="e">
        <f>SUM(#REF!)</f>
        <v>#REF!</v>
      </c>
      <c r="D35" t="e">
        <f>ROW(INDEX(#REF!,MATCH(Check_Empty!$B35,#REF!,0),1))</f>
        <v>#REF!</v>
      </c>
    </row>
    <row r="36" spans="1:4">
      <c r="A36" t="s">
        <v>256</v>
      </c>
      <c r="B36" s="40" t="s">
        <v>649</v>
      </c>
      <c r="C36" s="42" t="e">
        <f>SUM(#REF!)</f>
        <v>#REF!</v>
      </c>
      <c r="D36" t="e">
        <f>ROW(INDEX(#REF!,MATCH(Check_Empty!$B36,#REF!,0),1))</f>
        <v>#REF!</v>
      </c>
    </row>
    <row r="37" spans="1:4">
      <c r="A37" t="s">
        <v>257</v>
      </c>
      <c r="B37" s="40" t="s">
        <v>650</v>
      </c>
      <c r="C37" s="42" t="e">
        <f>SUM(#REF!)</f>
        <v>#REF!</v>
      </c>
      <c r="D37" t="e">
        <f>ROW(INDEX(#REF!,MATCH(Check_Empty!$B37,#REF!,0),1))</f>
        <v>#REF!</v>
      </c>
    </row>
    <row r="38" spans="1:4">
      <c r="A38" t="s">
        <v>257</v>
      </c>
      <c r="B38" s="40" t="s">
        <v>651</v>
      </c>
      <c r="C38" s="42" t="e">
        <f>SUM(#REF!)</f>
        <v>#REF!</v>
      </c>
      <c r="D38" t="e">
        <f>ROW(INDEX(#REF!,MATCH(Check_Empty!$B38,#REF!,0),1))</f>
        <v>#REF!</v>
      </c>
    </row>
    <row r="39" spans="1:4">
      <c r="A39" t="s">
        <v>258</v>
      </c>
      <c r="B39" s="40" t="s">
        <v>652</v>
      </c>
      <c r="C39" s="42" t="e">
        <f>SUM(#REF!)</f>
        <v>#REF!</v>
      </c>
      <c r="D39" t="e">
        <f>ROW(INDEX(#REF!,MATCH(Check_Empty!$B39,#REF!,0),1))</f>
        <v>#REF!</v>
      </c>
    </row>
    <row r="40" spans="1:4">
      <c r="A40" t="s">
        <v>259</v>
      </c>
      <c r="B40" s="40" t="s">
        <v>653</v>
      </c>
      <c r="C40" s="42" t="e">
        <f>SUM(#REF!)</f>
        <v>#REF!</v>
      </c>
      <c r="D40" t="e">
        <f>ROW(INDEX(#REF!,MATCH(Check_Empty!$B40,#REF!,0),1))</f>
        <v>#REF!</v>
      </c>
    </row>
    <row r="41" spans="1:4">
      <c r="A41" t="s">
        <v>260</v>
      </c>
      <c r="B41" s="40" t="s">
        <v>654</v>
      </c>
      <c r="C41" s="42" t="e">
        <f>SUM(#REF!)</f>
        <v>#REF!</v>
      </c>
      <c r="D41" t="e">
        <f>ROW(INDEX(#REF!,MATCH(Check_Empty!$B41,#REF!,0),1))</f>
        <v>#REF!</v>
      </c>
    </row>
    <row r="42" spans="1:4">
      <c r="A42" t="s">
        <v>261</v>
      </c>
      <c r="B42" s="40" t="s">
        <v>664</v>
      </c>
      <c r="C42" s="42" t="e">
        <f>SUM(#REF!)</f>
        <v>#REF!</v>
      </c>
      <c r="D42" t="e">
        <f>ROW(INDEX(#REF!,MATCH(Check_Empty!$B42,#REF!,0),1))</f>
        <v>#REF!</v>
      </c>
    </row>
    <row r="43" spans="1:4">
      <c r="A43" t="s">
        <v>262</v>
      </c>
      <c r="B43" s="40" t="s">
        <v>655</v>
      </c>
      <c r="C43" s="42" t="e">
        <f>SUM(#REF!)</f>
        <v>#REF!</v>
      </c>
      <c r="D43" t="e">
        <f>ROW(INDEX(#REF!,MATCH(Check_Empty!$B43,#REF!,0),1))</f>
        <v>#REF!</v>
      </c>
    </row>
    <row r="44" spans="1:4">
      <c r="A44" t="s">
        <v>263</v>
      </c>
      <c r="B44" s="40" t="s">
        <v>698</v>
      </c>
      <c r="C44" s="42" t="e">
        <f>SUM(#REF!,#REF!)</f>
        <v>#REF!</v>
      </c>
      <c r="D44" t="e">
        <f>ROW(INDEX(#REF!,MATCH(Check_Empty!$B44,#REF!,0),1))</f>
        <v>#REF!</v>
      </c>
    </row>
    <row r="45" spans="1:4">
      <c r="A45" t="s">
        <v>263</v>
      </c>
      <c r="B45" s="40" t="s">
        <v>699</v>
      </c>
      <c r="C45" s="42" t="e">
        <f>SUM(#REF!,#REF!)</f>
        <v>#REF!</v>
      </c>
      <c r="D45" t="e">
        <f>ROW(INDEX(#REF!,MATCH(Check_Empty!$B45,#REF!,0),1))</f>
        <v>#REF!</v>
      </c>
    </row>
    <row r="46" spans="1:4">
      <c r="A46" t="s">
        <v>264</v>
      </c>
      <c r="B46" s="40" t="s">
        <v>656</v>
      </c>
      <c r="C46" s="42" t="e">
        <f>SUM(#REF!)</f>
        <v>#REF!</v>
      </c>
      <c r="D46" t="e">
        <f>ROW(INDEX(#REF!,MATCH(Check_Empty!$B46,#REF!,0),1))</f>
        <v>#REF!</v>
      </c>
    </row>
    <row r="47" spans="1:4">
      <c r="A47" t="s">
        <v>264</v>
      </c>
      <c r="B47" s="40" t="s">
        <v>657</v>
      </c>
      <c r="C47" s="42" t="e">
        <f>SUM(#REF!)</f>
        <v>#REF!</v>
      </c>
      <c r="D47" t="e">
        <f>ROW(INDEX(#REF!,MATCH(Check_Empty!$B47,#REF!,0),1))</f>
        <v>#REF!</v>
      </c>
    </row>
    <row r="48" spans="1:4">
      <c r="A48" t="s">
        <v>265</v>
      </c>
      <c r="B48" s="40" t="s">
        <v>658</v>
      </c>
      <c r="C48" s="42" t="e">
        <f>SUM(#REF!)</f>
        <v>#REF!</v>
      </c>
      <c r="D48" t="e">
        <f>ROW(INDEX(#REF!,MATCH(Check_Empty!$B48,#REF!,0),1))</f>
        <v>#REF!</v>
      </c>
    </row>
    <row r="49" spans="1:4">
      <c r="A49" t="s">
        <v>266</v>
      </c>
      <c r="B49" s="40" t="s">
        <v>659</v>
      </c>
      <c r="C49" s="42" t="e">
        <f>SUM(#REF!)</f>
        <v>#REF!</v>
      </c>
      <c r="D49" t="e">
        <f>ROW(INDEX(#REF!,MATCH(Check_Empty!$B49,#REF!,0),1))</f>
        <v>#REF!</v>
      </c>
    </row>
    <row r="50" spans="1:4">
      <c r="A50" t="s">
        <v>267</v>
      </c>
      <c r="B50" s="40" t="s">
        <v>660</v>
      </c>
      <c r="C50" s="42" t="e">
        <f>SUM(#REF!)</f>
        <v>#REF!</v>
      </c>
      <c r="D50" t="e">
        <f>ROW(INDEX(#REF!,MATCH(Check_Empty!$B50,#REF!,0),1))</f>
        <v>#REF!</v>
      </c>
    </row>
    <row r="51" spans="1:4">
      <c r="A51" t="s">
        <v>268</v>
      </c>
      <c r="B51" s="40" t="s">
        <v>661</v>
      </c>
      <c r="C51" s="42" t="e">
        <f>SUM(#REF!)</f>
        <v>#REF!</v>
      </c>
      <c r="D51" t="e">
        <f>ROW(INDEX(#REF!,MATCH(Check_Empty!$B51,#REF!,0),1))</f>
        <v>#REF!</v>
      </c>
    </row>
    <row r="52" spans="1:4">
      <c r="A52" t="s">
        <v>269</v>
      </c>
      <c r="B52" s="40" t="s">
        <v>662</v>
      </c>
      <c r="C52" s="42" t="e">
        <f>SUM(#REF!)</f>
        <v>#REF!</v>
      </c>
      <c r="D52" t="e">
        <f>ROW(INDEX(#REF!,MATCH(Check_Empty!$B52,#REF!,0),1))</f>
        <v>#REF!</v>
      </c>
    </row>
    <row r="53" spans="1:4">
      <c r="A53" t="s">
        <v>270</v>
      </c>
      <c r="B53" s="40" t="s">
        <v>663</v>
      </c>
      <c r="C53" s="42" t="e">
        <f>SUM(#REF!)</f>
        <v>#REF!</v>
      </c>
      <c r="D53" t="e">
        <f>ROW(INDEX(#REF!,MATCH(Check_Empty!$B53,#REF!,0),1))</f>
        <v>#REF!</v>
      </c>
    </row>
    <row r="54" spans="1:4">
      <c r="A54" t="s">
        <v>271</v>
      </c>
      <c r="B54" s="40" t="s">
        <v>665</v>
      </c>
      <c r="C54" s="42" t="e">
        <f>SUM(#REF!)</f>
        <v>#REF!</v>
      </c>
      <c r="D54" t="e">
        <f>ROW(INDEX(#REF!,MATCH(Check_Empty!$B54,#REF!,0),1))</f>
        <v>#REF!</v>
      </c>
    </row>
    <row r="55" spans="1:4">
      <c r="A55" t="s">
        <v>272</v>
      </c>
      <c r="B55" s="40" t="s">
        <v>666</v>
      </c>
      <c r="C55" s="42" t="e">
        <f>SUM(#REF!)</f>
        <v>#REF!</v>
      </c>
      <c r="D55" t="e">
        <f>ROW(INDEX(#REF!,MATCH(Check_Empty!$B55,#REF!,0),1))</f>
        <v>#REF!</v>
      </c>
    </row>
    <row r="56" spans="1:4">
      <c r="A56" t="s">
        <v>272</v>
      </c>
      <c r="B56" s="40" t="s">
        <v>667</v>
      </c>
      <c r="C56" s="42" t="e">
        <f>SUM(#REF!)</f>
        <v>#REF!</v>
      </c>
      <c r="D56" t="e">
        <f>ROW(INDEX(#REF!,MATCH(Check_Empty!$B56,#REF!,0),1))</f>
        <v>#REF!</v>
      </c>
    </row>
    <row r="57" spans="1:4">
      <c r="A57" t="s">
        <v>273</v>
      </c>
      <c r="B57" s="40" t="s">
        <v>668</v>
      </c>
      <c r="C57" s="42" t="e">
        <f>SUM(#REF!)</f>
        <v>#REF!</v>
      </c>
      <c r="D57" t="e">
        <f>ROW(INDEX(#REF!,MATCH(Check_Empty!$B57,#REF!,0),1))</f>
        <v>#REF!</v>
      </c>
    </row>
    <row r="58" spans="1:4">
      <c r="A58" t="s">
        <v>274</v>
      </c>
      <c r="B58" s="40" t="s">
        <v>669</v>
      </c>
      <c r="C58" s="42" t="e">
        <f>SUM(#REF!)</f>
        <v>#REF!</v>
      </c>
      <c r="D58" t="e">
        <f>ROW(INDEX(#REF!,MATCH(Check_Empty!$B58,#REF!,0),1))</f>
        <v>#REF!</v>
      </c>
    </row>
    <row r="59" spans="1:4">
      <c r="A59" t="s">
        <v>275</v>
      </c>
      <c r="B59" s="40" t="s">
        <v>670</v>
      </c>
      <c r="C59" s="42" t="e">
        <f>SUM(#REF!)</f>
        <v>#REF!</v>
      </c>
      <c r="D59" t="e">
        <f>ROW(INDEX(#REF!,MATCH(Check_Empty!$B59,#REF!,0),1))</f>
        <v>#REF!</v>
      </c>
    </row>
    <row r="60" spans="1:4">
      <c r="A60" t="s">
        <v>278</v>
      </c>
      <c r="B60" s="40" t="s">
        <v>671</v>
      </c>
      <c r="C60" s="42" t="e">
        <f>SUM(#REF!)</f>
        <v>#REF!</v>
      </c>
      <c r="D60" t="e">
        <f>ROW(INDEX(#REF!,MATCH(Check_Empty!$B60,#REF!,0),1))</f>
        <v>#REF!</v>
      </c>
    </row>
    <row r="61" spans="1:4">
      <c r="A61" t="s">
        <v>279</v>
      </c>
      <c r="B61" s="40" t="s">
        <v>672</v>
      </c>
      <c r="C61" s="42" t="e">
        <f>SUM(#REF!)</f>
        <v>#REF!</v>
      </c>
      <c r="D61" t="e">
        <f>ROW(INDEX(#REF!,MATCH(Check_Empty!$B61,#REF!,0),1))</f>
        <v>#REF!</v>
      </c>
    </row>
    <row r="62" spans="1:4">
      <c r="A62" t="s">
        <v>280</v>
      </c>
      <c r="B62" s="40" t="s">
        <v>673</v>
      </c>
      <c r="C62" s="42" t="e">
        <f>SUM(#REF!)</f>
        <v>#REF!</v>
      </c>
      <c r="D62" t="e">
        <f>ROW(INDEX(#REF!,MATCH(Check_Empty!$B62,#REF!,0),1))</f>
        <v>#REF!</v>
      </c>
    </row>
    <row r="63" spans="1:4">
      <c r="A63" t="s">
        <v>281</v>
      </c>
      <c r="B63" s="40" t="s">
        <v>674</v>
      </c>
      <c r="C63" s="42" t="e">
        <f>SUM(#REF!)</f>
        <v>#REF!</v>
      </c>
      <c r="D63" t="e">
        <f>ROW(INDEX(#REF!,MATCH(Check_Empty!$B63,#REF!,0),1))</f>
        <v>#REF!</v>
      </c>
    </row>
    <row r="64" spans="1:4">
      <c r="A64" t="s">
        <v>282</v>
      </c>
      <c r="B64" s="40" t="s">
        <v>675</v>
      </c>
      <c r="C64" s="42" t="e">
        <f>SUM(#REF!)</f>
        <v>#REF!</v>
      </c>
      <c r="D64" t="e">
        <f>ROW(INDEX(#REF!,MATCH(Check_Empty!$B64,#REF!,0),1))</f>
        <v>#REF!</v>
      </c>
    </row>
    <row r="65" spans="1:4">
      <c r="A65" t="s">
        <v>283</v>
      </c>
      <c r="B65" s="40" t="s">
        <v>676</v>
      </c>
      <c r="C65" s="42" t="e">
        <f>SUM(#REF!,#REF!)</f>
        <v>#REF!</v>
      </c>
      <c r="D65" t="e">
        <f>ROW(INDEX(#REF!,MATCH(Check_Empty!$B65,#REF!,0),1))</f>
        <v>#REF!</v>
      </c>
    </row>
    <row r="66" spans="1:4">
      <c r="A66" t="s">
        <v>284</v>
      </c>
      <c r="B66" s="40" t="s">
        <v>677</v>
      </c>
      <c r="C66" s="42" t="e">
        <f>SUM(#REF!)</f>
        <v>#REF!</v>
      </c>
      <c r="D66" t="e">
        <f>ROW(INDEX(#REF!,MATCH(Check_Empty!$B66,#REF!,0),1))</f>
        <v>#REF!</v>
      </c>
    </row>
    <row r="67" spans="1:4">
      <c r="A67" t="s">
        <v>285</v>
      </c>
      <c r="B67" s="40" t="s">
        <v>678</v>
      </c>
      <c r="C67" s="42" t="e">
        <f>SUM(#REF!)</f>
        <v>#REF!</v>
      </c>
      <c r="D67" t="e">
        <f>ROW(INDEX(#REF!,MATCH(Check_Empty!$B67,#REF!,0),1))</f>
        <v>#REF!</v>
      </c>
    </row>
    <row r="68" spans="1:4">
      <c r="A68" t="s">
        <v>285</v>
      </c>
      <c r="B68" s="40" t="s">
        <v>679</v>
      </c>
      <c r="C68" s="42" t="e">
        <f>SUM(#REF!)</f>
        <v>#REF!</v>
      </c>
      <c r="D68" t="e">
        <f>ROW(INDEX(#REF!,MATCH(Check_Empty!$B68,#REF!,0),1))</f>
        <v>#REF!</v>
      </c>
    </row>
    <row r="69" spans="1:4">
      <c r="A69" t="s">
        <v>286</v>
      </c>
      <c r="B69" s="40" t="s">
        <v>680</v>
      </c>
      <c r="C69" s="42" t="e">
        <f>SUM(#REF!)</f>
        <v>#REF!</v>
      </c>
      <c r="D69" t="e">
        <f>ROW(INDEX(#REF!,MATCH(Check_Empty!$B69,#REF!,0),1))</f>
        <v>#REF!</v>
      </c>
    </row>
    <row r="70" spans="1:4">
      <c r="A70" t="s">
        <v>287</v>
      </c>
      <c r="B70" s="40" t="s">
        <v>681</v>
      </c>
      <c r="C70" s="42" t="e">
        <f>SUM(#REF!)</f>
        <v>#REF!</v>
      </c>
      <c r="D70" t="e">
        <f>ROW(INDEX(#REF!,MATCH(Check_Empty!$B70,#REF!,0),1))</f>
        <v>#REF!</v>
      </c>
    </row>
    <row r="71" spans="1:4">
      <c r="A71" t="s">
        <v>288</v>
      </c>
      <c r="B71" s="40" t="s">
        <v>682</v>
      </c>
      <c r="C71" s="42" t="e">
        <f>SUM(#REF!)</f>
        <v>#REF!</v>
      </c>
      <c r="D71" t="e">
        <f>ROW(INDEX(#REF!,MATCH(Check_Empty!$B71,#REF!,0),1))</f>
        <v>#REF!</v>
      </c>
    </row>
    <row r="72" spans="1:4">
      <c r="A72" t="s">
        <v>288</v>
      </c>
      <c r="B72" s="40" t="s">
        <v>683</v>
      </c>
      <c r="C72" s="42" t="e">
        <f>SUM(#REF!)</f>
        <v>#REF!</v>
      </c>
      <c r="D72" t="e">
        <f>ROW(INDEX(#REF!,MATCH(Check_Empty!$B72,#REF!,0),1))</f>
        <v>#REF!</v>
      </c>
    </row>
    <row r="73" spans="1:4">
      <c r="A73" t="s">
        <v>289</v>
      </c>
      <c r="B73" s="40" t="s">
        <v>684</v>
      </c>
      <c r="C73" s="42" t="e">
        <f>SUM(#REF!)</f>
        <v>#REF!</v>
      </c>
      <c r="D73" t="e">
        <f>ROW(INDEX(#REF!,MATCH(Check_Empty!$B73,#REF!,0),1))</f>
        <v>#REF!</v>
      </c>
    </row>
    <row r="74" spans="1:4">
      <c r="A74" t="s">
        <v>289</v>
      </c>
      <c r="B74" s="40" t="s">
        <v>685</v>
      </c>
      <c r="C74" s="42" t="e">
        <f>SUM(#REF!)</f>
        <v>#REF!</v>
      </c>
      <c r="D74" t="e">
        <f>ROW(INDEX(#REF!,MATCH(Check_Empty!$B74,#REF!,0),1))</f>
        <v>#REF!</v>
      </c>
    </row>
    <row r="75" spans="1:4">
      <c r="A75" t="s">
        <v>361</v>
      </c>
      <c r="B75" s="40" t="s">
        <v>686</v>
      </c>
      <c r="C75" s="42" t="e">
        <f>SUM(#REF!)</f>
        <v>#REF!</v>
      </c>
      <c r="D75" t="e">
        <f>ROW(INDEX(#REF!,MATCH(Check_Empty!$B75,#REF!,0),1))</f>
        <v>#REF!</v>
      </c>
    </row>
  </sheetDat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7">
    <pageSetUpPr fitToPage="1"/>
  </sheetPr>
  <dimension ref="A1:BX94"/>
  <sheetViews>
    <sheetView topLeftCell="A65" zoomScale="130" zoomScaleNormal="130" workbookViewId="0">
      <selection activeCell="F38" sqref="F38:U38"/>
    </sheetView>
  </sheetViews>
  <sheetFormatPr defaultRowHeight="12.75"/>
  <cols>
    <col min="1" max="1" width="0.7109375" style="56" customWidth="1"/>
    <col min="2" max="2" width="0.5703125" style="56" customWidth="1"/>
    <col min="3" max="3" width="2.140625" style="56" customWidth="1"/>
    <col min="4" max="4" width="0.5703125" style="56" customWidth="1"/>
    <col min="5" max="5" width="2.140625" style="56" customWidth="1"/>
    <col min="6" max="6" width="0.5703125" style="56" customWidth="1"/>
    <col min="7" max="7" width="2.140625" style="56" customWidth="1"/>
    <col min="8" max="8" width="0.5703125" style="56" customWidth="1"/>
    <col min="9" max="9" width="2.140625" style="56" customWidth="1"/>
    <col min="10" max="10" width="0.5703125" style="56" customWidth="1"/>
    <col min="11" max="11" width="2.140625" style="56" customWidth="1"/>
    <col min="12" max="12" width="0.5703125" style="56" customWidth="1"/>
    <col min="13" max="13" width="2.28515625" style="56" customWidth="1"/>
    <col min="14" max="14" width="0.5703125" style="56" customWidth="1"/>
    <col min="15" max="15" width="2.140625" style="56" customWidth="1"/>
    <col min="16" max="16" width="0.5703125" style="56" customWidth="1"/>
    <col min="17" max="17" width="2.140625" style="56" customWidth="1"/>
    <col min="18" max="18" width="0.5703125" style="56" customWidth="1"/>
    <col min="19" max="19" width="2.140625" style="56" customWidth="1"/>
    <col min="20" max="20" width="0.5703125" style="56" customWidth="1"/>
    <col min="21" max="21" width="2.140625" style="56" customWidth="1"/>
    <col min="22" max="22" width="0.5703125" style="56" customWidth="1"/>
    <col min="23" max="23" width="2.140625" style="56" customWidth="1"/>
    <col min="24" max="24" width="0.5703125" style="56" customWidth="1"/>
    <col min="25" max="25" width="2.140625" style="56" customWidth="1"/>
    <col min="26" max="26" width="0.5703125" style="56" customWidth="1"/>
    <col min="27" max="27" width="2.140625" style="56" customWidth="1"/>
    <col min="28" max="28" width="0.5703125" style="56" customWidth="1"/>
    <col min="29" max="29" width="2.28515625" style="56" customWidth="1"/>
    <col min="30" max="30" width="0.5703125" style="56" customWidth="1"/>
    <col min="31" max="31" width="2.28515625" style="56" customWidth="1"/>
    <col min="32" max="32" width="0.5703125" style="56" customWidth="1"/>
    <col min="33" max="33" width="2.28515625" style="56" customWidth="1"/>
    <col min="34" max="34" width="0.5703125" style="56" customWidth="1"/>
    <col min="35" max="35" width="2.140625" style="56" customWidth="1"/>
    <col min="36" max="36" width="0.5703125" style="56" customWidth="1"/>
    <col min="37" max="37" width="2.140625" style="56" customWidth="1"/>
    <col min="38" max="38" width="0.5703125" style="56" customWidth="1"/>
    <col min="39" max="39" width="2.28515625" style="56" customWidth="1"/>
    <col min="40" max="40" width="0.5703125" style="56" customWidth="1"/>
    <col min="41" max="41" width="2.140625" style="56" customWidth="1"/>
    <col min="42" max="42" width="0.5703125" style="56" customWidth="1"/>
    <col min="43" max="43" width="2.140625" style="56" customWidth="1"/>
    <col min="44" max="44" width="0.5703125" style="56" customWidth="1"/>
    <col min="45" max="45" width="2.28515625" style="56" customWidth="1"/>
    <col min="46" max="46" width="0.5703125" style="56" customWidth="1"/>
    <col min="47" max="47" width="2.140625" style="56" customWidth="1"/>
    <col min="48" max="48" width="0.5703125" style="56" customWidth="1"/>
    <col min="49" max="49" width="2.28515625" style="56" customWidth="1"/>
    <col min="50" max="50" width="0.5703125" style="56" customWidth="1"/>
    <col min="51" max="51" width="2.140625" style="56" customWidth="1"/>
    <col min="52" max="52" width="0.5703125" style="56" customWidth="1"/>
    <col min="53" max="53" width="2.28515625" style="56" customWidth="1"/>
    <col min="54" max="54" width="0.5703125" style="56" customWidth="1"/>
    <col min="55" max="55" width="2.140625" style="56" customWidth="1"/>
    <col min="56" max="56" width="0.5703125" style="56" customWidth="1"/>
    <col min="57" max="57" width="2.140625" style="56" customWidth="1"/>
    <col min="58" max="58" width="0.5703125" style="56" customWidth="1"/>
    <col min="59" max="59" width="2.28515625" style="56" customWidth="1"/>
    <col min="60" max="60" width="0.5703125" style="56" customWidth="1"/>
    <col min="61" max="61" width="2.140625" style="56" customWidth="1"/>
    <col min="62" max="62" width="0.5703125" style="56" customWidth="1"/>
    <col min="63" max="63" width="2.140625" style="56" customWidth="1"/>
    <col min="64" max="64" width="0.5703125" style="56" customWidth="1"/>
    <col min="65" max="65" width="2.140625" style="56" customWidth="1"/>
    <col min="66" max="66" width="0.5703125" style="56" customWidth="1"/>
    <col min="67" max="67" width="2.140625" style="56" customWidth="1"/>
    <col min="68" max="68" width="0.5703125" style="56" customWidth="1"/>
    <col min="69" max="69" width="2.28515625" style="56" customWidth="1"/>
    <col min="70" max="70" width="0.5703125" style="56" customWidth="1"/>
    <col min="71" max="71" width="2.140625" style="56" customWidth="1"/>
    <col min="72" max="72" width="0.5703125" style="56" customWidth="1"/>
    <col min="73" max="73" width="2.140625" style="56" customWidth="1"/>
    <col min="74" max="74" width="0.5703125" style="56" customWidth="1"/>
    <col min="75" max="75" width="2.140625" style="56" customWidth="1"/>
    <col min="76" max="76" width="0.42578125" style="56" customWidth="1"/>
    <col min="77" max="256" width="9.140625" style="56"/>
    <col min="257" max="257" width="0.7109375" style="56" customWidth="1"/>
    <col min="258" max="258" width="0.5703125" style="56" customWidth="1"/>
    <col min="259" max="259" width="2.140625" style="56" customWidth="1"/>
    <col min="260" max="260" width="0.5703125" style="56" customWidth="1"/>
    <col min="261" max="261" width="2.140625" style="56" customWidth="1"/>
    <col min="262" max="262" width="0.5703125" style="56" customWidth="1"/>
    <col min="263" max="263" width="2.140625" style="56" customWidth="1"/>
    <col min="264" max="264" width="0.5703125" style="56" customWidth="1"/>
    <col min="265" max="265" width="2.140625" style="56" customWidth="1"/>
    <col min="266" max="266" width="0.5703125" style="56" customWidth="1"/>
    <col min="267" max="267" width="2.140625" style="56" customWidth="1"/>
    <col min="268" max="268" width="0.5703125" style="56" customWidth="1"/>
    <col min="269" max="269" width="2.28515625" style="56" customWidth="1"/>
    <col min="270" max="270" width="0.5703125" style="56" customWidth="1"/>
    <col min="271" max="271" width="2.140625" style="56" customWidth="1"/>
    <col min="272" max="272" width="0.5703125" style="56" customWidth="1"/>
    <col min="273" max="273" width="2.140625" style="56" customWidth="1"/>
    <col min="274" max="274" width="0.5703125" style="56" customWidth="1"/>
    <col min="275" max="275" width="2.140625" style="56" customWidth="1"/>
    <col min="276" max="276" width="0.5703125" style="56" customWidth="1"/>
    <col min="277" max="277" width="2.140625" style="56" customWidth="1"/>
    <col min="278" max="278" width="0.5703125" style="56" customWidth="1"/>
    <col min="279" max="279" width="2.140625" style="56" customWidth="1"/>
    <col min="280" max="280" width="0.5703125" style="56" customWidth="1"/>
    <col min="281" max="281" width="2.140625" style="56" customWidth="1"/>
    <col min="282" max="282" width="0.5703125" style="56" customWidth="1"/>
    <col min="283" max="283" width="2.140625" style="56" customWidth="1"/>
    <col min="284" max="284" width="0.5703125" style="56" customWidth="1"/>
    <col min="285" max="285" width="2.28515625" style="56" customWidth="1"/>
    <col min="286" max="286" width="0.5703125" style="56" customWidth="1"/>
    <col min="287" max="287" width="2.28515625" style="56" customWidth="1"/>
    <col min="288" max="288" width="0.5703125" style="56" customWidth="1"/>
    <col min="289" max="289" width="2.28515625" style="56" customWidth="1"/>
    <col min="290" max="290" width="0.5703125" style="56" customWidth="1"/>
    <col min="291" max="291" width="2.140625" style="56" customWidth="1"/>
    <col min="292" max="292" width="0.5703125" style="56" customWidth="1"/>
    <col min="293" max="293" width="2.140625" style="56" customWidth="1"/>
    <col min="294" max="294" width="0.5703125" style="56" customWidth="1"/>
    <col min="295" max="295" width="2.28515625" style="56" customWidth="1"/>
    <col min="296" max="296" width="0.5703125" style="56" customWidth="1"/>
    <col min="297" max="297" width="2.140625" style="56" customWidth="1"/>
    <col min="298" max="298" width="0.5703125" style="56" customWidth="1"/>
    <col min="299" max="299" width="2.140625" style="56" customWidth="1"/>
    <col min="300" max="300" width="0.5703125" style="56" customWidth="1"/>
    <col min="301" max="301" width="2.28515625" style="56" customWidth="1"/>
    <col min="302" max="302" width="0.5703125" style="56" customWidth="1"/>
    <col min="303" max="303" width="2.140625" style="56" customWidth="1"/>
    <col min="304" max="304" width="0.5703125" style="56" customWidth="1"/>
    <col min="305" max="305" width="2.28515625" style="56" customWidth="1"/>
    <col min="306" max="306" width="0.5703125" style="56" customWidth="1"/>
    <col min="307" max="307" width="2.140625" style="56" customWidth="1"/>
    <col min="308" max="308" width="0.5703125" style="56" customWidth="1"/>
    <col min="309" max="309" width="2.28515625" style="56" customWidth="1"/>
    <col min="310" max="310" width="0.5703125" style="56" customWidth="1"/>
    <col min="311" max="311" width="2.140625" style="56" customWidth="1"/>
    <col min="312" max="312" width="0.5703125" style="56" customWidth="1"/>
    <col min="313" max="313" width="2.140625" style="56" customWidth="1"/>
    <col min="314" max="314" width="0.5703125" style="56" customWidth="1"/>
    <col min="315" max="315" width="2.28515625" style="56" customWidth="1"/>
    <col min="316" max="316" width="0.5703125" style="56" customWidth="1"/>
    <col min="317" max="317" width="2.140625" style="56" customWidth="1"/>
    <col min="318" max="318" width="0.5703125" style="56" customWidth="1"/>
    <col min="319" max="319" width="2.140625" style="56" customWidth="1"/>
    <col min="320" max="320" width="0.5703125" style="56" customWidth="1"/>
    <col min="321" max="321" width="2.140625" style="56" customWidth="1"/>
    <col min="322" max="322" width="0.5703125" style="56" customWidth="1"/>
    <col min="323" max="323" width="2.140625" style="56" customWidth="1"/>
    <col min="324" max="324" width="0.5703125" style="56" customWidth="1"/>
    <col min="325" max="325" width="2.28515625" style="56" customWidth="1"/>
    <col min="326" max="326" width="0.5703125" style="56" customWidth="1"/>
    <col min="327" max="327" width="2.140625" style="56" customWidth="1"/>
    <col min="328" max="328" width="0.5703125" style="56" customWidth="1"/>
    <col min="329" max="329" width="2.140625" style="56" customWidth="1"/>
    <col min="330" max="330" width="0.5703125" style="56" customWidth="1"/>
    <col min="331" max="331" width="2.140625" style="56" customWidth="1"/>
    <col min="332" max="332" width="0.42578125" style="56" customWidth="1"/>
    <col min="333" max="512" width="9.140625" style="56"/>
    <col min="513" max="513" width="0.7109375" style="56" customWidth="1"/>
    <col min="514" max="514" width="0.5703125" style="56" customWidth="1"/>
    <col min="515" max="515" width="2.140625" style="56" customWidth="1"/>
    <col min="516" max="516" width="0.5703125" style="56" customWidth="1"/>
    <col min="517" max="517" width="2.140625" style="56" customWidth="1"/>
    <col min="518" max="518" width="0.5703125" style="56" customWidth="1"/>
    <col min="519" max="519" width="2.140625" style="56" customWidth="1"/>
    <col min="520" max="520" width="0.5703125" style="56" customWidth="1"/>
    <col min="521" max="521" width="2.140625" style="56" customWidth="1"/>
    <col min="522" max="522" width="0.5703125" style="56" customWidth="1"/>
    <col min="523" max="523" width="2.140625" style="56" customWidth="1"/>
    <col min="524" max="524" width="0.5703125" style="56" customWidth="1"/>
    <col min="525" max="525" width="2.28515625" style="56" customWidth="1"/>
    <col min="526" max="526" width="0.5703125" style="56" customWidth="1"/>
    <col min="527" max="527" width="2.140625" style="56" customWidth="1"/>
    <col min="528" max="528" width="0.5703125" style="56" customWidth="1"/>
    <col min="529" max="529" width="2.140625" style="56" customWidth="1"/>
    <col min="530" max="530" width="0.5703125" style="56" customWidth="1"/>
    <col min="531" max="531" width="2.140625" style="56" customWidth="1"/>
    <col min="532" max="532" width="0.5703125" style="56" customWidth="1"/>
    <col min="533" max="533" width="2.140625" style="56" customWidth="1"/>
    <col min="534" max="534" width="0.5703125" style="56" customWidth="1"/>
    <col min="535" max="535" width="2.140625" style="56" customWidth="1"/>
    <col min="536" max="536" width="0.5703125" style="56" customWidth="1"/>
    <col min="537" max="537" width="2.140625" style="56" customWidth="1"/>
    <col min="538" max="538" width="0.5703125" style="56" customWidth="1"/>
    <col min="539" max="539" width="2.140625" style="56" customWidth="1"/>
    <col min="540" max="540" width="0.5703125" style="56" customWidth="1"/>
    <col min="541" max="541" width="2.28515625" style="56" customWidth="1"/>
    <col min="542" max="542" width="0.5703125" style="56" customWidth="1"/>
    <col min="543" max="543" width="2.28515625" style="56" customWidth="1"/>
    <col min="544" max="544" width="0.5703125" style="56" customWidth="1"/>
    <col min="545" max="545" width="2.28515625" style="56" customWidth="1"/>
    <col min="546" max="546" width="0.5703125" style="56" customWidth="1"/>
    <col min="547" max="547" width="2.140625" style="56" customWidth="1"/>
    <col min="548" max="548" width="0.5703125" style="56" customWidth="1"/>
    <col min="549" max="549" width="2.140625" style="56" customWidth="1"/>
    <col min="550" max="550" width="0.5703125" style="56" customWidth="1"/>
    <col min="551" max="551" width="2.28515625" style="56" customWidth="1"/>
    <col min="552" max="552" width="0.5703125" style="56" customWidth="1"/>
    <col min="553" max="553" width="2.140625" style="56" customWidth="1"/>
    <col min="554" max="554" width="0.5703125" style="56" customWidth="1"/>
    <col min="555" max="555" width="2.140625" style="56" customWidth="1"/>
    <col min="556" max="556" width="0.5703125" style="56" customWidth="1"/>
    <col min="557" max="557" width="2.28515625" style="56" customWidth="1"/>
    <col min="558" max="558" width="0.5703125" style="56" customWidth="1"/>
    <col min="559" max="559" width="2.140625" style="56" customWidth="1"/>
    <col min="560" max="560" width="0.5703125" style="56" customWidth="1"/>
    <col min="561" max="561" width="2.28515625" style="56" customWidth="1"/>
    <col min="562" max="562" width="0.5703125" style="56" customWidth="1"/>
    <col min="563" max="563" width="2.140625" style="56" customWidth="1"/>
    <col min="564" max="564" width="0.5703125" style="56" customWidth="1"/>
    <col min="565" max="565" width="2.28515625" style="56" customWidth="1"/>
    <col min="566" max="566" width="0.5703125" style="56" customWidth="1"/>
    <col min="567" max="567" width="2.140625" style="56" customWidth="1"/>
    <col min="568" max="568" width="0.5703125" style="56" customWidth="1"/>
    <col min="569" max="569" width="2.140625" style="56" customWidth="1"/>
    <col min="570" max="570" width="0.5703125" style="56" customWidth="1"/>
    <col min="571" max="571" width="2.28515625" style="56" customWidth="1"/>
    <col min="572" max="572" width="0.5703125" style="56" customWidth="1"/>
    <col min="573" max="573" width="2.140625" style="56" customWidth="1"/>
    <col min="574" max="574" width="0.5703125" style="56" customWidth="1"/>
    <col min="575" max="575" width="2.140625" style="56" customWidth="1"/>
    <col min="576" max="576" width="0.5703125" style="56" customWidth="1"/>
    <col min="577" max="577" width="2.140625" style="56" customWidth="1"/>
    <col min="578" max="578" width="0.5703125" style="56" customWidth="1"/>
    <col min="579" max="579" width="2.140625" style="56" customWidth="1"/>
    <col min="580" max="580" width="0.5703125" style="56" customWidth="1"/>
    <col min="581" max="581" width="2.28515625" style="56" customWidth="1"/>
    <col min="582" max="582" width="0.5703125" style="56" customWidth="1"/>
    <col min="583" max="583" width="2.140625" style="56" customWidth="1"/>
    <col min="584" max="584" width="0.5703125" style="56" customWidth="1"/>
    <col min="585" max="585" width="2.140625" style="56" customWidth="1"/>
    <col min="586" max="586" width="0.5703125" style="56" customWidth="1"/>
    <col min="587" max="587" width="2.140625" style="56" customWidth="1"/>
    <col min="588" max="588" width="0.42578125" style="56" customWidth="1"/>
    <col min="589" max="768" width="9.140625" style="56"/>
    <col min="769" max="769" width="0.7109375" style="56" customWidth="1"/>
    <col min="770" max="770" width="0.5703125" style="56" customWidth="1"/>
    <col min="771" max="771" width="2.140625" style="56" customWidth="1"/>
    <col min="772" max="772" width="0.5703125" style="56" customWidth="1"/>
    <col min="773" max="773" width="2.140625" style="56" customWidth="1"/>
    <col min="774" max="774" width="0.5703125" style="56" customWidth="1"/>
    <col min="775" max="775" width="2.140625" style="56" customWidth="1"/>
    <col min="776" max="776" width="0.5703125" style="56" customWidth="1"/>
    <col min="777" max="777" width="2.140625" style="56" customWidth="1"/>
    <col min="778" max="778" width="0.5703125" style="56" customWidth="1"/>
    <col min="779" max="779" width="2.140625" style="56" customWidth="1"/>
    <col min="780" max="780" width="0.5703125" style="56" customWidth="1"/>
    <col min="781" max="781" width="2.28515625" style="56" customWidth="1"/>
    <col min="782" max="782" width="0.5703125" style="56" customWidth="1"/>
    <col min="783" max="783" width="2.140625" style="56" customWidth="1"/>
    <col min="784" max="784" width="0.5703125" style="56" customWidth="1"/>
    <col min="785" max="785" width="2.140625" style="56" customWidth="1"/>
    <col min="786" max="786" width="0.5703125" style="56" customWidth="1"/>
    <col min="787" max="787" width="2.140625" style="56" customWidth="1"/>
    <col min="788" max="788" width="0.5703125" style="56" customWidth="1"/>
    <col min="789" max="789" width="2.140625" style="56" customWidth="1"/>
    <col min="790" max="790" width="0.5703125" style="56" customWidth="1"/>
    <col min="791" max="791" width="2.140625" style="56" customWidth="1"/>
    <col min="792" max="792" width="0.5703125" style="56" customWidth="1"/>
    <col min="793" max="793" width="2.140625" style="56" customWidth="1"/>
    <col min="794" max="794" width="0.5703125" style="56" customWidth="1"/>
    <col min="795" max="795" width="2.140625" style="56" customWidth="1"/>
    <col min="796" max="796" width="0.5703125" style="56" customWidth="1"/>
    <col min="797" max="797" width="2.28515625" style="56" customWidth="1"/>
    <col min="798" max="798" width="0.5703125" style="56" customWidth="1"/>
    <col min="799" max="799" width="2.28515625" style="56" customWidth="1"/>
    <col min="800" max="800" width="0.5703125" style="56" customWidth="1"/>
    <col min="801" max="801" width="2.28515625" style="56" customWidth="1"/>
    <col min="802" max="802" width="0.5703125" style="56" customWidth="1"/>
    <col min="803" max="803" width="2.140625" style="56" customWidth="1"/>
    <col min="804" max="804" width="0.5703125" style="56" customWidth="1"/>
    <col min="805" max="805" width="2.140625" style="56" customWidth="1"/>
    <col min="806" max="806" width="0.5703125" style="56" customWidth="1"/>
    <col min="807" max="807" width="2.28515625" style="56" customWidth="1"/>
    <col min="808" max="808" width="0.5703125" style="56" customWidth="1"/>
    <col min="809" max="809" width="2.140625" style="56" customWidth="1"/>
    <col min="810" max="810" width="0.5703125" style="56" customWidth="1"/>
    <col min="811" max="811" width="2.140625" style="56" customWidth="1"/>
    <col min="812" max="812" width="0.5703125" style="56" customWidth="1"/>
    <col min="813" max="813" width="2.28515625" style="56" customWidth="1"/>
    <col min="814" max="814" width="0.5703125" style="56" customWidth="1"/>
    <col min="815" max="815" width="2.140625" style="56" customWidth="1"/>
    <col min="816" max="816" width="0.5703125" style="56" customWidth="1"/>
    <col min="817" max="817" width="2.28515625" style="56" customWidth="1"/>
    <col min="818" max="818" width="0.5703125" style="56" customWidth="1"/>
    <col min="819" max="819" width="2.140625" style="56" customWidth="1"/>
    <col min="820" max="820" width="0.5703125" style="56" customWidth="1"/>
    <col min="821" max="821" width="2.28515625" style="56" customWidth="1"/>
    <col min="822" max="822" width="0.5703125" style="56" customWidth="1"/>
    <col min="823" max="823" width="2.140625" style="56" customWidth="1"/>
    <col min="824" max="824" width="0.5703125" style="56" customWidth="1"/>
    <col min="825" max="825" width="2.140625" style="56" customWidth="1"/>
    <col min="826" max="826" width="0.5703125" style="56" customWidth="1"/>
    <col min="827" max="827" width="2.28515625" style="56" customWidth="1"/>
    <col min="828" max="828" width="0.5703125" style="56" customWidth="1"/>
    <col min="829" max="829" width="2.140625" style="56" customWidth="1"/>
    <col min="830" max="830" width="0.5703125" style="56" customWidth="1"/>
    <col min="831" max="831" width="2.140625" style="56" customWidth="1"/>
    <col min="832" max="832" width="0.5703125" style="56" customWidth="1"/>
    <col min="833" max="833" width="2.140625" style="56" customWidth="1"/>
    <col min="834" max="834" width="0.5703125" style="56" customWidth="1"/>
    <col min="835" max="835" width="2.140625" style="56" customWidth="1"/>
    <col min="836" max="836" width="0.5703125" style="56" customWidth="1"/>
    <col min="837" max="837" width="2.28515625" style="56" customWidth="1"/>
    <col min="838" max="838" width="0.5703125" style="56" customWidth="1"/>
    <col min="839" max="839" width="2.140625" style="56" customWidth="1"/>
    <col min="840" max="840" width="0.5703125" style="56" customWidth="1"/>
    <col min="841" max="841" width="2.140625" style="56" customWidth="1"/>
    <col min="842" max="842" width="0.5703125" style="56" customWidth="1"/>
    <col min="843" max="843" width="2.140625" style="56" customWidth="1"/>
    <col min="844" max="844" width="0.42578125" style="56" customWidth="1"/>
    <col min="845" max="1024" width="9.140625" style="56"/>
    <col min="1025" max="1025" width="0.7109375" style="56" customWidth="1"/>
    <col min="1026" max="1026" width="0.5703125" style="56" customWidth="1"/>
    <col min="1027" max="1027" width="2.140625" style="56" customWidth="1"/>
    <col min="1028" max="1028" width="0.5703125" style="56" customWidth="1"/>
    <col min="1029" max="1029" width="2.140625" style="56" customWidth="1"/>
    <col min="1030" max="1030" width="0.5703125" style="56" customWidth="1"/>
    <col min="1031" max="1031" width="2.140625" style="56" customWidth="1"/>
    <col min="1032" max="1032" width="0.5703125" style="56" customWidth="1"/>
    <col min="1033" max="1033" width="2.140625" style="56" customWidth="1"/>
    <col min="1034" max="1034" width="0.5703125" style="56" customWidth="1"/>
    <col min="1035" max="1035" width="2.140625" style="56" customWidth="1"/>
    <col min="1036" max="1036" width="0.5703125" style="56" customWidth="1"/>
    <col min="1037" max="1037" width="2.28515625" style="56" customWidth="1"/>
    <col min="1038" max="1038" width="0.5703125" style="56" customWidth="1"/>
    <col min="1039" max="1039" width="2.140625" style="56" customWidth="1"/>
    <col min="1040" max="1040" width="0.5703125" style="56" customWidth="1"/>
    <col min="1041" max="1041" width="2.140625" style="56" customWidth="1"/>
    <col min="1042" max="1042" width="0.5703125" style="56" customWidth="1"/>
    <col min="1043" max="1043" width="2.140625" style="56" customWidth="1"/>
    <col min="1044" max="1044" width="0.5703125" style="56" customWidth="1"/>
    <col min="1045" max="1045" width="2.140625" style="56" customWidth="1"/>
    <col min="1046" max="1046" width="0.5703125" style="56" customWidth="1"/>
    <col min="1047" max="1047" width="2.140625" style="56" customWidth="1"/>
    <col min="1048" max="1048" width="0.5703125" style="56" customWidth="1"/>
    <col min="1049" max="1049" width="2.140625" style="56" customWidth="1"/>
    <col min="1050" max="1050" width="0.5703125" style="56" customWidth="1"/>
    <col min="1051" max="1051" width="2.140625" style="56" customWidth="1"/>
    <col min="1052" max="1052" width="0.5703125" style="56" customWidth="1"/>
    <col min="1053" max="1053" width="2.28515625" style="56" customWidth="1"/>
    <col min="1054" max="1054" width="0.5703125" style="56" customWidth="1"/>
    <col min="1055" max="1055" width="2.28515625" style="56" customWidth="1"/>
    <col min="1056" max="1056" width="0.5703125" style="56" customWidth="1"/>
    <col min="1057" max="1057" width="2.28515625" style="56" customWidth="1"/>
    <col min="1058" max="1058" width="0.5703125" style="56" customWidth="1"/>
    <col min="1059" max="1059" width="2.140625" style="56" customWidth="1"/>
    <col min="1060" max="1060" width="0.5703125" style="56" customWidth="1"/>
    <col min="1061" max="1061" width="2.140625" style="56" customWidth="1"/>
    <col min="1062" max="1062" width="0.5703125" style="56" customWidth="1"/>
    <col min="1063" max="1063" width="2.28515625" style="56" customWidth="1"/>
    <col min="1064" max="1064" width="0.5703125" style="56" customWidth="1"/>
    <col min="1065" max="1065" width="2.140625" style="56" customWidth="1"/>
    <col min="1066" max="1066" width="0.5703125" style="56" customWidth="1"/>
    <col min="1067" max="1067" width="2.140625" style="56" customWidth="1"/>
    <col min="1068" max="1068" width="0.5703125" style="56" customWidth="1"/>
    <col min="1069" max="1069" width="2.28515625" style="56" customWidth="1"/>
    <col min="1070" max="1070" width="0.5703125" style="56" customWidth="1"/>
    <col min="1071" max="1071" width="2.140625" style="56" customWidth="1"/>
    <col min="1072" max="1072" width="0.5703125" style="56" customWidth="1"/>
    <col min="1073" max="1073" width="2.28515625" style="56" customWidth="1"/>
    <col min="1074" max="1074" width="0.5703125" style="56" customWidth="1"/>
    <col min="1075" max="1075" width="2.140625" style="56" customWidth="1"/>
    <col min="1076" max="1076" width="0.5703125" style="56" customWidth="1"/>
    <col min="1077" max="1077" width="2.28515625" style="56" customWidth="1"/>
    <col min="1078" max="1078" width="0.5703125" style="56" customWidth="1"/>
    <col min="1079" max="1079" width="2.140625" style="56" customWidth="1"/>
    <col min="1080" max="1080" width="0.5703125" style="56" customWidth="1"/>
    <col min="1081" max="1081" width="2.140625" style="56" customWidth="1"/>
    <col min="1082" max="1082" width="0.5703125" style="56" customWidth="1"/>
    <col min="1083" max="1083" width="2.28515625" style="56" customWidth="1"/>
    <col min="1084" max="1084" width="0.5703125" style="56" customWidth="1"/>
    <col min="1085" max="1085" width="2.140625" style="56" customWidth="1"/>
    <col min="1086" max="1086" width="0.5703125" style="56" customWidth="1"/>
    <col min="1087" max="1087" width="2.140625" style="56" customWidth="1"/>
    <col min="1088" max="1088" width="0.5703125" style="56" customWidth="1"/>
    <col min="1089" max="1089" width="2.140625" style="56" customWidth="1"/>
    <col min="1090" max="1090" width="0.5703125" style="56" customWidth="1"/>
    <col min="1091" max="1091" width="2.140625" style="56" customWidth="1"/>
    <col min="1092" max="1092" width="0.5703125" style="56" customWidth="1"/>
    <col min="1093" max="1093" width="2.28515625" style="56" customWidth="1"/>
    <col min="1094" max="1094" width="0.5703125" style="56" customWidth="1"/>
    <col min="1095" max="1095" width="2.140625" style="56" customWidth="1"/>
    <col min="1096" max="1096" width="0.5703125" style="56" customWidth="1"/>
    <col min="1097" max="1097" width="2.140625" style="56" customWidth="1"/>
    <col min="1098" max="1098" width="0.5703125" style="56" customWidth="1"/>
    <col min="1099" max="1099" width="2.140625" style="56" customWidth="1"/>
    <col min="1100" max="1100" width="0.42578125" style="56" customWidth="1"/>
    <col min="1101" max="1280" width="9.140625" style="56"/>
    <col min="1281" max="1281" width="0.7109375" style="56" customWidth="1"/>
    <col min="1282" max="1282" width="0.5703125" style="56" customWidth="1"/>
    <col min="1283" max="1283" width="2.140625" style="56" customWidth="1"/>
    <col min="1284" max="1284" width="0.5703125" style="56" customWidth="1"/>
    <col min="1285" max="1285" width="2.140625" style="56" customWidth="1"/>
    <col min="1286" max="1286" width="0.5703125" style="56" customWidth="1"/>
    <col min="1287" max="1287" width="2.140625" style="56" customWidth="1"/>
    <col min="1288" max="1288" width="0.5703125" style="56" customWidth="1"/>
    <col min="1289" max="1289" width="2.140625" style="56" customWidth="1"/>
    <col min="1290" max="1290" width="0.5703125" style="56" customWidth="1"/>
    <col min="1291" max="1291" width="2.140625" style="56" customWidth="1"/>
    <col min="1292" max="1292" width="0.5703125" style="56" customWidth="1"/>
    <col min="1293" max="1293" width="2.28515625" style="56" customWidth="1"/>
    <col min="1294" max="1294" width="0.5703125" style="56" customWidth="1"/>
    <col min="1295" max="1295" width="2.140625" style="56" customWidth="1"/>
    <col min="1296" max="1296" width="0.5703125" style="56" customWidth="1"/>
    <col min="1297" max="1297" width="2.140625" style="56" customWidth="1"/>
    <col min="1298" max="1298" width="0.5703125" style="56" customWidth="1"/>
    <col min="1299" max="1299" width="2.140625" style="56" customWidth="1"/>
    <col min="1300" max="1300" width="0.5703125" style="56" customWidth="1"/>
    <col min="1301" max="1301" width="2.140625" style="56" customWidth="1"/>
    <col min="1302" max="1302" width="0.5703125" style="56" customWidth="1"/>
    <col min="1303" max="1303" width="2.140625" style="56" customWidth="1"/>
    <col min="1304" max="1304" width="0.5703125" style="56" customWidth="1"/>
    <col min="1305" max="1305" width="2.140625" style="56" customWidth="1"/>
    <col min="1306" max="1306" width="0.5703125" style="56" customWidth="1"/>
    <col min="1307" max="1307" width="2.140625" style="56" customWidth="1"/>
    <col min="1308" max="1308" width="0.5703125" style="56" customWidth="1"/>
    <col min="1309" max="1309" width="2.28515625" style="56" customWidth="1"/>
    <col min="1310" max="1310" width="0.5703125" style="56" customWidth="1"/>
    <col min="1311" max="1311" width="2.28515625" style="56" customWidth="1"/>
    <col min="1312" max="1312" width="0.5703125" style="56" customWidth="1"/>
    <col min="1313" max="1313" width="2.28515625" style="56" customWidth="1"/>
    <col min="1314" max="1314" width="0.5703125" style="56" customWidth="1"/>
    <col min="1315" max="1315" width="2.140625" style="56" customWidth="1"/>
    <col min="1316" max="1316" width="0.5703125" style="56" customWidth="1"/>
    <col min="1317" max="1317" width="2.140625" style="56" customWidth="1"/>
    <col min="1318" max="1318" width="0.5703125" style="56" customWidth="1"/>
    <col min="1319" max="1319" width="2.28515625" style="56" customWidth="1"/>
    <col min="1320" max="1320" width="0.5703125" style="56" customWidth="1"/>
    <col min="1321" max="1321" width="2.140625" style="56" customWidth="1"/>
    <col min="1322" max="1322" width="0.5703125" style="56" customWidth="1"/>
    <col min="1323" max="1323" width="2.140625" style="56" customWidth="1"/>
    <col min="1324" max="1324" width="0.5703125" style="56" customWidth="1"/>
    <col min="1325" max="1325" width="2.28515625" style="56" customWidth="1"/>
    <col min="1326" max="1326" width="0.5703125" style="56" customWidth="1"/>
    <col min="1327" max="1327" width="2.140625" style="56" customWidth="1"/>
    <col min="1328" max="1328" width="0.5703125" style="56" customWidth="1"/>
    <col min="1329" max="1329" width="2.28515625" style="56" customWidth="1"/>
    <col min="1330" max="1330" width="0.5703125" style="56" customWidth="1"/>
    <col min="1331" max="1331" width="2.140625" style="56" customWidth="1"/>
    <col min="1332" max="1332" width="0.5703125" style="56" customWidth="1"/>
    <col min="1333" max="1333" width="2.28515625" style="56" customWidth="1"/>
    <col min="1334" max="1334" width="0.5703125" style="56" customWidth="1"/>
    <col min="1335" max="1335" width="2.140625" style="56" customWidth="1"/>
    <col min="1336" max="1336" width="0.5703125" style="56" customWidth="1"/>
    <col min="1337" max="1337" width="2.140625" style="56" customWidth="1"/>
    <col min="1338" max="1338" width="0.5703125" style="56" customWidth="1"/>
    <col min="1339" max="1339" width="2.28515625" style="56" customWidth="1"/>
    <col min="1340" max="1340" width="0.5703125" style="56" customWidth="1"/>
    <col min="1341" max="1341" width="2.140625" style="56" customWidth="1"/>
    <col min="1342" max="1342" width="0.5703125" style="56" customWidth="1"/>
    <col min="1343" max="1343" width="2.140625" style="56" customWidth="1"/>
    <col min="1344" max="1344" width="0.5703125" style="56" customWidth="1"/>
    <col min="1345" max="1345" width="2.140625" style="56" customWidth="1"/>
    <col min="1346" max="1346" width="0.5703125" style="56" customWidth="1"/>
    <col min="1347" max="1347" width="2.140625" style="56" customWidth="1"/>
    <col min="1348" max="1348" width="0.5703125" style="56" customWidth="1"/>
    <col min="1349" max="1349" width="2.28515625" style="56" customWidth="1"/>
    <col min="1350" max="1350" width="0.5703125" style="56" customWidth="1"/>
    <col min="1351" max="1351" width="2.140625" style="56" customWidth="1"/>
    <col min="1352" max="1352" width="0.5703125" style="56" customWidth="1"/>
    <col min="1353" max="1353" width="2.140625" style="56" customWidth="1"/>
    <col min="1354" max="1354" width="0.5703125" style="56" customWidth="1"/>
    <col min="1355" max="1355" width="2.140625" style="56" customWidth="1"/>
    <col min="1356" max="1356" width="0.42578125" style="56" customWidth="1"/>
    <col min="1357" max="1536" width="9.140625" style="56"/>
    <col min="1537" max="1537" width="0.7109375" style="56" customWidth="1"/>
    <col min="1538" max="1538" width="0.5703125" style="56" customWidth="1"/>
    <col min="1539" max="1539" width="2.140625" style="56" customWidth="1"/>
    <col min="1540" max="1540" width="0.5703125" style="56" customWidth="1"/>
    <col min="1541" max="1541" width="2.140625" style="56" customWidth="1"/>
    <col min="1542" max="1542" width="0.5703125" style="56" customWidth="1"/>
    <col min="1543" max="1543" width="2.140625" style="56" customWidth="1"/>
    <col min="1544" max="1544" width="0.5703125" style="56" customWidth="1"/>
    <col min="1545" max="1545" width="2.140625" style="56" customWidth="1"/>
    <col min="1546" max="1546" width="0.5703125" style="56" customWidth="1"/>
    <col min="1547" max="1547" width="2.140625" style="56" customWidth="1"/>
    <col min="1548" max="1548" width="0.5703125" style="56" customWidth="1"/>
    <col min="1549" max="1549" width="2.28515625" style="56" customWidth="1"/>
    <col min="1550" max="1550" width="0.5703125" style="56" customWidth="1"/>
    <col min="1551" max="1551" width="2.140625" style="56" customWidth="1"/>
    <col min="1552" max="1552" width="0.5703125" style="56" customWidth="1"/>
    <col min="1553" max="1553" width="2.140625" style="56" customWidth="1"/>
    <col min="1554" max="1554" width="0.5703125" style="56" customWidth="1"/>
    <col min="1555" max="1555" width="2.140625" style="56" customWidth="1"/>
    <col min="1556" max="1556" width="0.5703125" style="56" customWidth="1"/>
    <col min="1557" max="1557" width="2.140625" style="56" customWidth="1"/>
    <col min="1558" max="1558" width="0.5703125" style="56" customWidth="1"/>
    <col min="1559" max="1559" width="2.140625" style="56" customWidth="1"/>
    <col min="1560" max="1560" width="0.5703125" style="56" customWidth="1"/>
    <col min="1561" max="1561" width="2.140625" style="56" customWidth="1"/>
    <col min="1562" max="1562" width="0.5703125" style="56" customWidth="1"/>
    <col min="1563" max="1563" width="2.140625" style="56" customWidth="1"/>
    <col min="1564" max="1564" width="0.5703125" style="56" customWidth="1"/>
    <col min="1565" max="1565" width="2.28515625" style="56" customWidth="1"/>
    <col min="1566" max="1566" width="0.5703125" style="56" customWidth="1"/>
    <col min="1567" max="1567" width="2.28515625" style="56" customWidth="1"/>
    <col min="1568" max="1568" width="0.5703125" style="56" customWidth="1"/>
    <col min="1569" max="1569" width="2.28515625" style="56" customWidth="1"/>
    <col min="1570" max="1570" width="0.5703125" style="56" customWidth="1"/>
    <col min="1571" max="1571" width="2.140625" style="56" customWidth="1"/>
    <col min="1572" max="1572" width="0.5703125" style="56" customWidth="1"/>
    <col min="1573" max="1573" width="2.140625" style="56" customWidth="1"/>
    <col min="1574" max="1574" width="0.5703125" style="56" customWidth="1"/>
    <col min="1575" max="1575" width="2.28515625" style="56" customWidth="1"/>
    <col min="1576" max="1576" width="0.5703125" style="56" customWidth="1"/>
    <col min="1577" max="1577" width="2.140625" style="56" customWidth="1"/>
    <col min="1578" max="1578" width="0.5703125" style="56" customWidth="1"/>
    <col min="1579" max="1579" width="2.140625" style="56" customWidth="1"/>
    <col min="1580" max="1580" width="0.5703125" style="56" customWidth="1"/>
    <col min="1581" max="1581" width="2.28515625" style="56" customWidth="1"/>
    <col min="1582" max="1582" width="0.5703125" style="56" customWidth="1"/>
    <col min="1583" max="1583" width="2.140625" style="56" customWidth="1"/>
    <col min="1584" max="1584" width="0.5703125" style="56" customWidth="1"/>
    <col min="1585" max="1585" width="2.28515625" style="56" customWidth="1"/>
    <col min="1586" max="1586" width="0.5703125" style="56" customWidth="1"/>
    <col min="1587" max="1587" width="2.140625" style="56" customWidth="1"/>
    <col min="1588" max="1588" width="0.5703125" style="56" customWidth="1"/>
    <col min="1589" max="1589" width="2.28515625" style="56" customWidth="1"/>
    <col min="1590" max="1590" width="0.5703125" style="56" customWidth="1"/>
    <col min="1591" max="1591" width="2.140625" style="56" customWidth="1"/>
    <col min="1592" max="1592" width="0.5703125" style="56" customWidth="1"/>
    <col min="1593" max="1593" width="2.140625" style="56" customWidth="1"/>
    <col min="1594" max="1594" width="0.5703125" style="56" customWidth="1"/>
    <col min="1595" max="1595" width="2.28515625" style="56" customWidth="1"/>
    <col min="1596" max="1596" width="0.5703125" style="56" customWidth="1"/>
    <col min="1597" max="1597" width="2.140625" style="56" customWidth="1"/>
    <col min="1598" max="1598" width="0.5703125" style="56" customWidth="1"/>
    <col min="1599" max="1599" width="2.140625" style="56" customWidth="1"/>
    <col min="1600" max="1600" width="0.5703125" style="56" customWidth="1"/>
    <col min="1601" max="1601" width="2.140625" style="56" customWidth="1"/>
    <col min="1602" max="1602" width="0.5703125" style="56" customWidth="1"/>
    <col min="1603" max="1603" width="2.140625" style="56" customWidth="1"/>
    <col min="1604" max="1604" width="0.5703125" style="56" customWidth="1"/>
    <col min="1605" max="1605" width="2.28515625" style="56" customWidth="1"/>
    <col min="1606" max="1606" width="0.5703125" style="56" customWidth="1"/>
    <col min="1607" max="1607" width="2.140625" style="56" customWidth="1"/>
    <col min="1608" max="1608" width="0.5703125" style="56" customWidth="1"/>
    <col min="1609" max="1609" width="2.140625" style="56" customWidth="1"/>
    <col min="1610" max="1610" width="0.5703125" style="56" customWidth="1"/>
    <col min="1611" max="1611" width="2.140625" style="56" customWidth="1"/>
    <col min="1612" max="1612" width="0.42578125" style="56" customWidth="1"/>
    <col min="1613" max="1792" width="9.140625" style="56"/>
    <col min="1793" max="1793" width="0.7109375" style="56" customWidth="1"/>
    <col min="1794" max="1794" width="0.5703125" style="56" customWidth="1"/>
    <col min="1795" max="1795" width="2.140625" style="56" customWidth="1"/>
    <col min="1796" max="1796" width="0.5703125" style="56" customWidth="1"/>
    <col min="1797" max="1797" width="2.140625" style="56" customWidth="1"/>
    <col min="1798" max="1798" width="0.5703125" style="56" customWidth="1"/>
    <col min="1799" max="1799" width="2.140625" style="56" customWidth="1"/>
    <col min="1800" max="1800" width="0.5703125" style="56" customWidth="1"/>
    <col min="1801" max="1801" width="2.140625" style="56" customWidth="1"/>
    <col min="1802" max="1802" width="0.5703125" style="56" customWidth="1"/>
    <col min="1803" max="1803" width="2.140625" style="56" customWidth="1"/>
    <col min="1804" max="1804" width="0.5703125" style="56" customWidth="1"/>
    <col min="1805" max="1805" width="2.28515625" style="56" customWidth="1"/>
    <col min="1806" max="1806" width="0.5703125" style="56" customWidth="1"/>
    <col min="1807" max="1807" width="2.140625" style="56" customWidth="1"/>
    <col min="1808" max="1808" width="0.5703125" style="56" customWidth="1"/>
    <col min="1809" max="1809" width="2.140625" style="56" customWidth="1"/>
    <col min="1810" max="1810" width="0.5703125" style="56" customWidth="1"/>
    <col min="1811" max="1811" width="2.140625" style="56" customWidth="1"/>
    <col min="1812" max="1812" width="0.5703125" style="56" customWidth="1"/>
    <col min="1813" max="1813" width="2.140625" style="56" customWidth="1"/>
    <col min="1814" max="1814" width="0.5703125" style="56" customWidth="1"/>
    <col min="1815" max="1815" width="2.140625" style="56" customWidth="1"/>
    <col min="1816" max="1816" width="0.5703125" style="56" customWidth="1"/>
    <col min="1817" max="1817" width="2.140625" style="56" customWidth="1"/>
    <col min="1818" max="1818" width="0.5703125" style="56" customWidth="1"/>
    <col min="1819" max="1819" width="2.140625" style="56" customWidth="1"/>
    <col min="1820" max="1820" width="0.5703125" style="56" customWidth="1"/>
    <col min="1821" max="1821" width="2.28515625" style="56" customWidth="1"/>
    <col min="1822" max="1822" width="0.5703125" style="56" customWidth="1"/>
    <col min="1823" max="1823" width="2.28515625" style="56" customWidth="1"/>
    <col min="1824" max="1824" width="0.5703125" style="56" customWidth="1"/>
    <col min="1825" max="1825" width="2.28515625" style="56" customWidth="1"/>
    <col min="1826" max="1826" width="0.5703125" style="56" customWidth="1"/>
    <col min="1827" max="1827" width="2.140625" style="56" customWidth="1"/>
    <col min="1828" max="1828" width="0.5703125" style="56" customWidth="1"/>
    <col min="1829" max="1829" width="2.140625" style="56" customWidth="1"/>
    <col min="1830" max="1830" width="0.5703125" style="56" customWidth="1"/>
    <col min="1831" max="1831" width="2.28515625" style="56" customWidth="1"/>
    <col min="1832" max="1832" width="0.5703125" style="56" customWidth="1"/>
    <col min="1833" max="1833" width="2.140625" style="56" customWidth="1"/>
    <col min="1834" max="1834" width="0.5703125" style="56" customWidth="1"/>
    <col min="1835" max="1835" width="2.140625" style="56" customWidth="1"/>
    <col min="1836" max="1836" width="0.5703125" style="56" customWidth="1"/>
    <col min="1837" max="1837" width="2.28515625" style="56" customWidth="1"/>
    <col min="1838" max="1838" width="0.5703125" style="56" customWidth="1"/>
    <col min="1839" max="1839" width="2.140625" style="56" customWidth="1"/>
    <col min="1840" max="1840" width="0.5703125" style="56" customWidth="1"/>
    <col min="1841" max="1841" width="2.28515625" style="56" customWidth="1"/>
    <col min="1842" max="1842" width="0.5703125" style="56" customWidth="1"/>
    <col min="1843" max="1843" width="2.140625" style="56" customWidth="1"/>
    <col min="1844" max="1844" width="0.5703125" style="56" customWidth="1"/>
    <col min="1845" max="1845" width="2.28515625" style="56" customWidth="1"/>
    <col min="1846" max="1846" width="0.5703125" style="56" customWidth="1"/>
    <col min="1847" max="1847" width="2.140625" style="56" customWidth="1"/>
    <col min="1848" max="1848" width="0.5703125" style="56" customWidth="1"/>
    <col min="1849" max="1849" width="2.140625" style="56" customWidth="1"/>
    <col min="1850" max="1850" width="0.5703125" style="56" customWidth="1"/>
    <col min="1851" max="1851" width="2.28515625" style="56" customWidth="1"/>
    <col min="1852" max="1852" width="0.5703125" style="56" customWidth="1"/>
    <col min="1853" max="1853" width="2.140625" style="56" customWidth="1"/>
    <col min="1854" max="1854" width="0.5703125" style="56" customWidth="1"/>
    <col min="1855" max="1855" width="2.140625" style="56" customWidth="1"/>
    <col min="1856" max="1856" width="0.5703125" style="56" customWidth="1"/>
    <col min="1857" max="1857" width="2.140625" style="56" customWidth="1"/>
    <col min="1858" max="1858" width="0.5703125" style="56" customWidth="1"/>
    <col min="1859" max="1859" width="2.140625" style="56" customWidth="1"/>
    <col min="1860" max="1860" width="0.5703125" style="56" customWidth="1"/>
    <col min="1861" max="1861" width="2.28515625" style="56" customWidth="1"/>
    <col min="1862" max="1862" width="0.5703125" style="56" customWidth="1"/>
    <col min="1863" max="1863" width="2.140625" style="56" customWidth="1"/>
    <col min="1864" max="1864" width="0.5703125" style="56" customWidth="1"/>
    <col min="1865" max="1865" width="2.140625" style="56" customWidth="1"/>
    <col min="1866" max="1866" width="0.5703125" style="56" customWidth="1"/>
    <col min="1867" max="1867" width="2.140625" style="56" customWidth="1"/>
    <col min="1868" max="1868" width="0.42578125" style="56" customWidth="1"/>
    <col min="1869" max="2048" width="9.140625" style="56"/>
    <col min="2049" max="2049" width="0.7109375" style="56" customWidth="1"/>
    <col min="2050" max="2050" width="0.5703125" style="56" customWidth="1"/>
    <col min="2051" max="2051" width="2.140625" style="56" customWidth="1"/>
    <col min="2052" max="2052" width="0.5703125" style="56" customWidth="1"/>
    <col min="2053" max="2053" width="2.140625" style="56" customWidth="1"/>
    <col min="2054" max="2054" width="0.5703125" style="56" customWidth="1"/>
    <col min="2055" max="2055" width="2.140625" style="56" customWidth="1"/>
    <col min="2056" max="2056" width="0.5703125" style="56" customWidth="1"/>
    <col min="2057" max="2057" width="2.140625" style="56" customWidth="1"/>
    <col min="2058" max="2058" width="0.5703125" style="56" customWidth="1"/>
    <col min="2059" max="2059" width="2.140625" style="56" customWidth="1"/>
    <col min="2060" max="2060" width="0.5703125" style="56" customWidth="1"/>
    <col min="2061" max="2061" width="2.28515625" style="56" customWidth="1"/>
    <col min="2062" max="2062" width="0.5703125" style="56" customWidth="1"/>
    <col min="2063" max="2063" width="2.140625" style="56" customWidth="1"/>
    <col min="2064" max="2064" width="0.5703125" style="56" customWidth="1"/>
    <col min="2065" max="2065" width="2.140625" style="56" customWidth="1"/>
    <col min="2066" max="2066" width="0.5703125" style="56" customWidth="1"/>
    <col min="2067" max="2067" width="2.140625" style="56" customWidth="1"/>
    <col min="2068" max="2068" width="0.5703125" style="56" customWidth="1"/>
    <col min="2069" max="2069" width="2.140625" style="56" customWidth="1"/>
    <col min="2070" max="2070" width="0.5703125" style="56" customWidth="1"/>
    <col min="2071" max="2071" width="2.140625" style="56" customWidth="1"/>
    <col min="2072" max="2072" width="0.5703125" style="56" customWidth="1"/>
    <col min="2073" max="2073" width="2.140625" style="56" customWidth="1"/>
    <col min="2074" max="2074" width="0.5703125" style="56" customWidth="1"/>
    <col min="2075" max="2075" width="2.140625" style="56" customWidth="1"/>
    <col min="2076" max="2076" width="0.5703125" style="56" customWidth="1"/>
    <col min="2077" max="2077" width="2.28515625" style="56" customWidth="1"/>
    <col min="2078" max="2078" width="0.5703125" style="56" customWidth="1"/>
    <col min="2079" max="2079" width="2.28515625" style="56" customWidth="1"/>
    <col min="2080" max="2080" width="0.5703125" style="56" customWidth="1"/>
    <col min="2081" max="2081" width="2.28515625" style="56" customWidth="1"/>
    <col min="2082" max="2082" width="0.5703125" style="56" customWidth="1"/>
    <col min="2083" max="2083" width="2.140625" style="56" customWidth="1"/>
    <col min="2084" max="2084" width="0.5703125" style="56" customWidth="1"/>
    <col min="2085" max="2085" width="2.140625" style="56" customWidth="1"/>
    <col min="2086" max="2086" width="0.5703125" style="56" customWidth="1"/>
    <col min="2087" max="2087" width="2.28515625" style="56" customWidth="1"/>
    <col min="2088" max="2088" width="0.5703125" style="56" customWidth="1"/>
    <col min="2089" max="2089" width="2.140625" style="56" customWidth="1"/>
    <col min="2090" max="2090" width="0.5703125" style="56" customWidth="1"/>
    <col min="2091" max="2091" width="2.140625" style="56" customWidth="1"/>
    <col min="2092" max="2092" width="0.5703125" style="56" customWidth="1"/>
    <col min="2093" max="2093" width="2.28515625" style="56" customWidth="1"/>
    <col min="2094" max="2094" width="0.5703125" style="56" customWidth="1"/>
    <col min="2095" max="2095" width="2.140625" style="56" customWidth="1"/>
    <col min="2096" max="2096" width="0.5703125" style="56" customWidth="1"/>
    <col min="2097" max="2097" width="2.28515625" style="56" customWidth="1"/>
    <col min="2098" max="2098" width="0.5703125" style="56" customWidth="1"/>
    <col min="2099" max="2099" width="2.140625" style="56" customWidth="1"/>
    <col min="2100" max="2100" width="0.5703125" style="56" customWidth="1"/>
    <col min="2101" max="2101" width="2.28515625" style="56" customWidth="1"/>
    <col min="2102" max="2102" width="0.5703125" style="56" customWidth="1"/>
    <col min="2103" max="2103" width="2.140625" style="56" customWidth="1"/>
    <col min="2104" max="2104" width="0.5703125" style="56" customWidth="1"/>
    <col min="2105" max="2105" width="2.140625" style="56" customWidth="1"/>
    <col min="2106" max="2106" width="0.5703125" style="56" customWidth="1"/>
    <col min="2107" max="2107" width="2.28515625" style="56" customWidth="1"/>
    <col min="2108" max="2108" width="0.5703125" style="56" customWidth="1"/>
    <col min="2109" max="2109" width="2.140625" style="56" customWidth="1"/>
    <col min="2110" max="2110" width="0.5703125" style="56" customWidth="1"/>
    <col min="2111" max="2111" width="2.140625" style="56" customWidth="1"/>
    <col min="2112" max="2112" width="0.5703125" style="56" customWidth="1"/>
    <col min="2113" max="2113" width="2.140625" style="56" customWidth="1"/>
    <col min="2114" max="2114" width="0.5703125" style="56" customWidth="1"/>
    <col min="2115" max="2115" width="2.140625" style="56" customWidth="1"/>
    <col min="2116" max="2116" width="0.5703125" style="56" customWidth="1"/>
    <col min="2117" max="2117" width="2.28515625" style="56" customWidth="1"/>
    <col min="2118" max="2118" width="0.5703125" style="56" customWidth="1"/>
    <col min="2119" max="2119" width="2.140625" style="56" customWidth="1"/>
    <col min="2120" max="2120" width="0.5703125" style="56" customWidth="1"/>
    <col min="2121" max="2121" width="2.140625" style="56" customWidth="1"/>
    <col min="2122" max="2122" width="0.5703125" style="56" customWidth="1"/>
    <col min="2123" max="2123" width="2.140625" style="56" customWidth="1"/>
    <col min="2124" max="2124" width="0.42578125" style="56" customWidth="1"/>
    <col min="2125" max="2304" width="9.140625" style="56"/>
    <col min="2305" max="2305" width="0.7109375" style="56" customWidth="1"/>
    <col min="2306" max="2306" width="0.5703125" style="56" customWidth="1"/>
    <col min="2307" max="2307" width="2.140625" style="56" customWidth="1"/>
    <col min="2308" max="2308" width="0.5703125" style="56" customWidth="1"/>
    <col min="2309" max="2309" width="2.140625" style="56" customWidth="1"/>
    <col min="2310" max="2310" width="0.5703125" style="56" customWidth="1"/>
    <col min="2311" max="2311" width="2.140625" style="56" customWidth="1"/>
    <col min="2312" max="2312" width="0.5703125" style="56" customWidth="1"/>
    <col min="2313" max="2313" width="2.140625" style="56" customWidth="1"/>
    <col min="2314" max="2314" width="0.5703125" style="56" customWidth="1"/>
    <col min="2315" max="2315" width="2.140625" style="56" customWidth="1"/>
    <col min="2316" max="2316" width="0.5703125" style="56" customWidth="1"/>
    <col min="2317" max="2317" width="2.28515625" style="56" customWidth="1"/>
    <col min="2318" max="2318" width="0.5703125" style="56" customWidth="1"/>
    <col min="2319" max="2319" width="2.140625" style="56" customWidth="1"/>
    <col min="2320" max="2320" width="0.5703125" style="56" customWidth="1"/>
    <col min="2321" max="2321" width="2.140625" style="56" customWidth="1"/>
    <col min="2322" max="2322" width="0.5703125" style="56" customWidth="1"/>
    <col min="2323" max="2323" width="2.140625" style="56" customWidth="1"/>
    <col min="2324" max="2324" width="0.5703125" style="56" customWidth="1"/>
    <col min="2325" max="2325" width="2.140625" style="56" customWidth="1"/>
    <col min="2326" max="2326" width="0.5703125" style="56" customWidth="1"/>
    <col min="2327" max="2327" width="2.140625" style="56" customWidth="1"/>
    <col min="2328" max="2328" width="0.5703125" style="56" customWidth="1"/>
    <col min="2329" max="2329" width="2.140625" style="56" customWidth="1"/>
    <col min="2330" max="2330" width="0.5703125" style="56" customWidth="1"/>
    <col min="2331" max="2331" width="2.140625" style="56" customWidth="1"/>
    <col min="2332" max="2332" width="0.5703125" style="56" customWidth="1"/>
    <col min="2333" max="2333" width="2.28515625" style="56" customWidth="1"/>
    <col min="2334" max="2334" width="0.5703125" style="56" customWidth="1"/>
    <col min="2335" max="2335" width="2.28515625" style="56" customWidth="1"/>
    <col min="2336" max="2336" width="0.5703125" style="56" customWidth="1"/>
    <col min="2337" max="2337" width="2.28515625" style="56" customWidth="1"/>
    <col min="2338" max="2338" width="0.5703125" style="56" customWidth="1"/>
    <col min="2339" max="2339" width="2.140625" style="56" customWidth="1"/>
    <col min="2340" max="2340" width="0.5703125" style="56" customWidth="1"/>
    <col min="2341" max="2341" width="2.140625" style="56" customWidth="1"/>
    <col min="2342" max="2342" width="0.5703125" style="56" customWidth="1"/>
    <col min="2343" max="2343" width="2.28515625" style="56" customWidth="1"/>
    <col min="2344" max="2344" width="0.5703125" style="56" customWidth="1"/>
    <col min="2345" max="2345" width="2.140625" style="56" customWidth="1"/>
    <col min="2346" max="2346" width="0.5703125" style="56" customWidth="1"/>
    <col min="2347" max="2347" width="2.140625" style="56" customWidth="1"/>
    <col min="2348" max="2348" width="0.5703125" style="56" customWidth="1"/>
    <col min="2349" max="2349" width="2.28515625" style="56" customWidth="1"/>
    <col min="2350" max="2350" width="0.5703125" style="56" customWidth="1"/>
    <col min="2351" max="2351" width="2.140625" style="56" customWidth="1"/>
    <col min="2352" max="2352" width="0.5703125" style="56" customWidth="1"/>
    <col min="2353" max="2353" width="2.28515625" style="56" customWidth="1"/>
    <col min="2354" max="2354" width="0.5703125" style="56" customWidth="1"/>
    <col min="2355" max="2355" width="2.140625" style="56" customWidth="1"/>
    <col min="2356" max="2356" width="0.5703125" style="56" customWidth="1"/>
    <col min="2357" max="2357" width="2.28515625" style="56" customWidth="1"/>
    <col min="2358" max="2358" width="0.5703125" style="56" customWidth="1"/>
    <col min="2359" max="2359" width="2.140625" style="56" customWidth="1"/>
    <col min="2360" max="2360" width="0.5703125" style="56" customWidth="1"/>
    <col min="2361" max="2361" width="2.140625" style="56" customWidth="1"/>
    <col min="2362" max="2362" width="0.5703125" style="56" customWidth="1"/>
    <col min="2363" max="2363" width="2.28515625" style="56" customWidth="1"/>
    <col min="2364" max="2364" width="0.5703125" style="56" customWidth="1"/>
    <col min="2365" max="2365" width="2.140625" style="56" customWidth="1"/>
    <col min="2366" max="2366" width="0.5703125" style="56" customWidth="1"/>
    <col min="2367" max="2367" width="2.140625" style="56" customWidth="1"/>
    <col min="2368" max="2368" width="0.5703125" style="56" customWidth="1"/>
    <col min="2369" max="2369" width="2.140625" style="56" customWidth="1"/>
    <col min="2370" max="2370" width="0.5703125" style="56" customWidth="1"/>
    <col min="2371" max="2371" width="2.140625" style="56" customWidth="1"/>
    <col min="2372" max="2372" width="0.5703125" style="56" customWidth="1"/>
    <col min="2373" max="2373" width="2.28515625" style="56" customWidth="1"/>
    <col min="2374" max="2374" width="0.5703125" style="56" customWidth="1"/>
    <col min="2375" max="2375" width="2.140625" style="56" customWidth="1"/>
    <col min="2376" max="2376" width="0.5703125" style="56" customWidth="1"/>
    <col min="2377" max="2377" width="2.140625" style="56" customWidth="1"/>
    <col min="2378" max="2378" width="0.5703125" style="56" customWidth="1"/>
    <col min="2379" max="2379" width="2.140625" style="56" customWidth="1"/>
    <col min="2380" max="2380" width="0.42578125" style="56" customWidth="1"/>
    <col min="2381" max="2560" width="9.140625" style="56"/>
    <col min="2561" max="2561" width="0.7109375" style="56" customWidth="1"/>
    <col min="2562" max="2562" width="0.5703125" style="56" customWidth="1"/>
    <col min="2563" max="2563" width="2.140625" style="56" customWidth="1"/>
    <col min="2564" max="2564" width="0.5703125" style="56" customWidth="1"/>
    <col min="2565" max="2565" width="2.140625" style="56" customWidth="1"/>
    <col min="2566" max="2566" width="0.5703125" style="56" customWidth="1"/>
    <col min="2567" max="2567" width="2.140625" style="56" customWidth="1"/>
    <col min="2568" max="2568" width="0.5703125" style="56" customWidth="1"/>
    <col min="2569" max="2569" width="2.140625" style="56" customWidth="1"/>
    <col min="2570" max="2570" width="0.5703125" style="56" customWidth="1"/>
    <col min="2571" max="2571" width="2.140625" style="56" customWidth="1"/>
    <col min="2572" max="2572" width="0.5703125" style="56" customWidth="1"/>
    <col min="2573" max="2573" width="2.28515625" style="56" customWidth="1"/>
    <col min="2574" max="2574" width="0.5703125" style="56" customWidth="1"/>
    <col min="2575" max="2575" width="2.140625" style="56" customWidth="1"/>
    <col min="2576" max="2576" width="0.5703125" style="56" customWidth="1"/>
    <col min="2577" max="2577" width="2.140625" style="56" customWidth="1"/>
    <col min="2578" max="2578" width="0.5703125" style="56" customWidth="1"/>
    <col min="2579" max="2579" width="2.140625" style="56" customWidth="1"/>
    <col min="2580" max="2580" width="0.5703125" style="56" customWidth="1"/>
    <col min="2581" max="2581" width="2.140625" style="56" customWidth="1"/>
    <col min="2582" max="2582" width="0.5703125" style="56" customWidth="1"/>
    <col min="2583" max="2583" width="2.140625" style="56" customWidth="1"/>
    <col min="2584" max="2584" width="0.5703125" style="56" customWidth="1"/>
    <col min="2585" max="2585" width="2.140625" style="56" customWidth="1"/>
    <col min="2586" max="2586" width="0.5703125" style="56" customWidth="1"/>
    <col min="2587" max="2587" width="2.140625" style="56" customWidth="1"/>
    <col min="2588" max="2588" width="0.5703125" style="56" customWidth="1"/>
    <col min="2589" max="2589" width="2.28515625" style="56" customWidth="1"/>
    <col min="2590" max="2590" width="0.5703125" style="56" customWidth="1"/>
    <col min="2591" max="2591" width="2.28515625" style="56" customWidth="1"/>
    <col min="2592" max="2592" width="0.5703125" style="56" customWidth="1"/>
    <col min="2593" max="2593" width="2.28515625" style="56" customWidth="1"/>
    <col min="2594" max="2594" width="0.5703125" style="56" customWidth="1"/>
    <col min="2595" max="2595" width="2.140625" style="56" customWidth="1"/>
    <col min="2596" max="2596" width="0.5703125" style="56" customWidth="1"/>
    <col min="2597" max="2597" width="2.140625" style="56" customWidth="1"/>
    <col min="2598" max="2598" width="0.5703125" style="56" customWidth="1"/>
    <col min="2599" max="2599" width="2.28515625" style="56" customWidth="1"/>
    <col min="2600" max="2600" width="0.5703125" style="56" customWidth="1"/>
    <col min="2601" max="2601" width="2.140625" style="56" customWidth="1"/>
    <col min="2602" max="2602" width="0.5703125" style="56" customWidth="1"/>
    <col min="2603" max="2603" width="2.140625" style="56" customWidth="1"/>
    <col min="2604" max="2604" width="0.5703125" style="56" customWidth="1"/>
    <col min="2605" max="2605" width="2.28515625" style="56" customWidth="1"/>
    <col min="2606" max="2606" width="0.5703125" style="56" customWidth="1"/>
    <col min="2607" max="2607" width="2.140625" style="56" customWidth="1"/>
    <col min="2608" max="2608" width="0.5703125" style="56" customWidth="1"/>
    <col min="2609" max="2609" width="2.28515625" style="56" customWidth="1"/>
    <col min="2610" max="2610" width="0.5703125" style="56" customWidth="1"/>
    <col min="2611" max="2611" width="2.140625" style="56" customWidth="1"/>
    <col min="2612" max="2612" width="0.5703125" style="56" customWidth="1"/>
    <col min="2613" max="2613" width="2.28515625" style="56" customWidth="1"/>
    <col min="2614" max="2614" width="0.5703125" style="56" customWidth="1"/>
    <col min="2615" max="2615" width="2.140625" style="56" customWidth="1"/>
    <col min="2616" max="2616" width="0.5703125" style="56" customWidth="1"/>
    <col min="2617" max="2617" width="2.140625" style="56" customWidth="1"/>
    <col min="2618" max="2618" width="0.5703125" style="56" customWidth="1"/>
    <col min="2619" max="2619" width="2.28515625" style="56" customWidth="1"/>
    <col min="2620" max="2620" width="0.5703125" style="56" customWidth="1"/>
    <col min="2621" max="2621" width="2.140625" style="56" customWidth="1"/>
    <col min="2622" max="2622" width="0.5703125" style="56" customWidth="1"/>
    <col min="2623" max="2623" width="2.140625" style="56" customWidth="1"/>
    <col min="2624" max="2624" width="0.5703125" style="56" customWidth="1"/>
    <col min="2625" max="2625" width="2.140625" style="56" customWidth="1"/>
    <col min="2626" max="2626" width="0.5703125" style="56" customWidth="1"/>
    <col min="2627" max="2627" width="2.140625" style="56" customWidth="1"/>
    <col min="2628" max="2628" width="0.5703125" style="56" customWidth="1"/>
    <col min="2629" max="2629" width="2.28515625" style="56" customWidth="1"/>
    <col min="2630" max="2630" width="0.5703125" style="56" customWidth="1"/>
    <col min="2631" max="2631" width="2.140625" style="56" customWidth="1"/>
    <col min="2632" max="2632" width="0.5703125" style="56" customWidth="1"/>
    <col min="2633" max="2633" width="2.140625" style="56" customWidth="1"/>
    <col min="2634" max="2634" width="0.5703125" style="56" customWidth="1"/>
    <col min="2635" max="2635" width="2.140625" style="56" customWidth="1"/>
    <col min="2636" max="2636" width="0.42578125" style="56" customWidth="1"/>
    <col min="2637" max="2816" width="9.140625" style="56"/>
    <col min="2817" max="2817" width="0.7109375" style="56" customWidth="1"/>
    <col min="2818" max="2818" width="0.5703125" style="56" customWidth="1"/>
    <col min="2819" max="2819" width="2.140625" style="56" customWidth="1"/>
    <col min="2820" max="2820" width="0.5703125" style="56" customWidth="1"/>
    <col min="2821" max="2821" width="2.140625" style="56" customWidth="1"/>
    <col min="2822" max="2822" width="0.5703125" style="56" customWidth="1"/>
    <col min="2823" max="2823" width="2.140625" style="56" customWidth="1"/>
    <col min="2824" max="2824" width="0.5703125" style="56" customWidth="1"/>
    <col min="2825" max="2825" width="2.140625" style="56" customWidth="1"/>
    <col min="2826" max="2826" width="0.5703125" style="56" customWidth="1"/>
    <col min="2827" max="2827" width="2.140625" style="56" customWidth="1"/>
    <col min="2828" max="2828" width="0.5703125" style="56" customWidth="1"/>
    <col min="2829" max="2829" width="2.28515625" style="56" customWidth="1"/>
    <col min="2830" max="2830" width="0.5703125" style="56" customWidth="1"/>
    <col min="2831" max="2831" width="2.140625" style="56" customWidth="1"/>
    <col min="2832" max="2832" width="0.5703125" style="56" customWidth="1"/>
    <col min="2833" max="2833" width="2.140625" style="56" customWidth="1"/>
    <col min="2834" max="2834" width="0.5703125" style="56" customWidth="1"/>
    <col min="2835" max="2835" width="2.140625" style="56" customWidth="1"/>
    <col min="2836" max="2836" width="0.5703125" style="56" customWidth="1"/>
    <col min="2837" max="2837" width="2.140625" style="56" customWidth="1"/>
    <col min="2838" max="2838" width="0.5703125" style="56" customWidth="1"/>
    <col min="2839" max="2839" width="2.140625" style="56" customWidth="1"/>
    <col min="2840" max="2840" width="0.5703125" style="56" customWidth="1"/>
    <col min="2841" max="2841" width="2.140625" style="56" customWidth="1"/>
    <col min="2842" max="2842" width="0.5703125" style="56" customWidth="1"/>
    <col min="2843" max="2843" width="2.140625" style="56" customWidth="1"/>
    <col min="2844" max="2844" width="0.5703125" style="56" customWidth="1"/>
    <col min="2845" max="2845" width="2.28515625" style="56" customWidth="1"/>
    <col min="2846" max="2846" width="0.5703125" style="56" customWidth="1"/>
    <col min="2847" max="2847" width="2.28515625" style="56" customWidth="1"/>
    <col min="2848" max="2848" width="0.5703125" style="56" customWidth="1"/>
    <col min="2849" max="2849" width="2.28515625" style="56" customWidth="1"/>
    <col min="2850" max="2850" width="0.5703125" style="56" customWidth="1"/>
    <col min="2851" max="2851" width="2.140625" style="56" customWidth="1"/>
    <col min="2852" max="2852" width="0.5703125" style="56" customWidth="1"/>
    <col min="2853" max="2853" width="2.140625" style="56" customWidth="1"/>
    <col min="2854" max="2854" width="0.5703125" style="56" customWidth="1"/>
    <col min="2855" max="2855" width="2.28515625" style="56" customWidth="1"/>
    <col min="2856" max="2856" width="0.5703125" style="56" customWidth="1"/>
    <col min="2857" max="2857" width="2.140625" style="56" customWidth="1"/>
    <col min="2858" max="2858" width="0.5703125" style="56" customWidth="1"/>
    <col min="2859" max="2859" width="2.140625" style="56" customWidth="1"/>
    <col min="2860" max="2860" width="0.5703125" style="56" customWidth="1"/>
    <col min="2861" max="2861" width="2.28515625" style="56" customWidth="1"/>
    <col min="2862" max="2862" width="0.5703125" style="56" customWidth="1"/>
    <col min="2863" max="2863" width="2.140625" style="56" customWidth="1"/>
    <col min="2864" max="2864" width="0.5703125" style="56" customWidth="1"/>
    <col min="2865" max="2865" width="2.28515625" style="56" customWidth="1"/>
    <col min="2866" max="2866" width="0.5703125" style="56" customWidth="1"/>
    <col min="2867" max="2867" width="2.140625" style="56" customWidth="1"/>
    <col min="2868" max="2868" width="0.5703125" style="56" customWidth="1"/>
    <col min="2869" max="2869" width="2.28515625" style="56" customWidth="1"/>
    <col min="2870" max="2870" width="0.5703125" style="56" customWidth="1"/>
    <col min="2871" max="2871" width="2.140625" style="56" customWidth="1"/>
    <col min="2872" max="2872" width="0.5703125" style="56" customWidth="1"/>
    <col min="2873" max="2873" width="2.140625" style="56" customWidth="1"/>
    <col min="2874" max="2874" width="0.5703125" style="56" customWidth="1"/>
    <col min="2875" max="2875" width="2.28515625" style="56" customWidth="1"/>
    <col min="2876" max="2876" width="0.5703125" style="56" customWidth="1"/>
    <col min="2877" max="2877" width="2.140625" style="56" customWidth="1"/>
    <col min="2878" max="2878" width="0.5703125" style="56" customWidth="1"/>
    <col min="2879" max="2879" width="2.140625" style="56" customWidth="1"/>
    <col min="2880" max="2880" width="0.5703125" style="56" customWidth="1"/>
    <col min="2881" max="2881" width="2.140625" style="56" customWidth="1"/>
    <col min="2882" max="2882" width="0.5703125" style="56" customWidth="1"/>
    <col min="2883" max="2883" width="2.140625" style="56" customWidth="1"/>
    <col min="2884" max="2884" width="0.5703125" style="56" customWidth="1"/>
    <col min="2885" max="2885" width="2.28515625" style="56" customWidth="1"/>
    <col min="2886" max="2886" width="0.5703125" style="56" customWidth="1"/>
    <col min="2887" max="2887" width="2.140625" style="56" customWidth="1"/>
    <col min="2888" max="2888" width="0.5703125" style="56" customWidth="1"/>
    <col min="2889" max="2889" width="2.140625" style="56" customWidth="1"/>
    <col min="2890" max="2890" width="0.5703125" style="56" customWidth="1"/>
    <col min="2891" max="2891" width="2.140625" style="56" customWidth="1"/>
    <col min="2892" max="2892" width="0.42578125" style="56" customWidth="1"/>
    <col min="2893" max="3072" width="9.140625" style="56"/>
    <col min="3073" max="3073" width="0.7109375" style="56" customWidth="1"/>
    <col min="3074" max="3074" width="0.5703125" style="56" customWidth="1"/>
    <col min="3075" max="3075" width="2.140625" style="56" customWidth="1"/>
    <col min="3076" max="3076" width="0.5703125" style="56" customWidth="1"/>
    <col min="3077" max="3077" width="2.140625" style="56" customWidth="1"/>
    <col min="3078" max="3078" width="0.5703125" style="56" customWidth="1"/>
    <col min="3079" max="3079" width="2.140625" style="56" customWidth="1"/>
    <col min="3080" max="3080" width="0.5703125" style="56" customWidth="1"/>
    <col min="3081" max="3081" width="2.140625" style="56" customWidth="1"/>
    <col min="3082" max="3082" width="0.5703125" style="56" customWidth="1"/>
    <col min="3083" max="3083" width="2.140625" style="56" customWidth="1"/>
    <col min="3084" max="3084" width="0.5703125" style="56" customWidth="1"/>
    <col min="3085" max="3085" width="2.28515625" style="56" customWidth="1"/>
    <col min="3086" max="3086" width="0.5703125" style="56" customWidth="1"/>
    <col min="3087" max="3087" width="2.140625" style="56" customWidth="1"/>
    <col min="3088" max="3088" width="0.5703125" style="56" customWidth="1"/>
    <col min="3089" max="3089" width="2.140625" style="56" customWidth="1"/>
    <col min="3090" max="3090" width="0.5703125" style="56" customWidth="1"/>
    <col min="3091" max="3091" width="2.140625" style="56" customWidth="1"/>
    <col min="3092" max="3092" width="0.5703125" style="56" customWidth="1"/>
    <col min="3093" max="3093" width="2.140625" style="56" customWidth="1"/>
    <col min="3094" max="3094" width="0.5703125" style="56" customWidth="1"/>
    <col min="3095" max="3095" width="2.140625" style="56" customWidth="1"/>
    <col min="3096" max="3096" width="0.5703125" style="56" customWidth="1"/>
    <col min="3097" max="3097" width="2.140625" style="56" customWidth="1"/>
    <col min="3098" max="3098" width="0.5703125" style="56" customWidth="1"/>
    <col min="3099" max="3099" width="2.140625" style="56" customWidth="1"/>
    <col min="3100" max="3100" width="0.5703125" style="56" customWidth="1"/>
    <col min="3101" max="3101" width="2.28515625" style="56" customWidth="1"/>
    <col min="3102" max="3102" width="0.5703125" style="56" customWidth="1"/>
    <col min="3103" max="3103" width="2.28515625" style="56" customWidth="1"/>
    <col min="3104" max="3104" width="0.5703125" style="56" customWidth="1"/>
    <col min="3105" max="3105" width="2.28515625" style="56" customWidth="1"/>
    <col min="3106" max="3106" width="0.5703125" style="56" customWidth="1"/>
    <col min="3107" max="3107" width="2.140625" style="56" customWidth="1"/>
    <col min="3108" max="3108" width="0.5703125" style="56" customWidth="1"/>
    <col min="3109" max="3109" width="2.140625" style="56" customWidth="1"/>
    <col min="3110" max="3110" width="0.5703125" style="56" customWidth="1"/>
    <col min="3111" max="3111" width="2.28515625" style="56" customWidth="1"/>
    <col min="3112" max="3112" width="0.5703125" style="56" customWidth="1"/>
    <col min="3113" max="3113" width="2.140625" style="56" customWidth="1"/>
    <col min="3114" max="3114" width="0.5703125" style="56" customWidth="1"/>
    <col min="3115" max="3115" width="2.140625" style="56" customWidth="1"/>
    <col min="3116" max="3116" width="0.5703125" style="56" customWidth="1"/>
    <col min="3117" max="3117" width="2.28515625" style="56" customWidth="1"/>
    <col min="3118" max="3118" width="0.5703125" style="56" customWidth="1"/>
    <col min="3119" max="3119" width="2.140625" style="56" customWidth="1"/>
    <col min="3120" max="3120" width="0.5703125" style="56" customWidth="1"/>
    <col min="3121" max="3121" width="2.28515625" style="56" customWidth="1"/>
    <col min="3122" max="3122" width="0.5703125" style="56" customWidth="1"/>
    <col min="3123" max="3123" width="2.140625" style="56" customWidth="1"/>
    <col min="3124" max="3124" width="0.5703125" style="56" customWidth="1"/>
    <col min="3125" max="3125" width="2.28515625" style="56" customWidth="1"/>
    <col min="3126" max="3126" width="0.5703125" style="56" customWidth="1"/>
    <col min="3127" max="3127" width="2.140625" style="56" customWidth="1"/>
    <col min="3128" max="3128" width="0.5703125" style="56" customWidth="1"/>
    <col min="3129" max="3129" width="2.140625" style="56" customWidth="1"/>
    <col min="3130" max="3130" width="0.5703125" style="56" customWidth="1"/>
    <col min="3131" max="3131" width="2.28515625" style="56" customWidth="1"/>
    <col min="3132" max="3132" width="0.5703125" style="56" customWidth="1"/>
    <col min="3133" max="3133" width="2.140625" style="56" customWidth="1"/>
    <col min="3134" max="3134" width="0.5703125" style="56" customWidth="1"/>
    <col min="3135" max="3135" width="2.140625" style="56" customWidth="1"/>
    <col min="3136" max="3136" width="0.5703125" style="56" customWidth="1"/>
    <col min="3137" max="3137" width="2.140625" style="56" customWidth="1"/>
    <col min="3138" max="3138" width="0.5703125" style="56" customWidth="1"/>
    <col min="3139" max="3139" width="2.140625" style="56" customWidth="1"/>
    <col min="3140" max="3140" width="0.5703125" style="56" customWidth="1"/>
    <col min="3141" max="3141" width="2.28515625" style="56" customWidth="1"/>
    <col min="3142" max="3142" width="0.5703125" style="56" customWidth="1"/>
    <col min="3143" max="3143" width="2.140625" style="56" customWidth="1"/>
    <col min="3144" max="3144" width="0.5703125" style="56" customWidth="1"/>
    <col min="3145" max="3145" width="2.140625" style="56" customWidth="1"/>
    <col min="3146" max="3146" width="0.5703125" style="56" customWidth="1"/>
    <col min="3147" max="3147" width="2.140625" style="56" customWidth="1"/>
    <col min="3148" max="3148" width="0.42578125" style="56" customWidth="1"/>
    <col min="3149" max="3328" width="9.140625" style="56"/>
    <col min="3329" max="3329" width="0.7109375" style="56" customWidth="1"/>
    <col min="3330" max="3330" width="0.5703125" style="56" customWidth="1"/>
    <col min="3331" max="3331" width="2.140625" style="56" customWidth="1"/>
    <col min="3332" max="3332" width="0.5703125" style="56" customWidth="1"/>
    <col min="3333" max="3333" width="2.140625" style="56" customWidth="1"/>
    <col min="3334" max="3334" width="0.5703125" style="56" customWidth="1"/>
    <col min="3335" max="3335" width="2.140625" style="56" customWidth="1"/>
    <col min="3336" max="3336" width="0.5703125" style="56" customWidth="1"/>
    <col min="3337" max="3337" width="2.140625" style="56" customWidth="1"/>
    <col min="3338" max="3338" width="0.5703125" style="56" customWidth="1"/>
    <col min="3339" max="3339" width="2.140625" style="56" customWidth="1"/>
    <col min="3340" max="3340" width="0.5703125" style="56" customWidth="1"/>
    <col min="3341" max="3341" width="2.28515625" style="56" customWidth="1"/>
    <col min="3342" max="3342" width="0.5703125" style="56" customWidth="1"/>
    <col min="3343" max="3343" width="2.140625" style="56" customWidth="1"/>
    <col min="3344" max="3344" width="0.5703125" style="56" customWidth="1"/>
    <col min="3345" max="3345" width="2.140625" style="56" customWidth="1"/>
    <col min="3346" max="3346" width="0.5703125" style="56" customWidth="1"/>
    <col min="3347" max="3347" width="2.140625" style="56" customWidth="1"/>
    <col min="3348" max="3348" width="0.5703125" style="56" customWidth="1"/>
    <col min="3349" max="3349" width="2.140625" style="56" customWidth="1"/>
    <col min="3350" max="3350" width="0.5703125" style="56" customWidth="1"/>
    <col min="3351" max="3351" width="2.140625" style="56" customWidth="1"/>
    <col min="3352" max="3352" width="0.5703125" style="56" customWidth="1"/>
    <col min="3353" max="3353" width="2.140625" style="56" customWidth="1"/>
    <col min="3354" max="3354" width="0.5703125" style="56" customWidth="1"/>
    <col min="3355" max="3355" width="2.140625" style="56" customWidth="1"/>
    <col min="3356" max="3356" width="0.5703125" style="56" customWidth="1"/>
    <col min="3357" max="3357" width="2.28515625" style="56" customWidth="1"/>
    <col min="3358" max="3358" width="0.5703125" style="56" customWidth="1"/>
    <col min="3359" max="3359" width="2.28515625" style="56" customWidth="1"/>
    <col min="3360" max="3360" width="0.5703125" style="56" customWidth="1"/>
    <col min="3361" max="3361" width="2.28515625" style="56" customWidth="1"/>
    <col min="3362" max="3362" width="0.5703125" style="56" customWidth="1"/>
    <col min="3363" max="3363" width="2.140625" style="56" customWidth="1"/>
    <col min="3364" max="3364" width="0.5703125" style="56" customWidth="1"/>
    <col min="3365" max="3365" width="2.140625" style="56" customWidth="1"/>
    <col min="3366" max="3366" width="0.5703125" style="56" customWidth="1"/>
    <col min="3367" max="3367" width="2.28515625" style="56" customWidth="1"/>
    <col min="3368" max="3368" width="0.5703125" style="56" customWidth="1"/>
    <col min="3369" max="3369" width="2.140625" style="56" customWidth="1"/>
    <col min="3370" max="3370" width="0.5703125" style="56" customWidth="1"/>
    <col min="3371" max="3371" width="2.140625" style="56" customWidth="1"/>
    <col min="3372" max="3372" width="0.5703125" style="56" customWidth="1"/>
    <col min="3373" max="3373" width="2.28515625" style="56" customWidth="1"/>
    <col min="3374" max="3374" width="0.5703125" style="56" customWidth="1"/>
    <col min="3375" max="3375" width="2.140625" style="56" customWidth="1"/>
    <col min="3376" max="3376" width="0.5703125" style="56" customWidth="1"/>
    <col min="3377" max="3377" width="2.28515625" style="56" customWidth="1"/>
    <col min="3378" max="3378" width="0.5703125" style="56" customWidth="1"/>
    <col min="3379" max="3379" width="2.140625" style="56" customWidth="1"/>
    <col min="3380" max="3380" width="0.5703125" style="56" customWidth="1"/>
    <col min="3381" max="3381" width="2.28515625" style="56" customWidth="1"/>
    <col min="3382" max="3382" width="0.5703125" style="56" customWidth="1"/>
    <col min="3383" max="3383" width="2.140625" style="56" customWidth="1"/>
    <col min="3384" max="3384" width="0.5703125" style="56" customWidth="1"/>
    <col min="3385" max="3385" width="2.140625" style="56" customWidth="1"/>
    <col min="3386" max="3386" width="0.5703125" style="56" customWidth="1"/>
    <col min="3387" max="3387" width="2.28515625" style="56" customWidth="1"/>
    <col min="3388" max="3388" width="0.5703125" style="56" customWidth="1"/>
    <col min="3389" max="3389" width="2.140625" style="56" customWidth="1"/>
    <col min="3390" max="3390" width="0.5703125" style="56" customWidth="1"/>
    <col min="3391" max="3391" width="2.140625" style="56" customWidth="1"/>
    <col min="3392" max="3392" width="0.5703125" style="56" customWidth="1"/>
    <col min="3393" max="3393" width="2.140625" style="56" customWidth="1"/>
    <col min="3394" max="3394" width="0.5703125" style="56" customWidth="1"/>
    <col min="3395" max="3395" width="2.140625" style="56" customWidth="1"/>
    <col min="3396" max="3396" width="0.5703125" style="56" customWidth="1"/>
    <col min="3397" max="3397" width="2.28515625" style="56" customWidth="1"/>
    <col min="3398" max="3398" width="0.5703125" style="56" customWidth="1"/>
    <col min="3399" max="3399" width="2.140625" style="56" customWidth="1"/>
    <col min="3400" max="3400" width="0.5703125" style="56" customWidth="1"/>
    <col min="3401" max="3401" width="2.140625" style="56" customWidth="1"/>
    <col min="3402" max="3402" width="0.5703125" style="56" customWidth="1"/>
    <col min="3403" max="3403" width="2.140625" style="56" customWidth="1"/>
    <col min="3404" max="3404" width="0.42578125" style="56" customWidth="1"/>
    <col min="3405" max="3584" width="9.140625" style="56"/>
    <col min="3585" max="3585" width="0.7109375" style="56" customWidth="1"/>
    <col min="3586" max="3586" width="0.5703125" style="56" customWidth="1"/>
    <col min="3587" max="3587" width="2.140625" style="56" customWidth="1"/>
    <col min="3588" max="3588" width="0.5703125" style="56" customWidth="1"/>
    <col min="3589" max="3589" width="2.140625" style="56" customWidth="1"/>
    <col min="3590" max="3590" width="0.5703125" style="56" customWidth="1"/>
    <col min="3591" max="3591" width="2.140625" style="56" customWidth="1"/>
    <col min="3592" max="3592" width="0.5703125" style="56" customWidth="1"/>
    <col min="3593" max="3593" width="2.140625" style="56" customWidth="1"/>
    <col min="3594" max="3594" width="0.5703125" style="56" customWidth="1"/>
    <col min="3595" max="3595" width="2.140625" style="56" customWidth="1"/>
    <col min="3596" max="3596" width="0.5703125" style="56" customWidth="1"/>
    <col min="3597" max="3597" width="2.28515625" style="56" customWidth="1"/>
    <col min="3598" max="3598" width="0.5703125" style="56" customWidth="1"/>
    <col min="3599" max="3599" width="2.140625" style="56" customWidth="1"/>
    <col min="3600" max="3600" width="0.5703125" style="56" customWidth="1"/>
    <col min="3601" max="3601" width="2.140625" style="56" customWidth="1"/>
    <col min="3602" max="3602" width="0.5703125" style="56" customWidth="1"/>
    <col min="3603" max="3603" width="2.140625" style="56" customWidth="1"/>
    <col min="3604" max="3604" width="0.5703125" style="56" customWidth="1"/>
    <col min="3605" max="3605" width="2.140625" style="56" customWidth="1"/>
    <col min="3606" max="3606" width="0.5703125" style="56" customWidth="1"/>
    <col min="3607" max="3607" width="2.140625" style="56" customWidth="1"/>
    <col min="3608" max="3608" width="0.5703125" style="56" customWidth="1"/>
    <col min="3609" max="3609" width="2.140625" style="56" customWidth="1"/>
    <col min="3610" max="3610" width="0.5703125" style="56" customWidth="1"/>
    <col min="3611" max="3611" width="2.140625" style="56" customWidth="1"/>
    <col min="3612" max="3612" width="0.5703125" style="56" customWidth="1"/>
    <col min="3613" max="3613" width="2.28515625" style="56" customWidth="1"/>
    <col min="3614" max="3614" width="0.5703125" style="56" customWidth="1"/>
    <col min="3615" max="3615" width="2.28515625" style="56" customWidth="1"/>
    <col min="3616" max="3616" width="0.5703125" style="56" customWidth="1"/>
    <col min="3617" max="3617" width="2.28515625" style="56" customWidth="1"/>
    <col min="3618" max="3618" width="0.5703125" style="56" customWidth="1"/>
    <col min="3619" max="3619" width="2.140625" style="56" customWidth="1"/>
    <col min="3620" max="3620" width="0.5703125" style="56" customWidth="1"/>
    <col min="3621" max="3621" width="2.140625" style="56" customWidth="1"/>
    <col min="3622" max="3622" width="0.5703125" style="56" customWidth="1"/>
    <col min="3623" max="3623" width="2.28515625" style="56" customWidth="1"/>
    <col min="3624" max="3624" width="0.5703125" style="56" customWidth="1"/>
    <col min="3625" max="3625" width="2.140625" style="56" customWidth="1"/>
    <col min="3626" max="3626" width="0.5703125" style="56" customWidth="1"/>
    <col min="3627" max="3627" width="2.140625" style="56" customWidth="1"/>
    <col min="3628" max="3628" width="0.5703125" style="56" customWidth="1"/>
    <col min="3629" max="3629" width="2.28515625" style="56" customWidth="1"/>
    <col min="3630" max="3630" width="0.5703125" style="56" customWidth="1"/>
    <col min="3631" max="3631" width="2.140625" style="56" customWidth="1"/>
    <col min="3632" max="3632" width="0.5703125" style="56" customWidth="1"/>
    <col min="3633" max="3633" width="2.28515625" style="56" customWidth="1"/>
    <col min="3634" max="3634" width="0.5703125" style="56" customWidth="1"/>
    <col min="3635" max="3635" width="2.140625" style="56" customWidth="1"/>
    <col min="3636" max="3636" width="0.5703125" style="56" customWidth="1"/>
    <col min="3637" max="3637" width="2.28515625" style="56" customWidth="1"/>
    <col min="3638" max="3638" width="0.5703125" style="56" customWidth="1"/>
    <col min="3639" max="3639" width="2.140625" style="56" customWidth="1"/>
    <col min="3640" max="3640" width="0.5703125" style="56" customWidth="1"/>
    <col min="3641" max="3641" width="2.140625" style="56" customWidth="1"/>
    <col min="3642" max="3642" width="0.5703125" style="56" customWidth="1"/>
    <col min="3643" max="3643" width="2.28515625" style="56" customWidth="1"/>
    <col min="3644" max="3644" width="0.5703125" style="56" customWidth="1"/>
    <col min="3645" max="3645" width="2.140625" style="56" customWidth="1"/>
    <col min="3646" max="3646" width="0.5703125" style="56" customWidth="1"/>
    <col min="3647" max="3647" width="2.140625" style="56" customWidth="1"/>
    <col min="3648" max="3648" width="0.5703125" style="56" customWidth="1"/>
    <col min="3649" max="3649" width="2.140625" style="56" customWidth="1"/>
    <col min="3650" max="3650" width="0.5703125" style="56" customWidth="1"/>
    <col min="3651" max="3651" width="2.140625" style="56" customWidth="1"/>
    <col min="3652" max="3652" width="0.5703125" style="56" customWidth="1"/>
    <col min="3653" max="3653" width="2.28515625" style="56" customWidth="1"/>
    <col min="3654" max="3654" width="0.5703125" style="56" customWidth="1"/>
    <col min="3655" max="3655" width="2.140625" style="56" customWidth="1"/>
    <col min="3656" max="3656" width="0.5703125" style="56" customWidth="1"/>
    <col min="3657" max="3657" width="2.140625" style="56" customWidth="1"/>
    <col min="3658" max="3658" width="0.5703125" style="56" customWidth="1"/>
    <col min="3659" max="3659" width="2.140625" style="56" customWidth="1"/>
    <col min="3660" max="3660" width="0.42578125" style="56" customWidth="1"/>
    <col min="3661" max="3840" width="9.140625" style="56"/>
    <col min="3841" max="3841" width="0.7109375" style="56" customWidth="1"/>
    <col min="3842" max="3842" width="0.5703125" style="56" customWidth="1"/>
    <col min="3843" max="3843" width="2.140625" style="56" customWidth="1"/>
    <col min="3844" max="3844" width="0.5703125" style="56" customWidth="1"/>
    <col min="3845" max="3845" width="2.140625" style="56" customWidth="1"/>
    <col min="3846" max="3846" width="0.5703125" style="56" customWidth="1"/>
    <col min="3847" max="3847" width="2.140625" style="56" customWidth="1"/>
    <col min="3848" max="3848" width="0.5703125" style="56" customWidth="1"/>
    <col min="3849" max="3849" width="2.140625" style="56" customWidth="1"/>
    <col min="3850" max="3850" width="0.5703125" style="56" customWidth="1"/>
    <col min="3851" max="3851" width="2.140625" style="56" customWidth="1"/>
    <col min="3852" max="3852" width="0.5703125" style="56" customWidth="1"/>
    <col min="3853" max="3853" width="2.28515625" style="56" customWidth="1"/>
    <col min="3854" max="3854" width="0.5703125" style="56" customWidth="1"/>
    <col min="3855" max="3855" width="2.140625" style="56" customWidth="1"/>
    <col min="3856" max="3856" width="0.5703125" style="56" customWidth="1"/>
    <col min="3857" max="3857" width="2.140625" style="56" customWidth="1"/>
    <col min="3858" max="3858" width="0.5703125" style="56" customWidth="1"/>
    <col min="3859" max="3859" width="2.140625" style="56" customWidth="1"/>
    <col min="3860" max="3860" width="0.5703125" style="56" customWidth="1"/>
    <col min="3861" max="3861" width="2.140625" style="56" customWidth="1"/>
    <col min="3862" max="3862" width="0.5703125" style="56" customWidth="1"/>
    <col min="3863" max="3863" width="2.140625" style="56" customWidth="1"/>
    <col min="3864" max="3864" width="0.5703125" style="56" customWidth="1"/>
    <col min="3865" max="3865" width="2.140625" style="56" customWidth="1"/>
    <col min="3866" max="3866" width="0.5703125" style="56" customWidth="1"/>
    <col min="3867" max="3867" width="2.140625" style="56" customWidth="1"/>
    <col min="3868" max="3868" width="0.5703125" style="56" customWidth="1"/>
    <col min="3869" max="3869" width="2.28515625" style="56" customWidth="1"/>
    <col min="3870" max="3870" width="0.5703125" style="56" customWidth="1"/>
    <col min="3871" max="3871" width="2.28515625" style="56" customWidth="1"/>
    <col min="3872" max="3872" width="0.5703125" style="56" customWidth="1"/>
    <col min="3873" max="3873" width="2.28515625" style="56" customWidth="1"/>
    <col min="3874" max="3874" width="0.5703125" style="56" customWidth="1"/>
    <col min="3875" max="3875" width="2.140625" style="56" customWidth="1"/>
    <col min="3876" max="3876" width="0.5703125" style="56" customWidth="1"/>
    <col min="3877" max="3877" width="2.140625" style="56" customWidth="1"/>
    <col min="3878" max="3878" width="0.5703125" style="56" customWidth="1"/>
    <col min="3879" max="3879" width="2.28515625" style="56" customWidth="1"/>
    <col min="3880" max="3880" width="0.5703125" style="56" customWidth="1"/>
    <col min="3881" max="3881" width="2.140625" style="56" customWidth="1"/>
    <col min="3882" max="3882" width="0.5703125" style="56" customWidth="1"/>
    <col min="3883" max="3883" width="2.140625" style="56" customWidth="1"/>
    <col min="3884" max="3884" width="0.5703125" style="56" customWidth="1"/>
    <col min="3885" max="3885" width="2.28515625" style="56" customWidth="1"/>
    <col min="3886" max="3886" width="0.5703125" style="56" customWidth="1"/>
    <col min="3887" max="3887" width="2.140625" style="56" customWidth="1"/>
    <col min="3888" max="3888" width="0.5703125" style="56" customWidth="1"/>
    <col min="3889" max="3889" width="2.28515625" style="56" customWidth="1"/>
    <col min="3890" max="3890" width="0.5703125" style="56" customWidth="1"/>
    <col min="3891" max="3891" width="2.140625" style="56" customWidth="1"/>
    <col min="3892" max="3892" width="0.5703125" style="56" customWidth="1"/>
    <col min="3893" max="3893" width="2.28515625" style="56" customWidth="1"/>
    <col min="3894" max="3894" width="0.5703125" style="56" customWidth="1"/>
    <col min="3895" max="3895" width="2.140625" style="56" customWidth="1"/>
    <col min="3896" max="3896" width="0.5703125" style="56" customWidth="1"/>
    <col min="3897" max="3897" width="2.140625" style="56" customWidth="1"/>
    <col min="3898" max="3898" width="0.5703125" style="56" customWidth="1"/>
    <col min="3899" max="3899" width="2.28515625" style="56" customWidth="1"/>
    <col min="3900" max="3900" width="0.5703125" style="56" customWidth="1"/>
    <col min="3901" max="3901" width="2.140625" style="56" customWidth="1"/>
    <col min="3902" max="3902" width="0.5703125" style="56" customWidth="1"/>
    <col min="3903" max="3903" width="2.140625" style="56" customWidth="1"/>
    <col min="3904" max="3904" width="0.5703125" style="56" customWidth="1"/>
    <col min="3905" max="3905" width="2.140625" style="56" customWidth="1"/>
    <col min="3906" max="3906" width="0.5703125" style="56" customWidth="1"/>
    <col min="3907" max="3907" width="2.140625" style="56" customWidth="1"/>
    <col min="3908" max="3908" width="0.5703125" style="56" customWidth="1"/>
    <col min="3909" max="3909" width="2.28515625" style="56" customWidth="1"/>
    <col min="3910" max="3910" width="0.5703125" style="56" customWidth="1"/>
    <col min="3911" max="3911" width="2.140625" style="56" customWidth="1"/>
    <col min="3912" max="3912" width="0.5703125" style="56" customWidth="1"/>
    <col min="3913" max="3913" width="2.140625" style="56" customWidth="1"/>
    <col min="3914" max="3914" width="0.5703125" style="56" customWidth="1"/>
    <col min="3915" max="3915" width="2.140625" style="56" customWidth="1"/>
    <col min="3916" max="3916" width="0.42578125" style="56" customWidth="1"/>
    <col min="3917" max="4096" width="9.140625" style="56"/>
    <col min="4097" max="4097" width="0.7109375" style="56" customWidth="1"/>
    <col min="4098" max="4098" width="0.5703125" style="56" customWidth="1"/>
    <col min="4099" max="4099" width="2.140625" style="56" customWidth="1"/>
    <col min="4100" max="4100" width="0.5703125" style="56" customWidth="1"/>
    <col min="4101" max="4101" width="2.140625" style="56" customWidth="1"/>
    <col min="4102" max="4102" width="0.5703125" style="56" customWidth="1"/>
    <col min="4103" max="4103" width="2.140625" style="56" customWidth="1"/>
    <col min="4104" max="4104" width="0.5703125" style="56" customWidth="1"/>
    <col min="4105" max="4105" width="2.140625" style="56" customWidth="1"/>
    <col min="4106" max="4106" width="0.5703125" style="56" customWidth="1"/>
    <col min="4107" max="4107" width="2.140625" style="56" customWidth="1"/>
    <col min="4108" max="4108" width="0.5703125" style="56" customWidth="1"/>
    <col min="4109" max="4109" width="2.28515625" style="56" customWidth="1"/>
    <col min="4110" max="4110" width="0.5703125" style="56" customWidth="1"/>
    <col min="4111" max="4111" width="2.140625" style="56" customWidth="1"/>
    <col min="4112" max="4112" width="0.5703125" style="56" customWidth="1"/>
    <col min="4113" max="4113" width="2.140625" style="56" customWidth="1"/>
    <col min="4114" max="4114" width="0.5703125" style="56" customWidth="1"/>
    <col min="4115" max="4115" width="2.140625" style="56" customWidth="1"/>
    <col min="4116" max="4116" width="0.5703125" style="56" customWidth="1"/>
    <col min="4117" max="4117" width="2.140625" style="56" customWidth="1"/>
    <col min="4118" max="4118" width="0.5703125" style="56" customWidth="1"/>
    <col min="4119" max="4119" width="2.140625" style="56" customWidth="1"/>
    <col min="4120" max="4120" width="0.5703125" style="56" customWidth="1"/>
    <col min="4121" max="4121" width="2.140625" style="56" customWidth="1"/>
    <col min="4122" max="4122" width="0.5703125" style="56" customWidth="1"/>
    <col min="4123" max="4123" width="2.140625" style="56" customWidth="1"/>
    <col min="4124" max="4124" width="0.5703125" style="56" customWidth="1"/>
    <col min="4125" max="4125" width="2.28515625" style="56" customWidth="1"/>
    <col min="4126" max="4126" width="0.5703125" style="56" customWidth="1"/>
    <col min="4127" max="4127" width="2.28515625" style="56" customWidth="1"/>
    <col min="4128" max="4128" width="0.5703125" style="56" customWidth="1"/>
    <col min="4129" max="4129" width="2.28515625" style="56" customWidth="1"/>
    <col min="4130" max="4130" width="0.5703125" style="56" customWidth="1"/>
    <col min="4131" max="4131" width="2.140625" style="56" customWidth="1"/>
    <col min="4132" max="4132" width="0.5703125" style="56" customWidth="1"/>
    <col min="4133" max="4133" width="2.140625" style="56" customWidth="1"/>
    <col min="4134" max="4134" width="0.5703125" style="56" customWidth="1"/>
    <col min="4135" max="4135" width="2.28515625" style="56" customWidth="1"/>
    <col min="4136" max="4136" width="0.5703125" style="56" customWidth="1"/>
    <col min="4137" max="4137" width="2.140625" style="56" customWidth="1"/>
    <col min="4138" max="4138" width="0.5703125" style="56" customWidth="1"/>
    <col min="4139" max="4139" width="2.140625" style="56" customWidth="1"/>
    <col min="4140" max="4140" width="0.5703125" style="56" customWidth="1"/>
    <col min="4141" max="4141" width="2.28515625" style="56" customWidth="1"/>
    <col min="4142" max="4142" width="0.5703125" style="56" customWidth="1"/>
    <col min="4143" max="4143" width="2.140625" style="56" customWidth="1"/>
    <col min="4144" max="4144" width="0.5703125" style="56" customWidth="1"/>
    <col min="4145" max="4145" width="2.28515625" style="56" customWidth="1"/>
    <col min="4146" max="4146" width="0.5703125" style="56" customWidth="1"/>
    <col min="4147" max="4147" width="2.140625" style="56" customWidth="1"/>
    <col min="4148" max="4148" width="0.5703125" style="56" customWidth="1"/>
    <col min="4149" max="4149" width="2.28515625" style="56" customWidth="1"/>
    <col min="4150" max="4150" width="0.5703125" style="56" customWidth="1"/>
    <col min="4151" max="4151" width="2.140625" style="56" customWidth="1"/>
    <col min="4152" max="4152" width="0.5703125" style="56" customWidth="1"/>
    <col min="4153" max="4153" width="2.140625" style="56" customWidth="1"/>
    <col min="4154" max="4154" width="0.5703125" style="56" customWidth="1"/>
    <col min="4155" max="4155" width="2.28515625" style="56" customWidth="1"/>
    <col min="4156" max="4156" width="0.5703125" style="56" customWidth="1"/>
    <col min="4157" max="4157" width="2.140625" style="56" customWidth="1"/>
    <col min="4158" max="4158" width="0.5703125" style="56" customWidth="1"/>
    <col min="4159" max="4159" width="2.140625" style="56" customWidth="1"/>
    <col min="4160" max="4160" width="0.5703125" style="56" customWidth="1"/>
    <col min="4161" max="4161" width="2.140625" style="56" customWidth="1"/>
    <col min="4162" max="4162" width="0.5703125" style="56" customWidth="1"/>
    <col min="4163" max="4163" width="2.140625" style="56" customWidth="1"/>
    <col min="4164" max="4164" width="0.5703125" style="56" customWidth="1"/>
    <col min="4165" max="4165" width="2.28515625" style="56" customWidth="1"/>
    <col min="4166" max="4166" width="0.5703125" style="56" customWidth="1"/>
    <col min="4167" max="4167" width="2.140625" style="56" customWidth="1"/>
    <col min="4168" max="4168" width="0.5703125" style="56" customWidth="1"/>
    <col min="4169" max="4169" width="2.140625" style="56" customWidth="1"/>
    <col min="4170" max="4170" width="0.5703125" style="56" customWidth="1"/>
    <col min="4171" max="4171" width="2.140625" style="56" customWidth="1"/>
    <col min="4172" max="4172" width="0.42578125" style="56" customWidth="1"/>
    <col min="4173" max="4352" width="9.140625" style="56"/>
    <col min="4353" max="4353" width="0.7109375" style="56" customWidth="1"/>
    <col min="4354" max="4354" width="0.5703125" style="56" customWidth="1"/>
    <col min="4355" max="4355" width="2.140625" style="56" customWidth="1"/>
    <col min="4356" max="4356" width="0.5703125" style="56" customWidth="1"/>
    <col min="4357" max="4357" width="2.140625" style="56" customWidth="1"/>
    <col min="4358" max="4358" width="0.5703125" style="56" customWidth="1"/>
    <col min="4359" max="4359" width="2.140625" style="56" customWidth="1"/>
    <col min="4360" max="4360" width="0.5703125" style="56" customWidth="1"/>
    <col min="4361" max="4361" width="2.140625" style="56" customWidth="1"/>
    <col min="4362" max="4362" width="0.5703125" style="56" customWidth="1"/>
    <col min="4363" max="4363" width="2.140625" style="56" customWidth="1"/>
    <col min="4364" max="4364" width="0.5703125" style="56" customWidth="1"/>
    <col min="4365" max="4365" width="2.28515625" style="56" customWidth="1"/>
    <col min="4366" max="4366" width="0.5703125" style="56" customWidth="1"/>
    <col min="4367" max="4367" width="2.140625" style="56" customWidth="1"/>
    <col min="4368" max="4368" width="0.5703125" style="56" customWidth="1"/>
    <col min="4369" max="4369" width="2.140625" style="56" customWidth="1"/>
    <col min="4370" max="4370" width="0.5703125" style="56" customWidth="1"/>
    <col min="4371" max="4371" width="2.140625" style="56" customWidth="1"/>
    <col min="4372" max="4372" width="0.5703125" style="56" customWidth="1"/>
    <col min="4373" max="4373" width="2.140625" style="56" customWidth="1"/>
    <col min="4374" max="4374" width="0.5703125" style="56" customWidth="1"/>
    <col min="4375" max="4375" width="2.140625" style="56" customWidth="1"/>
    <col min="4376" max="4376" width="0.5703125" style="56" customWidth="1"/>
    <col min="4377" max="4377" width="2.140625" style="56" customWidth="1"/>
    <col min="4378" max="4378" width="0.5703125" style="56" customWidth="1"/>
    <col min="4379" max="4379" width="2.140625" style="56" customWidth="1"/>
    <col min="4380" max="4380" width="0.5703125" style="56" customWidth="1"/>
    <col min="4381" max="4381" width="2.28515625" style="56" customWidth="1"/>
    <col min="4382" max="4382" width="0.5703125" style="56" customWidth="1"/>
    <col min="4383" max="4383" width="2.28515625" style="56" customWidth="1"/>
    <col min="4384" max="4384" width="0.5703125" style="56" customWidth="1"/>
    <col min="4385" max="4385" width="2.28515625" style="56" customWidth="1"/>
    <col min="4386" max="4386" width="0.5703125" style="56" customWidth="1"/>
    <col min="4387" max="4387" width="2.140625" style="56" customWidth="1"/>
    <col min="4388" max="4388" width="0.5703125" style="56" customWidth="1"/>
    <col min="4389" max="4389" width="2.140625" style="56" customWidth="1"/>
    <col min="4390" max="4390" width="0.5703125" style="56" customWidth="1"/>
    <col min="4391" max="4391" width="2.28515625" style="56" customWidth="1"/>
    <col min="4392" max="4392" width="0.5703125" style="56" customWidth="1"/>
    <col min="4393" max="4393" width="2.140625" style="56" customWidth="1"/>
    <col min="4394" max="4394" width="0.5703125" style="56" customWidth="1"/>
    <col min="4395" max="4395" width="2.140625" style="56" customWidth="1"/>
    <col min="4396" max="4396" width="0.5703125" style="56" customWidth="1"/>
    <col min="4397" max="4397" width="2.28515625" style="56" customWidth="1"/>
    <col min="4398" max="4398" width="0.5703125" style="56" customWidth="1"/>
    <col min="4399" max="4399" width="2.140625" style="56" customWidth="1"/>
    <col min="4400" max="4400" width="0.5703125" style="56" customWidth="1"/>
    <col min="4401" max="4401" width="2.28515625" style="56" customWidth="1"/>
    <col min="4402" max="4402" width="0.5703125" style="56" customWidth="1"/>
    <col min="4403" max="4403" width="2.140625" style="56" customWidth="1"/>
    <col min="4404" max="4404" width="0.5703125" style="56" customWidth="1"/>
    <col min="4405" max="4405" width="2.28515625" style="56" customWidth="1"/>
    <col min="4406" max="4406" width="0.5703125" style="56" customWidth="1"/>
    <col min="4407" max="4407" width="2.140625" style="56" customWidth="1"/>
    <col min="4408" max="4408" width="0.5703125" style="56" customWidth="1"/>
    <col min="4409" max="4409" width="2.140625" style="56" customWidth="1"/>
    <col min="4410" max="4410" width="0.5703125" style="56" customWidth="1"/>
    <col min="4411" max="4411" width="2.28515625" style="56" customWidth="1"/>
    <col min="4412" max="4412" width="0.5703125" style="56" customWidth="1"/>
    <col min="4413" max="4413" width="2.140625" style="56" customWidth="1"/>
    <col min="4414" max="4414" width="0.5703125" style="56" customWidth="1"/>
    <col min="4415" max="4415" width="2.140625" style="56" customWidth="1"/>
    <col min="4416" max="4416" width="0.5703125" style="56" customWidth="1"/>
    <col min="4417" max="4417" width="2.140625" style="56" customWidth="1"/>
    <col min="4418" max="4418" width="0.5703125" style="56" customWidth="1"/>
    <col min="4419" max="4419" width="2.140625" style="56" customWidth="1"/>
    <col min="4420" max="4420" width="0.5703125" style="56" customWidth="1"/>
    <col min="4421" max="4421" width="2.28515625" style="56" customWidth="1"/>
    <col min="4422" max="4422" width="0.5703125" style="56" customWidth="1"/>
    <col min="4423" max="4423" width="2.140625" style="56" customWidth="1"/>
    <col min="4424" max="4424" width="0.5703125" style="56" customWidth="1"/>
    <col min="4425" max="4425" width="2.140625" style="56" customWidth="1"/>
    <col min="4426" max="4426" width="0.5703125" style="56" customWidth="1"/>
    <col min="4427" max="4427" width="2.140625" style="56" customWidth="1"/>
    <col min="4428" max="4428" width="0.42578125" style="56" customWidth="1"/>
    <col min="4429" max="4608" width="9.140625" style="56"/>
    <col min="4609" max="4609" width="0.7109375" style="56" customWidth="1"/>
    <col min="4610" max="4610" width="0.5703125" style="56" customWidth="1"/>
    <col min="4611" max="4611" width="2.140625" style="56" customWidth="1"/>
    <col min="4612" max="4612" width="0.5703125" style="56" customWidth="1"/>
    <col min="4613" max="4613" width="2.140625" style="56" customWidth="1"/>
    <col min="4614" max="4614" width="0.5703125" style="56" customWidth="1"/>
    <col min="4615" max="4615" width="2.140625" style="56" customWidth="1"/>
    <col min="4616" max="4616" width="0.5703125" style="56" customWidth="1"/>
    <col min="4617" max="4617" width="2.140625" style="56" customWidth="1"/>
    <col min="4618" max="4618" width="0.5703125" style="56" customWidth="1"/>
    <col min="4619" max="4619" width="2.140625" style="56" customWidth="1"/>
    <col min="4620" max="4620" width="0.5703125" style="56" customWidth="1"/>
    <col min="4621" max="4621" width="2.28515625" style="56" customWidth="1"/>
    <col min="4622" max="4622" width="0.5703125" style="56" customWidth="1"/>
    <col min="4623" max="4623" width="2.140625" style="56" customWidth="1"/>
    <col min="4624" max="4624" width="0.5703125" style="56" customWidth="1"/>
    <col min="4625" max="4625" width="2.140625" style="56" customWidth="1"/>
    <col min="4626" max="4626" width="0.5703125" style="56" customWidth="1"/>
    <col min="4627" max="4627" width="2.140625" style="56" customWidth="1"/>
    <col min="4628" max="4628" width="0.5703125" style="56" customWidth="1"/>
    <col min="4629" max="4629" width="2.140625" style="56" customWidth="1"/>
    <col min="4630" max="4630" width="0.5703125" style="56" customWidth="1"/>
    <col min="4631" max="4631" width="2.140625" style="56" customWidth="1"/>
    <col min="4632" max="4632" width="0.5703125" style="56" customWidth="1"/>
    <col min="4633" max="4633" width="2.140625" style="56" customWidth="1"/>
    <col min="4634" max="4634" width="0.5703125" style="56" customWidth="1"/>
    <col min="4635" max="4635" width="2.140625" style="56" customWidth="1"/>
    <col min="4636" max="4636" width="0.5703125" style="56" customWidth="1"/>
    <col min="4637" max="4637" width="2.28515625" style="56" customWidth="1"/>
    <col min="4638" max="4638" width="0.5703125" style="56" customWidth="1"/>
    <col min="4639" max="4639" width="2.28515625" style="56" customWidth="1"/>
    <col min="4640" max="4640" width="0.5703125" style="56" customWidth="1"/>
    <col min="4641" max="4641" width="2.28515625" style="56" customWidth="1"/>
    <col min="4642" max="4642" width="0.5703125" style="56" customWidth="1"/>
    <col min="4643" max="4643" width="2.140625" style="56" customWidth="1"/>
    <col min="4644" max="4644" width="0.5703125" style="56" customWidth="1"/>
    <col min="4645" max="4645" width="2.140625" style="56" customWidth="1"/>
    <col min="4646" max="4646" width="0.5703125" style="56" customWidth="1"/>
    <col min="4647" max="4647" width="2.28515625" style="56" customWidth="1"/>
    <col min="4648" max="4648" width="0.5703125" style="56" customWidth="1"/>
    <col min="4649" max="4649" width="2.140625" style="56" customWidth="1"/>
    <col min="4650" max="4650" width="0.5703125" style="56" customWidth="1"/>
    <col min="4651" max="4651" width="2.140625" style="56" customWidth="1"/>
    <col min="4652" max="4652" width="0.5703125" style="56" customWidth="1"/>
    <col min="4653" max="4653" width="2.28515625" style="56" customWidth="1"/>
    <col min="4654" max="4654" width="0.5703125" style="56" customWidth="1"/>
    <col min="4655" max="4655" width="2.140625" style="56" customWidth="1"/>
    <col min="4656" max="4656" width="0.5703125" style="56" customWidth="1"/>
    <col min="4657" max="4657" width="2.28515625" style="56" customWidth="1"/>
    <col min="4658" max="4658" width="0.5703125" style="56" customWidth="1"/>
    <col min="4659" max="4659" width="2.140625" style="56" customWidth="1"/>
    <col min="4660" max="4660" width="0.5703125" style="56" customWidth="1"/>
    <col min="4661" max="4661" width="2.28515625" style="56" customWidth="1"/>
    <col min="4662" max="4662" width="0.5703125" style="56" customWidth="1"/>
    <col min="4663" max="4663" width="2.140625" style="56" customWidth="1"/>
    <col min="4664" max="4664" width="0.5703125" style="56" customWidth="1"/>
    <col min="4665" max="4665" width="2.140625" style="56" customWidth="1"/>
    <col min="4666" max="4666" width="0.5703125" style="56" customWidth="1"/>
    <col min="4667" max="4667" width="2.28515625" style="56" customWidth="1"/>
    <col min="4668" max="4668" width="0.5703125" style="56" customWidth="1"/>
    <col min="4669" max="4669" width="2.140625" style="56" customWidth="1"/>
    <col min="4670" max="4670" width="0.5703125" style="56" customWidth="1"/>
    <col min="4671" max="4671" width="2.140625" style="56" customWidth="1"/>
    <col min="4672" max="4672" width="0.5703125" style="56" customWidth="1"/>
    <col min="4673" max="4673" width="2.140625" style="56" customWidth="1"/>
    <col min="4674" max="4674" width="0.5703125" style="56" customWidth="1"/>
    <col min="4675" max="4675" width="2.140625" style="56" customWidth="1"/>
    <col min="4676" max="4676" width="0.5703125" style="56" customWidth="1"/>
    <col min="4677" max="4677" width="2.28515625" style="56" customWidth="1"/>
    <col min="4678" max="4678" width="0.5703125" style="56" customWidth="1"/>
    <col min="4679" max="4679" width="2.140625" style="56" customWidth="1"/>
    <col min="4680" max="4680" width="0.5703125" style="56" customWidth="1"/>
    <col min="4681" max="4681" width="2.140625" style="56" customWidth="1"/>
    <col min="4682" max="4682" width="0.5703125" style="56" customWidth="1"/>
    <col min="4683" max="4683" width="2.140625" style="56" customWidth="1"/>
    <col min="4684" max="4684" width="0.42578125" style="56" customWidth="1"/>
    <col min="4685" max="4864" width="9.140625" style="56"/>
    <col min="4865" max="4865" width="0.7109375" style="56" customWidth="1"/>
    <col min="4866" max="4866" width="0.5703125" style="56" customWidth="1"/>
    <col min="4867" max="4867" width="2.140625" style="56" customWidth="1"/>
    <col min="4868" max="4868" width="0.5703125" style="56" customWidth="1"/>
    <col min="4869" max="4869" width="2.140625" style="56" customWidth="1"/>
    <col min="4870" max="4870" width="0.5703125" style="56" customWidth="1"/>
    <col min="4871" max="4871" width="2.140625" style="56" customWidth="1"/>
    <col min="4872" max="4872" width="0.5703125" style="56" customWidth="1"/>
    <col min="4873" max="4873" width="2.140625" style="56" customWidth="1"/>
    <col min="4874" max="4874" width="0.5703125" style="56" customWidth="1"/>
    <col min="4875" max="4875" width="2.140625" style="56" customWidth="1"/>
    <col min="4876" max="4876" width="0.5703125" style="56" customWidth="1"/>
    <col min="4877" max="4877" width="2.28515625" style="56" customWidth="1"/>
    <col min="4878" max="4878" width="0.5703125" style="56" customWidth="1"/>
    <col min="4879" max="4879" width="2.140625" style="56" customWidth="1"/>
    <col min="4880" max="4880" width="0.5703125" style="56" customWidth="1"/>
    <col min="4881" max="4881" width="2.140625" style="56" customWidth="1"/>
    <col min="4882" max="4882" width="0.5703125" style="56" customWidth="1"/>
    <col min="4883" max="4883" width="2.140625" style="56" customWidth="1"/>
    <col min="4884" max="4884" width="0.5703125" style="56" customWidth="1"/>
    <col min="4885" max="4885" width="2.140625" style="56" customWidth="1"/>
    <col min="4886" max="4886" width="0.5703125" style="56" customWidth="1"/>
    <col min="4887" max="4887" width="2.140625" style="56" customWidth="1"/>
    <col min="4888" max="4888" width="0.5703125" style="56" customWidth="1"/>
    <col min="4889" max="4889" width="2.140625" style="56" customWidth="1"/>
    <col min="4890" max="4890" width="0.5703125" style="56" customWidth="1"/>
    <col min="4891" max="4891" width="2.140625" style="56" customWidth="1"/>
    <col min="4892" max="4892" width="0.5703125" style="56" customWidth="1"/>
    <col min="4893" max="4893" width="2.28515625" style="56" customWidth="1"/>
    <col min="4894" max="4894" width="0.5703125" style="56" customWidth="1"/>
    <col min="4895" max="4895" width="2.28515625" style="56" customWidth="1"/>
    <col min="4896" max="4896" width="0.5703125" style="56" customWidth="1"/>
    <col min="4897" max="4897" width="2.28515625" style="56" customWidth="1"/>
    <col min="4898" max="4898" width="0.5703125" style="56" customWidth="1"/>
    <col min="4899" max="4899" width="2.140625" style="56" customWidth="1"/>
    <col min="4900" max="4900" width="0.5703125" style="56" customWidth="1"/>
    <col min="4901" max="4901" width="2.140625" style="56" customWidth="1"/>
    <col min="4902" max="4902" width="0.5703125" style="56" customWidth="1"/>
    <col min="4903" max="4903" width="2.28515625" style="56" customWidth="1"/>
    <col min="4904" max="4904" width="0.5703125" style="56" customWidth="1"/>
    <col min="4905" max="4905" width="2.140625" style="56" customWidth="1"/>
    <col min="4906" max="4906" width="0.5703125" style="56" customWidth="1"/>
    <col min="4907" max="4907" width="2.140625" style="56" customWidth="1"/>
    <col min="4908" max="4908" width="0.5703125" style="56" customWidth="1"/>
    <col min="4909" max="4909" width="2.28515625" style="56" customWidth="1"/>
    <col min="4910" max="4910" width="0.5703125" style="56" customWidth="1"/>
    <col min="4911" max="4911" width="2.140625" style="56" customWidth="1"/>
    <col min="4912" max="4912" width="0.5703125" style="56" customWidth="1"/>
    <col min="4913" max="4913" width="2.28515625" style="56" customWidth="1"/>
    <col min="4914" max="4914" width="0.5703125" style="56" customWidth="1"/>
    <col min="4915" max="4915" width="2.140625" style="56" customWidth="1"/>
    <col min="4916" max="4916" width="0.5703125" style="56" customWidth="1"/>
    <col min="4917" max="4917" width="2.28515625" style="56" customWidth="1"/>
    <col min="4918" max="4918" width="0.5703125" style="56" customWidth="1"/>
    <col min="4919" max="4919" width="2.140625" style="56" customWidth="1"/>
    <col min="4920" max="4920" width="0.5703125" style="56" customWidth="1"/>
    <col min="4921" max="4921" width="2.140625" style="56" customWidth="1"/>
    <col min="4922" max="4922" width="0.5703125" style="56" customWidth="1"/>
    <col min="4923" max="4923" width="2.28515625" style="56" customWidth="1"/>
    <col min="4924" max="4924" width="0.5703125" style="56" customWidth="1"/>
    <col min="4925" max="4925" width="2.140625" style="56" customWidth="1"/>
    <col min="4926" max="4926" width="0.5703125" style="56" customWidth="1"/>
    <col min="4927" max="4927" width="2.140625" style="56" customWidth="1"/>
    <col min="4928" max="4928" width="0.5703125" style="56" customWidth="1"/>
    <col min="4929" max="4929" width="2.140625" style="56" customWidth="1"/>
    <col min="4930" max="4930" width="0.5703125" style="56" customWidth="1"/>
    <col min="4931" max="4931" width="2.140625" style="56" customWidth="1"/>
    <col min="4932" max="4932" width="0.5703125" style="56" customWidth="1"/>
    <col min="4933" max="4933" width="2.28515625" style="56" customWidth="1"/>
    <col min="4934" max="4934" width="0.5703125" style="56" customWidth="1"/>
    <col min="4935" max="4935" width="2.140625" style="56" customWidth="1"/>
    <col min="4936" max="4936" width="0.5703125" style="56" customWidth="1"/>
    <col min="4937" max="4937" width="2.140625" style="56" customWidth="1"/>
    <col min="4938" max="4938" width="0.5703125" style="56" customWidth="1"/>
    <col min="4939" max="4939" width="2.140625" style="56" customWidth="1"/>
    <col min="4940" max="4940" width="0.42578125" style="56" customWidth="1"/>
    <col min="4941" max="5120" width="9.140625" style="56"/>
    <col min="5121" max="5121" width="0.7109375" style="56" customWidth="1"/>
    <col min="5122" max="5122" width="0.5703125" style="56" customWidth="1"/>
    <col min="5123" max="5123" width="2.140625" style="56" customWidth="1"/>
    <col min="5124" max="5124" width="0.5703125" style="56" customWidth="1"/>
    <col min="5125" max="5125" width="2.140625" style="56" customWidth="1"/>
    <col min="5126" max="5126" width="0.5703125" style="56" customWidth="1"/>
    <col min="5127" max="5127" width="2.140625" style="56" customWidth="1"/>
    <col min="5128" max="5128" width="0.5703125" style="56" customWidth="1"/>
    <col min="5129" max="5129" width="2.140625" style="56" customWidth="1"/>
    <col min="5130" max="5130" width="0.5703125" style="56" customWidth="1"/>
    <col min="5131" max="5131" width="2.140625" style="56" customWidth="1"/>
    <col min="5132" max="5132" width="0.5703125" style="56" customWidth="1"/>
    <col min="5133" max="5133" width="2.28515625" style="56" customWidth="1"/>
    <col min="5134" max="5134" width="0.5703125" style="56" customWidth="1"/>
    <col min="5135" max="5135" width="2.140625" style="56" customWidth="1"/>
    <col min="5136" max="5136" width="0.5703125" style="56" customWidth="1"/>
    <col min="5137" max="5137" width="2.140625" style="56" customWidth="1"/>
    <col min="5138" max="5138" width="0.5703125" style="56" customWidth="1"/>
    <col min="5139" max="5139" width="2.140625" style="56" customWidth="1"/>
    <col min="5140" max="5140" width="0.5703125" style="56" customWidth="1"/>
    <col min="5141" max="5141" width="2.140625" style="56" customWidth="1"/>
    <col min="5142" max="5142" width="0.5703125" style="56" customWidth="1"/>
    <col min="5143" max="5143" width="2.140625" style="56" customWidth="1"/>
    <col min="5144" max="5144" width="0.5703125" style="56" customWidth="1"/>
    <col min="5145" max="5145" width="2.140625" style="56" customWidth="1"/>
    <col min="5146" max="5146" width="0.5703125" style="56" customWidth="1"/>
    <col min="5147" max="5147" width="2.140625" style="56" customWidth="1"/>
    <col min="5148" max="5148" width="0.5703125" style="56" customWidth="1"/>
    <col min="5149" max="5149" width="2.28515625" style="56" customWidth="1"/>
    <col min="5150" max="5150" width="0.5703125" style="56" customWidth="1"/>
    <col min="5151" max="5151" width="2.28515625" style="56" customWidth="1"/>
    <col min="5152" max="5152" width="0.5703125" style="56" customWidth="1"/>
    <col min="5153" max="5153" width="2.28515625" style="56" customWidth="1"/>
    <col min="5154" max="5154" width="0.5703125" style="56" customWidth="1"/>
    <col min="5155" max="5155" width="2.140625" style="56" customWidth="1"/>
    <col min="5156" max="5156" width="0.5703125" style="56" customWidth="1"/>
    <col min="5157" max="5157" width="2.140625" style="56" customWidth="1"/>
    <col min="5158" max="5158" width="0.5703125" style="56" customWidth="1"/>
    <col min="5159" max="5159" width="2.28515625" style="56" customWidth="1"/>
    <col min="5160" max="5160" width="0.5703125" style="56" customWidth="1"/>
    <col min="5161" max="5161" width="2.140625" style="56" customWidth="1"/>
    <col min="5162" max="5162" width="0.5703125" style="56" customWidth="1"/>
    <col min="5163" max="5163" width="2.140625" style="56" customWidth="1"/>
    <col min="5164" max="5164" width="0.5703125" style="56" customWidth="1"/>
    <col min="5165" max="5165" width="2.28515625" style="56" customWidth="1"/>
    <col min="5166" max="5166" width="0.5703125" style="56" customWidth="1"/>
    <col min="5167" max="5167" width="2.140625" style="56" customWidth="1"/>
    <col min="5168" max="5168" width="0.5703125" style="56" customWidth="1"/>
    <col min="5169" max="5169" width="2.28515625" style="56" customWidth="1"/>
    <col min="5170" max="5170" width="0.5703125" style="56" customWidth="1"/>
    <col min="5171" max="5171" width="2.140625" style="56" customWidth="1"/>
    <col min="5172" max="5172" width="0.5703125" style="56" customWidth="1"/>
    <col min="5173" max="5173" width="2.28515625" style="56" customWidth="1"/>
    <col min="5174" max="5174" width="0.5703125" style="56" customWidth="1"/>
    <col min="5175" max="5175" width="2.140625" style="56" customWidth="1"/>
    <col min="5176" max="5176" width="0.5703125" style="56" customWidth="1"/>
    <col min="5177" max="5177" width="2.140625" style="56" customWidth="1"/>
    <col min="5178" max="5178" width="0.5703125" style="56" customWidth="1"/>
    <col min="5179" max="5179" width="2.28515625" style="56" customWidth="1"/>
    <col min="5180" max="5180" width="0.5703125" style="56" customWidth="1"/>
    <col min="5181" max="5181" width="2.140625" style="56" customWidth="1"/>
    <col min="5182" max="5182" width="0.5703125" style="56" customWidth="1"/>
    <col min="5183" max="5183" width="2.140625" style="56" customWidth="1"/>
    <col min="5184" max="5184" width="0.5703125" style="56" customWidth="1"/>
    <col min="5185" max="5185" width="2.140625" style="56" customWidth="1"/>
    <col min="5186" max="5186" width="0.5703125" style="56" customWidth="1"/>
    <col min="5187" max="5187" width="2.140625" style="56" customWidth="1"/>
    <col min="5188" max="5188" width="0.5703125" style="56" customWidth="1"/>
    <col min="5189" max="5189" width="2.28515625" style="56" customWidth="1"/>
    <col min="5190" max="5190" width="0.5703125" style="56" customWidth="1"/>
    <col min="5191" max="5191" width="2.140625" style="56" customWidth="1"/>
    <col min="5192" max="5192" width="0.5703125" style="56" customWidth="1"/>
    <col min="5193" max="5193" width="2.140625" style="56" customWidth="1"/>
    <col min="5194" max="5194" width="0.5703125" style="56" customWidth="1"/>
    <col min="5195" max="5195" width="2.140625" style="56" customWidth="1"/>
    <col min="5196" max="5196" width="0.42578125" style="56" customWidth="1"/>
    <col min="5197" max="5376" width="9.140625" style="56"/>
    <col min="5377" max="5377" width="0.7109375" style="56" customWidth="1"/>
    <col min="5378" max="5378" width="0.5703125" style="56" customWidth="1"/>
    <col min="5379" max="5379" width="2.140625" style="56" customWidth="1"/>
    <col min="5380" max="5380" width="0.5703125" style="56" customWidth="1"/>
    <col min="5381" max="5381" width="2.140625" style="56" customWidth="1"/>
    <col min="5382" max="5382" width="0.5703125" style="56" customWidth="1"/>
    <col min="5383" max="5383" width="2.140625" style="56" customWidth="1"/>
    <col min="5384" max="5384" width="0.5703125" style="56" customWidth="1"/>
    <col min="5385" max="5385" width="2.140625" style="56" customWidth="1"/>
    <col min="5386" max="5386" width="0.5703125" style="56" customWidth="1"/>
    <col min="5387" max="5387" width="2.140625" style="56" customWidth="1"/>
    <col min="5388" max="5388" width="0.5703125" style="56" customWidth="1"/>
    <col min="5389" max="5389" width="2.28515625" style="56" customWidth="1"/>
    <col min="5390" max="5390" width="0.5703125" style="56" customWidth="1"/>
    <col min="5391" max="5391" width="2.140625" style="56" customWidth="1"/>
    <col min="5392" max="5392" width="0.5703125" style="56" customWidth="1"/>
    <col min="5393" max="5393" width="2.140625" style="56" customWidth="1"/>
    <col min="5394" max="5394" width="0.5703125" style="56" customWidth="1"/>
    <col min="5395" max="5395" width="2.140625" style="56" customWidth="1"/>
    <col min="5396" max="5396" width="0.5703125" style="56" customWidth="1"/>
    <col min="5397" max="5397" width="2.140625" style="56" customWidth="1"/>
    <col min="5398" max="5398" width="0.5703125" style="56" customWidth="1"/>
    <col min="5399" max="5399" width="2.140625" style="56" customWidth="1"/>
    <col min="5400" max="5400" width="0.5703125" style="56" customWidth="1"/>
    <col min="5401" max="5401" width="2.140625" style="56" customWidth="1"/>
    <col min="5402" max="5402" width="0.5703125" style="56" customWidth="1"/>
    <col min="5403" max="5403" width="2.140625" style="56" customWidth="1"/>
    <col min="5404" max="5404" width="0.5703125" style="56" customWidth="1"/>
    <col min="5405" max="5405" width="2.28515625" style="56" customWidth="1"/>
    <col min="5406" max="5406" width="0.5703125" style="56" customWidth="1"/>
    <col min="5407" max="5407" width="2.28515625" style="56" customWidth="1"/>
    <col min="5408" max="5408" width="0.5703125" style="56" customWidth="1"/>
    <col min="5409" max="5409" width="2.28515625" style="56" customWidth="1"/>
    <col min="5410" max="5410" width="0.5703125" style="56" customWidth="1"/>
    <col min="5411" max="5411" width="2.140625" style="56" customWidth="1"/>
    <col min="5412" max="5412" width="0.5703125" style="56" customWidth="1"/>
    <col min="5413" max="5413" width="2.140625" style="56" customWidth="1"/>
    <col min="5414" max="5414" width="0.5703125" style="56" customWidth="1"/>
    <col min="5415" max="5415" width="2.28515625" style="56" customWidth="1"/>
    <col min="5416" max="5416" width="0.5703125" style="56" customWidth="1"/>
    <col min="5417" max="5417" width="2.140625" style="56" customWidth="1"/>
    <col min="5418" max="5418" width="0.5703125" style="56" customWidth="1"/>
    <col min="5419" max="5419" width="2.140625" style="56" customWidth="1"/>
    <col min="5420" max="5420" width="0.5703125" style="56" customWidth="1"/>
    <col min="5421" max="5421" width="2.28515625" style="56" customWidth="1"/>
    <col min="5422" max="5422" width="0.5703125" style="56" customWidth="1"/>
    <col min="5423" max="5423" width="2.140625" style="56" customWidth="1"/>
    <col min="5424" max="5424" width="0.5703125" style="56" customWidth="1"/>
    <col min="5425" max="5425" width="2.28515625" style="56" customWidth="1"/>
    <col min="5426" max="5426" width="0.5703125" style="56" customWidth="1"/>
    <col min="5427" max="5427" width="2.140625" style="56" customWidth="1"/>
    <col min="5428" max="5428" width="0.5703125" style="56" customWidth="1"/>
    <col min="5429" max="5429" width="2.28515625" style="56" customWidth="1"/>
    <col min="5430" max="5430" width="0.5703125" style="56" customWidth="1"/>
    <col min="5431" max="5431" width="2.140625" style="56" customWidth="1"/>
    <col min="5432" max="5432" width="0.5703125" style="56" customWidth="1"/>
    <col min="5433" max="5433" width="2.140625" style="56" customWidth="1"/>
    <col min="5434" max="5434" width="0.5703125" style="56" customWidth="1"/>
    <col min="5435" max="5435" width="2.28515625" style="56" customWidth="1"/>
    <col min="5436" max="5436" width="0.5703125" style="56" customWidth="1"/>
    <col min="5437" max="5437" width="2.140625" style="56" customWidth="1"/>
    <col min="5438" max="5438" width="0.5703125" style="56" customWidth="1"/>
    <col min="5439" max="5439" width="2.140625" style="56" customWidth="1"/>
    <col min="5440" max="5440" width="0.5703125" style="56" customWidth="1"/>
    <col min="5441" max="5441" width="2.140625" style="56" customWidth="1"/>
    <col min="5442" max="5442" width="0.5703125" style="56" customWidth="1"/>
    <col min="5443" max="5443" width="2.140625" style="56" customWidth="1"/>
    <col min="5444" max="5444" width="0.5703125" style="56" customWidth="1"/>
    <col min="5445" max="5445" width="2.28515625" style="56" customWidth="1"/>
    <col min="5446" max="5446" width="0.5703125" style="56" customWidth="1"/>
    <col min="5447" max="5447" width="2.140625" style="56" customWidth="1"/>
    <col min="5448" max="5448" width="0.5703125" style="56" customWidth="1"/>
    <col min="5449" max="5449" width="2.140625" style="56" customWidth="1"/>
    <col min="5450" max="5450" width="0.5703125" style="56" customWidth="1"/>
    <col min="5451" max="5451" width="2.140625" style="56" customWidth="1"/>
    <col min="5452" max="5452" width="0.42578125" style="56" customWidth="1"/>
    <col min="5453" max="5632" width="9.140625" style="56"/>
    <col min="5633" max="5633" width="0.7109375" style="56" customWidth="1"/>
    <col min="5634" max="5634" width="0.5703125" style="56" customWidth="1"/>
    <col min="5635" max="5635" width="2.140625" style="56" customWidth="1"/>
    <col min="5636" max="5636" width="0.5703125" style="56" customWidth="1"/>
    <col min="5637" max="5637" width="2.140625" style="56" customWidth="1"/>
    <col min="5638" max="5638" width="0.5703125" style="56" customWidth="1"/>
    <col min="5639" max="5639" width="2.140625" style="56" customWidth="1"/>
    <col min="5640" max="5640" width="0.5703125" style="56" customWidth="1"/>
    <col min="5641" max="5641" width="2.140625" style="56" customWidth="1"/>
    <col min="5642" max="5642" width="0.5703125" style="56" customWidth="1"/>
    <col min="5643" max="5643" width="2.140625" style="56" customWidth="1"/>
    <col min="5644" max="5644" width="0.5703125" style="56" customWidth="1"/>
    <col min="5645" max="5645" width="2.28515625" style="56" customWidth="1"/>
    <col min="5646" max="5646" width="0.5703125" style="56" customWidth="1"/>
    <col min="5647" max="5647" width="2.140625" style="56" customWidth="1"/>
    <col min="5648" max="5648" width="0.5703125" style="56" customWidth="1"/>
    <col min="5649" max="5649" width="2.140625" style="56" customWidth="1"/>
    <col min="5650" max="5650" width="0.5703125" style="56" customWidth="1"/>
    <col min="5651" max="5651" width="2.140625" style="56" customWidth="1"/>
    <col min="5652" max="5652" width="0.5703125" style="56" customWidth="1"/>
    <col min="5653" max="5653" width="2.140625" style="56" customWidth="1"/>
    <col min="5654" max="5654" width="0.5703125" style="56" customWidth="1"/>
    <col min="5655" max="5655" width="2.140625" style="56" customWidth="1"/>
    <col min="5656" max="5656" width="0.5703125" style="56" customWidth="1"/>
    <col min="5657" max="5657" width="2.140625" style="56" customWidth="1"/>
    <col min="5658" max="5658" width="0.5703125" style="56" customWidth="1"/>
    <col min="5659" max="5659" width="2.140625" style="56" customWidth="1"/>
    <col min="5660" max="5660" width="0.5703125" style="56" customWidth="1"/>
    <col min="5661" max="5661" width="2.28515625" style="56" customWidth="1"/>
    <col min="5662" max="5662" width="0.5703125" style="56" customWidth="1"/>
    <col min="5663" max="5663" width="2.28515625" style="56" customWidth="1"/>
    <col min="5664" max="5664" width="0.5703125" style="56" customWidth="1"/>
    <col min="5665" max="5665" width="2.28515625" style="56" customWidth="1"/>
    <col min="5666" max="5666" width="0.5703125" style="56" customWidth="1"/>
    <col min="5667" max="5667" width="2.140625" style="56" customWidth="1"/>
    <col min="5668" max="5668" width="0.5703125" style="56" customWidth="1"/>
    <col min="5669" max="5669" width="2.140625" style="56" customWidth="1"/>
    <col min="5670" max="5670" width="0.5703125" style="56" customWidth="1"/>
    <col min="5671" max="5671" width="2.28515625" style="56" customWidth="1"/>
    <col min="5672" max="5672" width="0.5703125" style="56" customWidth="1"/>
    <col min="5673" max="5673" width="2.140625" style="56" customWidth="1"/>
    <col min="5674" max="5674" width="0.5703125" style="56" customWidth="1"/>
    <col min="5675" max="5675" width="2.140625" style="56" customWidth="1"/>
    <col min="5676" max="5676" width="0.5703125" style="56" customWidth="1"/>
    <col min="5677" max="5677" width="2.28515625" style="56" customWidth="1"/>
    <col min="5678" max="5678" width="0.5703125" style="56" customWidth="1"/>
    <col min="5679" max="5679" width="2.140625" style="56" customWidth="1"/>
    <col min="5680" max="5680" width="0.5703125" style="56" customWidth="1"/>
    <col min="5681" max="5681" width="2.28515625" style="56" customWidth="1"/>
    <col min="5682" max="5682" width="0.5703125" style="56" customWidth="1"/>
    <col min="5683" max="5683" width="2.140625" style="56" customWidth="1"/>
    <col min="5684" max="5684" width="0.5703125" style="56" customWidth="1"/>
    <col min="5685" max="5685" width="2.28515625" style="56" customWidth="1"/>
    <col min="5686" max="5686" width="0.5703125" style="56" customWidth="1"/>
    <col min="5687" max="5687" width="2.140625" style="56" customWidth="1"/>
    <col min="5688" max="5688" width="0.5703125" style="56" customWidth="1"/>
    <col min="5689" max="5689" width="2.140625" style="56" customWidth="1"/>
    <col min="5690" max="5690" width="0.5703125" style="56" customWidth="1"/>
    <col min="5691" max="5691" width="2.28515625" style="56" customWidth="1"/>
    <col min="5692" max="5692" width="0.5703125" style="56" customWidth="1"/>
    <col min="5693" max="5693" width="2.140625" style="56" customWidth="1"/>
    <col min="5694" max="5694" width="0.5703125" style="56" customWidth="1"/>
    <col min="5695" max="5695" width="2.140625" style="56" customWidth="1"/>
    <col min="5696" max="5696" width="0.5703125" style="56" customWidth="1"/>
    <col min="5697" max="5697" width="2.140625" style="56" customWidth="1"/>
    <col min="5698" max="5698" width="0.5703125" style="56" customWidth="1"/>
    <col min="5699" max="5699" width="2.140625" style="56" customWidth="1"/>
    <col min="5700" max="5700" width="0.5703125" style="56" customWidth="1"/>
    <col min="5701" max="5701" width="2.28515625" style="56" customWidth="1"/>
    <col min="5702" max="5702" width="0.5703125" style="56" customWidth="1"/>
    <col min="5703" max="5703" width="2.140625" style="56" customWidth="1"/>
    <col min="5704" max="5704" width="0.5703125" style="56" customWidth="1"/>
    <col min="5705" max="5705" width="2.140625" style="56" customWidth="1"/>
    <col min="5706" max="5706" width="0.5703125" style="56" customWidth="1"/>
    <col min="5707" max="5707" width="2.140625" style="56" customWidth="1"/>
    <col min="5708" max="5708" width="0.42578125" style="56" customWidth="1"/>
    <col min="5709" max="5888" width="9.140625" style="56"/>
    <col min="5889" max="5889" width="0.7109375" style="56" customWidth="1"/>
    <col min="5890" max="5890" width="0.5703125" style="56" customWidth="1"/>
    <col min="5891" max="5891" width="2.140625" style="56" customWidth="1"/>
    <col min="5892" max="5892" width="0.5703125" style="56" customWidth="1"/>
    <col min="5893" max="5893" width="2.140625" style="56" customWidth="1"/>
    <col min="5894" max="5894" width="0.5703125" style="56" customWidth="1"/>
    <col min="5895" max="5895" width="2.140625" style="56" customWidth="1"/>
    <col min="5896" max="5896" width="0.5703125" style="56" customWidth="1"/>
    <col min="5897" max="5897" width="2.140625" style="56" customWidth="1"/>
    <col min="5898" max="5898" width="0.5703125" style="56" customWidth="1"/>
    <col min="5899" max="5899" width="2.140625" style="56" customWidth="1"/>
    <col min="5900" max="5900" width="0.5703125" style="56" customWidth="1"/>
    <col min="5901" max="5901" width="2.28515625" style="56" customWidth="1"/>
    <col min="5902" max="5902" width="0.5703125" style="56" customWidth="1"/>
    <col min="5903" max="5903" width="2.140625" style="56" customWidth="1"/>
    <col min="5904" max="5904" width="0.5703125" style="56" customWidth="1"/>
    <col min="5905" max="5905" width="2.140625" style="56" customWidth="1"/>
    <col min="5906" max="5906" width="0.5703125" style="56" customWidth="1"/>
    <col min="5907" max="5907" width="2.140625" style="56" customWidth="1"/>
    <col min="5908" max="5908" width="0.5703125" style="56" customWidth="1"/>
    <col min="5909" max="5909" width="2.140625" style="56" customWidth="1"/>
    <col min="5910" max="5910" width="0.5703125" style="56" customWidth="1"/>
    <col min="5911" max="5911" width="2.140625" style="56" customWidth="1"/>
    <col min="5912" max="5912" width="0.5703125" style="56" customWidth="1"/>
    <col min="5913" max="5913" width="2.140625" style="56" customWidth="1"/>
    <col min="5914" max="5914" width="0.5703125" style="56" customWidth="1"/>
    <col min="5915" max="5915" width="2.140625" style="56" customWidth="1"/>
    <col min="5916" max="5916" width="0.5703125" style="56" customWidth="1"/>
    <col min="5917" max="5917" width="2.28515625" style="56" customWidth="1"/>
    <col min="5918" max="5918" width="0.5703125" style="56" customWidth="1"/>
    <col min="5919" max="5919" width="2.28515625" style="56" customWidth="1"/>
    <col min="5920" max="5920" width="0.5703125" style="56" customWidth="1"/>
    <col min="5921" max="5921" width="2.28515625" style="56" customWidth="1"/>
    <col min="5922" max="5922" width="0.5703125" style="56" customWidth="1"/>
    <col min="5923" max="5923" width="2.140625" style="56" customWidth="1"/>
    <col min="5924" max="5924" width="0.5703125" style="56" customWidth="1"/>
    <col min="5925" max="5925" width="2.140625" style="56" customWidth="1"/>
    <col min="5926" max="5926" width="0.5703125" style="56" customWidth="1"/>
    <col min="5927" max="5927" width="2.28515625" style="56" customWidth="1"/>
    <col min="5928" max="5928" width="0.5703125" style="56" customWidth="1"/>
    <col min="5929" max="5929" width="2.140625" style="56" customWidth="1"/>
    <col min="5930" max="5930" width="0.5703125" style="56" customWidth="1"/>
    <col min="5931" max="5931" width="2.140625" style="56" customWidth="1"/>
    <col min="5932" max="5932" width="0.5703125" style="56" customWidth="1"/>
    <col min="5933" max="5933" width="2.28515625" style="56" customWidth="1"/>
    <col min="5934" max="5934" width="0.5703125" style="56" customWidth="1"/>
    <col min="5935" max="5935" width="2.140625" style="56" customWidth="1"/>
    <col min="5936" max="5936" width="0.5703125" style="56" customWidth="1"/>
    <col min="5937" max="5937" width="2.28515625" style="56" customWidth="1"/>
    <col min="5938" max="5938" width="0.5703125" style="56" customWidth="1"/>
    <col min="5939" max="5939" width="2.140625" style="56" customWidth="1"/>
    <col min="5940" max="5940" width="0.5703125" style="56" customWidth="1"/>
    <col min="5941" max="5941" width="2.28515625" style="56" customWidth="1"/>
    <col min="5942" max="5942" width="0.5703125" style="56" customWidth="1"/>
    <col min="5943" max="5943" width="2.140625" style="56" customWidth="1"/>
    <col min="5944" max="5944" width="0.5703125" style="56" customWidth="1"/>
    <col min="5945" max="5945" width="2.140625" style="56" customWidth="1"/>
    <col min="5946" max="5946" width="0.5703125" style="56" customWidth="1"/>
    <col min="5947" max="5947" width="2.28515625" style="56" customWidth="1"/>
    <col min="5948" max="5948" width="0.5703125" style="56" customWidth="1"/>
    <col min="5949" max="5949" width="2.140625" style="56" customWidth="1"/>
    <col min="5950" max="5950" width="0.5703125" style="56" customWidth="1"/>
    <col min="5951" max="5951" width="2.140625" style="56" customWidth="1"/>
    <col min="5952" max="5952" width="0.5703125" style="56" customWidth="1"/>
    <col min="5953" max="5953" width="2.140625" style="56" customWidth="1"/>
    <col min="5954" max="5954" width="0.5703125" style="56" customWidth="1"/>
    <col min="5955" max="5955" width="2.140625" style="56" customWidth="1"/>
    <col min="5956" max="5956" width="0.5703125" style="56" customWidth="1"/>
    <col min="5957" max="5957" width="2.28515625" style="56" customWidth="1"/>
    <col min="5958" max="5958" width="0.5703125" style="56" customWidth="1"/>
    <col min="5959" max="5959" width="2.140625" style="56" customWidth="1"/>
    <col min="5960" max="5960" width="0.5703125" style="56" customWidth="1"/>
    <col min="5961" max="5961" width="2.140625" style="56" customWidth="1"/>
    <col min="5962" max="5962" width="0.5703125" style="56" customWidth="1"/>
    <col min="5963" max="5963" width="2.140625" style="56" customWidth="1"/>
    <col min="5964" max="5964" width="0.42578125" style="56" customWidth="1"/>
    <col min="5965" max="6144" width="9.140625" style="56"/>
    <col min="6145" max="6145" width="0.7109375" style="56" customWidth="1"/>
    <col min="6146" max="6146" width="0.5703125" style="56" customWidth="1"/>
    <col min="6147" max="6147" width="2.140625" style="56" customWidth="1"/>
    <col min="6148" max="6148" width="0.5703125" style="56" customWidth="1"/>
    <col min="6149" max="6149" width="2.140625" style="56" customWidth="1"/>
    <col min="6150" max="6150" width="0.5703125" style="56" customWidth="1"/>
    <col min="6151" max="6151" width="2.140625" style="56" customWidth="1"/>
    <col min="6152" max="6152" width="0.5703125" style="56" customWidth="1"/>
    <col min="6153" max="6153" width="2.140625" style="56" customWidth="1"/>
    <col min="6154" max="6154" width="0.5703125" style="56" customWidth="1"/>
    <col min="6155" max="6155" width="2.140625" style="56" customWidth="1"/>
    <col min="6156" max="6156" width="0.5703125" style="56" customWidth="1"/>
    <col min="6157" max="6157" width="2.28515625" style="56" customWidth="1"/>
    <col min="6158" max="6158" width="0.5703125" style="56" customWidth="1"/>
    <col min="6159" max="6159" width="2.140625" style="56" customWidth="1"/>
    <col min="6160" max="6160" width="0.5703125" style="56" customWidth="1"/>
    <col min="6161" max="6161" width="2.140625" style="56" customWidth="1"/>
    <col min="6162" max="6162" width="0.5703125" style="56" customWidth="1"/>
    <col min="6163" max="6163" width="2.140625" style="56" customWidth="1"/>
    <col min="6164" max="6164" width="0.5703125" style="56" customWidth="1"/>
    <col min="6165" max="6165" width="2.140625" style="56" customWidth="1"/>
    <col min="6166" max="6166" width="0.5703125" style="56" customWidth="1"/>
    <col min="6167" max="6167" width="2.140625" style="56" customWidth="1"/>
    <col min="6168" max="6168" width="0.5703125" style="56" customWidth="1"/>
    <col min="6169" max="6169" width="2.140625" style="56" customWidth="1"/>
    <col min="6170" max="6170" width="0.5703125" style="56" customWidth="1"/>
    <col min="6171" max="6171" width="2.140625" style="56" customWidth="1"/>
    <col min="6172" max="6172" width="0.5703125" style="56" customWidth="1"/>
    <col min="6173" max="6173" width="2.28515625" style="56" customWidth="1"/>
    <col min="6174" max="6174" width="0.5703125" style="56" customWidth="1"/>
    <col min="6175" max="6175" width="2.28515625" style="56" customWidth="1"/>
    <col min="6176" max="6176" width="0.5703125" style="56" customWidth="1"/>
    <col min="6177" max="6177" width="2.28515625" style="56" customWidth="1"/>
    <col min="6178" max="6178" width="0.5703125" style="56" customWidth="1"/>
    <col min="6179" max="6179" width="2.140625" style="56" customWidth="1"/>
    <col min="6180" max="6180" width="0.5703125" style="56" customWidth="1"/>
    <col min="6181" max="6181" width="2.140625" style="56" customWidth="1"/>
    <col min="6182" max="6182" width="0.5703125" style="56" customWidth="1"/>
    <col min="6183" max="6183" width="2.28515625" style="56" customWidth="1"/>
    <col min="6184" max="6184" width="0.5703125" style="56" customWidth="1"/>
    <col min="6185" max="6185" width="2.140625" style="56" customWidth="1"/>
    <col min="6186" max="6186" width="0.5703125" style="56" customWidth="1"/>
    <col min="6187" max="6187" width="2.140625" style="56" customWidth="1"/>
    <col min="6188" max="6188" width="0.5703125" style="56" customWidth="1"/>
    <col min="6189" max="6189" width="2.28515625" style="56" customWidth="1"/>
    <col min="6190" max="6190" width="0.5703125" style="56" customWidth="1"/>
    <col min="6191" max="6191" width="2.140625" style="56" customWidth="1"/>
    <col min="6192" max="6192" width="0.5703125" style="56" customWidth="1"/>
    <col min="6193" max="6193" width="2.28515625" style="56" customWidth="1"/>
    <col min="6194" max="6194" width="0.5703125" style="56" customWidth="1"/>
    <col min="6195" max="6195" width="2.140625" style="56" customWidth="1"/>
    <col min="6196" max="6196" width="0.5703125" style="56" customWidth="1"/>
    <col min="6197" max="6197" width="2.28515625" style="56" customWidth="1"/>
    <col min="6198" max="6198" width="0.5703125" style="56" customWidth="1"/>
    <col min="6199" max="6199" width="2.140625" style="56" customWidth="1"/>
    <col min="6200" max="6200" width="0.5703125" style="56" customWidth="1"/>
    <col min="6201" max="6201" width="2.140625" style="56" customWidth="1"/>
    <col min="6202" max="6202" width="0.5703125" style="56" customWidth="1"/>
    <col min="6203" max="6203" width="2.28515625" style="56" customWidth="1"/>
    <col min="6204" max="6204" width="0.5703125" style="56" customWidth="1"/>
    <col min="6205" max="6205" width="2.140625" style="56" customWidth="1"/>
    <col min="6206" max="6206" width="0.5703125" style="56" customWidth="1"/>
    <col min="6207" max="6207" width="2.140625" style="56" customWidth="1"/>
    <col min="6208" max="6208" width="0.5703125" style="56" customWidth="1"/>
    <col min="6209" max="6209" width="2.140625" style="56" customWidth="1"/>
    <col min="6210" max="6210" width="0.5703125" style="56" customWidth="1"/>
    <col min="6211" max="6211" width="2.140625" style="56" customWidth="1"/>
    <col min="6212" max="6212" width="0.5703125" style="56" customWidth="1"/>
    <col min="6213" max="6213" width="2.28515625" style="56" customWidth="1"/>
    <col min="6214" max="6214" width="0.5703125" style="56" customWidth="1"/>
    <col min="6215" max="6215" width="2.140625" style="56" customWidth="1"/>
    <col min="6216" max="6216" width="0.5703125" style="56" customWidth="1"/>
    <col min="6217" max="6217" width="2.140625" style="56" customWidth="1"/>
    <col min="6218" max="6218" width="0.5703125" style="56" customWidth="1"/>
    <col min="6219" max="6219" width="2.140625" style="56" customWidth="1"/>
    <col min="6220" max="6220" width="0.42578125" style="56" customWidth="1"/>
    <col min="6221" max="6400" width="9.140625" style="56"/>
    <col min="6401" max="6401" width="0.7109375" style="56" customWidth="1"/>
    <col min="6402" max="6402" width="0.5703125" style="56" customWidth="1"/>
    <col min="6403" max="6403" width="2.140625" style="56" customWidth="1"/>
    <col min="6404" max="6404" width="0.5703125" style="56" customWidth="1"/>
    <col min="6405" max="6405" width="2.140625" style="56" customWidth="1"/>
    <col min="6406" max="6406" width="0.5703125" style="56" customWidth="1"/>
    <col min="6407" max="6407" width="2.140625" style="56" customWidth="1"/>
    <col min="6408" max="6408" width="0.5703125" style="56" customWidth="1"/>
    <col min="6409" max="6409" width="2.140625" style="56" customWidth="1"/>
    <col min="6410" max="6410" width="0.5703125" style="56" customWidth="1"/>
    <col min="6411" max="6411" width="2.140625" style="56" customWidth="1"/>
    <col min="6412" max="6412" width="0.5703125" style="56" customWidth="1"/>
    <col min="6413" max="6413" width="2.28515625" style="56" customWidth="1"/>
    <col min="6414" max="6414" width="0.5703125" style="56" customWidth="1"/>
    <col min="6415" max="6415" width="2.140625" style="56" customWidth="1"/>
    <col min="6416" max="6416" width="0.5703125" style="56" customWidth="1"/>
    <col min="6417" max="6417" width="2.140625" style="56" customWidth="1"/>
    <col min="6418" max="6418" width="0.5703125" style="56" customWidth="1"/>
    <col min="6419" max="6419" width="2.140625" style="56" customWidth="1"/>
    <col min="6420" max="6420" width="0.5703125" style="56" customWidth="1"/>
    <col min="6421" max="6421" width="2.140625" style="56" customWidth="1"/>
    <col min="6422" max="6422" width="0.5703125" style="56" customWidth="1"/>
    <col min="6423" max="6423" width="2.140625" style="56" customWidth="1"/>
    <col min="6424" max="6424" width="0.5703125" style="56" customWidth="1"/>
    <col min="6425" max="6425" width="2.140625" style="56" customWidth="1"/>
    <col min="6426" max="6426" width="0.5703125" style="56" customWidth="1"/>
    <col min="6427" max="6427" width="2.140625" style="56" customWidth="1"/>
    <col min="6428" max="6428" width="0.5703125" style="56" customWidth="1"/>
    <col min="6429" max="6429" width="2.28515625" style="56" customWidth="1"/>
    <col min="6430" max="6430" width="0.5703125" style="56" customWidth="1"/>
    <col min="6431" max="6431" width="2.28515625" style="56" customWidth="1"/>
    <col min="6432" max="6432" width="0.5703125" style="56" customWidth="1"/>
    <col min="6433" max="6433" width="2.28515625" style="56" customWidth="1"/>
    <col min="6434" max="6434" width="0.5703125" style="56" customWidth="1"/>
    <col min="6435" max="6435" width="2.140625" style="56" customWidth="1"/>
    <col min="6436" max="6436" width="0.5703125" style="56" customWidth="1"/>
    <col min="6437" max="6437" width="2.140625" style="56" customWidth="1"/>
    <col min="6438" max="6438" width="0.5703125" style="56" customWidth="1"/>
    <col min="6439" max="6439" width="2.28515625" style="56" customWidth="1"/>
    <col min="6440" max="6440" width="0.5703125" style="56" customWidth="1"/>
    <col min="6441" max="6441" width="2.140625" style="56" customWidth="1"/>
    <col min="6442" max="6442" width="0.5703125" style="56" customWidth="1"/>
    <col min="6443" max="6443" width="2.140625" style="56" customWidth="1"/>
    <col min="6444" max="6444" width="0.5703125" style="56" customWidth="1"/>
    <col min="6445" max="6445" width="2.28515625" style="56" customWidth="1"/>
    <col min="6446" max="6446" width="0.5703125" style="56" customWidth="1"/>
    <col min="6447" max="6447" width="2.140625" style="56" customWidth="1"/>
    <col min="6448" max="6448" width="0.5703125" style="56" customWidth="1"/>
    <col min="6449" max="6449" width="2.28515625" style="56" customWidth="1"/>
    <col min="6450" max="6450" width="0.5703125" style="56" customWidth="1"/>
    <col min="6451" max="6451" width="2.140625" style="56" customWidth="1"/>
    <col min="6452" max="6452" width="0.5703125" style="56" customWidth="1"/>
    <col min="6453" max="6453" width="2.28515625" style="56" customWidth="1"/>
    <col min="6454" max="6454" width="0.5703125" style="56" customWidth="1"/>
    <col min="6455" max="6455" width="2.140625" style="56" customWidth="1"/>
    <col min="6456" max="6456" width="0.5703125" style="56" customWidth="1"/>
    <col min="6457" max="6457" width="2.140625" style="56" customWidth="1"/>
    <col min="6458" max="6458" width="0.5703125" style="56" customWidth="1"/>
    <col min="6459" max="6459" width="2.28515625" style="56" customWidth="1"/>
    <col min="6460" max="6460" width="0.5703125" style="56" customWidth="1"/>
    <col min="6461" max="6461" width="2.140625" style="56" customWidth="1"/>
    <col min="6462" max="6462" width="0.5703125" style="56" customWidth="1"/>
    <col min="6463" max="6463" width="2.140625" style="56" customWidth="1"/>
    <col min="6464" max="6464" width="0.5703125" style="56" customWidth="1"/>
    <col min="6465" max="6465" width="2.140625" style="56" customWidth="1"/>
    <col min="6466" max="6466" width="0.5703125" style="56" customWidth="1"/>
    <col min="6467" max="6467" width="2.140625" style="56" customWidth="1"/>
    <col min="6468" max="6468" width="0.5703125" style="56" customWidth="1"/>
    <col min="6469" max="6469" width="2.28515625" style="56" customWidth="1"/>
    <col min="6470" max="6470" width="0.5703125" style="56" customWidth="1"/>
    <col min="6471" max="6471" width="2.140625" style="56" customWidth="1"/>
    <col min="6472" max="6472" width="0.5703125" style="56" customWidth="1"/>
    <col min="6473" max="6473" width="2.140625" style="56" customWidth="1"/>
    <col min="6474" max="6474" width="0.5703125" style="56" customWidth="1"/>
    <col min="6475" max="6475" width="2.140625" style="56" customWidth="1"/>
    <col min="6476" max="6476" width="0.42578125" style="56" customWidth="1"/>
    <col min="6477" max="6656" width="9.140625" style="56"/>
    <col min="6657" max="6657" width="0.7109375" style="56" customWidth="1"/>
    <col min="6658" max="6658" width="0.5703125" style="56" customWidth="1"/>
    <col min="6659" max="6659" width="2.140625" style="56" customWidth="1"/>
    <col min="6660" max="6660" width="0.5703125" style="56" customWidth="1"/>
    <col min="6661" max="6661" width="2.140625" style="56" customWidth="1"/>
    <col min="6662" max="6662" width="0.5703125" style="56" customWidth="1"/>
    <col min="6663" max="6663" width="2.140625" style="56" customWidth="1"/>
    <col min="6664" max="6664" width="0.5703125" style="56" customWidth="1"/>
    <col min="6665" max="6665" width="2.140625" style="56" customWidth="1"/>
    <col min="6666" max="6666" width="0.5703125" style="56" customWidth="1"/>
    <col min="6667" max="6667" width="2.140625" style="56" customWidth="1"/>
    <col min="6668" max="6668" width="0.5703125" style="56" customWidth="1"/>
    <col min="6669" max="6669" width="2.28515625" style="56" customWidth="1"/>
    <col min="6670" max="6670" width="0.5703125" style="56" customWidth="1"/>
    <col min="6671" max="6671" width="2.140625" style="56" customWidth="1"/>
    <col min="6672" max="6672" width="0.5703125" style="56" customWidth="1"/>
    <col min="6673" max="6673" width="2.140625" style="56" customWidth="1"/>
    <col min="6674" max="6674" width="0.5703125" style="56" customWidth="1"/>
    <col min="6675" max="6675" width="2.140625" style="56" customWidth="1"/>
    <col min="6676" max="6676" width="0.5703125" style="56" customWidth="1"/>
    <col min="6677" max="6677" width="2.140625" style="56" customWidth="1"/>
    <col min="6678" max="6678" width="0.5703125" style="56" customWidth="1"/>
    <col min="6679" max="6679" width="2.140625" style="56" customWidth="1"/>
    <col min="6680" max="6680" width="0.5703125" style="56" customWidth="1"/>
    <col min="6681" max="6681" width="2.140625" style="56" customWidth="1"/>
    <col min="6682" max="6682" width="0.5703125" style="56" customWidth="1"/>
    <col min="6683" max="6683" width="2.140625" style="56" customWidth="1"/>
    <col min="6684" max="6684" width="0.5703125" style="56" customWidth="1"/>
    <col min="6685" max="6685" width="2.28515625" style="56" customWidth="1"/>
    <col min="6686" max="6686" width="0.5703125" style="56" customWidth="1"/>
    <col min="6687" max="6687" width="2.28515625" style="56" customWidth="1"/>
    <col min="6688" max="6688" width="0.5703125" style="56" customWidth="1"/>
    <col min="6689" max="6689" width="2.28515625" style="56" customWidth="1"/>
    <col min="6690" max="6690" width="0.5703125" style="56" customWidth="1"/>
    <col min="6691" max="6691" width="2.140625" style="56" customWidth="1"/>
    <col min="6692" max="6692" width="0.5703125" style="56" customWidth="1"/>
    <col min="6693" max="6693" width="2.140625" style="56" customWidth="1"/>
    <col min="6694" max="6694" width="0.5703125" style="56" customWidth="1"/>
    <col min="6695" max="6695" width="2.28515625" style="56" customWidth="1"/>
    <col min="6696" max="6696" width="0.5703125" style="56" customWidth="1"/>
    <col min="6697" max="6697" width="2.140625" style="56" customWidth="1"/>
    <col min="6698" max="6698" width="0.5703125" style="56" customWidth="1"/>
    <col min="6699" max="6699" width="2.140625" style="56" customWidth="1"/>
    <col min="6700" max="6700" width="0.5703125" style="56" customWidth="1"/>
    <col min="6701" max="6701" width="2.28515625" style="56" customWidth="1"/>
    <col min="6702" max="6702" width="0.5703125" style="56" customWidth="1"/>
    <col min="6703" max="6703" width="2.140625" style="56" customWidth="1"/>
    <col min="6704" max="6704" width="0.5703125" style="56" customWidth="1"/>
    <col min="6705" max="6705" width="2.28515625" style="56" customWidth="1"/>
    <col min="6706" max="6706" width="0.5703125" style="56" customWidth="1"/>
    <col min="6707" max="6707" width="2.140625" style="56" customWidth="1"/>
    <col min="6708" max="6708" width="0.5703125" style="56" customWidth="1"/>
    <col min="6709" max="6709" width="2.28515625" style="56" customWidth="1"/>
    <col min="6710" max="6710" width="0.5703125" style="56" customWidth="1"/>
    <col min="6711" max="6711" width="2.140625" style="56" customWidth="1"/>
    <col min="6712" max="6712" width="0.5703125" style="56" customWidth="1"/>
    <col min="6713" max="6713" width="2.140625" style="56" customWidth="1"/>
    <col min="6714" max="6714" width="0.5703125" style="56" customWidth="1"/>
    <col min="6715" max="6715" width="2.28515625" style="56" customWidth="1"/>
    <col min="6716" max="6716" width="0.5703125" style="56" customWidth="1"/>
    <col min="6717" max="6717" width="2.140625" style="56" customWidth="1"/>
    <col min="6718" max="6718" width="0.5703125" style="56" customWidth="1"/>
    <col min="6719" max="6719" width="2.140625" style="56" customWidth="1"/>
    <col min="6720" max="6720" width="0.5703125" style="56" customWidth="1"/>
    <col min="6721" max="6721" width="2.140625" style="56" customWidth="1"/>
    <col min="6722" max="6722" width="0.5703125" style="56" customWidth="1"/>
    <col min="6723" max="6723" width="2.140625" style="56" customWidth="1"/>
    <col min="6724" max="6724" width="0.5703125" style="56" customWidth="1"/>
    <col min="6725" max="6725" width="2.28515625" style="56" customWidth="1"/>
    <col min="6726" max="6726" width="0.5703125" style="56" customWidth="1"/>
    <col min="6727" max="6727" width="2.140625" style="56" customWidth="1"/>
    <col min="6728" max="6728" width="0.5703125" style="56" customWidth="1"/>
    <col min="6729" max="6729" width="2.140625" style="56" customWidth="1"/>
    <col min="6730" max="6730" width="0.5703125" style="56" customWidth="1"/>
    <col min="6731" max="6731" width="2.140625" style="56" customWidth="1"/>
    <col min="6732" max="6732" width="0.42578125" style="56" customWidth="1"/>
    <col min="6733" max="6912" width="9.140625" style="56"/>
    <col min="6913" max="6913" width="0.7109375" style="56" customWidth="1"/>
    <col min="6914" max="6914" width="0.5703125" style="56" customWidth="1"/>
    <col min="6915" max="6915" width="2.140625" style="56" customWidth="1"/>
    <col min="6916" max="6916" width="0.5703125" style="56" customWidth="1"/>
    <col min="6917" max="6917" width="2.140625" style="56" customWidth="1"/>
    <col min="6918" max="6918" width="0.5703125" style="56" customWidth="1"/>
    <col min="6919" max="6919" width="2.140625" style="56" customWidth="1"/>
    <col min="6920" max="6920" width="0.5703125" style="56" customWidth="1"/>
    <col min="6921" max="6921" width="2.140625" style="56" customWidth="1"/>
    <col min="6922" max="6922" width="0.5703125" style="56" customWidth="1"/>
    <col min="6923" max="6923" width="2.140625" style="56" customWidth="1"/>
    <col min="6924" max="6924" width="0.5703125" style="56" customWidth="1"/>
    <col min="6925" max="6925" width="2.28515625" style="56" customWidth="1"/>
    <col min="6926" max="6926" width="0.5703125" style="56" customWidth="1"/>
    <col min="6927" max="6927" width="2.140625" style="56" customWidth="1"/>
    <col min="6928" max="6928" width="0.5703125" style="56" customWidth="1"/>
    <col min="6929" max="6929" width="2.140625" style="56" customWidth="1"/>
    <col min="6930" max="6930" width="0.5703125" style="56" customWidth="1"/>
    <col min="6931" max="6931" width="2.140625" style="56" customWidth="1"/>
    <col min="6932" max="6932" width="0.5703125" style="56" customWidth="1"/>
    <col min="6933" max="6933" width="2.140625" style="56" customWidth="1"/>
    <col min="6934" max="6934" width="0.5703125" style="56" customWidth="1"/>
    <col min="6935" max="6935" width="2.140625" style="56" customWidth="1"/>
    <col min="6936" max="6936" width="0.5703125" style="56" customWidth="1"/>
    <col min="6937" max="6937" width="2.140625" style="56" customWidth="1"/>
    <col min="6938" max="6938" width="0.5703125" style="56" customWidth="1"/>
    <col min="6939" max="6939" width="2.140625" style="56" customWidth="1"/>
    <col min="6940" max="6940" width="0.5703125" style="56" customWidth="1"/>
    <col min="6941" max="6941" width="2.28515625" style="56" customWidth="1"/>
    <col min="6942" max="6942" width="0.5703125" style="56" customWidth="1"/>
    <col min="6943" max="6943" width="2.28515625" style="56" customWidth="1"/>
    <col min="6944" max="6944" width="0.5703125" style="56" customWidth="1"/>
    <col min="6945" max="6945" width="2.28515625" style="56" customWidth="1"/>
    <col min="6946" max="6946" width="0.5703125" style="56" customWidth="1"/>
    <col min="6947" max="6947" width="2.140625" style="56" customWidth="1"/>
    <col min="6948" max="6948" width="0.5703125" style="56" customWidth="1"/>
    <col min="6949" max="6949" width="2.140625" style="56" customWidth="1"/>
    <col min="6950" max="6950" width="0.5703125" style="56" customWidth="1"/>
    <col min="6951" max="6951" width="2.28515625" style="56" customWidth="1"/>
    <col min="6952" max="6952" width="0.5703125" style="56" customWidth="1"/>
    <col min="6953" max="6953" width="2.140625" style="56" customWidth="1"/>
    <col min="6954" max="6954" width="0.5703125" style="56" customWidth="1"/>
    <col min="6955" max="6955" width="2.140625" style="56" customWidth="1"/>
    <col min="6956" max="6956" width="0.5703125" style="56" customWidth="1"/>
    <col min="6957" max="6957" width="2.28515625" style="56" customWidth="1"/>
    <col min="6958" max="6958" width="0.5703125" style="56" customWidth="1"/>
    <col min="6959" max="6959" width="2.140625" style="56" customWidth="1"/>
    <col min="6960" max="6960" width="0.5703125" style="56" customWidth="1"/>
    <col min="6961" max="6961" width="2.28515625" style="56" customWidth="1"/>
    <col min="6962" max="6962" width="0.5703125" style="56" customWidth="1"/>
    <col min="6963" max="6963" width="2.140625" style="56" customWidth="1"/>
    <col min="6964" max="6964" width="0.5703125" style="56" customWidth="1"/>
    <col min="6965" max="6965" width="2.28515625" style="56" customWidth="1"/>
    <col min="6966" max="6966" width="0.5703125" style="56" customWidth="1"/>
    <col min="6967" max="6967" width="2.140625" style="56" customWidth="1"/>
    <col min="6968" max="6968" width="0.5703125" style="56" customWidth="1"/>
    <col min="6969" max="6969" width="2.140625" style="56" customWidth="1"/>
    <col min="6970" max="6970" width="0.5703125" style="56" customWidth="1"/>
    <col min="6971" max="6971" width="2.28515625" style="56" customWidth="1"/>
    <col min="6972" max="6972" width="0.5703125" style="56" customWidth="1"/>
    <col min="6973" max="6973" width="2.140625" style="56" customWidth="1"/>
    <col min="6974" max="6974" width="0.5703125" style="56" customWidth="1"/>
    <col min="6975" max="6975" width="2.140625" style="56" customWidth="1"/>
    <col min="6976" max="6976" width="0.5703125" style="56" customWidth="1"/>
    <col min="6977" max="6977" width="2.140625" style="56" customWidth="1"/>
    <col min="6978" max="6978" width="0.5703125" style="56" customWidth="1"/>
    <col min="6979" max="6979" width="2.140625" style="56" customWidth="1"/>
    <col min="6980" max="6980" width="0.5703125" style="56" customWidth="1"/>
    <col min="6981" max="6981" width="2.28515625" style="56" customWidth="1"/>
    <col min="6982" max="6982" width="0.5703125" style="56" customWidth="1"/>
    <col min="6983" max="6983" width="2.140625" style="56" customWidth="1"/>
    <col min="6984" max="6984" width="0.5703125" style="56" customWidth="1"/>
    <col min="6985" max="6985" width="2.140625" style="56" customWidth="1"/>
    <col min="6986" max="6986" width="0.5703125" style="56" customWidth="1"/>
    <col min="6987" max="6987" width="2.140625" style="56" customWidth="1"/>
    <col min="6988" max="6988" width="0.42578125" style="56" customWidth="1"/>
    <col min="6989" max="7168" width="9.140625" style="56"/>
    <col min="7169" max="7169" width="0.7109375" style="56" customWidth="1"/>
    <col min="7170" max="7170" width="0.5703125" style="56" customWidth="1"/>
    <col min="7171" max="7171" width="2.140625" style="56" customWidth="1"/>
    <col min="7172" max="7172" width="0.5703125" style="56" customWidth="1"/>
    <col min="7173" max="7173" width="2.140625" style="56" customWidth="1"/>
    <col min="7174" max="7174" width="0.5703125" style="56" customWidth="1"/>
    <col min="7175" max="7175" width="2.140625" style="56" customWidth="1"/>
    <col min="7176" max="7176" width="0.5703125" style="56" customWidth="1"/>
    <col min="7177" max="7177" width="2.140625" style="56" customWidth="1"/>
    <col min="7178" max="7178" width="0.5703125" style="56" customWidth="1"/>
    <col min="7179" max="7179" width="2.140625" style="56" customWidth="1"/>
    <col min="7180" max="7180" width="0.5703125" style="56" customWidth="1"/>
    <col min="7181" max="7181" width="2.28515625" style="56" customWidth="1"/>
    <col min="7182" max="7182" width="0.5703125" style="56" customWidth="1"/>
    <col min="7183" max="7183" width="2.140625" style="56" customWidth="1"/>
    <col min="7184" max="7184" width="0.5703125" style="56" customWidth="1"/>
    <col min="7185" max="7185" width="2.140625" style="56" customWidth="1"/>
    <col min="7186" max="7186" width="0.5703125" style="56" customWidth="1"/>
    <col min="7187" max="7187" width="2.140625" style="56" customWidth="1"/>
    <col min="7188" max="7188" width="0.5703125" style="56" customWidth="1"/>
    <col min="7189" max="7189" width="2.140625" style="56" customWidth="1"/>
    <col min="7190" max="7190" width="0.5703125" style="56" customWidth="1"/>
    <col min="7191" max="7191" width="2.140625" style="56" customWidth="1"/>
    <col min="7192" max="7192" width="0.5703125" style="56" customWidth="1"/>
    <col min="7193" max="7193" width="2.140625" style="56" customWidth="1"/>
    <col min="7194" max="7194" width="0.5703125" style="56" customWidth="1"/>
    <col min="7195" max="7195" width="2.140625" style="56" customWidth="1"/>
    <col min="7196" max="7196" width="0.5703125" style="56" customWidth="1"/>
    <col min="7197" max="7197" width="2.28515625" style="56" customWidth="1"/>
    <col min="7198" max="7198" width="0.5703125" style="56" customWidth="1"/>
    <col min="7199" max="7199" width="2.28515625" style="56" customWidth="1"/>
    <col min="7200" max="7200" width="0.5703125" style="56" customWidth="1"/>
    <col min="7201" max="7201" width="2.28515625" style="56" customWidth="1"/>
    <col min="7202" max="7202" width="0.5703125" style="56" customWidth="1"/>
    <col min="7203" max="7203" width="2.140625" style="56" customWidth="1"/>
    <col min="7204" max="7204" width="0.5703125" style="56" customWidth="1"/>
    <col min="7205" max="7205" width="2.140625" style="56" customWidth="1"/>
    <col min="7206" max="7206" width="0.5703125" style="56" customWidth="1"/>
    <col min="7207" max="7207" width="2.28515625" style="56" customWidth="1"/>
    <col min="7208" max="7208" width="0.5703125" style="56" customWidth="1"/>
    <col min="7209" max="7209" width="2.140625" style="56" customWidth="1"/>
    <col min="7210" max="7210" width="0.5703125" style="56" customWidth="1"/>
    <col min="7211" max="7211" width="2.140625" style="56" customWidth="1"/>
    <col min="7212" max="7212" width="0.5703125" style="56" customWidth="1"/>
    <col min="7213" max="7213" width="2.28515625" style="56" customWidth="1"/>
    <col min="7214" max="7214" width="0.5703125" style="56" customWidth="1"/>
    <col min="7215" max="7215" width="2.140625" style="56" customWidth="1"/>
    <col min="7216" max="7216" width="0.5703125" style="56" customWidth="1"/>
    <col min="7217" max="7217" width="2.28515625" style="56" customWidth="1"/>
    <col min="7218" max="7218" width="0.5703125" style="56" customWidth="1"/>
    <col min="7219" max="7219" width="2.140625" style="56" customWidth="1"/>
    <col min="7220" max="7220" width="0.5703125" style="56" customWidth="1"/>
    <col min="7221" max="7221" width="2.28515625" style="56" customWidth="1"/>
    <col min="7222" max="7222" width="0.5703125" style="56" customWidth="1"/>
    <col min="7223" max="7223" width="2.140625" style="56" customWidth="1"/>
    <col min="7224" max="7224" width="0.5703125" style="56" customWidth="1"/>
    <col min="7225" max="7225" width="2.140625" style="56" customWidth="1"/>
    <col min="7226" max="7226" width="0.5703125" style="56" customWidth="1"/>
    <col min="7227" max="7227" width="2.28515625" style="56" customWidth="1"/>
    <col min="7228" max="7228" width="0.5703125" style="56" customWidth="1"/>
    <col min="7229" max="7229" width="2.140625" style="56" customWidth="1"/>
    <col min="7230" max="7230" width="0.5703125" style="56" customWidth="1"/>
    <col min="7231" max="7231" width="2.140625" style="56" customWidth="1"/>
    <col min="7232" max="7232" width="0.5703125" style="56" customWidth="1"/>
    <col min="7233" max="7233" width="2.140625" style="56" customWidth="1"/>
    <col min="7234" max="7234" width="0.5703125" style="56" customWidth="1"/>
    <col min="7235" max="7235" width="2.140625" style="56" customWidth="1"/>
    <col min="7236" max="7236" width="0.5703125" style="56" customWidth="1"/>
    <col min="7237" max="7237" width="2.28515625" style="56" customWidth="1"/>
    <col min="7238" max="7238" width="0.5703125" style="56" customWidth="1"/>
    <col min="7239" max="7239" width="2.140625" style="56" customWidth="1"/>
    <col min="7240" max="7240" width="0.5703125" style="56" customWidth="1"/>
    <col min="7241" max="7241" width="2.140625" style="56" customWidth="1"/>
    <col min="7242" max="7242" width="0.5703125" style="56" customWidth="1"/>
    <col min="7243" max="7243" width="2.140625" style="56" customWidth="1"/>
    <col min="7244" max="7244" width="0.42578125" style="56" customWidth="1"/>
    <col min="7245" max="7424" width="9.140625" style="56"/>
    <col min="7425" max="7425" width="0.7109375" style="56" customWidth="1"/>
    <col min="7426" max="7426" width="0.5703125" style="56" customWidth="1"/>
    <col min="7427" max="7427" width="2.140625" style="56" customWidth="1"/>
    <col min="7428" max="7428" width="0.5703125" style="56" customWidth="1"/>
    <col min="7429" max="7429" width="2.140625" style="56" customWidth="1"/>
    <col min="7430" max="7430" width="0.5703125" style="56" customWidth="1"/>
    <col min="7431" max="7431" width="2.140625" style="56" customWidth="1"/>
    <col min="7432" max="7432" width="0.5703125" style="56" customWidth="1"/>
    <col min="7433" max="7433" width="2.140625" style="56" customWidth="1"/>
    <col min="7434" max="7434" width="0.5703125" style="56" customWidth="1"/>
    <col min="7435" max="7435" width="2.140625" style="56" customWidth="1"/>
    <col min="7436" max="7436" width="0.5703125" style="56" customWidth="1"/>
    <col min="7437" max="7437" width="2.28515625" style="56" customWidth="1"/>
    <col min="7438" max="7438" width="0.5703125" style="56" customWidth="1"/>
    <col min="7439" max="7439" width="2.140625" style="56" customWidth="1"/>
    <col min="7440" max="7440" width="0.5703125" style="56" customWidth="1"/>
    <col min="7441" max="7441" width="2.140625" style="56" customWidth="1"/>
    <col min="7442" max="7442" width="0.5703125" style="56" customWidth="1"/>
    <col min="7443" max="7443" width="2.140625" style="56" customWidth="1"/>
    <col min="7444" max="7444" width="0.5703125" style="56" customWidth="1"/>
    <col min="7445" max="7445" width="2.140625" style="56" customWidth="1"/>
    <col min="7446" max="7446" width="0.5703125" style="56" customWidth="1"/>
    <col min="7447" max="7447" width="2.140625" style="56" customWidth="1"/>
    <col min="7448" max="7448" width="0.5703125" style="56" customWidth="1"/>
    <col min="7449" max="7449" width="2.140625" style="56" customWidth="1"/>
    <col min="7450" max="7450" width="0.5703125" style="56" customWidth="1"/>
    <col min="7451" max="7451" width="2.140625" style="56" customWidth="1"/>
    <col min="7452" max="7452" width="0.5703125" style="56" customWidth="1"/>
    <col min="7453" max="7453" width="2.28515625" style="56" customWidth="1"/>
    <col min="7454" max="7454" width="0.5703125" style="56" customWidth="1"/>
    <col min="7455" max="7455" width="2.28515625" style="56" customWidth="1"/>
    <col min="7456" max="7456" width="0.5703125" style="56" customWidth="1"/>
    <col min="7457" max="7457" width="2.28515625" style="56" customWidth="1"/>
    <col min="7458" max="7458" width="0.5703125" style="56" customWidth="1"/>
    <col min="7459" max="7459" width="2.140625" style="56" customWidth="1"/>
    <col min="7460" max="7460" width="0.5703125" style="56" customWidth="1"/>
    <col min="7461" max="7461" width="2.140625" style="56" customWidth="1"/>
    <col min="7462" max="7462" width="0.5703125" style="56" customWidth="1"/>
    <col min="7463" max="7463" width="2.28515625" style="56" customWidth="1"/>
    <col min="7464" max="7464" width="0.5703125" style="56" customWidth="1"/>
    <col min="7465" max="7465" width="2.140625" style="56" customWidth="1"/>
    <col min="7466" max="7466" width="0.5703125" style="56" customWidth="1"/>
    <col min="7467" max="7467" width="2.140625" style="56" customWidth="1"/>
    <col min="7468" max="7468" width="0.5703125" style="56" customWidth="1"/>
    <col min="7469" max="7469" width="2.28515625" style="56" customWidth="1"/>
    <col min="7470" max="7470" width="0.5703125" style="56" customWidth="1"/>
    <col min="7471" max="7471" width="2.140625" style="56" customWidth="1"/>
    <col min="7472" max="7472" width="0.5703125" style="56" customWidth="1"/>
    <col min="7473" max="7473" width="2.28515625" style="56" customWidth="1"/>
    <col min="7474" max="7474" width="0.5703125" style="56" customWidth="1"/>
    <col min="7475" max="7475" width="2.140625" style="56" customWidth="1"/>
    <col min="7476" max="7476" width="0.5703125" style="56" customWidth="1"/>
    <col min="7477" max="7477" width="2.28515625" style="56" customWidth="1"/>
    <col min="7478" max="7478" width="0.5703125" style="56" customWidth="1"/>
    <col min="7479" max="7479" width="2.140625" style="56" customWidth="1"/>
    <col min="7480" max="7480" width="0.5703125" style="56" customWidth="1"/>
    <col min="7481" max="7481" width="2.140625" style="56" customWidth="1"/>
    <col min="7482" max="7482" width="0.5703125" style="56" customWidth="1"/>
    <col min="7483" max="7483" width="2.28515625" style="56" customWidth="1"/>
    <col min="7484" max="7484" width="0.5703125" style="56" customWidth="1"/>
    <col min="7485" max="7485" width="2.140625" style="56" customWidth="1"/>
    <col min="7486" max="7486" width="0.5703125" style="56" customWidth="1"/>
    <col min="7487" max="7487" width="2.140625" style="56" customWidth="1"/>
    <col min="7488" max="7488" width="0.5703125" style="56" customWidth="1"/>
    <col min="7489" max="7489" width="2.140625" style="56" customWidth="1"/>
    <col min="7490" max="7490" width="0.5703125" style="56" customWidth="1"/>
    <col min="7491" max="7491" width="2.140625" style="56" customWidth="1"/>
    <col min="7492" max="7492" width="0.5703125" style="56" customWidth="1"/>
    <col min="7493" max="7493" width="2.28515625" style="56" customWidth="1"/>
    <col min="7494" max="7494" width="0.5703125" style="56" customWidth="1"/>
    <col min="7495" max="7495" width="2.140625" style="56" customWidth="1"/>
    <col min="7496" max="7496" width="0.5703125" style="56" customWidth="1"/>
    <col min="7497" max="7497" width="2.140625" style="56" customWidth="1"/>
    <col min="7498" max="7498" width="0.5703125" style="56" customWidth="1"/>
    <col min="7499" max="7499" width="2.140625" style="56" customWidth="1"/>
    <col min="7500" max="7500" width="0.42578125" style="56" customWidth="1"/>
    <col min="7501" max="7680" width="9.140625" style="56"/>
    <col min="7681" max="7681" width="0.7109375" style="56" customWidth="1"/>
    <col min="7682" max="7682" width="0.5703125" style="56" customWidth="1"/>
    <col min="7683" max="7683" width="2.140625" style="56" customWidth="1"/>
    <col min="7684" max="7684" width="0.5703125" style="56" customWidth="1"/>
    <col min="7685" max="7685" width="2.140625" style="56" customWidth="1"/>
    <col min="7686" max="7686" width="0.5703125" style="56" customWidth="1"/>
    <col min="7687" max="7687" width="2.140625" style="56" customWidth="1"/>
    <col min="7688" max="7688" width="0.5703125" style="56" customWidth="1"/>
    <col min="7689" max="7689" width="2.140625" style="56" customWidth="1"/>
    <col min="7690" max="7690" width="0.5703125" style="56" customWidth="1"/>
    <col min="7691" max="7691" width="2.140625" style="56" customWidth="1"/>
    <col min="7692" max="7692" width="0.5703125" style="56" customWidth="1"/>
    <col min="7693" max="7693" width="2.28515625" style="56" customWidth="1"/>
    <col min="7694" max="7694" width="0.5703125" style="56" customWidth="1"/>
    <col min="7695" max="7695" width="2.140625" style="56" customWidth="1"/>
    <col min="7696" max="7696" width="0.5703125" style="56" customWidth="1"/>
    <col min="7697" max="7697" width="2.140625" style="56" customWidth="1"/>
    <col min="7698" max="7698" width="0.5703125" style="56" customWidth="1"/>
    <col min="7699" max="7699" width="2.140625" style="56" customWidth="1"/>
    <col min="7700" max="7700" width="0.5703125" style="56" customWidth="1"/>
    <col min="7701" max="7701" width="2.140625" style="56" customWidth="1"/>
    <col min="7702" max="7702" width="0.5703125" style="56" customWidth="1"/>
    <col min="7703" max="7703" width="2.140625" style="56" customWidth="1"/>
    <col min="7704" max="7704" width="0.5703125" style="56" customWidth="1"/>
    <col min="7705" max="7705" width="2.140625" style="56" customWidth="1"/>
    <col min="7706" max="7706" width="0.5703125" style="56" customWidth="1"/>
    <col min="7707" max="7707" width="2.140625" style="56" customWidth="1"/>
    <col min="7708" max="7708" width="0.5703125" style="56" customWidth="1"/>
    <col min="7709" max="7709" width="2.28515625" style="56" customWidth="1"/>
    <col min="7710" max="7710" width="0.5703125" style="56" customWidth="1"/>
    <col min="7711" max="7711" width="2.28515625" style="56" customWidth="1"/>
    <col min="7712" max="7712" width="0.5703125" style="56" customWidth="1"/>
    <col min="7713" max="7713" width="2.28515625" style="56" customWidth="1"/>
    <col min="7714" max="7714" width="0.5703125" style="56" customWidth="1"/>
    <col min="7715" max="7715" width="2.140625" style="56" customWidth="1"/>
    <col min="7716" max="7716" width="0.5703125" style="56" customWidth="1"/>
    <col min="7717" max="7717" width="2.140625" style="56" customWidth="1"/>
    <col min="7718" max="7718" width="0.5703125" style="56" customWidth="1"/>
    <col min="7719" max="7719" width="2.28515625" style="56" customWidth="1"/>
    <col min="7720" max="7720" width="0.5703125" style="56" customWidth="1"/>
    <col min="7721" max="7721" width="2.140625" style="56" customWidth="1"/>
    <col min="7722" max="7722" width="0.5703125" style="56" customWidth="1"/>
    <col min="7723" max="7723" width="2.140625" style="56" customWidth="1"/>
    <col min="7724" max="7724" width="0.5703125" style="56" customWidth="1"/>
    <col min="7725" max="7725" width="2.28515625" style="56" customWidth="1"/>
    <col min="7726" max="7726" width="0.5703125" style="56" customWidth="1"/>
    <col min="7727" max="7727" width="2.140625" style="56" customWidth="1"/>
    <col min="7728" max="7728" width="0.5703125" style="56" customWidth="1"/>
    <col min="7729" max="7729" width="2.28515625" style="56" customWidth="1"/>
    <col min="7730" max="7730" width="0.5703125" style="56" customWidth="1"/>
    <col min="7731" max="7731" width="2.140625" style="56" customWidth="1"/>
    <col min="7732" max="7732" width="0.5703125" style="56" customWidth="1"/>
    <col min="7733" max="7733" width="2.28515625" style="56" customWidth="1"/>
    <col min="7734" max="7734" width="0.5703125" style="56" customWidth="1"/>
    <col min="7735" max="7735" width="2.140625" style="56" customWidth="1"/>
    <col min="7736" max="7736" width="0.5703125" style="56" customWidth="1"/>
    <col min="7737" max="7737" width="2.140625" style="56" customWidth="1"/>
    <col min="7738" max="7738" width="0.5703125" style="56" customWidth="1"/>
    <col min="7739" max="7739" width="2.28515625" style="56" customWidth="1"/>
    <col min="7740" max="7740" width="0.5703125" style="56" customWidth="1"/>
    <col min="7741" max="7741" width="2.140625" style="56" customWidth="1"/>
    <col min="7742" max="7742" width="0.5703125" style="56" customWidth="1"/>
    <col min="7743" max="7743" width="2.140625" style="56" customWidth="1"/>
    <col min="7744" max="7744" width="0.5703125" style="56" customWidth="1"/>
    <col min="7745" max="7745" width="2.140625" style="56" customWidth="1"/>
    <col min="7746" max="7746" width="0.5703125" style="56" customWidth="1"/>
    <col min="7747" max="7747" width="2.140625" style="56" customWidth="1"/>
    <col min="7748" max="7748" width="0.5703125" style="56" customWidth="1"/>
    <col min="7749" max="7749" width="2.28515625" style="56" customWidth="1"/>
    <col min="7750" max="7750" width="0.5703125" style="56" customWidth="1"/>
    <col min="7751" max="7751" width="2.140625" style="56" customWidth="1"/>
    <col min="7752" max="7752" width="0.5703125" style="56" customWidth="1"/>
    <col min="7753" max="7753" width="2.140625" style="56" customWidth="1"/>
    <col min="7754" max="7754" width="0.5703125" style="56" customWidth="1"/>
    <col min="7755" max="7755" width="2.140625" style="56" customWidth="1"/>
    <col min="7756" max="7756" width="0.42578125" style="56" customWidth="1"/>
    <col min="7757" max="7936" width="9.140625" style="56"/>
    <col min="7937" max="7937" width="0.7109375" style="56" customWidth="1"/>
    <col min="7938" max="7938" width="0.5703125" style="56" customWidth="1"/>
    <col min="7939" max="7939" width="2.140625" style="56" customWidth="1"/>
    <col min="7940" max="7940" width="0.5703125" style="56" customWidth="1"/>
    <col min="7941" max="7941" width="2.140625" style="56" customWidth="1"/>
    <col min="7942" max="7942" width="0.5703125" style="56" customWidth="1"/>
    <col min="7943" max="7943" width="2.140625" style="56" customWidth="1"/>
    <col min="7944" max="7944" width="0.5703125" style="56" customWidth="1"/>
    <col min="7945" max="7945" width="2.140625" style="56" customWidth="1"/>
    <col min="7946" max="7946" width="0.5703125" style="56" customWidth="1"/>
    <col min="7947" max="7947" width="2.140625" style="56" customWidth="1"/>
    <col min="7948" max="7948" width="0.5703125" style="56" customWidth="1"/>
    <col min="7949" max="7949" width="2.28515625" style="56" customWidth="1"/>
    <col min="7950" max="7950" width="0.5703125" style="56" customWidth="1"/>
    <col min="7951" max="7951" width="2.140625" style="56" customWidth="1"/>
    <col min="7952" max="7952" width="0.5703125" style="56" customWidth="1"/>
    <col min="7953" max="7953" width="2.140625" style="56" customWidth="1"/>
    <col min="7954" max="7954" width="0.5703125" style="56" customWidth="1"/>
    <col min="7955" max="7955" width="2.140625" style="56" customWidth="1"/>
    <col min="7956" max="7956" width="0.5703125" style="56" customWidth="1"/>
    <col min="7957" max="7957" width="2.140625" style="56" customWidth="1"/>
    <col min="7958" max="7958" width="0.5703125" style="56" customWidth="1"/>
    <col min="7959" max="7959" width="2.140625" style="56" customWidth="1"/>
    <col min="7960" max="7960" width="0.5703125" style="56" customWidth="1"/>
    <col min="7961" max="7961" width="2.140625" style="56" customWidth="1"/>
    <col min="7962" max="7962" width="0.5703125" style="56" customWidth="1"/>
    <col min="7963" max="7963" width="2.140625" style="56" customWidth="1"/>
    <col min="7964" max="7964" width="0.5703125" style="56" customWidth="1"/>
    <col min="7965" max="7965" width="2.28515625" style="56" customWidth="1"/>
    <col min="7966" max="7966" width="0.5703125" style="56" customWidth="1"/>
    <col min="7967" max="7967" width="2.28515625" style="56" customWidth="1"/>
    <col min="7968" max="7968" width="0.5703125" style="56" customWidth="1"/>
    <col min="7969" max="7969" width="2.28515625" style="56" customWidth="1"/>
    <col min="7970" max="7970" width="0.5703125" style="56" customWidth="1"/>
    <col min="7971" max="7971" width="2.140625" style="56" customWidth="1"/>
    <col min="7972" max="7972" width="0.5703125" style="56" customWidth="1"/>
    <col min="7973" max="7973" width="2.140625" style="56" customWidth="1"/>
    <col min="7974" max="7974" width="0.5703125" style="56" customWidth="1"/>
    <col min="7975" max="7975" width="2.28515625" style="56" customWidth="1"/>
    <col min="7976" max="7976" width="0.5703125" style="56" customWidth="1"/>
    <col min="7977" max="7977" width="2.140625" style="56" customWidth="1"/>
    <col min="7978" max="7978" width="0.5703125" style="56" customWidth="1"/>
    <col min="7979" max="7979" width="2.140625" style="56" customWidth="1"/>
    <col min="7980" max="7980" width="0.5703125" style="56" customWidth="1"/>
    <col min="7981" max="7981" width="2.28515625" style="56" customWidth="1"/>
    <col min="7982" max="7982" width="0.5703125" style="56" customWidth="1"/>
    <col min="7983" max="7983" width="2.140625" style="56" customWidth="1"/>
    <col min="7984" max="7984" width="0.5703125" style="56" customWidth="1"/>
    <col min="7985" max="7985" width="2.28515625" style="56" customWidth="1"/>
    <col min="7986" max="7986" width="0.5703125" style="56" customWidth="1"/>
    <col min="7987" max="7987" width="2.140625" style="56" customWidth="1"/>
    <col min="7988" max="7988" width="0.5703125" style="56" customWidth="1"/>
    <col min="7989" max="7989" width="2.28515625" style="56" customWidth="1"/>
    <col min="7990" max="7990" width="0.5703125" style="56" customWidth="1"/>
    <col min="7991" max="7991" width="2.140625" style="56" customWidth="1"/>
    <col min="7992" max="7992" width="0.5703125" style="56" customWidth="1"/>
    <col min="7993" max="7993" width="2.140625" style="56" customWidth="1"/>
    <col min="7994" max="7994" width="0.5703125" style="56" customWidth="1"/>
    <col min="7995" max="7995" width="2.28515625" style="56" customWidth="1"/>
    <col min="7996" max="7996" width="0.5703125" style="56" customWidth="1"/>
    <col min="7997" max="7997" width="2.140625" style="56" customWidth="1"/>
    <col min="7998" max="7998" width="0.5703125" style="56" customWidth="1"/>
    <col min="7999" max="7999" width="2.140625" style="56" customWidth="1"/>
    <col min="8000" max="8000" width="0.5703125" style="56" customWidth="1"/>
    <col min="8001" max="8001" width="2.140625" style="56" customWidth="1"/>
    <col min="8002" max="8002" width="0.5703125" style="56" customWidth="1"/>
    <col min="8003" max="8003" width="2.140625" style="56" customWidth="1"/>
    <col min="8004" max="8004" width="0.5703125" style="56" customWidth="1"/>
    <col min="8005" max="8005" width="2.28515625" style="56" customWidth="1"/>
    <col min="8006" max="8006" width="0.5703125" style="56" customWidth="1"/>
    <col min="8007" max="8007" width="2.140625" style="56" customWidth="1"/>
    <col min="8008" max="8008" width="0.5703125" style="56" customWidth="1"/>
    <col min="8009" max="8009" width="2.140625" style="56" customWidth="1"/>
    <col min="8010" max="8010" width="0.5703125" style="56" customWidth="1"/>
    <col min="8011" max="8011" width="2.140625" style="56" customWidth="1"/>
    <col min="8012" max="8012" width="0.42578125" style="56" customWidth="1"/>
    <col min="8013" max="8192" width="9.140625" style="56"/>
    <col min="8193" max="8193" width="0.7109375" style="56" customWidth="1"/>
    <col min="8194" max="8194" width="0.5703125" style="56" customWidth="1"/>
    <col min="8195" max="8195" width="2.140625" style="56" customWidth="1"/>
    <col min="8196" max="8196" width="0.5703125" style="56" customWidth="1"/>
    <col min="8197" max="8197" width="2.140625" style="56" customWidth="1"/>
    <col min="8198" max="8198" width="0.5703125" style="56" customWidth="1"/>
    <col min="8199" max="8199" width="2.140625" style="56" customWidth="1"/>
    <col min="8200" max="8200" width="0.5703125" style="56" customWidth="1"/>
    <col min="8201" max="8201" width="2.140625" style="56" customWidth="1"/>
    <col min="8202" max="8202" width="0.5703125" style="56" customWidth="1"/>
    <col min="8203" max="8203" width="2.140625" style="56" customWidth="1"/>
    <col min="8204" max="8204" width="0.5703125" style="56" customWidth="1"/>
    <col min="8205" max="8205" width="2.28515625" style="56" customWidth="1"/>
    <col min="8206" max="8206" width="0.5703125" style="56" customWidth="1"/>
    <col min="8207" max="8207" width="2.140625" style="56" customWidth="1"/>
    <col min="8208" max="8208" width="0.5703125" style="56" customWidth="1"/>
    <col min="8209" max="8209" width="2.140625" style="56" customWidth="1"/>
    <col min="8210" max="8210" width="0.5703125" style="56" customWidth="1"/>
    <col min="8211" max="8211" width="2.140625" style="56" customWidth="1"/>
    <col min="8212" max="8212" width="0.5703125" style="56" customWidth="1"/>
    <col min="8213" max="8213" width="2.140625" style="56" customWidth="1"/>
    <col min="8214" max="8214" width="0.5703125" style="56" customWidth="1"/>
    <col min="8215" max="8215" width="2.140625" style="56" customWidth="1"/>
    <col min="8216" max="8216" width="0.5703125" style="56" customWidth="1"/>
    <col min="8217" max="8217" width="2.140625" style="56" customWidth="1"/>
    <col min="8218" max="8218" width="0.5703125" style="56" customWidth="1"/>
    <col min="8219" max="8219" width="2.140625" style="56" customWidth="1"/>
    <col min="8220" max="8220" width="0.5703125" style="56" customWidth="1"/>
    <col min="8221" max="8221" width="2.28515625" style="56" customWidth="1"/>
    <col min="8222" max="8222" width="0.5703125" style="56" customWidth="1"/>
    <col min="8223" max="8223" width="2.28515625" style="56" customWidth="1"/>
    <col min="8224" max="8224" width="0.5703125" style="56" customWidth="1"/>
    <col min="8225" max="8225" width="2.28515625" style="56" customWidth="1"/>
    <col min="8226" max="8226" width="0.5703125" style="56" customWidth="1"/>
    <col min="8227" max="8227" width="2.140625" style="56" customWidth="1"/>
    <col min="8228" max="8228" width="0.5703125" style="56" customWidth="1"/>
    <col min="8229" max="8229" width="2.140625" style="56" customWidth="1"/>
    <col min="8230" max="8230" width="0.5703125" style="56" customWidth="1"/>
    <col min="8231" max="8231" width="2.28515625" style="56" customWidth="1"/>
    <col min="8232" max="8232" width="0.5703125" style="56" customWidth="1"/>
    <col min="8233" max="8233" width="2.140625" style="56" customWidth="1"/>
    <col min="8234" max="8234" width="0.5703125" style="56" customWidth="1"/>
    <col min="8235" max="8235" width="2.140625" style="56" customWidth="1"/>
    <col min="8236" max="8236" width="0.5703125" style="56" customWidth="1"/>
    <col min="8237" max="8237" width="2.28515625" style="56" customWidth="1"/>
    <col min="8238" max="8238" width="0.5703125" style="56" customWidth="1"/>
    <col min="8239" max="8239" width="2.140625" style="56" customWidth="1"/>
    <col min="8240" max="8240" width="0.5703125" style="56" customWidth="1"/>
    <col min="8241" max="8241" width="2.28515625" style="56" customWidth="1"/>
    <col min="8242" max="8242" width="0.5703125" style="56" customWidth="1"/>
    <col min="8243" max="8243" width="2.140625" style="56" customWidth="1"/>
    <col min="8244" max="8244" width="0.5703125" style="56" customWidth="1"/>
    <col min="8245" max="8245" width="2.28515625" style="56" customWidth="1"/>
    <col min="8246" max="8246" width="0.5703125" style="56" customWidth="1"/>
    <col min="8247" max="8247" width="2.140625" style="56" customWidth="1"/>
    <col min="8248" max="8248" width="0.5703125" style="56" customWidth="1"/>
    <col min="8249" max="8249" width="2.140625" style="56" customWidth="1"/>
    <col min="8250" max="8250" width="0.5703125" style="56" customWidth="1"/>
    <col min="8251" max="8251" width="2.28515625" style="56" customWidth="1"/>
    <col min="8252" max="8252" width="0.5703125" style="56" customWidth="1"/>
    <col min="8253" max="8253" width="2.140625" style="56" customWidth="1"/>
    <col min="8254" max="8254" width="0.5703125" style="56" customWidth="1"/>
    <col min="8255" max="8255" width="2.140625" style="56" customWidth="1"/>
    <col min="8256" max="8256" width="0.5703125" style="56" customWidth="1"/>
    <col min="8257" max="8257" width="2.140625" style="56" customWidth="1"/>
    <col min="8258" max="8258" width="0.5703125" style="56" customWidth="1"/>
    <col min="8259" max="8259" width="2.140625" style="56" customWidth="1"/>
    <col min="8260" max="8260" width="0.5703125" style="56" customWidth="1"/>
    <col min="8261" max="8261" width="2.28515625" style="56" customWidth="1"/>
    <col min="8262" max="8262" width="0.5703125" style="56" customWidth="1"/>
    <col min="8263" max="8263" width="2.140625" style="56" customWidth="1"/>
    <col min="8264" max="8264" width="0.5703125" style="56" customWidth="1"/>
    <col min="8265" max="8265" width="2.140625" style="56" customWidth="1"/>
    <col min="8266" max="8266" width="0.5703125" style="56" customWidth="1"/>
    <col min="8267" max="8267" width="2.140625" style="56" customWidth="1"/>
    <col min="8268" max="8268" width="0.42578125" style="56" customWidth="1"/>
    <col min="8269" max="8448" width="9.140625" style="56"/>
    <col min="8449" max="8449" width="0.7109375" style="56" customWidth="1"/>
    <col min="8450" max="8450" width="0.5703125" style="56" customWidth="1"/>
    <col min="8451" max="8451" width="2.140625" style="56" customWidth="1"/>
    <col min="8452" max="8452" width="0.5703125" style="56" customWidth="1"/>
    <col min="8453" max="8453" width="2.140625" style="56" customWidth="1"/>
    <col min="8454" max="8454" width="0.5703125" style="56" customWidth="1"/>
    <col min="8455" max="8455" width="2.140625" style="56" customWidth="1"/>
    <col min="8456" max="8456" width="0.5703125" style="56" customWidth="1"/>
    <col min="8457" max="8457" width="2.140625" style="56" customWidth="1"/>
    <col min="8458" max="8458" width="0.5703125" style="56" customWidth="1"/>
    <col min="8459" max="8459" width="2.140625" style="56" customWidth="1"/>
    <col min="8460" max="8460" width="0.5703125" style="56" customWidth="1"/>
    <col min="8461" max="8461" width="2.28515625" style="56" customWidth="1"/>
    <col min="8462" max="8462" width="0.5703125" style="56" customWidth="1"/>
    <col min="8463" max="8463" width="2.140625" style="56" customWidth="1"/>
    <col min="8464" max="8464" width="0.5703125" style="56" customWidth="1"/>
    <col min="8465" max="8465" width="2.140625" style="56" customWidth="1"/>
    <col min="8466" max="8466" width="0.5703125" style="56" customWidth="1"/>
    <col min="8467" max="8467" width="2.140625" style="56" customWidth="1"/>
    <col min="8468" max="8468" width="0.5703125" style="56" customWidth="1"/>
    <col min="8469" max="8469" width="2.140625" style="56" customWidth="1"/>
    <col min="8470" max="8470" width="0.5703125" style="56" customWidth="1"/>
    <col min="8471" max="8471" width="2.140625" style="56" customWidth="1"/>
    <col min="8472" max="8472" width="0.5703125" style="56" customWidth="1"/>
    <col min="8473" max="8473" width="2.140625" style="56" customWidth="1"/>
    <col min="8474" max="8474" width="0.5703125" style="56" customWidth="1"/>
    <col min="8475" max="8475" width="2.140625" style="56" customWidth="1"/>
    <col min="8476" max="8476" width="0.5703125" style="56" customWidth="1"/>
    <col min="8477" max="8477" width="2.28515625" style="56" customWidth="1"/>
    <col min="8478" max="8478" width="0.5703125" style="56" customWidth="1"/>
    <col min="8479" max="8479" width="2.28515625" style="56" customWidth="1"/>
    <col min="8480" max="8480" width="0.5703125" style="56" customWidth="1"/>
    <col min="8481" max="8481" width="2.28515625" style="56" customWidth="1"/>
    <col min="8482" max="8482" width="0.5703125" style="56" customWidth="1"/>
    <col min="8483" max="8483" width="2.140625" style="56" customWidth="1"/>
    <col min="8484" max="8484" width="0.5703125" style="56" customWidth="1"/>
    <col min="8485" max="8485" width="2.140625" style="56" customWidth="1"/>
    <col min="8486" max="8486" width="0.5703125" style="56" customWidth="1"/>
    <col min="8487" max="8487" width="2.28515625" style="56" customWidth="1"/>
    <col min="8488" max="8488" width="0.5703125" style="56" customWidth="1"/>
    <col min="8489" max="8489" width="2.140625" style="56" customWidth="1"/>
    <col min="8490" max="8490" width="0.5703125" style="56" customWidth="1"/>
    <col min="8491" max="8491" width="2.140625" style="56" customWidth="1"/>
    <col min="8492" max="8492" width="0.5703125" style="56" customWidth="1"/>
    <col min="8493" max="8493" width="2.28515625" style="56" customWidth="1"/>
    <col min="8494" max="8494" width="0.5703125" style="56" customWidth="1"/>
    <col min="8495" max="8495" width="2.140625" style="56" customWidth="1"/>
    <col min="8496" max="8496" width="0.5703125" style="56" customWidth="1"/>
    <col min="8497" max="8497" width="2.28515625" style="56" customWidth="1"/>
    <col min="8498" max="8498" width="0.5703125" style="56" customWidth="1"/>
    <col min="8499" max="8499" width="2.140625" style="56" customWidth="1"/>
    <col min="8500" max="8500" width="0.5703125" style="56" customWidth="1"/>
    <col min="8501" max="8501" width="2.28515625" style="56" customWidth="1"/>
    <col min="8502" max="8502" width="0.5703125" style="56" customWidth="1"/>
    <col min="8503" max="8503" width="2.140625" style="56" customWidth="1"/>
    <col min="8504" max="8504" width="0.5703125" style="56" customWidth="1"/>
    <col min="8505" max="8505" width="2.140625" style="56" customWidth="1"/>
    <col min="8506" max="8506" width="0.5703125" style="56" customWidth="1"/>
    <col min="8507" max="8507" width="2.28515625" style="56" customWidth="1"/>
    <col min="8508" max="8508" width="0.5703125" style="56" customWidth="1"/>
    <col min="8509" max="8509" width="2.140625" style="56" customWidth="1"/>
    <col min="8510" max="8510" width="0.5703125" style="56" customWidth="1"/>
    <col min="8511" max="8511" width="2.140625" style="56" customWidth="1"/>
    <col min="8512" max="8512" width="0.5703125" style="56" customWidth="1"/>
    <col min="8513" max="8513" width="2.140625" style="56" customWidth="1"/>
    <col min="8514" max="8514" width="0.5703125" style="56" customWidth="1"/>
    <col min="8515" max="8515" width="2.140625" style="56" customWidth="1"/>
    <col min="8516" max="8516" width="0.5703125" style="56" customWidth="1"/>
    <col min="8517" max="8517" width="2.28515625" style="56" customWidth="1"/>
    <col min="8518" max="8518" width="0.5703125" style="56" customWidth="1"/>
    <col min="8519" max="8519" width="2.140625" style="56" customWidth="1"/>
    <col min="8520" max="8520" width="0.5703125" style="56" customWidth="1"/>
    <col min="8521" max="8521" width="2.140625" style="56" customWidth="1"/>
    <col min="8522" max="8522" width="0.5703125" style="56" customWidth="1"/>
    <col min="8523" max="8523" width="2.140625" style="56" customWidth="1"/>
    <col min="8524" max="8524" width="0.42578125" style="56" customWidth="1"/>
    <col min="8525" max="8704" width="9.140625" style="56"/>
    <col min="8705" max="8705" width="0.7109375" style="56" customWidth="1"/>
    <col min="8706" max="8706" width="0.5703125" style="56" customWidth="1"/>
    <col min="8707" max="8707" width="2.140625" style="56" customWidth="1"/>
    <col min="8708" max="8708" width="0.5703125" style="56" customWidth="1"/>
    <col min="8709" max="8709" width="2.140625" style="56" customWidth="1"/>
    <col min="8710" max="8710" width="0.5703125" style="56" customWidth="1"/>
    <col min="8711" max="8711" width="2.140625" style="56" customWidth="1"/>
    <col min="8712" max="8712" width="0.5703125" style="56" customWidth="1"/>
    <col min="8713" max="8713" width="2.140625" style="56" customWidth="1"/>
    <col min="8714" max="8714" width="0.5703125" style="56" customWidth="1"/>
    <col min="8715" max="8715" width="2.140625" style="56" customWidth="1"/>
    <col min="8716" max="8716" width="0.5703125" style="56" customWidth="1"/>
    <col min="8717" max="8717" width="2.28515625" style="56" customWidth="1"/>
    <col min="8718" max="8718" width="0.5703125" style="56" customWidth="1"/>
    <col min="8719" max="8719" width="2.140625" style="56" customWidth="1"/>
    <col min="8720" max="8720" width="0.5703125" style="56" customWidth="1"/>
    <col min="8721" max="8721" width="2.140625" style="56" customWidth="1"/>
    <col min="8722" max="8722" width="0.5703125" style="56" customWidth="1"/>
    <col min="8723" max="8723" width="2.140625" style="56" customWidth="1"/>
    <col min="8724" max="8724" width="0.5703125" style="56" customWidth="1"/>
    <col min="8725" max="8725" width="2.140625" style="56" customWidth="1"/>
    <col min="8726" max="8726" width="0.5703125" style="56" customWidth="1"/>
    <col min="8727" max="8727" width="2.140625" style="56" customWidth="1"/>
    <col min="8728" max="8728" width="0.5703125" style="56" customWidth="1"/>
    <col min="8729" max="8729" width="2.140625" style="56" customWidth="1"/>
    <col min="8730" max="8730" width="0.5703125" style="56" customWidth="1"/>
    <col min="8731" max="8731" width="2.140625" style="56" customWidth="1"/>
    <col min="8732" max="8732" width="0.5703125" style="56" customWidth="1"/>
    <col min="8733" max="8733" width="2.28515625" style="56" customWidth="1"/>
    <col min="8734" max="8734" width="0.5703125" style="56" customWidth="1"/>
    <col min="8735" max="8735" width="2.28515625" style="56" customWidth="1"/>
    <col min="8736" max="8736" width="0.5703125" style="56" customWidth="1"/>
    <col min="8737" max="8737" width="2.28515625" style="56" customWidth="1"/>
    <col min="8738" max="8738" width="0.5703125" style="56" customWidth="1"/>
    <col min="8739" max="8739" width="2.140625" style="56" customWidth="1"/>
    <col min="8740" max="8740" width="0.5703125" style="56" customWidth="1"/>
    <col min="8741" max="8741" width="2.140625" style="56" customWidth="1"/>
    <col min="8742" max="8742" width="0.5703125" style="56" customWidth="1"/>
    <col min="8743" max="8743" width="2.28515625" style="56" customWidth="1"/>
    <col min="8744" max="8744" width="0.5703125" style="56" customWidth="1"/>
    <col min="8745" max="8745" width="2.140625" style="56" customWidth="1"/>
    <col min="8746" max="8746" width="0.5703125" style="56" customWidth="1"/>
    <col min="8747" max="8747" width="2.140625" style="56" customWidth="1"/>
    <col min="8748" max="8748" width="0.5703125" style="56" customWidth="1"/>
    <col min="8749" max="8749" width="2.28515625" style="56" customWidth="1"/>
    <col min="8750" max="8750" width="0.5703125" style="56" customWidth="1"/>
    <col min="8751" max="8751" width="2.140625" style="56" customWidth="1"/>
    <col min="8752" max="8752" width="0.5703125" style="56" customWidth="1"/>
    <col min="8753" max="8753" width="2.28515625" style="56" customWidth="1"/>
    <col min="8754" max="8754" width="0.5703125" style="56" customWidth="1"/>
    <col min="8755" max="8755" width="2.140625" style="56" customWidth="1"/>
    <col min="8756" max="8756" width="0.5703125" style="56" customWidth="1"/>
    <col min="8757" max="8757" width="2.28515625" style="56" customWidth="1"/>
    <col min="8758" max="8758" width="0.5703125" style="56" customWidth="1"/>
    <col min="8759" max="8759" width="2.140625" style="56" customWidth="1"/>
    <col min="8760" max="8760" width="0.5703125" style="56" customWidth="1"/>
    <col min="8761" max="8761" width="2.140625" style="56" customWidth="1"/>
    <col min="8762" max="8762" width="0.5703125" style="56" customWidth="1"/>
    <col min="8763" max="8763" width="2.28515625" style="56" customWidth="1"/>
    <col min="8764" max="8764" width="0.5703125" style="56" customWidth="1"/>
    <col min="8765" max="8765" width="2.140625" style="56" customWidth="1"/>
    <col min="8766" max="8766" width="0.5703125" style="56" customWidth="1"/>
    <col min="8767" max="8767" width="2.140625" style="56" customWidth="1"/>
    <col min="8768" max="8768" width="0.5703125" style="56" customWidth="1"/>
    <col min="8769" max="8769" width="2.140625" style="56" customWidth="1"/>
    <col min="8770" max="8770" width="0.5703125" style="56" customWidth="1"/>
    <col min="8771" max="8771" width="2.140625" style="56" customWidth="1"/>
    <col min="8772" max="8772" width="0.5703125" style="56" customWidth="1"/>
    <col min="8773" max="8773" width="2.28515625" style="56" customWidth="1"/>
    <col min="8774" max="8774" width="0.5703125" style="56" customWidth="1"/>
    <col min="8775" max="8775" width="2.140625" style="56" customWidth="1"/>
    <col min="8776" max="8776" width="0.5703125" style="56" customWidth="1"/>
    <col min="8777" max="8777" width="2.140625" style="56" customWidth="1"/>
    <col min="8778" max="8778" width="0.5703125" style="56" customWidth="1"/>
    <col min="8779" max="8779" width="2.140625" style="56" customWidth="1"/>
    <col min="8780" max="8780" width="0.42578125" style="56" customWidth="1"/>
    <col min="8781" max="8960" width="9.140625" style="56"/>
    <col min="8961" max="8961" width="0.7109375" style="56" customWidth="1"/>
    <col min="8962" max="8962" width="0.5703125" style="56" customWidth="1"/>
    <col min="8963" max="8963" width="2.140625" style="56" customWidth="1"/>
    <col min="8964" max="8964" width="0.5703125" style="56" customWidth="1"/>
    <col min="8965" max="8965" width="2.140625" style="56" customWidth="1"/>
    <col min="8966" max="8966" width="0.5703125" style="56" customWidth="1"/>
    <col min="8967" max="8967" width="2.140625" style="56" customWidth="1"/>
    <col min="8968" max="8968" width="0.5703125" style="56" customWidth="1"/>
    <col min="8969" max="8969" width="2.140625" style="56" customWidth="1"/>
    <col min="8970" max="8970" width="0.5703125" style="56" customWidth="1"/>
    <col min="8971" max="8971" width="2.140625" style="56" customWidth="1"/>
    <col min="8972" max="8972" width="0.5703125" style="56" customWidth="1"/>
    <col min="8973" max="8973" width="2.28515625" style="56" customWidth="1"/>
    <col min="8974" max="8974" width="0.5703125" style="56" customWidth="1"/>
    <col min="8975" max="8975" width="2.140625" style="56" customWidth="1"/>
    <col min="8976" max="8976" width="0.5703125" style="56" customWidth="1"/>
    <col min="8977" max="8977" width="2.140625" style="56" customWidth="1"/>
    <col min="8978" max="8978" width="0.5703125" style="56" customWidth="1"/>
    <col min="8979" max="8979" width="2.140625" style="56" customWidth="1"/>
    <col min="8980" max="8980" width="0.5703125" style="56" customWidth="1"/>
    <col min="8981" max="8981" width="2.140625" style="56" customWidth="1"/>
    <col min="8982" max="8982" width="0.5703125" style="56" customWidth="1"/>
    <col min="8983" max="8983" width="2.140625" style="56" customWidth="1"/>
    <col min="8984" max="8984" width="0.5703125" style="56" customWidth="1"/>
    <col min="8985" max="8985" width="2.140625" style="56" customWidth="1"/>
    <col min="8986" max="8986" width="0.5703125" style="56" customWidth="1"/>
    <col min="8987" max="8987" width="2.140625" style="56" customWidth="1"/>
    <col min="8988" max="8988" width="0.5703125" style="56" customWidth="1"/>
    <col min="8989" max="8989" width="2.28515625" style="56" customWidth="1"/>
    <col min="8990" max="8990" width="0.5703125" style="56" customWidth="1"/>
    <col min="8991" max="8991" width="2.28515625" style="56" customWidth="1"/>
    <col min="8992" max="8992" width="0.5703125" style="56" customWidth="1"/>
    <col min="8993" max="8993" width="2.28515625" style="56" customWidth="1"/>
    <col min="8994" max="8994" width="0.5703125" style="56" customWidth="1"/>
    <col min="8995" max="8995" width="2.140625" style="56" customWidth="1"/>
    <col min="8996" max="8996" width="0.5703125" style="56" customWidth="1"/>
    <col min="8997" max="8997" width="2.140625" style="56" customWidth="1"/>
    <col min="8998" max="8998" width="0.5703125" style="56" customWidth="1"/>
    <col min="8999" max="8999" width="2.28515625" style="56" customWidth="1"/>
    <col min="9000" max="9000" width="0.5703125" style="56" customWidth="1"/>
    <col min="9001" max="9001" width="2.140625" style="56" customWidth="1"/>
    <col min="9002" max="9002" width="0.5703125" style="56" customWidth="1"/>
    <col min="9003" max="9003" width="2.140625" style="56" customWidth="1"/>
    <col min="9004" max="9004" width="0.5703125" style="56" customWidth="1"/>
    <col min="9005" max="9005" width="2.28515625" style="56" customWidth="1"/>
    <col min="9006" max="9006" width="0.5703125" style="56" customWidth="1"/>
    <col min="9007" max="9007" width="2.140625" style="56" customWidth="1"/>
    <col min="9008" max="9008" width="0.5703125" style="56" customWidth="1"/>
    <col min="9009" max="9009" width="2.28515625" style="56" customWidth="1"/>
    <col min="9010" max="9010" width="0.5703125" style="56" customWidth="1"/>
    <col min="9011" max="9011" width="2.140625" style="56" customWidth="1"/>
    <col min="9012" max="9012" width="0.5703125" style="56" customWidth="1"/>
    <col min="9013" max="9013" width="2.28515625" style="56" customWidth="1"/>
    <col min="9014" max="9014" width="0.5703125" style="56" customWidth="1"/>
    <col min="9015" max="9015" width="2.140625" style="56" customWidth="1"/>
    <col min="9016" max="9016" width="0.5703125" style="56" customWidth="1"/>
    <col min="9017" max="9017" width="2.140625" style="56" customWidth="1"/>
    <col min="9018" max="9018" width="0.5703125" style="56" customWidth="1"/>
    <col min="9019" max="9019" width="2.28515625" style="56" customWidth="1"/>
    <col min="9020" max="9020" width="0.5703125" style="56" customWidth="1"/>
    <col min="9021" max="9021" width="2.140625" style="56" customWidth="1"/>
    <col min="9022" max="9022" width="0.5703125" style="56" customWidth="1"/>
    <col min="9023" max="9023" width="2.140625" style="56" customWidth="1"/>
    <col min="9024" max="9024" width="0.5703125" style="56" customWidth="1"/>
    <col min="9025" max="9025" width="2.140625" style="56" customWidth="1"/>
    <col min="9026" max="9026" width="0.5703125" style="56" customWidth="1"/>
    <col min="9027" max="9027" width="2.140625" style="56" customWidth="1"/>
    <col min="9028" max="9028" width="0.5703125" style="56" customWidth="1"/>
    <col min="9029" max="9029" width="2.28515625" style="56" customWidth="1"/>
    <col min="9030" max="9030" width="0.5703125" style="56" customWidth="1"/>
    <col min="9031" max="9031" width="2.140625" style="56" customWidth="1"/>
    <col min="9032" max="9032" width="0.5703125" style="56" customWidth="1"/>
    <col min="9033" max="9033" width="2.140625" style="56" customWidth="1"/>
    <col min="9034" max="9034" width="0.5703125" style="56" customWidth="1"/>
    <col min="9035" max="9035" width="2.140625" style="56" customWidth="1"/>
    <col min="9036" max="9036" width="0.42578125" style="56" customWidth="1"/>
    <col min="9037" max="9216" width="9.140625" style="56"/>
    <col min="9217" max="9217" width="0.7109375" style="56" customWidth="1"/>
    <col min="9218" max="9218" width="0.5703125" style="56" customWidth="1"/>
    <col min="9219" max="9219" width="2.140625" style="56" customWidth="1"/>
    <col min="9220" max="9220" width="0.5703125" style="56" customWidth="1"/>
    <col min="9221" max="9221" width="2.140625" style="56" customWidth="1"/>
    <col min="9222" max="9222" width="0.5703125" style="56" customWidth="1"/>
    <col min="9223" max="9223" width="2.140625" style="56" customWidth="1"/>
    <col min="9224" max="9224" width="0.5703125" style="56" customWidth="1"/>
    <col min="9225" max="9225" width="2.140625" style="56" customWidth="1"/>
    <col min="9226" max="9226" width="0.5703125" style="56" customWidth="1"/>
    <col min="9227" max="9227" width="2.140625" style="56" customWidth="1"/>
    <col min="9228" max="9228" width="0.5703125" style="56" customWidth="1"/>
    <col min="9229" max="9229" width="2.28515625" style="56" customWidth="1"/>
    <col min="9230" max="9230" width="0.5703125" style="56" customWidth="1"/>
    <col min="9231" max="9231" width="2.140625" style="56" customWidth="1"/>
    <col min="9232" max="9232" width="0.5703125" style="56" customWidth="1"/>
    <col min="9233" max="9233" width="2.140625" style="56" customWidth="1"/>
    <col min="9234" max="9234" width="0.5703125" style="56" customWidth="1"/>
    <col min="9235" max="9235" width="2.140625" style="56" customWidth="1"/>
    <col min="9236" max="9236" width="0.5703125" style="56" customWidth="1"/>
    <col min="9237" max="9237" width="2.140625" style="56" customWidth="1"/>
    <col min="9238" max="9238" width="0.5703125" style="56" customWidth="1"/>
    <col min="9239" max="9239" width="2.140625" style="56" customWidth="1"/>
    <col min="9240" max="9240" width="0.5703125" style="56" customWidth="1"/>
    <col min="9241" max="9241" width="2.140625" style="56" customWidth="1"/>
    <col min="9242" max="9242" width="0.5703125" style="56" customWidth="1"/>
    <col min="9243" max="9243" width="2.140625" style="56" customWidth="1"/>
    <col min="9244" max="9244" width="0.5703125" style="56" customWidth="1"/>
    <col min="9245" max="9245" width="2.28515625" style="56" customWidth="1"/>
    <col min="9246" max="9246" width="0.5703125" style="56" customWidth="1"/>
    <col min="9247" max="9247" width="2.28515625" style="56" customWidth="1"/>
    <col min="9248" max="9248" width="0.5703125" style="56" customWidth="1"/>
    <col min="9249" max="9249" width="2.28515625" style="56" customWidth="1"/>
    <col min="9250" max="9250" width="0.5703125" style="56" customWidth="1"/>
    <col min="9251" max="9251" width="2.140625" style="56" customWidth="1"/>
    <col min="9252" max="9252" width="0.5703125" style="56" customWidth="1"/>
    <col min="9253" max="9253" width="2.140625" style="56" customWidth="1"/>
    <col min="9254" max="9254" width="0.5703125" style="56" customWidth="1"/>
    <col min="9255" max="9255" width="2.28515625" style="56" customWidth="1"/>
    <col min="9256" max="9256" width="0.5703125" style="56" customWidth="1"/>
    <col min="9257" max="9257" width="2.140625" style="56" customWidth="1"/>
    <col min="9258" max="9258" width="0.5703125" style="56" customWidth="1"/>
    <col min="9259" max="9259" width="2.140625" style="56" customWidth="1"/>
    <col min="9260" max="9260" width="0.5703125" style="56" customWidth="1"/>
    <col min="9261" max="9261" width="2.28515625" style="56" customWidth="1"/>
    <col min="9262" max="9262" width="0.5703125" style="56" customWidth="1"/>
    <col min="9263" max="9263" width="2.140625" style="56" customWidth="1"/>
    <col min="9264" max="9264" width="0.5703125" style="56" customWidth="1"/>
    <col min="9265" max="9265" width="2.28515625" style="56" customWidth="1"/>
    <col min="9266" max="9266" width="0.5703125" style="56" customWidth="1"/>
    <col min="9267" max="9267" width="2.140625" style="56" customWidth="1"/>
    <col min="9268" max="9268" width="0.5703125" style="56" customWidth="1"/>
    <col min="9269" max="9269" width="2.28515625" style="56" customWidth="1"/>
    <col min="9270" max="9270" width="0.5703125" style="56" customWidth="1"/>
    <col min="9271" max="9271" width="2.140625" style="56" customWidth="1"/>
    <col min="9272" max="9272" width="0.5703125" style="56" customWidth="1"/>
    <col min="9273" max="9273" width="2.140625" style="56" customWidth="1"/>
    <col min="9274" max="9274" width="0.5703125" style="56" customWidth="1"/>
    <col min="9275" max="9275" width="2.28515625" style="56" customWidth="1"/>
    <col min="9276" max="9276" width="0.5703125" style="56" customWidth="1"/>
    <col min="9277" max="9277" width="2.140625" style="56" customWidth="1"/>
    <col min="9278" max="9278" width="0.5703125" style="56" customWidth="1"/>
    <col min="9279" max="9279" width="2.140625" style="56" customWidth="1"/>
    <col min="9280" max="9280" width="0.5703125" style="56" customWidth="1"/>
    <col min="9281" max="9281" width="2.140625" style="56" customWidth="1"/>
    <col min="9282" max="9282" width="0.5703125" style="56" customWidth="1"/>
    <col min="9283" max="9283" width="2.140625" style="56" customWidth="1"/>
    <col min="9284" max="9284" width="0.5703125" style="56" customWidth="1"/>
    <col min="9285" max="9285" width="2.28515625" style="56" customWidth="1"/>
    <col min="9286" max="9286" width="0.5703125" style="56" customWidth="1"/>
    <col min="9287" max="9287" width="2.140625" style="56" customWidth="1"/>
    <col min="9288" max="9288" width="0.5703125" style="56" customWidth="1"/>
    <col min="9289" max="9289" width="2.140625" style="56" customWidth="1"/>
    <col min="9290" max="9290" width="0.5703125" style="56" customWidth="1"/>
    <col min="9291" max="9291" width="2.140625" style="56" customWidth="1"/>
    <col min="9292" max="9292" width="0.42578125" style="56" customWidth="1"/>
    <col min="9293" max="9472" width="9.140625" style="56"/>
    <col min="9473" max="9473" width="0.7109375" style="56" customWidth="1"/>
    <col min="9474" max="9474" width="0.5703125" style="56" customWidth="1"/>
    <col min="9475" max="9475" width="2.140625" style="56" customWidth="1"/>
    <col min="9476" max="9476" width="0.5703125" style="56" customWidth="1"/>
    <col min="9477" max="9477" width="2.140625" style="56" customWidth="1"/>
    <col min="9478" max="9478" width="0.5703125" style="56" customWidth="1"/>
    <col min="9479" max="9479" width="2.140625" style="56" customWidth="1"/>
    <col min="9480" max="9480" width="0.5703125" style="56" customWidth="1"/>
    <col min="9481" max="9481" width="2.140625" style="56" customWidth="1"/>
    <col min="9482" max="9482" width="0.5703125" style="56" customWidth="1"/>
    <col min="9483" max="9483" width="2.140625" style="56" customWidth="1"/>
    <col min="9484" max="9484" width="0.5703125" style="56" customWidth="1"/>
    <col min="9485" max="9485" width="2.28515625" style="56" customWidth="1"/>
    <col min="9486" max="9486" width="0.5703125" style="56" customWidth="1"/>
    <col min="9487" max="9487" width="2.140625" style="56" customWidth="1"/>
    <col min="9488" max="9488" width="0.5703125" style="56" customWidth="1"/>
    <col min="9489" max="9489" width="2.140625" style="56" customWidth="1"/>
    <col min="9490" max="9490" width="0.5703125" style="56" customWidth="1"/>
    <col min="9491" max="9491" width="2.140625" style="56" customWidth="1"/>
    <col min="9492" max="9492" width="0.5703125" style="56" customWidth="1"/>
    <col min="9493" max="9493" width="2.140625" style="56" customWidth="1"/>
    <col min="9494" max="9494" width="0.5703125" style="56" customWidth="1"/>
    <col min="9495" max="9495" width="2.140625" style="56" customWidth="1"/>
    <col min="9496" max="9496" width="0.5703125" style="56" customWidth="1"/>
    <col min="9497" max="9497" width="2.140625" style="56" customWidth="1"/>
    <col min="9498" max="9498" width="0.5703125" style="56" customWidth="1"/>
    <col min="9499" max="9499" width="2.140625" style="56" customWidth="1"/>
    <col min="9500" max="9500" width="0.5703125" style="56" customWidth="1"/>
    <col min="9501" max="9501" width="2.28515625" style="56" customWidth="1"/>
    <col min="9502" max="9502" width="0.5703125" style="56" customWidth="1"/>
    <col min="9503" max="9503" width="2.28515625" style="56" customWidth="1"/>
    <col min="9504" max="9504" width="0.5703125" style="56" customWidth="1"/>
    <col min="9505" max="9505" width="2.28515625" style="56" customWidth="1"/>
    <col min="9506" max="9506" width="0.5703125" style="56" customWidth="1"/>
    <col min="9507" max="9507" width="2.140625" style="56" customWidth="1"/>
    <col min="9508" max="9508" width="0.5703125" style="56" customWidth="1"/>
    <col min="9509" max="9509" width="2.140625" style="56" customWidth="1"/>
    <col min="9510" max="9510" width="0.5703125" style="56" customWidth="1"/>
    <col min="9511" max="9511" width="2.28515625" style="56" customWidth="1"/>
    <col min="9512" max="9512" width="0.5703125" style="56" customWidth="1"/>
    <col min="9513" max="9513" width="2.140625" style="56" customWidth="1"/>
    <col min="9514" max="9514" width="0.5703125" style="56" customWidth="1"/>
    <col min="9515" max="9515" width="2.140625" style="56" customWidth="1"/>
    <col min="9516" max="9516" width="0.5703125" style="56" customWidth="1"/>
    <col min="9517" max="9517" width="2.28515625" style="56" customWidth="1"/>
    <col min="9518" max="9518" width="0.5703125" style="56" customWidth="1"/>
    <col min="9519" max="9519" width="2.140625" style="56" customWidth="1"/>
    <col min="9520" max="9520" width="0.5703125" style="56" customWidth="1"/>
    <col min="9521" max="9521" width="2.28515625" style="56" customWidth="1"/>
    <col min="9522" max="9522" width="0.5703125" style="56" customWidth="1"/>
    <col min="9523" max="9523" width="2.140625" style="56" customWidth="1"/>
    <col min="9524" max="9524" width="0.5703125" style="56" customWidth="1"/>
    <col min="9525" max="9525" width="2.28515625" style="56" customWidth="1"/>
    <col min="9526" max="9526" width="0.5703125" style="56" customWidth="1"/>
    <col min="9527" max="9527" width="2.140625" style="56" customWidth="1"/>
    <col min="9528" max="9528" width="0.5703125" style="56" customWidth="1"/>
    <col min="9529" max="9529" width="2.140625" style="56" customWidth="1"/>
    <col min="9530" max="9530" width="0.5703125" style="56" customWidth="1"/>
    <col min="9531" max="9531" width="2.28515625" style="56" customWidth="1"/>
    <col min="9532" max="9532" width="0.5703125" style="56" customWidth="1"/>
    <col min="9533" max="9533" width="2.140625" style="56" customWidth="1"/>
    <col min="9534" max="9534" width="0.5703125" style="56" customWidth="1"/>
    <col min="9535" max="9535" width="2.140625" style="56" customWidth="1"/>
    <col min="9536" max="9536" width="0.5703125" style="56" customWidth="1"/>
    <col min="9537" max="9537" width="2.140625" style="56" customWidth="1"/>
    <col min="9538" max="9538" width="0.5703125" style="56" customWidth="1"/>
    <col min="9539" max="9539" width="2.140625" style="56" customWidth="1"/>
    <col min="9540" max="9540" width="0.5703125" style="56" customWidth="1"/>
    <col min="9541" max="9541" width="2.28515625" style="56" customWidth="1"/>
    <col min="9542" max="9542" width="0.5703125" style="56" customWidth="1"/>
    <col min="9543" max="9543" width="2.140625" style="56" customWidth="1"/>
    <col min="9544" max="9544" width="0.5703125" style="56" customWidth="1"/>
    <col min="9545" max="9545" width="2.140625" style="56" customWidth="1"/>
    <col min="9546" max="9546" width="0.5703125" style="56" customWidth="1"/>
    <col min="9547" max="9547" width="2.140625" style="56" customWidth="1"/>
    <col min="9548" max="9548" width="0.42578125" style="56" customWidth="1"/>
    <col min="9549" max="9728" width="9.140625" style="56"/>
    <col min="9729" max="9729" width="0.7109375" style="56" customWidth="1"/>
    <col min="9730" max="9730" width="0.5703125" style="56" customWidth="1"/>
    <col min="9731" max="9731" width="2.140625" style="56" customWidth="1"/>
    <col min="9732" max="9732" width="0.5703125" style="56" customWidth="1"/>
    <col min="9733" max="9733" width="2.140625" style="56" customWidth="1"/>
    <col min="9734" max="9734" width="0.5703125" style="56" customWidth="1"/>
    <col min="9735" max="9735" width="2.140625" style="56" customWidth="1"/>
    <col min="9736" max="9736" width="0.5703125" style="56" customWidth="1"/>
    <col min="9737" max="9737" width="2.140625" style="56" customWidth="1"/>
    <col min="9738" max="9738" width="0.5703125" style="56" customWidth="1"/>
    <col min="9739" max="9739" width="2.140625" style="56" customWidth="1"/>
    <col min="9740" max="9740" width="0.5703125" style="56" customWidth="1"/>
    <col min="9741" max="9741" width="2.28515625" style="56" customWidth="1"/>
    <col min="9742" max="9742" width="0.5703125" style="56" customWidth="1"/>
    <col min="9743" max="9743" width="2.140625" style="56" customWidth="1"/>
    <col min="9744" max="9744" width="0.5703125" style="56" customWidth="1"/>
    <col min="9745" max="9745" width="2.140625" style="56" customWidth="1"/>
    <col min="9746" max="9746" width="0.5703125" style="56" customWidth="1"/>
    <col min="9747" max="9747" width="2.140625" style="56" customWidth="1"/>
    <col min="9748" max="9748" width="0.5703125" style="56" customWidth="1"/>
    <col min="9749" max="9749" width="2.140625" style="56" customWidth="1"/>
    <col min="9750" max="9750" width="0.5703125" style="56" customWidth="1"/>
    <col min="9751" max="9751" width="2.140625" style="56" customWidth="1"/>
    <col min="9752" max="9752" width="0.5703125" style="56" customWidth="1"/>
    <col min="9753" max="9753" width="2.140625" style="56" customWidth="1"/>
    <col min="9754" max="9754" width="0.5703125" style="56" customWidth="1"/>
    <col min="9755" max="9755" width="2.140625" style="56" customWidth="1"/>
    <col min="9756" max="9756" width="0.5703125" style="56" customWidth="1"/>
    <col min="9757" max="9757" width="2.28515625" style="56" customWidth="1"/>
    <col min="9758" max="9758" width="0.5703125" style="56" customWidth="1"/>
    <col min="9759" max="9759" width="2.28515625" style="56" customWidth="1"/>
    <col min="9760" max="9760" width="0.5703125" style="56" customWidth="1"/>
    <col min="9761" max="9761" width="2.28515625" style="56" customWidth="1"/>
    <col min="9762" max="9762" width="0.5703125" style="56" customWidth="1"/>
    <col min="9763" max="9763" width="2.140625" style="56" customWidth="1"/>
    <col min="9764" max="9764" width="0.5703125" style="56" customWidth="1"/>
    <col min="9765" max="9765" width="2.140625" style="56" customWidth="1"/>
    <col min="9766" max="9766" width="0.5703125" style="56" customWidth="1"/>
    <col min="9767" max="9767" width="2.28515625" style="56" customWidth="1"/>
    <col min="9768" max="9768" width="0.5703125" style="56" customWidth="1"/>
    <col min="9769" max="9769" width="2.140625" style="56" customWidth="1"/>
    <col min="9770" max="9770" width="0.5703125" style="56" customWidth="1"/>
    <col min="9771" max="9771" width="2.140625" style="56" customWidth="1"/>
    <col min="9772" max="9772" width="0.5703125" style="56" customWidth="1"/>
    <col min="9773" max="9773" width="2.28515625" style="56" customWidth="1"/>
    <col min="9774" max="9774" width="0.5703125" style="56" customWidth="1"/>
    <col min="9775" max="9775" width="2.140625" style="56" customWidth="1"/>
    <col min="9776" max="9776" width="0.5703125" style="56" customWidth="1"/>
    <col min="9777" max="9777" width="2.28515625" style="56" customWidth="1"/>
    <col min="9778" max="9778" width="0.5703125" style="56" customWidth="1"/>
    <col min="9779" max="9779" width="2.140625" style="56" customWidth="1"/>
    <col min="9780" max="9780" width="0.5703125" style="56" customWidth="1"/>
    <col min="9781" max="9781" width="2.28515625" style="56" customWidth="1"/>
    <col min="9782" max="9782" width="0.5703125" style="56" customWidth="1"/>
    <col min="9783" max="9783" width="2.140625" style="56" customWidth="1"/>
    <col min="9784" max="9784" width="0.5703125" style="56" customWidth="1"/>
    <col min="9785" max="9785" width="2.140625" style="56" customWidth="1"/>
    <col min="9786" max="9786" width="0.5703125" style="56" customWidth="1"/>
    <col min="9787" max="9787" width="2.28515625" style="56" customWidth="1"/>
    <col min="9788" max="9788" width="0.5703125" style="56" customWidth="1"/>
    <col min="9789" max="9789" width="2.140625" style="56" customWidth="1"/>
    <col min="9790" max="9790" width="0.5703125" style="56" customWidth="1"/>
    <col min="9791" max="9791" width="2.140625" style="56" customWidth="1"/>
    <col min="9792" max="9792" width="0.5703125" style="56" customWidth="1"/>
    <col min="9793" max="9793" width="2.140625" style="56" customWidth="1"/>
    <col min="9794" max="9794" width="0.5703125" style="56" customWidth="1"/>
    <col min="9795" max="9795" width="2.140625" style="56" customWidth="1"/>
    <col min="9796" max="9796" width="0.5703125" style="56" customWidth="1"/>
    <col min="9797" max="9797" width="2.28515625" style="56" customWidth="1"/>
    <col min="9798" max="9798" width="0.5703125" style="56" customWidth="1"/>
    <col min="9799" max="9799" width="2.140625" style="56" customWidth="1"/>
    <col min="9800" max="9800" width="0.5703125" style="56" customWidth="1"/>
    <col min="9801" max="9801" width="2.140625" style="56" customWidth="1"/>
    <col min="9802" max="9802" width="0.5703125" style="56" customWidth="1"/>
    <col min="9803" max="9803" width="2.140625" style="56" customWidth="1"/>
    <col min="9804" max="9804" width="0.42578125" style="56" customWidth="1"/>
    <col min="9805" max="9984" width="9.140625" style="56"/>
    <col min="9985" max="9985" width="0.7109375" style="56" customWidth="1"/>
    <col min="9986" max="9986" width="0.5703125" style="56" customWidth="1"/>
    <col min="9987" max="9987" width="2.140625" style="56" customWidth="1"/>
    <col min="9988" max="9988" width="0.5703125" style="56" customWidth="1"/>
    <col min="9989" max="9989" width="2.140625" style="56" customWidth="1"/>
    <col min="9990" max="9990" width="0.5703125" style="56" customWidth="1"/>
    <col min="9991" max="9991" width="2.140625" style="56" customWidth="1"/>
    <col min="9992" max="9992" width="0.5703125" style="56" customWidth="1"/>
    <col min="9993" max="9993" width="2.140625" style="56" customWidth="1"/>
    <col min="9994" max="9994" width="0.5703125" style="56" customWidth="1"/>
    <col min="9995" max="9995" width="2.140625" style="56" customWidth="1"/>
    <col min="9996" max="9996" width="0.5703125" style="56" customWidth="1"/>
    <col min="9997" max="9997" width="2.28515625" style="56" customWidth="1"/>
    <col min="9998" max="9998" width="0.5703125" style="56" customWidth="1"/>
    <col min="9999" max="9999" width="2.140625" style="56" customWidth="1"/>
    <col min="10000" max="10000" width="0.5703125" style="56" customWidth="1"/>
    <col min="10001" max="10001" width="2.140625" style="56" customWidth="1"/>
    <col min="10002" max="10002" width="0.5703125" style="56" customWidth="1"/>
    <col min="10003" max="10003" width="2.140625" style="56" customWidth="1"/>
    <col min="10004" max="10004" width="0.5703125" style="56" customWidth="1"/>
    <col min="10005" max="10005" width="2.140625" style="56" customWidth="1"/>
    <col min="10006" max="10006" width="0.5703125" style="56" customWidth="1"/>
    <col min="10007" max="10007" width="2.140625" style="56" customWidth="1"/>
    <col min="10008" max="10008" width="0.5703125" style="56" customWidth="1"/>
    <col min="10009" max="10009" width="2.140625" style="56" customWidth="1"/>
    <col min="10010" max="10010" width="0.5703125" style="56" customWidth="1"/>
    <col min="10011" max="10011" width="2.140625" style="56" customWidth="1"/>
    <col min="10012" max="10012" width="0.5703125" style="56" customWidth="1"/>
    <col min="10013" max="10013" width="2.28515625" style="56" customWidth="1"/>
    <col min="10014" max="10014" width="0.5703125" style="56" customWidth="1"/>
    <col min="10015" max="10015" width="2.28515625" style="56" customWidth="1"/>
    <col min="10016" max="10016" width="0.5703125" style="56" customWidth="1"/>
    <col min="10017" max="10017" width="2.28515625" style="56" customWidth="1"/>
    <col min="10018" max="10018" width="0.5703125" style="56" customWidth="1"/>
    <col min="10019" max="10019" width="2.140625" style="56" customWidth="1"/>
    <col min="10020" max="10020" width="0.5703125" style="56" customWidth="1"/>
    <col min="10021" max="10021" width="2.140625" style="56" customWidth="1"/>
    <col min="10022" max="10022" width="0.5703125" style="56" customWidth="1"/>
    <col min="10023" max="10023" width="2.28515625" style="56" customWidth="1"/>
    <col min="10024" max="10024" width="0.5703125" style="56" customWidth="1"/>
    <col min="10025" max="10025" width="2.140625" style="56" customWidth="1"/>
    <col min="10026" max="10026" width="0.5703125" style="56" customWidth="1"/>
    <col min="10027" max="10027" width="2.140625" style="56" customWidth="1"/>
    <col min="10028" max="10028" width="0.5703125" style="56" customWidth="1"/>
    <col min="10029" max="10029" width="2.28515625" style="56" customWidth="1"/>
    <col min="10030" max="10030" width="0.5703125" style="56" customWidth="1"/>
    <col min="10031" max="10031" width="2.140625" style="56" customWidth="1"/>
    <col min="10032" max="10032" width="0.5703125" style="56" customWidth="1"/>
    <col min="10033" max="10033" width="2.28515625" style="56" customWidth="1"/>
    <col min="10034" max="10034" width="0.5703125" style="56" customWidth="1"/>
    <col min="10035" max="10035" width="2.140625" style="56" customWidth="1"/>
    <col min="10036" max="10036" width="0.5703125" style="56" customWidth="1"/>
    <col min="10037" max="10037" width="2.28515625" style="56" customWidth="1"/>
    <col min="10038" max="10038" width="0.5703125" style="56" customWidth="1"/>
    <col min="10039" max="10039" width="2.140625" style="56" customWidth="1"/>
    <col min="10040" max="10040" width="0.5703125" style="56" customWidth="1"/>
    <col min="10041" max="10041" width="2.140625" style="56" customWidth="1"/>
    <col min="10042" max="10042" width="0.5703125" style="56" customWidth="1"/>
    <col min="10043" max="10043" width="2.28515625" style="56" customWidth="1"/>
    <col min="10044" max="10044" width="0.5703125" style="56" customWidth="1"/>
    <col min="10045" max="10045" width="2.140625" style="56" customWidth="1"/>
    <col min="10046" max="10046" width="0.5703125" style="56" customWidth="1"/>
    <col min="10047" max="10047" width="2.140625" style="56" customWidth="1"/>
    <col min="10048" max="10048" width="0.5703125" style="56" customWidth="1"/>
    <col min="10049" max="10049" width="2.140625" style="56" customWidth="1"/>
    <col min="10050" max="10050" width="0.5703125" style="56" customWidth="1"/>
    <col min="10051" max="10051" width="2.140625" style="56" customWidth="1"/>
    <col min="10052" max="10052" width="0.5703125" style="56" customWidth="1"/>
    <col min="10053" max="10053" width="2.28515625" style="56" customWidth="1"/>
    <col min="10054" max="10054" width="0.5703125" style="56" customWidth="1"/>
    <col min="10055" max="10055" width="2.140625" style="56" customWidth="1"/>
    <col min="10056" max="10056" width="0.5703125" style="56" customWidth="1"/>
    <col min="10057" max="10057" width="2.140625" style="56" customWidth="1"/>
    <col min="10058" max="10058" width="0.5703125" style="56" customWidth="1"/>
    <col min="10059" max="10059" width="2.140625" style="56" customWidth="1"/>
    <col min="10060" max="10060" width="0.42578125" style="56" customWidth="1"/>
    <col min="10061" max="10240" width="9.140625" style="56"/>
    <col min="10241" max="10241" width="0.7109375" style="56" customWidth="1"/>
    <col min="10242" max="10242" width="0.5703125" style="56" customWidth="1"/>
    <col min="10243" max="10243" width="2.140625" style="56" customWidth="1"/>
    <col min="10244" max="10244" width="0.5703125" style="56" customWidth="1"/>
    <col min="10245" max="10245" width="2.140625" style="56" customWidth="1"/>
    <col min="10246" max="10246" width="0.5703125" style="56" customWidth="1"/>
    <col min="10247" max="10247" width="2.140625" style="56" customWidth="1"/>
    <col min="10248" max="10248" width="0.5703125" style="56" customWidth="1"/>
    <col min="10249" max="10249" width="2.140625" style="56" customWidth="1"/>
    <col min="10250" max="10250" width="0.5703125" style="56" customWidth="1"/>
    <col min="10251" max="10251" width="2.140625" style="56" customWidth="1"/>
    <col min="10252" max="10252" width="0.5703125" style="56" customWidth="1"/>
    <col min="10253" max="10253" width="2.28515625" style="56" customWidth="1"/>
    <col min="10254" max="10254" width="0.5703125" style="56" customWidth="1"/>
    <col min="10255" max="10255" width="2.140625" style="56" customWidth="1"/>
    <col min="10256" max="10256" width="0.5703125" style="56" customWidth="1"/>
    <col min="10257" max="10257" width="2.140625" style="56" customWidth="1"/>
    <col min="10258" max="10258" width="0.5703125" style="56" customWidth="1"/>
    <col min="10259" max="10259" width="2.140625" style="56" customWidth="1"/>
    <col min="10260" max="10260" width="0.5703125" style="56" customWidth="1"/>
    <col min="10261" max="10261" width="2.140625" style="56" customWidth="1"/>
    <col min="10262" max="10262" width="0.5703125" style="56" customWidth="1"/>
    <col min="10263" max="10263" width="2.140625" style="56" customWidth="1"/>
    <col min="10264" max="10264" width="0.5703125" style="56" customWidth="1"/>
    <col min="10265" max="10265" width="2.140625" style="56" customWidth="1"/>
    <col min="10266" max="10266" width="0.5703125" style="56" customWidth="1"/>
    <col min="10267" max="10267" width="2.140625" style="56" customWidth="1"/>
    <col min="10268" max="10268" width="0.5703125" style="56" customWidth="1"/>
    <col min="10269" max="10269" width="2.28515625" style="56" customWidth="1"/>
    <col min="10270" max="10270" width="0.5703125" style="56" customWidth="1"/>
    <col min="10271" max="10271" width="2.28515625" style="56" customWidth="1"/>
    <col min="10272" max="10272" width="0.5703125" style="56" customWidth="1"/>
    <col min="10273" max="10273" width="2.28515625" style="56" customWidth="1"/>
    <col min="10274" max="10274" width="0.5703125" style="56" customWidth="1"/>
    <col min="10275" max="10275" width="2.140625" style="56" customWidth="1"/>
    <col min="10276" max="10276" width="0.5703125" style="56" customWidth="1"/>
    <col min="10277" max="10277" width="2.140625" style="56" customWidth="1"/>
    <col min="10278" max="10278" width="0.5703125" style="56" customWidth="1"/>
    <col min="10279" max="10279" width="2.28515625" style="56" customWidth="1"/>
    <col min="10280" max="10280" width="0.5703125" style="56" customWidth="1"/>
    <col min="10281" max="10281" width="2.140625" style="56" customWidth="1"/>
    <col min="10282" max="10282" width="0.5703125" style="56" customWidth="1"/>
    <col min="10283" max="10283" width="2.140625" style="56" customWidth="1"/>
    <col min="10284" max="10284" width="0.5703125" style="56" customWidth="1"/>
    <col min="10285" max="10285" width="2.28515625" style="56" customWidth="1"/>
    <col min="10286" max="10286" width="0.5703125" style="56" customWidth="1"/>
    <col min="10287" max="10287" width="2.140625" style="56" customWidth="1"/>
    <col min="10288" max="10288" width="0.5703125" style="56" customWidth="1"/>
    <col min="10289" max="10289" width="2.28515625" style="56" customWidth="1"/>
    <col min="10290" max="10290" width="0.5703125" style="56" customWidth="1"/>
    <col min="10291" max="10291" width="2.140625" style="56" customWidth="1"/>
    <col min="10292" max="10292" width="0.5703125" style="56" customWidth="1"/>
    <col min="10293" max="10293" width="2.28515625" style="56" customWidth="1"/>
    <col min="10294" max="10294" width="0.5703125" style="56" customWidth="1"/>
    <col min="10295" max="10295" width="2.140625" style="56" customWidth="1"/>
    <col min="10296" max="10296" width="0.5703125" style="56" customWidth="1"/>
    <col min="10297" max="10297" width="2.140625" style="56" customWidth="1"/>
    <col min="10298" max="10298" width="0.5703125" style="56" customWidth="1"/>
    <col min="10299" max="10299" width="2.28515625" style="56" customWidth="1"/>
    <col min="10300" max="10300" width="0.5703125" style="56" customWidth="1"/>
    <col min="10301" max="10301" width="2.140625" style="56" customWidth="1"/>
    <col min="10302" max="10302" width="0.5703125" style="56" customWidth="1"/>
    <col min="10303" max="10303" width="2.140625" style="56" customWidth="1"/>
    <col min="10304" max="10304" width="0.5703125" style="56" customWidth="1"/>
    <col min="10305" max="10305" width="2.140625" style="56" customWidth="1"/>
    <col min="10306" max="10306" width="0.5703125" style="56" customWidth="1"/>
    <col min="10307" max="10307" width="2.140625" style="56" customWidth="1"/>
    <col min="10308" max="10308" width="0.5703125" style="56" customWidth="1"/>
    <col min="10309" max="10309" width="2.28515625" style="56" customWidth="1"/>
    <col min="10310" max="10310" width="0.5703125" style="56" customWidth="1"/>
    <col min="10311" max="10311" width="2.140625" style="56" customWidth="1"/>
    <col min="10312" max="10312" width="0.5703125" style="56" customWidth="1"/>
    <col min="10313" max="10313" width="2.140625" style="56" customWidth="1"/>
    <col min="10314" max="10314" width="0.5703125" style="56" customWidth="1"/>
    <col min="10315" max="10315" width="2.140625" style="56" customWidth="1"/>
    <col min="10316" max="10316" width="0.42578125" style="56" customWidth="1"/>
    <col min="10317" max="10496" width="9.140625" style="56"/>
    <col min="10497" max="10497" width="0.7109375" style="56" customWidth="1"/>
    <col min="10498" max="10498" width="0.5703125" style="56" customWidth="1"/>
    <col min="10499" max="10499" width="2.140625" style="56" customWidth="1"/>
    <col min="10500" max="10500" width="0.5703125" style="56" customWidth="1"/>
    <col min="10501" max="10501" width="2.140625" style="56" customWidth="1"/>
    <col min="10502" max="10502" width="0.5703125" style="56" customWidth="1"/>
    <col min="10503" max="10503" width="2.140625" style="56" customWidth="1"/>
    <col min="10504" max="10504" width="0.5703125" style="56" customWidth="1"/>
    <col min="10505" max="10505" width="2.140625" style="56" customWidth="1"/>
    <col min="10506" max="10506" width="0.5703125" style="56" customWidth="1"/>
    <col min="10507" max="10507" width="2.140625" style="56" customWidth="1"/>
    <col min="10508" max="10508" width="0.5703125" style="56" customWidth="1"/>
    <col min="10509" max="10509" width="2.28515625" style="56" customWidth="1"/>
    <col min="10510" max="10510" width="0.5703125" style="56" customWidth="1"/>
    <col min="10511" max="10511" width="2.140625" style="56" customWidth="1"/>
    <col min="10512" max="10512" width="0.5703125" style="56" customWidth="1"/>
    <col min="10513" max="10513" width="2.140625" style="56" customWidth="1"/>
    <col min="10514" max="10514" width="0.5703125" style="56" customWidth="1"/>
    <col min="10515" max="10515" width="2.140625" style="56" customWidth="1"/>
    <col min="10516" max="10516" width="0.5703125" style="56" customWidth="1"/>
    <col min="10517" max="10517" width="2.140625" style="56" customWidth="1"/>
    <col min="10518" max="10518" width="0.5703125" style="56" customWidth="1"/>
    <col min="10519" max="10519" width="2.140625" style="56" customWidth="1"/>
    <col min="10520" max="10520" width="0.5703125" style="56" customWidth="1"/>
    <col min="10521" max="10521" width="2.140625" style="56" customWidth="1"/>
    <col min="10522" max="10522" width="0.5703125" style="56" customWidth="1"/>
    <col min="10523" max="10523" width="2.140625" style="56" customWidth="1"/>
    <col min="10524" max="10524" width="0.5703125" style="56" customWidth="1"/>
    <col min="10525" max="10525" width="2.28515625" style="56" customWidth="1"/>
    <col min="10526" max="10526" width="0.5703125" style="56" customWidth="1"/>
    <col min="10527" max="10527" width="2.28515625" style="56" customWidth="1"/>
    <col min="10528" max="10528" width="0.5703125" style="56" customWidth="1"/>
    <col min="10529" max="10529" width="2.28515625" style="56" customWidth="1"/>
    <col min="10530" max="10530" width="0.5703125" style="56" customWidth="1"/>
    <col min="10531" max="10531" width="2.140625" style="56" customWidth="1"/>
    <col min="10532" max="10532" width="0.5703125" style="56" customWidth="1"/>
    <col min="10533" max="10533" width="2.140625" style="56" customWidth="1"/>
    <col min="10534" max="10534" width="0.5703125" style="56" customWidth="1"/>
    <col min="10535" max="10535" width="2.28515625" style="56" customWidth="1"/>
    <col min="10536" max="10536" width="0.5703125" style="56" customWidth="1"/>
    <col min="10537" max="10537" width="2.140625" style="56" customWidth="1"/>
    <col min="10538" max="10538" width="0.5703125" style="56" customWidth="1"/>
    <col min="10539" max="10539" width="2.140625" style="56" customWidth="1"/>
    <col min="10540" max="10540" width="0.5703125" style="56" customWidth="1"/>
    <col min="10541" max="10541" width="2.28515625" style="56" customWidth="1"/>
    <col min="10542" max="10542" width="0.5703125" style="56" customWidth="1"/>
    <col min="10543" max="10543" width="2.140625" style="56" customWidth="1"/>
    <col min="10544" max="10544" width="0.5703125" style="56" customWidth="1"/>
    <col min="10545" max="10545" width="2.28515625" style="56" customWidth="1"/>
    <col min="10546" max="10546" width="0.5703125" style="56" customWidth="1"/>
    <col min="10547" max="10547" width="2.140625" style="56" customWidth="1"/>
    <col min="10548" max="10548" width="0.5703125" style="56" customWidth="1"/>
    <col min="10549" max="10549" width="2.28515625" style="56" customWidth="1"/>
    <col min="10550" max="10550" width="0.5703125" style="56" customWidth="1"/>
    <col min="10551" max="10551" width="2.140625" style="56" customWidth="1"/>
    <col min="10552" max="10552" width="0.5703125" style="56" customWidth="1"/>
    <col min="10553" max="10553" width="2.140625" style="56" customWidth="1"/>
    <col min="10554" max="10554" width="0.5703125" style="56" customWidth="1"/>
    <col min="10555" max="10555" width="2.28515625" style="56" customWidth="1"/>
    <col min="10556" max="10556" width="0.5703125" style="56" customWidth="1"/>
    <col min="10557" max="10557" width="2.140625" style="56" customWidth="1"/>
    <col min="10558" max="10558" width="0.5703125" style="56" customWidth="1"/>
    <col min="10559" max="10559" width="2.140625" style="56" customWidth="1"/>
    <col min="10560" max="10560" width="0.5703125" style="56" customWidth="1"/>
    <col min="10561" max="10561" width="2.140625" style="56" customWidth="1"/>
    <col min="10562" max="10562" width="0.5703125" style="56" customWidth="1"/>
    <col min="10563" max="10563" width="2.140625" style="56" customWidth="1"/>
    <col min="10564" max="10564" width="0.5703125" style="56" customWidth="1"/>
    <col min="10565" max="10565" width="2.28515625" style="56" customWidth="1"/>
    <col min="10566" max="10566" width="0.5703125" style="56" customWidth="1"/>
    <col min="10567" max="10567" width="2.140625" style="56" customWidth="1"/>
    <col min="10568" max="10568" width="0.5703125" style="56" customWidth="1"/>
    <col min="10569" max="10569" width="2.140625" style="56" customWidth="1"/>
    <col min="10570" max="10570" width="0.5703125" style="56" customWidth="1"/>
    <col min="10571" max="10571" width="2.140625" style="56" customWidth="1"/>
    <col min="10572" max="10572" width="0.42578125" style="56" customWidth="1"/>
    <col min="10573" max="10752" width="9.140625" style="56"/>
    <col min="10753" max="10753" width="0.7109375" style="56" customWidth="1"/>
    <col min="10754" max="10754" width="0.5703125" style="56" customWidth="1"/>
    <col min="10755" max="10755" width="2.140625" style="56" customWidth="1"/>
    <col min="10756" max="10756" width="0.5703125" style="56" customWidth="1"/>
    <col min="10757" max="10757" width="2.140625" style="56" customWidth="1"/>
    <col min="10758" max="10758" width="0.5703125" style="56" customWidth="1"/>
    <col min="10759" max="10759" width="2.140625" style="56" customWidth="1"/>
    <col min="10760" max="10760" width="0.5703125" style="56" customWidth="1"/>
    <col min="10761" max="10761" width="2.140625" style="56" customWidth="1"/>
    <col min="10762" max="10762" width="0.5703125" style="56" customWidth="1"/>
    <col min="10763" max="10763" width="2.140625" style="56" customWidth="1"/>
    <col min="10764" max="10764" width="0.5703125" style="56" customWidth="1"/>
    <col min="10765" max="10765" width="2.28515625" style="56" customWidth="1"/>
    <col min="10766" max="10766" width="0.5703125" style="56" customWidth="1"/>
    <col min="10767" max="10767" width="2.140625" style="56" customWidth="1"/>
    <col min="10768" max="10768" width="0.5703125" style="56" customWidth="1"/>
    <col min="10769" max="10769" width="2.140625" style="56" customWidth="1"/>
    <col min="10770" max="10770" width="0.5703125" style="56" customWidth="1"/>
    <col min="10771" max="10771" width="2.140625" style="56" customWidth="1"/>
    <col min="10772" max="10772" width="0.5703125" style="56" customWidth="1"/>
    <col min="10773" max="10773" width="2.140625" style="56" customWidth="1"/>
    <col min="10774" max="10774" width="0.5703125" style="56" customWidth="1"/>
    <col min="10775" max="10775" width="2.140625" style="56" customWidth="1"/>
    <col min="10776" max="10776" width="0.5703125" style="56" customWidth="1"/>
    <col min="10777" max="10777" width="2.140625" style="56" customWidth="1"/>
    <col min="10778" max="10778" width="0.5703125" style="56" customWidth="1"/>
    <col min="10779" max="10779" width="2.140625" style="56" customWidth="1"/>
    <col min="10780" max="10780" width="0.5703125" style="56" customWidth="1"/>
    <col min="10781" max="10781" width="2.28515625" style="56" customWidth="1"/>
    <col min="10782" max="10782" width="0.5703125" style="56" customWidth="1"/>
    <col min="10783" max="10783" width="2.28515625" style="56" customWidth="1"/>
    <col min="10784" max="10784" width="0.5703125" style="56" customWidth="1"/>
    <col min="10785" max="10785" width="2.28515625" style="56" customWidth="1"/>
    <col min="10786" max="10786" width="0.5703125" style="56" customWidth="1"/>
    <col min="10787" max="10787" width="2.140625" style="56" customWidth="1"/>
    <col min="10788" max="10788" width="0.5703125" style="56" customWidth="1"/>
    <col min="10789" max="10789" width="2.140625" style="56" customWidth="1"/>
    <col min="10790" max="10790" width="0.5703125" style="56" customWidth="1"/>
    <col min="10791" max="10791" width="2.28515625" style="56" customWidth="1"/>
    <col min="10792" max="10792" width="0.5703125" style="56" customWidth="1"/>
    <col min="10793" max="10793" width="2.140625" style="56" customWidth="1"/>
    <col min="10794" max="10794" width="0.5703125" style="56" customWidth="1"/>
    <col min="10795" max="10795" width="2.140625" style="56" customWidth="1"/>
    <col min="10796" max="10796" width="0.5703125" style="56" customWidth="1"/>
    <col min="10797" max="10797" width="2.28515625" style="56" customWidth="1"/>
    <col min="10798" max="10798" width="0.5703125" style="56" customWidth="1"/>
    <col min="10799" max="10799" width="2.140625" style="56" customWidth="1"/>
    <col min="10800" max="10800" width="0.5703125" style="56" customWidth="1"/>
    <col min="10801" max="10801" width="2.28515625" style="56" customWidth="1"/>
    <col min="10802" max="10802" width="0.5703125" style="56" customWidth="1"/>
    <col min="10803" max="10803" width="2.140625" style="56" customWidth="1"/>
    <col min="10804" max="10804" width="0.5703125" style="56" customWidth="1"/>
    <col min="10805" max="10805" width="2.28515625" style="56" customWidth="1"/>
    <col min="10806" max="10806" width="0.5703125" style="56" customWidth="1"/>
    <col min="10807" max="10807" width="2.140625" style="56" customWidth="1"/>
    <col min="10808" max="10808" width="0.5703125" style="56" customWidth="1"/>
    <col min="10809" max="10809" width="2.140625" style="56" customWidth="1"/>
    <col min="10810" max="10810" width="0.5703125" style="56" customWidth="1"/>
    <col min="10811" max="10811" width="2.28515625" style="56" customWidth="1"/>
    <col min="10812" max="10812" width="0.5703125" style="56" customWidth="1"/>
    <col min="10813" max="10813" width="2.140625" style="56" customWidth="1"/>
    <col min="10814" max="10814" width="0.5703125" style="56" customWidth="1"/>
    <col min="10815" max="10815" width="2.140625" style="56" customWidth="1"/>
    <col min="10816" max="10816" width="0.5703125" style="56" customWidth="1"/>
    <col min="10817" max="10817" width="2.140625" style="56" customWidth="1"/>
    <col min="10818" max="10818" width="0.5703125" style="56" customWidth="1"/>
    <col min="10819" max="10819" width="2.140625" style="56" customWidth="1"/>
    <col min="10820" max="10820" width="0.5703125" style="56" customWidth="1"/>
    <col min="10821" max="10821" width="2.28515625" style="56" customWidth="1"/>
    <col min="10822" max="10822" width="0.5703125" style="56" customWidth="1"/>
    <col min="10823" max="10823" width="2.140625" style="56" customWidth="1"/>
    <col min="10824" max="10824" width="0.5703125" style="56" customWidth="1"/>
    <col min="10825" max="10825" width="2.140625" style="56" customWidth="1"/>
    <col min="10826" max="10826" width="0.5703125" style="56" customWidth="1"/>
    <col min="10827" max="10827" width="2.140625" style="56" customWidth="1"/>
    <col min="10828" max="10828" width="0.42578125" style="56" customWidth="1"/>
    <col min="10829" max="11008" width="9.140625" style="56"/>
    <col min="11009" max="11009" width="0.7109375" style="56" customWidth="1"/>
    <col min="11010" max="11010" width="0.5703125" style="56" customWidth="1"/>
    <col min="11011" max="11011" width="2.140625" style="56" customWidth="1"/>
    <col min="11012" max="11012" width="0.5703125" style="56" customWidth="1"/>
    <col min="11013" max="11013" width="2.140625" style="56" customWidth="1"/>
    <col min="11014" max="11014" width="0.5703125" style="56" customWidth="1"/>
    <col min="11015" max="11015" width="2.140625" style="56" customWidth="1"/>
    <col min="11016" max="11016" width="0.5703125" style="56" customWidth="1"/>
    <col min="11017" max="11017" width="2.140625" style="56" customWidth="1"/>
    <col min="11018" max="11018" width="0.5703125" style="56" customWidth="1"/>
    <col min="11019" max="11019" width="2.140625" style="56" customWidth="1"/>
    <col min="11020" max="11020" width="0.5703125" style="56" customWidth="1"/>
    <col min="11021" max="11021" width="2.28515625" style="56" customWidth="1"/>
    <col min="11022" max="11022" width="0.5703125" style="56" customWidth="1"/>
    <col min="11023" max="11023" width="2.140625" style="56" customWidth="1"/>
    <col min="11024" max="11024" width="0.5703125" style="56" customWidth="1"/>
    <col min="11025" max="11025" width="2.140625" style="56" customWidth="1"/>
    <col min="11026" max="11026" width="0.5703125" style="56" customWidth="1"/>
    <col min="11027" max="11027" width="2.140625" style="56" customWidth="1"/>
    <col min="11028" max="11028" width="0.5703125" style="56" customWidth="1"/>
    <col min="11029" max="11029" width="2.140625" style="56" customWidth="1"/>
    <col min="11030" max="11030" width="0.5703125" style="56" customWidth="1"/>
    <col min="11031" max="11031" width="2.140625" style="56" customWidth="1"/>
    <col min="11032" max="11032" width="0.5703125" style="56" customWidth="1"/>
    <col min="11033" max="11033" width="2.140625" style="56" customWidth="1"/>
    <col min="11034" max="11034" width="0.5703125" style="56" customWidth="1"/>
    <col min="11035" max="11035" width="2.140625" style="56" customWidth="1"/>
    <col min="11036" max="11036" width="0.5703125" style="56" customWidth="1"/>
    <col min="11037" max="11037" width="2.28515625" style="56" customWidth="1"/>
    <col min="11038" max="11038" width="0.5703125" style="56" customWidth="1"/>
    <col min="11039" max="11039" width="2.28515625" style="56" customWidth="1"/>
    <col min="11040" max="11040" width="0.5703125" style="56" customWidth="1"/>
    <col min="11041" max="11041" width="2.28515625" style="56" customWidth="1"/>
    <col min="11042" max="11042" width="0.5703125" style="56" customWidth="1"/>
    <col min="11043" max="11043" width="2.140625" style="56" customWidth="1"/>
    <col min="11044" max="11044" width="0.5703125" style="56" customWidth="1"/>
    <col min="11045" max="11045" width="2.140625" style="56" customWidth="1"/>
    <col min="11046" max="11046" width="0.5703125" style="56" customWidth="1"/>
    <col min="11047" max="11047" width="2.28515625" style="56" customWidth="1"/>
    <col min="11048" max="11048" width="0.5703125" style="56" customWidth="1"/>
    <col min="11049" max="11049" width="2.140625" style="56" customWidth="1"/>
    <col min="11050" max="11050" width="0.5703125" style="56" customWidth="1"/>
    <col min="11051" max="11051" width="2.140625" style="56" customWidth="1"/>
    <col min="11052" max="11052" width="0.5703125" style="56" customWidth="1"/>
    <col min="11053" max="11053" width="2.28515625" style="56" customWidth="1"/>
    <col min="11054" max="11054" width="0.5703125" style="56" customWidth="1"/>
    <col min="11055" max="11055" width="2.140625" style="56" customWidth="1"/>
    <col min="11056" max="11056" width="0.5703125" style="56" customWidth="1"/>
    <col min="11057" max="11057" width="2.28515625" style="56" customWidth="1"/>
    <col min="11058" max="11058" width="0.5703125" style="56" customWidth="1"/>
    <col min="11059" max="11059" width="2.140625" style="56" customWidth="1"/>
    <col min="11060" max="11060" width="0.5703125" style="56" customWidth="1"/>
    <col min="11061" max="11061" width="2.28515625" style="56" customWidth="1"/>
    <col min="11062" max="11062" width="0.5703125" style="56" customWidth="1"/>
    <col min="11063" max="11063" width="2.140625" style="56" customWidth="1"/>
    <col min="11064" max="11064" width="0.5703125" style="56" customWidth="1"/>
    <col min="11065" max="11065" width="2.140625" style="56" customWidth="1"/>
    <col min="11066" max="11066" width="0.5703125" style="56" customWidth="1"/>
    <col min="11067" max="11067" width="2.28515625" style="56" customWidth="1"/>
    <col min="11068" max="11068" width="0.5703125" style="56" customWidth="1"/>
    <col min="11069" max="11069" width="2.140625" style="56" customWidth="1"/>
    <col min="11070" max="11070" width="0.5703125" style="56" customWidth="1"/>
    <col min="11071" max="11071" width="2.140625" style="56" customWidth="1"/>
    <col min="11072" max="11072" width="0.5703125" style="56" customWidth="1"/>
    <col min="11073" max="11073" width="2.140625" style="56" customWidth="1"/>
    <col min="11074" max="11074" width="0.5703125" style="56" customWidth="1"/>
    <col min="11075" max="11075" width="2.140625" style="56" customWidth="1"/>
    <col min="11076" max="11076" width="0.5703125" style="56" customWidth="1"/>
    <col min="11077" max="11077" width="2.28515625" style="56" customWidth="1"/>
    <col min="11078" max="11078" width="0.5703125" style="56" customWidth="1"/>
    <col min="11079" max="11079" width="2.140625" style="56" customWidth="1"/>
    <col min="11080" max="11080" width="0.5703125" style="56" customWidth="1"/>
    <col min="11081" max="11081" width="2.140625" style="56" customWidth="1"/>
    <col min="11082" max="11082" width="0.5703125" style="56" customWidth="1"/>
    <col min="11083" max="11083" width="2.140625" style="56" customWidth="1"/>
    <col min="11084" max="11084" width="0.42578125" style="56" customWidth="1"/>
    <col min="11085" max="11264" width="9.140625" style="56"/>
    <col min="11265" max="11265" width="0.7109375" style="56" customWidth="1"/>
    <col min="11266" max="11266" width="0.5703125" style="56" customWidth="1"/>
    <col min="11267" max="11267" width="2.140625" style="56" customWidth="1"/>
    <col min="11268" max="11268" width="0.5703125" style="56" customWidth="1"/>
    <col min="11269" max="11269" width="2.140625" style="56" customWidth="1"/>
    <col min="11270" max="11270" width="0.5703125" style="56" customWidth="1"/>
    <col min="11271" max="11271" width="2.140625" style="56" customWidth="1"/>
    <col min="11272" max="11272" width="0.5703125" style="56" customWidth="1"/>
    <col min="11273" max="11273" width="2.140625" style="56" customWidth="1"/>
    <col min="11274" max="11274" width="0.5703125" style="56" customWidth="1"/>
    <col min="11275" max="11275" width="2.140625" style="56" customWidth="1"/>
    <col min="11276" max="11276" width="0.5703125" style="56" customWidth="1"/>
    <col min="11277" max="11277" width="2.28515625" style="56" customWidth="1"/>
    <col min="11278" max="11278" width="0.5703125" style="56" customWidth="1"/>
    <col min="11279" max="11279" width="2.140625" style="56" customWidth="1"/>
    <col min="11280" max="11280" width="0.5703125" style="56" customWidth="1"/>
    <col min="11281" max="11281" width="2.140625" style="56" customWidth="1"/>
    <col min="11282" max="11282" width="0.5703125" style="56" customWidth="1"/>
    <col min="11283" max="11283" width="2.140625" style="56" customWidth="1"/>
    <col min="11284" max="11284" width="0.5703125" style="56" customWidth="1"/>
    <col min="11285" max="11285" width="2.140625" style="56" customWidth="1"/>
    <col min="11286" max="11286" width="0.5703125" style="56" customWidth="1"/>
    <col min="11287" max="11287" width="2.140625" style="56" customWidth="1"/>
    <col min="11288" max="11288" width="0.5703125" style="56" customWidth="1"/>
    <col min="11289" max="11289" width="2.140625" style="56" customWidth="1"/>
    <col min="11290" max="11290" width="0.5703125" style="56" customWidth="1"/>
    <col min="11291" max="11291" width="2.140625" style="56" customWidth="1"/>
    <col min="11292" max="11292" width="0.5703125" style="56" customWidth="1"/>
    <col min="11293" max="11293" width="2.28515625" style="56" customWidth="1"/>
    <col min="11294" max="11294" width="0.5703125" style="56" customWidth="1"/>
    <col min="11295" max="11295" width="2.28515625" style="56" customWidth="1"/>
    <col min="11296" max="11296" width="0.5703125" style="56" customWidth="1"/>
    <col min="11297" max="11297" width="2.28515625" style="56" customWidth="1"/>
    <col min="11298" max="11298" width="0.5703125" style="56" customWidth="1"/>
    <col min="11299" max="11299" width="2.140625" style="56" customWidth="1"/>
    <col min="11300" max="11300" width="0.5703125" style="56" customWidth="1"/>
    <col min="11301" max="11301" width="2.140625" style="56" customWidth="1"/>
    <col min="11302" max="11302" width="0.5703125" style="56" customWidth="1"/>
    <col min="11303" max="11303" width="2.28515625" style="56" customWidth="1"/>
    <col min="11304" max="11304" width="0.5703125" style="56" customWidth="1"/>
    <col min="11305" max="11305" width="2.140625" style="56" customWidth="1"/>
    <col min="11306" max="11306" width="0.5703125" style="56" customWidth="1"/>
    <col min="11307" max="11307" width="2.140625" style="56" customWidth="1"/>
    <col min="11308" max="11308" width="0.5703125" style="56" customWidth="1"/>
    <col min="11309" max="11309" width="2.28515625" style="56" customWidth="1"/>
    <col min="11310" max="11310" width="0.5703125" style="56" customWidth="1"/>
    <col min="11311" max="11311" width="2.140625" style="56" customWidth="1"/>
    <col min="11312" max="11312" width="0.5703125" style="56" customWidth="1"/>
    <col min="11313" max="11313" width="2.28515625" style="56" customWidth="1"/>
    <col min="11314" max="11314" width="0.5703125" style="56" customWidth="1"/>
    <col min="11315" max="11315" width="2.140625" style="56" customWidth="1"/>
    <col min="11316" max="11316" width="0.5703125" style="56" customWidth="1"/>
    <col min="11317" max="11317" width="2.28515625" style="56" customWidth="1"/>
    <col min="11318" max="11318" width="0.5703125" style="56" customWidth="1"/>
    <col min="11319" max="11319" width="2.140625" style="56" customWidth="1"/>
    <col min="11320" max="11320" width="0.5703125" style="56" customWidth="1"/>
    <col min="11321" max="11321" width="2.140625" style="56" customWidth="1"/>
    <col min="11322" max="11322" width="0.5703125" style="56" customWidth="1"/>
    <col min="11323" max="11323" width="2.28515625" style="56" customWidth="1"/>
    <col min="11324" max="11324" width="0.5703125" style="56" customWidth="1"/>
    <col min="11325" max="11325" width="2.140625" style="56" customWidth="1"/>
    <col min="11326" max="11326" width="0.5703125" style="56" customWidth="1"/>
    <col min="11327" max="11327" width="2.140625" style="56" customWidth="1"/>
    <col min="11328" max="11328" width="0.5703125" style="56" customWidth="1"/>
    <col min="11329" max="11329" width="2.140625" style="56" customWidth="1"/>
    <col min="11330" max="11330" width="0.5703125" style="56" customWidth="1"/>
    <col min="11331" max="11331" width="2.140625" style="56" customWidth="1"/>
    <col min="11332" max="11332" width="0.5703125" style="56" customWidth="1"/>
    <col min="11333" max="11333" width="2.28515625" style="56" customWidth="1"/>
    <col min="11334" max="11334" width="0.5703125" style="56" customWidth="1"/>
    <col min="11335" max="11335" width="2.140625" style="56" customWidth="1"/>
    <col min="11336" max="11336" width="0.5703125" style="56" customWidth="1"/>
    <col min="11337" max="11337" width="2.140625" style="56" customWidth="1"/>
    <col min="11338" max="11338" width="0.5703125" style="56" customWidth="1"/>
    <col min="11339" max="11339" width="2.140625" style="56" customWidth="1"/>
    <col min="11340" max="11340" width="0.42578125" style="56" customWidth="1"/>
    <col min="11341" max="11520" width="9.140625" style="56"/>
    <col min="11521" max="11521" width="0.7109375" style="56" customWidth="1"/>
    <col min="11522" max="11522" width="0.5703125" style="56" customWidth="1"/>
    <col min="11523" max="11523" width="2.140625" style="56" customWidth="1"/>
    <col min="11524" max="11524" width="0.5703125" style="56" customWidth="1"/>
    <col min="11525" max="11525" width="2.140625" style="56" customWidth="1"/>
    <col min="11526" max="11526" width="0.5703125" style="56" customWidth="1"/>
    <col min="11527" max="11527" width="2.140625" style="56" customWidth="1"/>
    <col min="11528" max="11528" width="0.5703125" style="56" customWidth="1"/>
    <col min="11529" max="11529" width="2.140625" style="56" customWidth="1"/>
    <col min="11530" max="11530" width="0.5703125" style="56" customWidth="1"/>
    <col min="11531" max="11531" width="2.140625" style="56" customWidth="1"/>
    <col min="11532" max="11532" width="0.5703125" style="56" customWidth="1"/>
    <col min="11533" max="11533" width="2.28515625" style="56" customWidth="1"/>
    <col min="11534" max="11534" width="0.5703125" style="56" customWidth="1"/>
    <col min="11535" max="11535" width="2.140625" style="56" customWidth="1"/>
    <col min="11536" max="11536" width="0.5703125" style="56" customWidth="1"/>
    <col min="11537" max="11537" width="2.140625" style="56" customWidth="1"/>
    <col min="11538" max="11538" width="0.5703125" style="56" customWidth="1"/>
    <col min="11539" max="11539" width="2.140625" style="56" customWidth="1"/>
    <col min="11540" max="11540" width="0.5703125" style="56" customWidth="1"/>
    <col min="11541" max="11541" width="2.140625" style="56" customWidth="1"/>
    <col min="11542" max="11542" width="0.5703125" style="56" customWidth="1"/>
    <col min="11543" max="11543" width="2.140625" style="56" customWidth="1"/>
    <col min="11544" max="11544" width="0.5703125" style="56" customWidth="1"/>
    <col min="11545" max="11545" width="2.140625" style="56" customWidth="1"/>
    <col min="11546" max="11546" width="0.5703125" style="56" customWidth="1"/>
    <col min="11547" max="11547" width="2.140625" style="56" customWidth="1"/>
    <col min="11548" max="11548" width="0.5703125" style="56" customWidth="1"/>
    <col min="11549" max="11549" width="2.28515625" style="56" customWidth="1"/>
    <col min="11550" max="11550" width="0.5703125" style="56" customWidth="1"/>
    <col min="11551" max="11551" width="2.28515625" style="56" customWidth="1"/>
    <col min="11552" max="11552" width="0.5703125" style="56" customWidth="1"/>
    <col min="11553" max="11553" width="2.28515625" style="56" customWidth="1"/>
    <col min="11554" max="11554" width="0.5703125" style="56" customWidth="1"/>
    <col min="11555" max="11555" width="2.140625" style="56" customWidth="1"/>
    <col min="11556" max="11556" width="0.5703125" style="56" customWidth="1"/>
    <col min="11557" max="11557" width="2.140625" style="56" customWidth="1"/>
    <col min="11558" max="11558" width="0.5703125" style="56" customWidth="1"/>
    <col min="11559" max="11559" width="2.28515625" style="56" customWidth="1"/>
    <col min="11560" max="11560" width="0.5703125" style="56" customWidth="1"/>
    <col min="11561" max="11561" width="2.140625" style="56" customWidth="1"/>
    <col min="11562" max="11562" width="0.5703125" style="56" customWidth="1"/>
    <col min="11563" max="11563" width="2.140625" style="56" customWidth="1"/>
    <col min="11564" max="11564" width="0.5703125" style="56" customWidth="1"/>
    <col min="11565" max="11565" width="2.28515625" style="56" customWidth="1"/>
    <col min="11566" max="11566" width="0.5703125" style="56" customWidth="1"/>
    <col min="11567" max="11567" width="2.140625" style="56" customWidth="1"/>
    <col min="11568" max="11568" width="0.5703125" style="56" customWidth="1"/>
    <col min="11569" max="11569" width="2.28515625" style="56" customWidth="1"/>
    <col min="11570" max="11570" width="0.5703125" style="56" customWidth="1"/>
    <col min="11571" max="11571" width="2.140625" style="56" customWidth="1"/>
    <col min="11572" max="11572" width="0.5703125" style="56" customWidth="1"/>
    <col min="11573" max="11573" width="2.28515625" style="56" customWidth="1"/>
    <col min="11574" max="11574" width="0.5703125" style="56" customWidth="1"/>
    <col min="11575" max="11575" width="2.140625" style="56" customWidth="1"/>
    <col min="11576" max="11576" width="0.5703125" style="56" customWidth="1"/>
    <col min="11577" max="11577" width="2.140625" style="56" customWidth="1"/>
    <col min="11578" max="11578" width="0.5703125" style="56" customWidth="1"/>
    <col min="11579" max="11579" width="2.28515625" style="56" customWidth="1"/>
    <col min="11580" max="11580" width="0.5703125" style="56" customWidth="1"/>
    <col min="11581" max="11581" width="2.140625" style="56" customWidth="1"/>
    <col min="11582" max="11582" width="0.5703125" style="56" customWidth="1"/>
    <col min="11583" max="11583" width="2.140625" style="56" customWidth="1"/>
    <col min="11584" max="11584" width="0.5703125" style="56" customWidth="1"/>
    <col min="11585" max="11585" width="2.140625" style="56" customWidth="1"/>
    <col min="11586" max="11586" width="0.5703125" style="56" customWidth="1"/>
    <col min="11587" max="11587" width="2.140625" style="56" customWidth="1"/>
    <col min="11588" max="11588" width="0.5703125" style="56" customWidth="1"/>
    <col min="11589" max="11589" width="2.28515625" style="56" customWidth="1"/>
    <col min="11590" max="11590" width="0.5703125" style="56" customWidth="1"/>
    <col min="11591" max="11591" width="2.140625" style="56" customWidth="1"/>
    <col min="11592" max="11592" width="0.5703125" style="56" customWidth="1"/>
    <col min="11593" max="11593" width="2.140625" style="56" customWidth="1"/>
    <col min="11594" max="11594" width="0.5703125" style="56" customWidth="1"/>
    <col min="11595" max="11595" width="2.140625" style="56" customWidth="1"/>
    <col min="11596" max="11596" width="0.42578125" style="56" customWidth="1"/>
    <col min="11597" max="11776" width="9.140625" style="56"/>
    <col min="11777" max="11777" width="0.7109375" style="56" customWidth="1"/>
    <col min="11778" max="11778" width="0.5703125" style="56" customWidth="1"/>
    <col min="11779" max="11779" width="2.140625" style="56" customWidth="1"/>
    <col min="11780" max="11780" width="0.5703125" style="56" customWidth="1"/>
    <col min="11781" max="11781" width="2.140625" style="56" customWidth="1"/>
    <col min="11782" max="11782" width="0.5703125" style="56" customWidth="1"/>
    <col min="11783" max="11783" width="2.140625" style="56" customWidth="1"/>
    <col min="11784" max="11784" width="0.5703125" style="56" customWidth="1"/>
    <col min="11785" max="11785" width="2.140625" style="56" customWidth="1"/>
    <col min="11786" max="11786" width="0.5703125" style="56" customWidth="1"/>
    <col min="11787" max="11787" width="2.140625" style="56" customWidth="1"/>
    <col min="11788" max="11788" width="0.5703125" style="56" customWidth="1"/>
    <col min="11789" max="11789" width="2.28515625" style="56" customWidth="1"/>
    <col min="11790" max="11790" width="0.5703125" style="56" customWidth="1"/>
    <col min="11791" max="11791" width="2.140625" style="56" customWidth="1"/>
    <col min="11792" max="11792" width="0.5703125" style="56" customWidth="1"/>
    <col min="11793" max="11793" width="2.140625" style="56" customWidth="1"/>
    <col min="11794" max="11794" width="0.5703125" style="56" customWidth="1"/>
    <col min="11795" max="11795" width="2.140625" style="56" customWidth="1"/>
    <col min="11796" max="11796" width="0.5703125" style="56" customWidth="1"/>
    <col min="11797" max="11797" width="2.140625" style="56" customWidth="1"/>
    <col min="11798" max="11798" width="0.5703125" style="56" customWidth="1"/>
    <col min="11799" max="11799" width="2.140625" style="56" customWidth="1"/>
    <col min="11800" max="11800" width="0.5703125" style="56" customWidth="1"/>
    <col min="11801" max="11801" width="2.140625" style="56" customWidth="1"/>
    <col min="11802" max="11802" width="0.5703125" style="56" customWidth="1"/>
    <col min="11803" max="11803" width="2.140625" style="56" customWidth="1"/>
    <col min="11804" max="11804" width="0.5703125" style="56" customWidth="1"/>
    <col min="11805" max="11805" width="2.28515625" style="56" customWidth="1"/>
    <col min="11806" max="11806" width="0.5703125" style="56" customWidth="1"/>
    <col min="11807" max="11807" width="2.28515625" style="56" customWidth="1"/>
    <col min="11808" max="11808" width="0.5703125" style="56" customWidth="1"/>
    <col min="11809" max="11809" width="2.28515625" style="56" customWidth="1"/>
    <col min="11810" max="11810" width="0.5703125" style="56" customWidth="1"/>
    <col min="11811" max="11811" width="2.140625" style="56" customWidth="1"/>
    <col min="11812" max="11812" width="0.5703125" style="56" customWidth="1"/>
    <col min="11813" max="11813" width="2.140625" style="56" customWidth="1"/>
    <col min="11814" max="11814" width="0.5703125" style="56" customWidth="1"/>
    <col min="11815" max="11815" width="2.28515625" style="56" customWidth="1"/>
    <col min="11816" max="11816" width="0.5703125" style="56" customWidth="1"/>
    <col min="11817" max="11817" width="2.140625" style="56" customWidth="1"/>
    <col min="11818" max="11818" width="0.5703125" style="56" customWidth="1"/>
    <col min="11819" max="11819" width="2.140625" style="56" customWidth="1"/>
    <col min="11820" max="11820" width="0.5703125" style="56" customWidth="1"/>
    <col min="11821" max="11821" width="2.28515625" style="56" customWidth="1"/>
    <col min="11822" max="11822" width="0.5703125" style="56" customWidth="1"/>
    <col min="11823" max="11823" width="2.140625" style="56" customWidth="1"/>
    <col min="11824" max="11824" width="0.5703125" style="56" customWidth="1"/>
    <col min="11825" max="11825" width="2.28515625" style="56" customWidth="1"/>
    <col min="11826" max="11826" width="0.5703125" style="56" customWidth="1"/>
    <col min="11827" max="11827" width="2.140625" style="56" customWidth="1"/>
    <col min="11828" max="11828" width="0.5703125" style="56" customWidth="1"/>
    <col min="11829" max="11829" width="2.28515625" style="56" customWidth="1"/>
    <col min="11830" max="11830" width="0.5703125" style="56" customWidth="1"/>
    <col min="11831" max="11831" width="2.140625" style="56" customWidth="1"/>
    <col min="11832" max="11832" width="0.5703125" style="56" customWidth="1"/>
    <col min="11833" max="11833" width="2.140625" style="56" customWidth="1"/>
    <col min="11834" max="11834" width="0.5703125" style="56" customWidth="1"/>
    <col min="11835" max="11835" width="2.28515625" style="56" customWidth="1"/>
    <col min="11836" max="11836" width="0.5703125" style="56" customWidth="1"/>
    <col min="11837" max="11837" width="2.140625" style="56" customWidth="1"/>
    <col min="11838" max="11838" width="0.5703125" style="56" customWidth="1"/>
    <col min="11839" max="11839" width="2.140625" style="56" customWidth="1"/>
    <col min="11840" max="11840" width="0.5703125" style="56" customWidth="1"/>
    <col min="11841" max="11841" width="2.140625" style="56" customWidth="1"/>
    <col min="11842" max="11842" width="0.5703125" style="56" customWidth="1"/>
    <col min="11843" max="11843" width="2.140625" style="56" customWidth="1"/>
    <col min="11844" max="11844" width="0.5703125" style="56" customWidth="1"/>
    <col min="11845" max="11845" width="2.28515625" style="56" customWidth="1"/>
    <col min="11846" max="11846" width="0.5703125" style="56" customWidth="1"/>
    <col min="11847" max="11847" width="2.140625" style="56" customWidth="1"/>
    <col min="11848" max="11848" width="0.5703125" style="56" customWidth="1"/>
    <col min="11849" max="11849" width="2.140625" style="56" customWidth="1"/>
    <col min="11850" max="11850" width="0.5703125" style="56" customWidth="1"/>
    <col min="11851" max="11851" width="2.140625" style="56" customWidth="1"/>
    <col min="11852" max="11852" width="0.42578125" style="56" customWidth="1"/>
    <col min="11853" max="12032" width="9.140625" style="56"/>
    <col min="12033" max="12033" width="0.7109375" style="56" customWidth="1"/>
    <col min="12034" max="12034" width="0.5703125" style="56" customWidth="1"/>
    <col min="12035" max="12035" width="2.140625" style="56" customWidth="1"/>
    <col min="12036" max="12036" width="0.5703125" style="56" customWidth="1"/>
    <col min="12037" max="12037" width="2.140625" style="56" customWidth="1"/>
    <col min="12038" max="12038" width="0.5703125" style="56" customWidth="1"/>
    <col min="12039" max="12039" width="2.140625" style="56" customWidth="1"/>
    <col min="12040" max="12040" width="0.5703125" style="56" customWidth="1"/>
    <col min="12041" max="12041" width="2.140625" style="56" customWidth="1"/>
    <col min="12042" max="12042" width="0.5703125" style="56" customWidth="1"/>
    <col min="12043" max="12043" width="2.140625" style="56" customWidth="1"/>
    <col min="12044" max="12044" width="0.5703125" style="56" customWidth="1"/>
    <col min="12045" max="12045" width="2.28515625" style="56" customWidth="1"/>
    <col min="12046" max="12046" width="0.5703125" style="56" customWidth="1"/>
    <col min="12047" max="12047" width="2.140625" style="56" customWidth="1"/>
    <col min="12048" max="12048" width="0.5703125" style="56" customWidth="1"/>
    <col min="12049" max="12049" width="2.140625" style="56" customWidth="1"/>
    <col min="12050" max="12050" width="0.5703125" style="56" customWidth="1"/>
    <col min="12051" max="12051" width="2.140625" style="56" customWidth="1"/>
    <col min="12052" max="12052" width="0.5703125" style="56" customWidth="1"/>
    <col min="12053" max="12053" width="2.140625" style="56" customWidth="1"/>
    <col min="12054" max="12054" width="0.5703125" style="56" customWidth="1"/>
    <col min="12055" max="12055" width="2.140625" style="56" customWidth="1"/>
    <col min="12056" max="12056" width="0.5703125" style="56" customWidth="1"/>
    <col min="12057" max="12057" width="2.140625" style="56" customWidth="1"/>
    <col min="12058" max="12058" width="0.5703125" style="56" customWidth="1"/>
    <col min="12059" max="12059" width="2.140625" style="56" customWidth="1"/>
    <col min="12060" max="12060" width="0.5703125" style="56" customWidth="1"/>
    <col min="12061" max="12061" width="2.28515625" style="56" customWidth="1"/>
    <col min="12062" max="12062" width="0.5703125" style="56" customWidth="1"/>
    <col min="12063" max="12063" width="2.28515625" style="56" customWidth="1"/>
    <col min="12064" max="12064" width="0.5703125" style="56" customWidth="1"/>
    <col min="12065" max="12065" width="2.28515625" style="56" customWidth="1"/>
    <col min="12066" max="12066" width="0.5703125" style="56" customWidth="1"/>
    <col min="12067" max="12067" width="2.140625" style="56" customWidth="1"/>
    <col min="12068" max="12068" width="0.5703125" style="56" customWidth="1"/>
    <col min="12069" max="12069" width="2.140625" style="56" customWidth="1"/>
    <col min="12070" max="12070" width="0.5703125" style="56" customWidth="1"/>
    <col min="12071" max="12071" width="2.28515625" style="56" customWidth="1"/>
    <col min="12072" max="12072" width="0.5703125" style="56" customWidth="1"/>
    <col min="12073" max="12073" width="2.140625" style="56" customWidth="1"/>
    <col min="12074" max="12074" width="0.5703125" style="56" customWidth="1"/>
    <col min="12075" max="12075" width="2.140625" style="56" customWidth="1"/>
    <col min="12076" max="12076" width="0.5703125" style="56" customWidth="1"/>
    <col min="12077" max="12077" width="2.28515625" style="56" customWidth="1"/>
    <col min="12078" max="12078" width="0.5703125" style="56" customWidth="1"/>
    <col min="12079" max="12079" width="2.140625" style="56" customWidth="1"/>
    <col min="12080" max="12080" width="0.5703125" style="56" customWidth="1"/>
    <col min="12081" max="12081" width="2.28515625" style="56" customWidth="1"/>
    <col min="12082" max="12082" width="0.5703125" style="56" customWidth="1"/>
    <col min="12083" max="12083" width="2.140625" style="56" customWidth="1"/>
    <col min="12084" max="12084" width="0.5703125" style="56" customWidth="1"/>
    <col min="12085" max="12085" width="2.28515625" style="56" customWidth="1"/>
    <col min="12086" max="12086" width="0.5703125" style="56" customWidth="1"/>
    <col min="12087" max="12087" width="2.140625" style="56" customWidth="1"/>
    <col min="12088" max="12088" width="0.5703125" style="56" customWidth="1"/>
    <col min="12089" max="12089" width="2.140625" style="56" customWidth="1"/>
    <col min="12090" max="12090" width="0.5703125" style="56" customWidth="1"/>
    <col min="12091" max="12091" width="2.28515625" style="56" customWidth="1"/>
    <col min="12092" max="12092" width="0.5703125" style="56" customWidth="1"/>
    <col min="12093" max="12093" width="2.140625" style="56" customWidth="1"/>
    <col min="12094" max="12094" width="0.5703125" style="56" customWidth="1"/>
    <col min="12095" max="12095" width="2.140625" style="56" customWidth="1"/>
    <col min="12096" max="12096" width="0.5703125" style="56" customWidth="1"/>
    <col min="12097" max="12097" width="2.140625" style="56" customWidth="1"/>
    <col min="12098" max="12098" width="0.5703125" style="56" customWidth="1"/>
    <col min="12099" max="12099" width="2.140625" style="56" customWidth="1"/>
    <col min="12100" max="12100" width="0.5703125" style="56" customWidth="1"/>
    <col min="12101" max="12101" width="2.28515625" style="56" customWidth="1"/>
    <col min="12102" max="12102" width="0.5703125" style="56" customWidth="1"/>
    <col min="12103" max="12103" width="2.140625" style="56" customWidth="1"/>
    <col min="12104" max="12104" width="0.5703125" style="56" customWidth="1"/>
    <col min="12105" max="12105" width="2.140625" style="56" customWidth="1"/>
    <col min="12106" max="12106" width="0.5703125" style="56" customWidth="1"/>
    <col min="12107" max="12107" width="2.140625" style="56" customWidth="1"/>
    <col min="12108" max="12108" width="0.42578125" style="56" customWidth="1"/>
    <col min="12109" max="12288" width="9.140625" style="56"/>
    <col min="12289" max="12289" width="0.7109375" style="56" customWidth="1"/>
    <col min="12290" max="12290" width="0.5703125" style="56" customWidth="1"/>
    <col min="12291" max="12291" width="2.140625" style="56" customWidth="1"/>
    <col min="12292" max="12292" width="0.5703125" style="56" customWidth="1"/>
    <col min="12293" max="12293" width="2.140625" style="56" customWidth="1"/>
    <col min="12294" max="12294" width="0.5703125" style="56" customWidth="1"/>
    <col min="12295" max="12295" width="2.140625" style="56" customWidth="1"/>
    <col min="12296" max="12296" width="0.5703125" style="56" customWidth="1"/>
    <col min="12297" max="12297" width="2.140625" style="56" customWidth="1"/>
    <col min="12298" max="12298" width="0.5703125" style="56" customWidth="1"/>
    <col min="12299" max="12299" width="2.140625" style="56" customWidth="1"/>
    <col min="12300" max="12300" width="0.5703125" style="56" customWidth="1"/>
    <col min="12301" max="12301" width="2.28515625" style="56" customWidth="1"/>
    <col min="12302" max="12302" width="0.5703125" style="56" customWidth="1"/>
    <col min="12303" max="12303" width="2.140625" style="56" customWidth="1"/>
    <col min="12304" max="12304" width="0.5703125" style="56" customWidth="1"/>
    <col min="12305" max="12305" width="2.140625" style="56" customWidth="1"/>
    <col min="12306" max="12306" width="0.5703125" style="56" customWidth="1"/>
    <col min="12307" max="12307" width="2.140625" style="56" customWidth="1"/>
    <col min="12308" max="12308" width="0.5703125" style="56" customWidth="1"/>
    <col min="12309" max="12309" width="2.140625" style="56" customWidth="1"/>
    <col min="12310" max="12310" width="0.5703125" style="56" customWidth="1"/>
    <col min="12311" max="12311" width="2.140625" style="56" customWidth="1"/>
    <col min="12312" max="12312" width="0.5703125" style="56" customWidth="1"/>
    <col min="12313" max="12313" width="2.140625" style="56" customWidth="1"/>
    <col min="12314" max="12314" width="0.5703125" style="56" customWidth="1"/>
    <col min="12315" max="12315" width="2.140625" style="56" customWidth="1"/>
    <col min="12316" max="12316" width="0.5703125" style="56" customWidth="1"/>
    <col min="12317" max="12317" width="2.28515625" style="56" customWidth="1"/>
    <col min="12318" max="12318" width="0.5703125" style="56" customWidth="1"/>
    <col min="12319" max="12319" width="2.28515625" style="56" customWidth="1"/>
    <col min="12320" max="12320" width="0.5703125" style="56" customWidth="1"/>
    <col min="12321" max="12321" width="2.28515625" style="56" customWidth="1"/>
    <col min="12322" max="12322" width="0.5703125" style="56" customWidth="1"/>
    <col min="12323" max="12323" width="2.140625" style="56" customWidth="1"/>
    <col min="12324" max="12324" width="0.5703125" style="56" customWidth="1"/>
    <col min="12325" max="12325" width="2.140625" style="56" customWidth="1"/>
    <col min="12326" max="12326" width="0.5703125" style="56" customWidth="1"/>
    <col min="12327" max="12327" width="2.28515625" style="56" customWidth="1"/>
    <col min="12328" max="12328" width="0.5703125" style="56" customWidth="1"/>
    <col min="12329" max="12329" width="2.140625" style="56" customWidth="1"/>
    <col min="12330" max="12330" width="0.5703125" style="56" customWidth="1"/>
    <col min="12331" max="12331" width="2.140625" style="56" customWidth="1"/>
    <col min="12332" max="12332" width="0.5703125" style="56" customWidth="1"/>
    <col min="12333" max="12333" width="2.28515625" style="56" customWidth="1"/>
    <col min="12334" max="12334" width="0.5703125" style="56" customWidth="1"/>
    <col min="12335" max="12335" width="2.140625" style="56" customWidth="1"/>
    <col min="12336" max="12336" width="0.5703125" style="56" customWidth="1"/>
    <col min="12337" max="12337" width="2.28515625" style="56" customWidth="1"/>
    <col min="12338" max="12338" width="0.5703125" style="56" customWidth="1"/>
    <col min="12339" max="12339" width="2.140625" style="56" customWidth="1"/>
    <col min="12340" max="12340" width="0.5703125" style="56" customWidth="1"/>
    <col min="12341" max="12341" width="2.28515625" style="56" customWidth="1"/>
    <col min="12342" max="12342" width="0.5703125" style="56" customWidth="1"/>
    <col min="12343" max="12343" width="2.140625" style="56" customWidth="1"/>
    <col min="12344" max="12344" width="0.5703125" style="56" customWidth="1"/>
    <col min="12345" max="12345" width="2.140625" style="56" customWidth="1"/>
    <col min="12346" max="12346" width="0.5703125" style="56" customWidth="1"/>
    <col min="12347" max="12347" width="2.28515625" style="56" customWidth="1"/>
    <col min="12348" max="12348" width="0.5703125" style="56" customWidth="1"/>
    <col min="12349" max="12349" width="2.140625" style="56" customWidth="1"/>
    <col min="12350" max="12350" width="0.5703125" style="56" customWidth="1"/>
    <col min="12351" max="12351" width="2.140625" style="56" customWidth="1"/>
    <col min="12352" max="12352" width="0.5703125" style="56" customWidth="1"/>
    <col min="12353" max="12353" width="2.140625" style="56" customWidth="1"/>
    <col min="12354" max="12354" width="0.5703125" style="56" customWidth="1"/>
    <col min="12355" max="12355" width="2.140625" style="56" customWidth="1"/>
    <col min="12356" max="12356" width="0.5703125" style="56" customWidth="1"/>
    <col min="12357" max="12357" width="2.28515625" style="56" customWidth="1"/>
    <col min="12358" max="12358" width="0.5703125" style="56" customWidth="1"/>
    <col min="12359" max="12359" width="2.140625" style="56" customWidth="1"/>
    <col min="12360" max="12360" width="0.5703125" style="56" customWidth="1"/>
    <col min="12361" max="12361" width="2.140625" style="56" customWidth="1"/>
    <col min="12362" max="12362" width="0.5703125" style="56" customWidth="1"/>
    <col min="12363" max="12363" width="2.140625" style="56" customWidth="1"/>
    <col min="12364" max="12364" width="0.42578125" style="56" customWidth="1"/>
    <col min="12365" max="12544" width="9.140625" style="56"/>
    <col min="12545" max="12545" width="0.7109375" style="56" customWidth="1"/>
    <col min="12546" max="12546" width="0.5703125" style="56" customWidth="1"/>
    <col min="12547" max="12547" width="2.140625" style="56" customWidth="1"/>
    <col min="12548" max="12548" width="0.5703125" style="56" customWidth="1"/>
    <col min="12549" max="12549" width="2.140625" style="56" customWidth="1"/>
    <col min="12550" max="12550" width="0.5703125" style="56" customWidth="1"/>
    <col min="12551" max="12551" width="2.140625" style="56" customWidth="1"/>
    <col min="12552" max="12552" width="0.5703125" style="56" customWidth="1"/>
    <col min="12553" max="12553" width="2.140625" style="56" customWidth="1"/>
    <col min="12554" max="12554" width="0.5703125" style="56" customWidth="1"/>
    <col min="12555" max="12555" width="2.140625" style="56" customWidth="1"/>
    <col min="12556" max="12556" width="0.5703125" style="56" customWidth="1"/>
    <col min="12557" max="12557" width="2.28515625" style="56" customWidth="1"/>
    <col min="12558" max="12558" width="0.5703125" style="56" customWidth="1"/>
    <col min="12559" max="12559" width="2.140625" style="56" customWidth="1"/>
    <col min="12560" max="12560" width="0.5703125" style="56" customWidth="1"/>
    <col min="12561" max="12561" width="2.140625" style="56" customWidth="1"/>
    <col min="12562" max="12562" width="0.5703125" style="56" customWidth="1"/>
    <col min="12563" max="12563" width="2.140625" style="56" customWidth="1"/>
    <col min="12564" max="12564" width="0.5703125" style="56" customWidth="1"/>
    <col min="12565" max="12565" width="2.140625" style="56" customWidth="1"/>
    <col min="12566" max="12566" width="0.5703125" style="56" customWidth="1"/>
    <col min="12567" max="12567" width="2.140625" style="56" customWidth="1"/>
    <col min="12568" max="12568" width="0.5703125" style="56" customWidth="1"/>
    <col min="12569" max="12569" width="2.140625" style="56" customWidth="1"/>
    <col min="12570" max="12570" width="0.5703125" style="56" customWidth="1"/>
    <col min="12571" max="12571" width="2.140625" style="56" customWidth="1"/>
    <col min="12572" max="12572" width="0.5703125" style="56" customWidth="1"/>
    <col min="12573" max="12573" width="2.28515625" style="56" customWidth="1"/>
    <col min="12574" max="12574" width="0.5703125" style="56" customWidth="1"/>
    <col min="12575" max="12575" width="2.28515625" style="56" customWidth="1"/>
    <col min="12576" max="12576" width="0.5703125" style="56" customWidth="1"/>
    <col min="12577" max="12577" width="2.28515625" style="56" customWidth="1"/>
    <col min="12578" max="12578" width="0.5703125" style="56" customWidth="1"/>
    <col min="12579" max="12579" width="2.140625" style="56" customWidth="1"/>
    <col min="12580" max="12580" width="0.5703125" style="56" customWidth="1"/>
    <col min="12581" max="12581" width="2.140625" style="56" customWidth="1"/>
    <col min="12582" max="12582" width="0.5703125" style="56" customWidth="1"/>
    <col min="12583" max="12583" width="2.28515625" style="56" customWidth="1"/>
    <col min="12584" max="12584" width="0.5703125" style="56" customWidth="1"/>
    <col min="12585" max="12585" width="2.140625" style="56" customWidth="1"/>
    <col min="12586" max="12586" width="0.5703125" style="56" customWidth="1"/>
    <col min="12587" max="12587" width="2.140625" style="56" customWidth="1"/>
    <col min="12588" max="12588" width="0.5703125" style="56" customWidth="1"/>
    <col min="12589" max="12589" width="2.28515625" style="56" customWidth="1"/>
    <col min="12590" max="12590" width="0.5703125" style="56" customWidth="1"/>
    <col min="12591" max="12591" width="2.140625" style="56" customWidth="1"/>
    <col min="12592" max="12592" width="0.5703125" style="56" customWidth="1"/>
    <col min="12593" max="12593" width="2.28515625" style="56" customWidth="1"/>
    <col min="12594" max="12594" width="0.5703125" style="56" customWidth="1"/>
    <col min="12595" max="12595" width="2.140625" style="56" customWidth="1"/>
    <col min="12596" max="12596" width="0.5703125" style="56" customWidth="1"/>
    <col min="12597" max="12597" width="2.28515625" style="56" customWidth="1"/>
    <col min="12598" max="12598" width="0.5703125" style="56" customWidth="1"/>
    <col min="12599" max="12599" width="2.140625" style="56" customWidth="1"/>
    <col min="12600" max="12600" width="0.5703125" style="56" customWidth="1"/>
    <col min="12601" max="12601" width="2.140625" style="56" customWidth="1"/>
    <col min="12602" max="12602" width="0.5703125" style="56" customWidth="1"/>
    <col min="12603" max="12603" width="2.28515625" style="56" customWidth="1"/>
    <col min="12604" max="12604" width="0.5703125" style="56" customWidth="1"/>
    <col min="12605" max="12605" width="2.140625" style="56" customWidth="1"/>
    <col min="12606" max="12606" width="0.5703125" style="56" customWidth="1"/>
    <col min="12607" max="12607" width="2.140625" style="56" customWidth="1"/>
    <col min="12608" max="12608" width="0.5703125" style="56" customWidth="1"/>
    <col min="12609" max="12609" width="2.140625" style="56" customWidth="1"/>
    <col min="12610" max="12610" width="0.5703125" style="56" customWidth="1"/>
    <col min="12611" max="12611" width="2.140625" style="56" customWidth="1"/>
    <col min="12612" max="12612" width="0.5703125" style="56" customWidth="1"/>
    <col min="12613" max="12613" width="2.28515625" style="56" customWidth="1"/>
    <col min="12614" max="12614" width="0.5703125" style="56" customWidth="1"/>
    <col min="12615" max="12615" width="2.140625" style="56" customWidth="1"/>
    <col min="12616" max="12616" width="0.5703125" style="56" customWidth="1"/>
    <col min="12617" max="12617" width="2.140625" style="56" customWidth="1"/>
    <col min="12618" max="12618" width="0.5703125" style="56" customWidth="1"/>
    <col min="12619" max="12619" width="2.140625" style="56" customWidth="1"/>
    <col min="12620" max="12620" width="0.42578125" style="56" customWidth="1"/>
    <col min="12621" max="12800" width="9.140625" style="56"/>
    <col min="12801" max="12801" width="0.7109375" style="56" customWidth="1"/>
    <col min="12802" max="12802" width="0.5703125" style="56" customWidth="1"/>
    <col min="12803" max="12803" width="2.140625" style="56" customWidth="1"/>
    <col min="12804" max="12804" width="0.5703125" style="56" customWidth="1"/>
    <col min="12805" max="12805" width="2.140625" style="56" customWidth="1"/>
    <col min="12806" max="12806" width="0.5703125" style="56" customWidth="1"/>
    <col min="12807" max="12807" width="2.140625" style="56" customWidth="1"/>
    <col min="12808" max="12808" width="0.5703125" style="56" customWidth="1"/>
    <col min="12809" max="12809" width="2.140625" style="56" customWidth="1"/>
    <col min="12810" max="12810" width="0.5703125" style="56" customWidth="1"/>
    <col min="12811" max="12811" width="2.140625" style="56" customWidth="1"/>
    <col min="12812" max="12812" width="0.5703125" style="56" customWidth="1"/>
    <col min="12813" max="12813" width="2.28515625" style="56" customWidth="1"/>
    <col min="12814" max="12814" width="0.5703125" style="56" customWidth="1"/>
    <col min="12815" max="12815" width="2.140625" style="56" customWidth="1"/>
    <col min="12816" max="12816" width="0.5703125" style="56" customWidth="1"/>
    <col min="12817" max="12817" width="2.140625" style="56" customWidth="1"/>
    <col min="12818" max="12818" width="0.5703125" style="56" customWidth="1"/>
    <col min="12819" max="12819" width="2.140625" style="56" customWidth="1"/>
    <col min="12820" max="12820" width="0.5703125" style="56" customWidth="1"/>
    <col min="12821" max="12821" width="2.140625" style="56" customWidth="1"/>
    <col min="12822" max="12822" width="0.5703125" style="56" customWidth="1"/>
    <col min="12823" max="12823" width="2.140625" style="56" customWidth="1"/>
    <col min="12824" max="12824" width="0.5703125" style="56" customWidth="1"/>
    <col min="12825" max="12825" width="2.140625" style="56" customWidth="1"/>
    <col min="12826" max="12826" width="0.5703125" style="56" customWidth="1"/>
    <col min="12827" max="12827" width="2.140625" style="56" customWidth="1"/>
    <col min="12828" max="12828" width="0.5703125" style="56" customWidth="1"/>
    <col min="12829" max="12829" width="2.28515625" style="56" customWidth="1"/>
    <col min="12830" max="12830" width="0.5703125" style="56" customWidth="1"/>
    <col min="12831" max="12831" width="2.28515625" style="56" customWidth="1"/>
    <col min="12832" max="12832" width="0.5703125" style="56" customWidth="1"/>
    <col min="12833" max="12833" width="2.28515625" style="56" customWidth="1"/>
    <col min="12834" max="12834" width="0.5703125" style="56" customWidth="1"/>
    <col min="12835" max="12835" width="2.140625" style="56" customWidth="1"/>
    <col min="12836" max="12836" width="0.5703125" style="56" customWidth="1"/>
    <col min="12837" max="12837" width="2.140625" style="56" customWidth="1"/>
    <col min="12838" max="12838" width="0.5703125" style="56" customWidth="1"/>
    <col min="12839" max="12839" width="2.28515625" style="56" customWidth="1"/>
    <col min="12840" max="12840" width="0.5703125" style="56" customWidth="1"/>
    <col min="12841" max="12841" width="2.140625" style="56" customWidth="1"/>
    <col min="12842" max="12842" width="0.5703125" style="56" customWidth="1"/>
    <col min="12843" max="12843" width="2.140625" style="56" customWidth="1"/>
    <col min="12844" max="12844" width="0.5703125" style="56" customWidth="1"/>
    <col min="12845" max="12845" width="2.28515625" style="56" customWidth="1"/>
    <col min="12846" max="12846" width="0.5703125" style="56" customWidth="1"/>
    <col min="12847" max="12847" width="2.140625" style="56" customWidth="1"/>
    <col min="12848" max="12848" width="0.5703125" style="56" customWidth="1"/>
    <col min="12849" max="12849" width="2.28515625" style="56" customWidth="1"/>
    <col min="12850" max="12850" width="0.5703125" style="56" customWidth="1"/>
    <col min="12851" max="12851" width="2.140625" style="56" customWidth="1"/>
    <col min="12852" max="12852" width="0.5703125" style="56" customWidth="1"/>
    <col min="12853" max="12853" width="2.28515625" style="56" customWidth="1"/>
    <col min="12854" max="12854" width="0.5703125" style="56" customWidth="1"/>
    <col min="12855" max="12855" width="2.140625" style="56" customWidth="1"/>
    <col min="12856" max="12856" width="0.5703125" style="56" customWidth="1"/>
    <col min="12857" max="12857" width="2.140625" style="56" customWidth="1"/>
    <col min="12858" max="12858" width="0.5703125" style="56" customWidth="1"/>
    <col min="12859" max="12859" width="2.28515625" style="56" customWidth="1"/>
    <col min="12860" max="12860" width="0.5703125" style="56" customWidth="1"/>
    <col min="12861" max="12861" width="2.140625" style="56" customWidth="1"/>
    <col min="12862" max="12862" width="0.5703125" style="56" customWidth="1"/>
    <col min="12863" max="12863" width="2.140625" style="56" customWidth="1"/>
    <col min="12864" max="12864" width="0.5703125" style="56" customWidth="1"/>
    <col min="12865" max="12865" width="2.140625" style="56" customWidth="1"/>
    <col min="12866" max="12866" width="0.5703125" style="56" customWidth="1"/>
    <col min="12867" max="12867" width="2.140625" style="56" customWidth="1"/>
    <col min="12868" max="12868" width="0.5703125" style="56" customWidth="1"/>
    <col min="12869" max="12869" width="2.28515625" style="56" customWidth="1"/>
    <col min="12870" max="12870" width="0.5703125" style="56" customWidth="1"/>
    <col min="12871" max="12871" width="2.140625" style="56" customWidth="1"/>
    <col min="12872" max="12872" width="0.5703125" style="56" customWidth="1"/>
    <col min="12873" max="12873" width="2.140625" style="56" customWidth="1"/>
    <col min="12874" max="12874" width="0.5703125" style="56" customWidth="1"/>
    <col min="12875" max="12875" width="2.140625" style="56" customWidth="1"/>
    <col min="12876" max="12876" width="0.42578125" style="56" customWidth="1"/>
    <col min="12877" max="13056" width="9.140625" style="56"/>
    <col min="13057" max="13057" width="0.7109375" style="56" customWidth="1"/>
    <col min="13058" max="13058" width="0.5703125" style="56" customWidth="1"/>
    <col min="13059" max="13059" width="2.140625" style="56" customWidth="1"/>
    <col min="13060" max="13060" width="0.5703125" style="56" customWidth="1"/>
    <col min="13061" max="13061" width="2.140625" style="56" customWidth="1"/>
    <col min="13062" max="13062" width="0.5703125" style="56" customWidth="1"/>
    <col min="13063" max="13063" width="2.140625" style="56" customWidth="1"/>
    <col min="13064" max="13064" width="0.5703125" style="56" customWidth="1"/>
    <col min="13065" max="13065" width="2.140625" style="56" customWidth="1"/>
    <col min="13066" max="13066" width="0.5703125" style="56" customWidth="1"/>
    <col min="13067" max="13067" width="2.140625" style="56" customWidth="1"/>
    <col min="13068" max="13068" width="0.5703125" style="56" customWidth="1"/>
    <col min="13069" max="13069" width="2.28515625" style="56" customWidth="1"/>
    <col min="13070" max="13070" width="0.5703125" style="56" customWidth="1"/>
    <col min="13071" max="13071" width="2.140625" style="56" customWidth="1"/>
    <col min="13072" max="13072" width="0.5703125" style="56" customWidth="1"/>
    <col min="13073" max="13073" width="2.140625" style="56" customWidth="1"/>
    <col min="13074" max="13074" width="0.5703125" style="56" customWidth="1"/>
    <col min="13075" max="13075" width="2.140625" style="56" customWidth="1"/>
    <col min="13076" max="13076" width="0.5703125" style="56" customWidth="1"/>
    <col min="13077" max="13077" width="2.140625" style="56" customWidth="1"/>
    <col min="13078" max="13078" width="0.5703125" style="56" customWidth="1"/>
    <col min="13079" max="13079" width="2.140625" style="56" customWidth="1"/>
    <col min="13080" max="13080" width="0.5703125" style="56" customWidth="1"/>
    <col min="13081" max="13081" width="2.140625" style="56" customWidth="1"/>
    <col min="13082" max="13082" width="0.5703125" style="56" customWidth="1"/>
    <col min="13083" max="13083" width="2.140625" style="56" customWidth="1"/>
    <col min="13084" max="13084" width="0.5703125" style="56" customWidth="1"/>
    <col min="13085" max="13085" width="2.28515625" style="56" customWidth="1"/>
    <col min="13086" max="13086" width="0.5703125" style="56" customWidth="1"/>
    <col min="13087" max="13087" width="2.28515625" style="56" customWidth="1"/>
    <col min="13088" max="13088" width="0.5703125" style="56" customWidth="1"/>
    <col min="13089" max="13089" width="2.28515625" style="56" customWidth="1"/>
    <col min="13090" max="13090" width="0.5703125" style="56" customWidth="1"/>
    <col min="13091" max="13091" width="2.140625" style="56" customWidth="1"/>
    <col min="13092" max="13092" width="0.5703125" style="56" customWidth="1"/>
    <col min="13093" max="13093" width="2.140625" style="56" customWidth="1"/>
    <col min="13094" max="13094" width="0.5703125" style="56" customWidth="1"/>
    <col min="13095" max="13095" width="2.28515625" style="56" customWidth="1"/>
    <col min="13096" max="13096" width="0.5703125" style="56" customWidth="1"/>
    <col min="13097" max="13097" width="2.140625" style="56" customWidth="1"/>
    <col min="13098" max="13098" width="0.5703125" style="56" customWidth="1"/>
    <col min="13099" max="13099" width="2.140625" style="56" customWidth="1"/>
    <col min="13100" max="13100" width="0.5703125" style="56" customWidth="1"/>
    <col min="13101" max="13101" width="2.28515625" style="56" customWidth="1"/>
    <col min="13102" max="13102" width="0.5703125" style="56" customWidth="1"/>
    <col min="13103" max="13103" width="2.140625" style="56" customWidth="1"/>
    <col min="13104" max="13104" width="0.5703125" style="56" customWidth="1"/>
    <col min="13105" max="13105" width="2.28515625" style="56" customWidth="1"/>
    <col min="13106" max="13106" width="0.5703125" style="56" customWidth="1"/>
    <col min="13107" max="13107" width="2.140625" style="56" customWidth="1"/>
    <col min="13108" max="13108" width="0.5703125" style="56" customWidth="1"/>
    <col min="13109" max="13109" width="2.28515625" style="56" customWidth="1"/>
    <col min="13110" max="13110" width="0.5703125" style="56" customWidth="1"/>
    <col min="13111" max="13111" width="2.140625" style="56" customWidth="1"/>
    <col min="13112" max="13112" width="0.5703125" style="56" customWidth="1"/>
    <col min="13113" max="13113" width="2.140625" style="56" customWidth="1"/>
    <col min="13114" max="13114" width="0.5703125" style="56" customWidth="1"/>
    <col min="13115" max="13115" width="2.28515625" style="56" customWidth="1"/>
    <col min="13116" max="13116" width="0.5703125" style="56" customWidth="1"/>
    <col min="13117" max="13117" width="2.140625" style="56" customWidth="1"/>
    <col min="13118" max="13118" width="0.5703125" style="56" customWidth="1"/>
    <col min="13119" max="13119" width="2.140625" style="56" customWidth="1"/>
    <col min="13120" max="13120" width="0.5703125" style="56" customWidth="1"/>
    <col min="13121" max="13121" width="2.140625" style="56" customWidth="1"/>
    <col min="13122" max="13122" width="0.5703125" style="56" customWidth="1"/>
    <col min="13123" max="13123" width="2.140625" style="56" customWidth="1"/>
    <col min="13124" max="13124" width="0.5703125" style="56" customWidth="1"/>
    <col min="13125" max="13125" width="2.28515625" style="56" customWidth="1"/>
    <col min="13126" max="13126" width="0.5703125" style="56" customWidth="1"/>
    <col min="13127" max="13127" width="2.140625" style="56" customWidth="1"/>
    <col min="13128" max="13128" width="0.5703125" style="56" customWidth="1"/>
    <col min="13129" max="13129" width="2.140625" style="56" customWidth="1"/>
    <col min="13130" max="13130" width="0.5703125" style="56" customWidth="1"/>
    <col min="13131" max="13131" width="2.140625" style="56" customWidth="1"/>
    <col min="13132" max="13132" width="0.42578125" style="56" customWidth="1"/>
    <col min="13133" max="13312" width="9.140625" style="56"/>
    <col min="13313" max="13313" width="0.7109375" style="56" customWidth="1"/>
    <col min="13314" max="13314" width="0.5703125" style="56" customWidth="1"/>
    <col min="13315" max="13315" width="2.140625" style="56" customWidth="1"/>
    <col min="13316" max="13316" width="0.5703125" style="56" customWidth="1"/>
    <col min="13317" max="13317" width="2.140625" style="56" customWidth="1"/>
    <col min="13318" max="13318" width="0.5703125" style="56" customWidth="1"/>
    <col min="13319" max="13319" width="2.140625" style="56" customWidth="1"/>
    <col min="13320" max="13320" width="0.5703125" style="56" customWidth="1"/>
    <col min="13321" max="13321" width="2.140625" style="56" customWidth="1"/>
    <col min="13322" max="13322" width="0.5703125" style="56" customWidth="1"/>
    <col min="13323" max="13323" width="2.140625" style="56" customWidth="1"/>
    <col min="13324" max="13324" width="0.5703125" style="56" customWidth="1"/>
    <col min="13325" max="13325" width="2.28515625" style="56" customWidth="1"/>
    <col min="13326" max="13326" width="0.5703125" style="56" customWidth="1"/>
    <col min="13327" max="13327" width="2.140625" style="56" customWidth="1"/>
    <col min="13328" max="13328" width="0.5703125" style="56" customWidth="1"/>
    <col min="13329" max="13329" width="2.140625" style="56" customWidth="1"/>
    <col min="13330" max="13330" width="0.5703125" style="56" customWidth="1"/>
    <col min="13331" max="13331" width="2.140625" style="56" customWidth="1"/>
    <col min="13332" max="13332" width="0.5703125" style="56" customWidth="1"/>
    <col min="13333" max="13333" width="2.140625" style="56" customWidth="1"/>
    <col min="13334" max="13334" width="0.5703125" style="56" customWidth="1"/>
    <col min="13335" max="13335" width="2.140625" style="56" customWidth="1"/>
    <col min="13336" max="13336" width="0.5703125" style="56" customWidth="1"/>
    <col min="13337" max="13337" width="2.140625" style="56" customWidth="1"/>
    <col min="13338" max="13338" width="0.5703125" style="56" customWidth="1"/>
    <col min="13339" max="13339" width="2.140625" style="56" customWidth="1"/>
    <col min="13340" max="13340" width="0.5703125" style="56" customWidth="1"/>
    <col min="13341" max="13341" width="2.28515625" style="56" customWidth="1"/>
    <col min="13342" max="13342" width="0.5703125" style="56" customWidth="1"/>
    <col min="13343" max="13343" width="2.28515625" style="56" customWidth="1"/>
    <col min="13344" max="13344" width="0.5703125" style="56" customWidth="1"/>
    <col min="13345" max="13345" width="2.28515625" style="56" customWidth="1"/>
    <col min="13346" max="13346" width="0.5703125" style="56" customWidth="1"/>
    <col min="13347" max="13347" width="2.140625" style="56" customWidth="1"/>
    <col min="13348" max="13348" width="0.5703125" style="56" customWidth="1"/>
    <col min="13349" max="13349" width="2.140625" style="56" customWidth="1"/>
    <col min="13350" max="13350" width="0.5703125" style="56" customWidth="1"/>
    <col min="13351" max="13351" width="2.28515625" style="56" customWidth="1"/>
    <col min="13352" max="13352" width="0.5703125" style="56" customWidth="1"/>
    <col min="13353" max="13353" width="2.140625" style="56" customWidth="1"/>
    <col min="13354" max="13354" width="0.5703125" style="56" customWidth="1"/>
    <col min="13355" max="13355" width="2.140625" style="56" customWidth="1"/>
    <col min="13356" max="13356" width="0.5703125" style="56" customWidth="1"/>
    <col min="13357" max="13357" width="2.28515625" style="56" customWidth="1"/>
    <col min="13358" max="13358" width="0.5703125" style="56" customWidth="1"/>
    <col min="13359" max="13359" width="2.140625" style="56" customWidth="1"/>
    <col min="13360" max="13360" width="0.5703125" style="56" customWidth="1"/>
    <col min="13361" max="13361" width="2.28515625" style="56" customWidth="1"/>
    <col min="13362" max="13362" width="0.5703125" style="56" customWidth="1"/>
    <col min="13363" max="13363" width="2.140625" style="56" customWidth="1"/>
    <col min="13364" max="13364" width="0.5703125" style="56" customWidth="1"/>
    <col min="13365" max="13365" width="2.28515625" style="56" customWidth="1"/>
    <col min="13366" max="13366" width="0.5703125" style="56" customWidth="1"/>
    <col min="13367" max="13367" width="2.140625" style="56" customWidth="1"/>
    <col min="13368" max="13368" width="0.5703125" style="56" customWidth="1"/>
    <col min="13369" max="13369" width="2.140625" style="56" customWidth="1"/>
    <col min="13370" max="13370" width="0.5703125" style="56" customWidth="1"/>
    <col min="13371" max="13371" width="2.28515625" style="56" customWidth="1"/>
    <col min="13372" max="13372" width="0.5703125" style="56" customWidth="1"/>
    <col min="13373" max="13373" width="2.140625" style="56" customWidth="1"/>
    <col min="13374" max="13374" width="0.5703125" style="56" customWidth="1"/>
    <col min="13375" max="13375" width="2.140625" style="56" customWidth="1"/>
    <col min="13376" max="13376" width="0.5703125" style="56" customWidth="1"/>
    <col min="13377" max="13377" width="2.140625" style="56" customWidth="1"/>
    <col min="13378" max="13378" width="0.5703125" style="56" customWidth="1"/>
    <col min="13379" max="13379" width="2.140625" style="56" customWidth="1"/>
    <col min="13380" max="13380" width="0.5703125" style="56" customWidth="1"/>
    <col min="13381" max="13381" width="2.28515625" style="56" customWidth="1"/>
    <col min="13382" max="13382" width="0.5703125" style="56" customWidth="1"/>
    <col min="13383" max="13383" width="2.140625" style="56" customWidth="1"/>
    <col min="13384" max="13384" width="0.5703125" style="56" customWidth="1"/>
    <col min="13385" max="13385" width="2.140625" style="56" customWidth="1"/>
    <col min="13386" max="13386" width="0.5703125" style="56" customWidth="1"/>
    <col min="13387" max="13387" width="2.140625" style="56" customWidth="1"/>
    <col min="13388" max="13388" width="0.42578125" style="56" customWidth="1"/>
    <col min="13389" max="13568" width="9.140625" style="56"/>
    <col min="13569" max="13569" width="0.7109375" style="56" customWidth="1"/>
    <col min="13570" max="13570" width="0.5703125" style="56" customWidth="1"/>
    <col min="13571" max="13571" width="2.140625" style="56" customWidth="1"/>
    <col min="13572" max="13572" width="0.5703125" style="56" customWidth="1"/>
    <col min="13573" max="13573" width="2.140625" style="56" customWidth="1"/>
    <col min="13574" max="13574" width="0.5703125" style="56" customWidth="1"/>
    <col min="13575" max="13575" width="2.140625" style="56" customWidth="1"/>
    <col min="13576" max="13576" width="0.5703125" style="56" customWidth="1"/>
    <col min="13577" max="13577" width="2.140625" style="56" customWidth="1"/>
    <col min="13578" max="13578" width="0.5703125" style="56" customWidth="1"/>
    <col min="13579" max="13579" width="2.140625" style="56" customWidth="1"/>
    <col min="13580" max="13580" width="0.5703125" style="56" customWidth="1"/>
    <col min="13581" max="13581" width="2.28515625" style="56" customWidth="1"/>
    <col min="13582" max="13582" width="0.5703125" style="56" customWidth="1"/>
    <col min="13583" max="13583" width="2.140625" style="56" customWidth="1"/>
    <col min="13584" max="13584" width="0.5703125" style="56" customWidth="1"/>
    <col min="13585" max="13585" width="2.140625" style="56" customWidth="1"/>
    <col min="13586" max="13586" width="0.5703125" style="56" customWidth="1"/>
    <col min="13587" max="13587" width="2.140625" style="56" customWidth="1"/>
    <col min="13588" max="13588" width="0.5703125" style="56" customWidth="1"/>
    <col min="13589" max="13589" width="2.140625" style="56" customWidth="1"/>
    <col min="13590" max="13590" width="0.5703125" style="56" customWidth="1"/>
    <col min="13591" max="13591" width="2.140625" style="56" customWidth="1"/>
    <col min="13592" max="13592" width="0.5703125" style="56" customWidth="1"/>
    <col min="13593" max="13593" width="2.140625" style="56" customWidth="1"/>
    <col min="13594" max="13594" width="0.5703125" style="56" customWidth="1"/>
    <col min="13595" max="13595" width="2.140625" style="56" customWidth="1"/>
    <col min="13596" max="13596" width="0.5703125" style="56" customWidth="1"/>
    <col min="13597" max="13597" width="2.28515625" style="56" customWidth="1"/>
    <col min="13598" max="13598" width="0.5703125" style="56" customWidth="1"/>
    <col min="13599" max="13599" width="2.28515625" style="56" customWidth="1"/>
    <col min="13600" max="13600" width="0.5703125" style="56" customWidth="1"/>
    <col min="13601" max="13601" width="2.28515625" style="56" customWidth="1"/>
    <col min="13602" max="13602" width="0.5703125" style="56" customWidth="1"/>
    <col min="13603" max="13603" width="2.140625" style="56" customWidth="1"/>
    <col min="13604" max="13604" width="0.5703125" style="56" customWidth="1"/>
    <col min="13605" max="13605" width="2.140625" style="56" customWidth="1"/>
    <col min="13606" max="13606" width="0.5703125" style="56" customWidth="1"/>
    <col min="13607" max="13607" width="2.28515625" style="56" customWidth="1"/>
    <col min="13608" max="13608" width="0.5703125" style="56" customWidth="1"/>
    <col min="13609" max="13609" width="2.140625" style="56" customWidth="1"/>
    <col min="13610" max="13610" width="0.5703125" style="56" customWidth="1"/>
    <col min="13611" max="13611" width="2.140625" style="56" customWidth="1"/>
    <col min="13612" max="13612" width="0.5703125" style="56" customWidth="1"/>
    <col min="13613" max="13613" width="2.28515625" style="56" customWidth="1"/>
    <col min="13614" max="13614" width="0.5703125" style="56" customWidth="1"/>
    <col min="13615" max="13615" width="2.140625" style="56" customWidth="1"/>
    <col min="13616" max="13616" width="0.5703125" style="56" customWidth="1"/>
    <col min="13617" max="13617" width="2.28515625" style="56" customWidth="1"/>
    <col min="13618" max="13618" width="0.5703125" style="56" customWidth="1"/>
    <col min="13619" max="13619" width="2.140625" style="56" customWidth="1"/>
    <col min="13620" max="13620" width="0.5703125" style="56" customWidth="1"/>
    <col min="13621" max="13621" width="2.28515625" style="56" customWidth="1"/>
    <col min="13622" max="13622" width="0.5703125" style="56" customWidth="1"/>
    <col min="13623" max="13623" width="2.140625" style="56" customWidth="1"/>
    <col min="13624" max="13624" width="0.5703125" style="56" customWidth="1"/>
    <col min="13625" max="13625" width="2.140625" style="56" customWidth="1"/>
    <col min="13626" max="13626" width="0.5703125" style="56" customWidth="1"/>
    <col min="13627" max="13627" width="2.28515625" style="56" customWidth="1"/>
    <col min="13628" max="13628" width="0.5703125" style="56" customWidth="1"/>
    <col min="13629" max="13629" width="2.140625" style="56" customWidth="1"/>
    <col min="13630" max="13630" width="0.5703125" style="56" customWidth="1"/>
    <col min="13631" max="13631" width="2.140625" style="56" customWidth="1"/>
    <col min="13632" max="13632" width="0.5703125" style="56" customWidth="1"/>
    <col min="13633" max="13633" width="2.140625" style="56" customWidth="1"/>
    <col min="13634" max="13634" width="0.5703125" style="56" customWidth="1"/>
    <col min="13635" max="13635" width="2.140625" style="56" customWidth="1"/>
    <col min="13636" max="13636" width="0.5703125" style="56" customWidth="1"/>
    <col min="13637" max="13637" width="2.28515625" style="56" customWidth="1"/>
    <col min="13638" max="13638" width="0.5703125" style="56" customWidth="1"/>
    <col min="13639" max="13639" width="2.140625" style="56" customWidth="1"/>
    <col min="13640" max="13640" width="0.5703125" style="56" customWidth="1"/>
    <col min="13641" max="13641" width="2.140625" style="56" customWidth="1"/>
    <col min="13642" max="13642" width="0.5703125" style="56" customWidth="1"/>
    <col min="13643" max="13643" width="2.140625" style="56" customWidth="1"/>
    <col min="13644" max="13644" width="0.42578125" style="56" customWidth="1"/>
    <col min="13645" max="13824" width="9.140625" style="56"/>
    <col min="13825" max="13825" width="0.7109375" style="56" customWidth="1"/>
    <col min="13826" max="13826" width="0.5703125" style="56" customWidth="1"/>
    <col min="13827" max="13827" width="2.140625" style="56" customWidth="1"/>
    <col min="13828" max="13828" width="0.5703125" style="56" customWidth="1"/>
    <col min="13829" max="13829" width="2.140625" style="56" customWidth="1"/>
    <col min="13830" max="13830" width="0.5703125" style="56" customWidth="1"/>
    <col min="13831" max="13831" width="2.140625" style="56" customWidth="1"/>
    <col min="13832" max="13832" width="0.5703125" style="56" customWidth="1"/>
    <col min="13833" max="13833" width="2.140625" style="56" customWidth="1"/>
    <col min="13834" max="13834" width="0.5703125" style="56" customWidth="1"/>
    <col min="13835" max="13835" width="2.140625" style="56" customWidth="1"/>
    <col min="13836" max="13836" width="0.5703125" style="56" customWidth="1"/>
    <col min="13837" max="13837" width="2.28515625" style="56" customWidth="1"/>
    <col min="13838" max="13838" width="0.5703125" style="56" customWidth="1"/>
    <col min="13839" max="13839" width="2.140625" style="56" customWidth="1"/>
    <col min="13840" max="13840" width="0.5703125" style="56" customWidth="1"/>
    <col min="13841" max="13841" width="2.140625" style="56" customWidth="1"/>
    <col min="13842" max="13842" width="0.5703125" style="56" customWidth="1"/>
    <col min="13843" max="13843" width="2.140625" style="56" customWidth="1"/>
    <col min="13844" max="13844" width="0.5703125" style="56" customWidth="1"/>
    <col min="13845" max="13845" width="2.140625" style="56" customWidth="1"/>
    <col min="13846" max="13846" width="0.5703125" style="56" customWidth="1"/>
    <col min="13847" max="13847" width="2.140625" style="56" customWidth="1"/>
    <col min="13848" max="13848" width="0.5703125" style="56" customWidth="1"/>
    <col min="13849" max="13849" width="2.140625" style="56" customWidth="1"/>
    <col min="13850" max="13850" width="0.5703125" style="56" customWidth="1"/>
    <col min="13851" max="13851" width="2.140625" style="56" customWidth="1"/>
    <col min="13852" max="13852" width="0.5703125" style="56" customWidth="1"/>
    <col min="13853" max="13853" width="2.28515625" style="56" customWidth="1"/>
    <col min="13854" max="13854" width="0.5703125" style="56" customWidth="1"/>
    <col min="13855" max="13855" width="2.28515625" style="56" customWidth="1"/>
    <col min="13856" max="13856" width="0.5703125" style="56" customWidth="1"/>
    <col min="13857" max="13857" width="2.28515625" style="56" customWidth="1"/>
    <col min="13858" max="13858" width="0.5703125" style="56" customWidth="1"/>
    <col min="13859" max="13859" width="2.140625" style="56" customWidth="1"/>
    <col min="13860" max="13860" width="0.5703125" style="56" customWidth="1"/>
    <col min="13861" max="13861" width="2.140625" style="56" customWidth="1"/>
    <col min="13862" max="13862" width="0.5703125" style="56" customWidth="1"/>
    <col min="13863" max="13863" width="2.28515625" style="56" customWidth="1"/>
    <col min="13864" max="13864" width="0.5703125" style="56" customWidth="1"/>
    <col min="13865" max="13865" width="2.140625" style="56" customWidth="1"/>
    <col min="13866" max="13866" width="0.5703125" style="56" customWidth="1"/>
    <col min="13867" max="13867" width="2.140625" style="56" customWidth="1"/>
    <col min="13868" max="13868" width="0.5703125" style="56" customWidth="1"/>
    <col min="13869" max="13869" width="2.28515625" style="56" customWidth="1"/>
    <col min="13870" max="13870" width="0.5703125" style="56" customWidth="1"/>
    <col min="13871" max="13871" width="2.140625" style="56" customWidth="1"/>
    <col min="13872" max="13872" width="0.5703125" style="56" customWidth="1"/>
    <col min="13873" max="13873" width="2.28515625" style="56" customWidth="1"/>
    <col min="13874" max="13874" width="0.5703125" style="56" customWidth="1"/>
    <col min="13875" max="13875" width="2.140625" style="56" customWidth="1"/>
    <col min="13876" max="13876" width="0.5703125" style="56" customWidth="1"/>
    <col min="13877" max="13877" width="2.28515625" style="56" customWidth="1"/>
    <col min="13878" max="13878" width="0.5703125" style="56" customWidth="1"/>
    <col min="13879" max="13879" width="2.140625" style="56" customWidth="1"/>
    <col min="13880" max="13880" width="0.5703125" style="56" customWidth="1"/>
    <col min="13881" max="13881" width="2.140625" style="56" customWidth="1"/>
    <col min="13882" max="13882" width="0.5703125" style="56" customWidth="1"/>
    <col min="13883" max="13883" width="2.28515625" style="56" customWidth="1"/>
    <col min="13884" max="13884" width="0.5703125" style="56" customWidth="1"/>
    <col min="13885" max="13885" width="2.140625" style="56" customWidth="1"/>
    <col min="13886" max="13886" width="0.5703125" style="56" customWidth="1"/>
    <col min="13887" max="13887" width="2.140625" style="56" customWidth="1"/>
    <col min="13888" max="13888" width="0.5703125" style="56" customWidth="1"/>
    <col min="13889" max="13889" width="2.140625" style="56" customWidth="1"/>
    <col min="13890" max="13890" width="0.5703125" style="56" customWidth="1"/>
    <col min="13891" max="13891" width="2.140625" style="56" customWidth="1"/>
    <col min="13892" max="13892" width="0.5703125" style="56" customWidth="1"/>
    <col min="13893" max="13893" width="2.28515625" style="56" customWidth="1"/>
    <col min="13894" max="13894" width="0.5703125" style="56" customWidth="1"/>
    <col min="13895" max="13895" width="2.140625" style="56" customWidth="1"/>
    <col min="13896" max="13896" width="0.5703125" style="56" customWidth="1"/>
    <col min="13897" max="13897" width="2.140625" style="56" customWidth="1"/>
    <col min="13898" max="13898" width="0.5703125" style="56" customWidth="1"/>
    <col min="13899" max="13899" width="2.140625" style="56" customWidth="1"/>
    <col min="13900" max="13900" width="0.42578125" style="56" customWidth="1"/>
    <col min="13901" max="14080" width="9.140625" style="56"/>
    <col min="14081" max="14081" width="0.7109375" style="56" customWidth="1"/>
    <col min="14082" max="14082" width="0.5703125" style="56" customWidth="1"/>
    <col min="14083" max="14083" width="2.140625" style="56" customWidth="1"/>
    <col min="14084" max="14084" width="0.5703125" style="56" customWidth="1"/>
    <col min="14085" max="14085" width="2.140625" style="56" customWidth="1"/>
    <col min="14086" max="14086" width="0.5703125" style="56" customWidth="1"/>
    <col min="14087" max="14087" width="2.140625" style="56" customWidth="1"/>
    <col min="14088" max="14088" width="0.5703125" style="56" customWidth="1"/>
    <col min="14089" max="14089" width="2.140625" style="56" customWidth="1"/>
    <col min="14090" max="14090" width="0.5703125" style="56" customWidth="1"/>
    <col min="14091" max="14091" width="2.140625" style="56" customWidth="1"/>
    <col min="14092" max="14092" width="0.5703125" style="56" customWidth="1"/>
    <col min="14093" max="14093" width="2.28515625" style="56" customWidth="1"/>
    <col min="14094" max="14094" width="0.5703125" style="56" customWidth="1"/>
    <col min="14095" max="14095" width="2.140625" style="56" customWidth="1"/>
    <col min="14096" max="14096" width="0.5703125" style="56" customWidth="1"/>
    <col min="14097" max="14097" width="2.140625" style="56" customWidth="1"/>
    <col min="14098" max="14098" width="0.5703125" style="56" customWidth="1"/>
    <col min="14099" max="14099" width="2.140625" style="56" customWidth="1"/>
    <col min="14100" max="14100" width="0.5703125" style="56" customWidth="1"/>
    <col min="14101" max="14101" width="2.140625" style="56" customWidth="1"/>
    <col min="14102" max="14102" width="0.5703125" style="56" customWidth="1"/>
    <col min="14103" max="14103" width="2.140625" style="56" customWidth="1"/>
    <col min="14104" max="14104" width="0.5703125" style="56" customWidth="1"/>
    <col min="14105" max="14105" width="2.140625" style="56" customWidth="1"/>
    <col min="14106" max="14106" width="0.5703125" style="56" customWidth="1"/>
    <col min="14107" max="14107" width="2.140625" style="56" customWidth="1"/>
    <col min="14108" max="14108" width="0.5703125" style="56" customWidth="1"/>
    <col min="14109" max="14109" width="2.28515625" style="56" customWidth="1"/>
    <col min="14110" max="14110" width="0.5703125" style="56" customWidth="1"/>
    <col min="14111" max="14111" width="2.28515625" style="56" customWidth="1"/>
    <col min="14112" max="14112" width="0.5703125" style="56" customWidth="1"/>
    <col min="14113" max="14113" width="2.28515625" style="56" customWidth="1"/>
    <col min="14114" max="14114" width="0.5703125" style="56" customWidth="1"/>
    <col min="14115" max="14115" width="2.140625" style="56" customWidth="1"/>
    <col min="14116" max="14116" width="0.5703125" style="56" customWidth="1"/>
    <col min="14117" max="14117" width="2.140625" style="56" customWidth="1"/>
    <col min="14118" max="14118" width="0.5703125" style="56" customWidth="1"/>
    <col min="14119" max="14119" width="2.28515625" style="56" customWidth="1"/>
    <col min="14120" max="14120" width="0.5703125" style="56" customWidth="1"/>
    <col min="14121" max="14121" width="2.140625" style="56" customWidth="1"/>
    <col min="14122" max="14122" width="0.5703125" style="56" customWidth="1"/>
    <col min="14123" max="14123" width="2.140625" style="56" customWidth="1"/>
    <col min="14124" max="14124" width="0.5703125" style="56" customWidth="1"/>
    <col min="14125" max="14125" width="2.28515625" style="56" customWidth="1"/>
    <col min="14126" max="14126" width="0.5703125" style="56" customWidth="1"/>
    <col min="14127" max="14127" width="2.140625" style="56" customWidth="1"/>
    <col min="14128" max="14128" width="0.5703125" style="56" customWidth="1"/>
    <col min="14129" max="14129" width="2.28515625" style="56" customWidth="1"/>
    <col min="14130" max="14130" width="0.5703125" style="56" customWidth="1"/>
    <col min="14131" max="14131" width="2.140625" style="56" customWidth="1"/>
    <col min="14132" max="14132" width="0.5703125" style="56" customWidth="1"/>
    <col min="14133" max="14133" width="2.28515625" style="56" customWidth="1"/>
    <col min="14134" max="14134" width="0.5703125" style="56" customWidth="1"/>
    <col min="14135" max="14135" width="2.140625" style="56" customWidth="1"/>
    <col min="14136" max="14136" width="0.5703125" style="56" customWidth="1"/>
    <col min="14137" max="14137" width="2.140625" style="56" customWidth="1"/>
    <col min="14138" max="14138" width="0.5703125" style="56" customWidth="1"/>
    <col min="14139" max="14139" width="2.28515625" style="56" customWidth="1"/>
    <col min="14140" max="14140" width="0.5703125" style="56" customWidth="1"/>
    <col min="14141" max="14141" width="2.140625" style="56" customWidth="1"/>
    <col min="14142" max="14142" width="0.5703125" style="56" customWidth="1"/>
    <col min="14143" max="14143" width="2.140625" style="56" customWidth="1"/>
    <col min="14144" max="14144" width="0.5703125" style="56" customWidth="1"/>
    <col min="14145" max="14145" width="2.140625" style="56" customWidth="1"/>
    <col min="14146" max="14146" width="0.5703125" style="56" customWidth="1"/>
    <col min="14147" max="14147" width="2.140625" style="56" customWidth="1"/>
    <col min="14148" max="14148" width="0.5703125" style="56" customWidth="1"/>
    <col min="14149" max="14149" width="2.28515625" style="56" customWidth="1"/>
    <col min="14150" max="14150" width="0.5703125" style="56" customWidth="1"/>
    <col min="14151" max="14151" width="2.140625" style="56" customWidth="1"/>
    <col min="14152" max="14152" width="0.5703125" style="56" customWidth="1"/>
    <col min="14153" max="14153" width="2.140625" style="56" customWidth="1"/>
    <col min="14154" max="14154" width="0.5703125" style="56" customWidth="1"/>
    <col min="14155" max="14155" width="2.140625" style="56" customWidth="1"/>
    <col min="14156" max="14156" width="0.42578125" style="56" customWidth="1"/>
    <col min="14157" max="14336" width="9.140625" style="56"/>
    <col min="14337" max="14337" width="0.7109375" style="56" customWidth="1"/>
    <col min="14338" max="14338" width="0.5703125" style="56" customWidth="1"/>
    <col min="14339" max="14339" width="2.140625" style="56" customWidth="1"/>
    <col min="14340" max="14340" width="0.5703125" style="56" customWidth="1"/>
    <col min="14341" max="14341" width="2.140625" style="56" customWidth="1"/>
    <col min="14342" max="14342" width="0.5703125" style="56" customWidth="1"/>
    <col min="14343" max="14343" width="2.140625" style="56" customWidth="1"/>
    <col min="14344" max="14344" width="0.5703125" style="56" customWidth="1"/>
    <col min="14345" max="14345" width="2.140625" style="56" customWidth="1"/>
    <col min="14346" max="14346" width="0.5703125" style="56" customWidth="1"/>
    <col min="14347" max="14347" width="2.140625" style="56" customWidth="1"/>
    <col min="14348" max="14348" width="0.5703125" style="56" customWidth="1"/>
    <col min="14349" max="14349" width="2.28515625" style="56" customWidth="1"/>
    <col min="14350" max="14350" width="0.5703125" style="56" customWidth="1"/>
    <col min="14351" max="14351" width="2.140625" style="56" customWidth="1"/>
    <col min="14352" max="14352" width="0.5703125" style="56" customWidth="1"/>
    <col min="14353" max="14353" width="2.140625" style="56" customWidth="1"/>
    <col min="14354" max="14354" width="0.5703125" style="56" customWidth="1"/>
    <col min="14355" max="14355" width="2.140625" style="56" customWidth="1"/>
    <col min="14356" max="14356" width="0.5703125" style="56" customWidth="1"/>
    <col min="14357" max="14357" width="2.140625" style="56" customWidth="1"/>
    <col min="14358" max="14358" width="0.5703125" style="56" customWidth="1"/>
    <col min="14359" max="14359" width="2.140625" style="56" customWidth="1"/>
    <col min="14360" max="14360" width="0.5703125" style="56" customWidth="1"/>
    <col min="14361" max="14361" width="2.140625" style="56" customWidth="1"/>
    <col min="14362" max="14362" width="0.5703125" style="56" customWidth="1"/>
    <col min="14363" max="14363" width="2.140625" style="56" customWidth="1"/>
    <col min="14364" max="14364" width="0.5703125" style="56" customWidth="1"/>
    <col min="14365" max="14365" width="2.28515625" style="56" customWidth="1"/>
    <col min="14366" max="14366" width="0.5703125" style="56" customWidth="1"/>
    <col min="14367" max="14367" width="2.28515625" style="56" customWidth="1"/>
    <col min="14368" max="14368" width="0.5703125" style="56" customWidth="1"/>
    <col min="14369" max="14369" width="2.28515625" style="56" customWidth="1"/>
    <col min="14370" max="14370" width="0.5703125" style="56" customWidth="1"/>
    <col min="14371" max="14371" width="2.140625" style="56" customWidth="1"/>
    <col min="14372" max="14372" width="0.5703125" style="56" customWidth="1"/>
    <col min="14373" max="14373" width="2.140625" style="56" customWidth="1"/>
    <col min="14374" max="14374" width="0.5703125" style="56" customWidth="1"/>
    <col min="14375" max="14375" width="2.28515625" style="56" customWidth="1"/>
    <col min="14376" max="14376" width="0.5703125" style="56" customWidth="1"/>
    <col min="14377" max="14377" width="2.140625" style="56" customWidth="1"/>
    <col min="14378" max="14378" width="0.5703125" style="56" customWidth="1"/>
    <col min="14379" max="14379" width="2.140625" style="56" customWidth="1"/>
    <col min="14380" max="14380" width="0.5703125" style="56" customWidth="1"/>
    <col min="14381" max="14381" width="2.28515625" style="56" customWidth="1"/>
    <col min="14382" max="14382" width="0.5703125" style="56" customWidth="1"/>
    <col min="14383" max="14383" width="2.140625" style="56" customWidth="1"/>
    <col min="14384" max="14384" width="0.5703125" style="56" customWidth="1"/>
    <col min="14385" max="14385" width="2.28515625" style="56" customWidth="1"/>
    <col min="14386" max="14386" width="0.5703125" style="56" customWidth="1"/>
    <col min="14387" max="14387" width="2.140625" style="56" customWidth="1"/>
    <col min="14388" max="14388" width="0.5703125" style="56" customWidth="1"/>
    <col min="14389" max="14389" width="2.28515625" style="56" customWidth="1"/>
    <col min="14390" max="14390" width="0.5703125" style="56" customWidth="1"/>
    <col min="14391" max="14391" width="2.140625" style="56" customWidth="1"/>
    <col min="14392" max="14392" width="0.5703125" style="56" customWidth="1"/>
    <col min="14393" max="14393" width="2.140625" style="56" customWidth="1"/>
    <col min="14394" max="14394" width="0.5703125" style="56" customWidth="1"/>
    <col min="14395" max="14395" width="2.28515625" style="56" customWidth="1"/>
    <col min="14396" max="14396" width="0.5703125" style="56" customWidth="1"/>
    <col min="14397" max="14397" width="2.140625" style="56" customWidth="1"/>
    <col min="14398" max="14398" width="0.5703125" style="56" customWidth="1"/>
    <col min="14399" max="14399" width="2.140625" style="56" customWidth="1"/>
    <col min="14400" max="14400" width="0.5703125" style="56" customWidth="1"/>
    <col min="14401" max="14401" width="2.140625" style="56" customWidth="1"/>
    <col min="14402" max="14402" width="0.5703125" style="56" customWidth="1"/>
    <col min="14403" max="14403" width="2.140625" style="56" customWidth="1"/>
    <col min="14404" max="14404" width="0.5703125" style="56" customWidth="1"/>
    <col min="14405" max="14405" width="2.28515625" style="56" customWidth="1"/>
    <col min="14406" max="14406" width="0.5703125" style="56" customWidth="1"/>
    <col min="14407" max="14407" width="2.140625" style="56" customWidth="1"/>
    <col min="14408" max="14408" width="0.5703125" style="56" customWidth="1"/>
    <col min="14409" max="14409" width="2.140625" style="56" customWidth="1"/>
    <col min="14410" max="14410" width="0.5703125" style="56" customWidth="1"/>
    <col min="14411" max="14411" width="2.140625" style="56" customWidth="1"/>
    <col min="14412" max="14412" width="0.42578125" style="56" customWidth="1"/>
    <col min="14413" max="14592" width="9.140625" style="56"/>
    <col min="14593" max="14593" width="0.7109375" style="56" customWidth="1"/>
    <col min="14594" max="14594" width="0.5703125" style="56" customWidth="1"/>
    <col min="14595" max="14595" width="2.140625" style="56" customWidth="1"/>
    <col min="14596" max="14596" width="0.5703125" style="56" customWidth="1"/>
    <col min="14597" max="14597" width="2.140625" style="56" customWidth="1"/>
    <col min="14598" max="14598" width="0.5703125" style="56" customWidth="1"/>
    <col min="14599" max="14599" width="2.140625" style="56" customWidth="1"/>
    <col min="14600" max="14600" width="0.5703125" style="56" customWidth="1"/>
    <col min="14601" max="14601" width="2.140625" style="56" customWidth="1"/>
    <col min="14602" max="14602" width="0.5703125" style="56" customWidth="1"/>
    <col min="14603" max="14603" width="2.140625" style="56" customWidth="1"/>
    <col min="14604" max="14604" width="0.5703125" style="56" customWidth="1"/>
    <col min="14605" max="14605" width="2.28515625" style="56" customWidth="1"/>
    <col min="14606" max="14606" width="0.5703125" style="56" customWidth="1"/>
    <col min="14607" max="14607" width="2.140625" style="56" customWidth="1"/>
    <col min="14608" max="14608" width="0.5703125" style="56" customWidth="1"/>
    <col min="14609" max="14609" width="2.140625" style="56" customWidth="1"/>
    <col min="14610" max="14610" width="0.5703125" style="56" customWidth="1"/>
    <col min="14611" max="14611" width="2.140625" style="56" customWidth="1"/>
    <col min="14612" max="14612" width="0.5703125" style="56" customWidth="1"/>
    <col min="14613" max="14613" width="2.140625" style="56" customWidth="1"/>
    <col min="14614" max="14614" width="0.5703125" style="56" customWidth="1"/>
    <col min="14615" max="14615" width="2.140625" style="56" customWidth="1"/>
    <col min="14616" max="14616" width="0.5703125" style="56" customWidth="1"/>
    <col min="14617" max="14617" width="2.140625" style="56" customWidth="1"/>
    <col min="14618" max="14618" width="0.5703125" style="56" customWidth="1"/>
    <col min="14619" max="14619" width="2.140625" style="56" customWidth="1"/>
    <col min="14620" max="14620" width="0.5703125" style="56" customWidth="1"/>
    <col min="14621" max="14621" width="2.28515625" style="56" customWidth="1"/>
    <col min="14622" max="14622" width="0.5703125" style="56" customWidth="1"/>
    <col min="14623" max="14623" width="2.28515625" style="56" customWidth="1"/>
    <col min="14624" max="14624" width="0.5703125" style="56" customWidth="1"/>
    <col min="14625" max="14625" width="2.28515625" style="56" customWidth="1"/>
    <col min="14626" max="14626" width="0.5703125" style="56" customWidth="1"/>
    <col min="14627" max="14627" width="2.140625" style="56" customWidth="1"/>
    <col min="14628" max="14628" width="0.5703125" style="56" customWidth="1"/>
    <col min="14629" max="14629" width="2.140625" style="56" customWidth="1"/>
    <col min="14630" max="14630" width="0.5703125" style="56" customWidth="1"/>
    <col min="14631" max="14631" width="2.28515625" style="56" customWidth="1"/>
    <col min="14632" max="14632" width="0.5703125" style="56" customWidth="1"/>
    <col min="14633" max="14633" width="2.140625" style="56" customWidth="1"/>
    <col min="14634" max="14634" width="0.5703125" style="56" customWidth="1"/>
    <col min="14635" max="14635" width="2.140625" style="56" customWidth="1"/>
    <col min="14636" max="14636" width="0.5703125" style="56" customWidth="1"/>
    <col min="14637" max="14637" width="2.28515625" style="56" customWidth="1"/>
    <col min="14638" max="14638" width="0.5703125" style="56" customWidth="1"/>
    <col min="14639" max="14639" width="2.140625" style="56" customWidth="1"/>
    <col min="14640" max="14640" width="0.5703125" style="56" customWidth="1"/>
    <col min="14641" max="14641" width="2.28515625" style="56" customWidth="1"/>
    <col min="14642" max="14642" width="0.5703125" style="56" customWidth="1"/>
    <col min="14643" max="14643" width="2.140625" style="56" customWidth="1"/>
    <col min="14644" max="14644" width="0.5703125" style="56" customWidth="1"/>
    <col min="14645" max="14645" width="2.28515625" style="56" customWidth="1"/>
    <col min="14646" max="14646" width="0.5703125" style="56" customWidth="1"/>
    <col min="14647" max="14647" width="2.140625" style="56" customWidth="1"/>
    <col min="14648" max="14648" width="0.5703125" style="56" customWidth="1"/>
    <col min="14649" max="14649" width="2.140625" style="56" customWidth="1"/>
    <col min="14650" max="14650" width="0.5703125" style="56" customWidth="1"/>
    <col min="14651" max="14651" width="2.28515625" style="56" customWidth="1"/>
    <col min="14652" max="14652" width="0.5703125" style="56" customWidth="1"/>
    <col min="14653" max="14653" width="2.140625" style="56" customWidth="1"/>
    <col min="14654" max="14654" width="0.5703125" style="56" customWidth="1"/>
    <col min="14655" max="14655" width="2.140625" style="56" customWidth="1"/>
    <col min="14656" max="14656" width="0.5703125" style="56" customWidth="1"/>
    <col min="14657" max="14657" width="2.140625" style="56" customWidth="1"/>
    <col min="14658" max="14658" width="0.5703125" style="56" customWidth="1"/>
    <col min="14659" max="14659" width="2.140625" style="56" customWidth="1"/>
    <col min="14660" max="14660" width="0.5703125" style="56" customWidth="1"/>
    <col min="14661" max="14661" width="2.28515625" style="56" customWidth="1"/>
    <col min="14662" max="14662" width="0.5703125" style="56" customWidth="1"/>
    <col min="14663" max="14663" width="2.140625" style="56" customWidth="1"/>
    <col min="14664" max="14664" width="0.5703125" style="56" customWidth="1"/>
    <col min="14665" max="14665" width="2.140625" style="56" customWidth="1"/>
    <col min="14666" max="14666" width="0.5703125" style="56" customWidth="1"/>
    <col min="14667" max="14667" width="2.140625" style="56" customWidth="1"/>
    <col min="14668" max="14668" width="0.42578125" style="56" customWidth="1"/>
    <col min="14669" max="14848" width="9.140625" style="56"/>
    <col min="14849" max="14849" width="0.7109375" style="56" customWidth="1"/>
    <col min="14850" max="14850" width="0.5703125" style="56" customWidth="1"/>
    <col min="14851" max="14851" width="2.140625" style="56" customWidth="1"/>
    <col min="14852" max="14852" width="0.5703125" style="56" customWidth="1"/>
    <col min="14853" max="14853" width="2.140625" style="56" customWidth="1"/>
    <col min="14854" max="14854" width="0.5703125" style="56" customWidth="1"/>
    <col min="14855" max="14855" width="2.140625" style="56" customWidth="1"/>
    <col min="14856" max="14856" width="0.5703125" style="56" customWidth="1"/>
    <col min="14857" max="14857" width="2.140625" style="56" customWidth="1"/>
    <col min="14858" max="14858" width="0.5703125" style="56" customWidth="1"/>
    <col min="14859" max="14859" width="2.140625" style="56" customWidth="1"/>
    <col min="14860" max="14860" width="0.5703125" style="56" customWidth="1"/>
    <col min="14861" max="14861" width="2.28515625" style="56" customWidth="1"/>
    <col min="14862" max="14862" width="0.5703125" style="56" customWidth="1"/>
    <col min="14863" max="14863" width="2.140625" style="56" customWidth="1"/>
    <col min="14864" max="14864" width="0.5703125" style="56" customWidth="1"/>
    <col min="14865" max="14865" width="2.140625" style="56" customWidth="1"/>
    <col min="14866" max="14866" width="0.5703125" style="56" customWidth="1"/>
    <col min="14867" max="14867" width="2.140625" style="56" customWidth="1"/>
    <col min="14868" max="14868" width="0.5703125" style="56" customWidth="1"/>
    <col min="14869" max="14869" width="2.140625" style="56" customWidth="1"/>
    <col min="14870" max="14870" width="0.5703125" style="56" customWidth="1"/>
    <col min="14871" max="14871" width="2.140625" style="56" customWidth="1"/>
    <col min="14872" max="14872" width="0.5703125" style="56" customWidth="1"/>
    <col min="14873" max="14873" width="2.140625" style="56" customWidth="1"/>
    <col min="14874" max="14874" width="0.5703125" style="56" customWidth="1"/>
    <col min="14875" max="14875" width="2.140625" style="56" customWidth="1"/>
    <col min="14876" max="14876" width="0.5703125" style="56" customWidth="1"/>
    <col min="14877" max="14877" width="2.28515625" style="56" customWidth="1"/>
    <col min="14878" max="14878" width="0.5703125" style="56" customWidth="1"/>
    <col min="14879" max="14879" width="2.28515625" style="56" customWidth="1"/>
    <col min="14880" max="14880" width="0.5703125" style="56" customWidth="1"/>
    <col min="14881" max="14881" width="2.28515625" style="56" customWidth="1"/>
    <col min="14882" max="14882" width="0.5703125" style="56" customWidth="1"/>
    <col min="14883" max="14883" width="2.140625" style="56" customWidth="1"/>
    <col min="14884" max="14884" width="0.5703125" style="56" customWidth="1"/>
    <col min="14885" max="14885" width="2.140625" style="56" customWidth="1"/>
    <col min="14886" max="14886" width="0.5703125" style="56" customWidth="1"/>
    <col min="14887" max="14887" width="2.28515625" style="56" customWidth="1"/>
    <col min="14888" max="14888" width="0.5703125" style="56" customWidth="1"/>
    <col min="14889" max="14889" width="2.140625" style="56" customWidth="1"/>
    <col min="14890" max="14890" width="0.5703125" style="56" customWidth="1"/>
    <col min="14891" max="14891" width="2.140625" style="56" customWidth="1"/>
    <col min="14892" max="14892" width="0.5703125" style="56" customWidth="1"/>
    <col min="14893" max="14893" width="2.28515625" style="56" customWidth="1"/>
    <col min="14894" max="14894" width="0.5703125" style="56" customWidth="1"/>
    <col min="14895" max="14895" width="2.140625" style="56" customWidth="1"/>
    <col min="14896" max="14896" width="0.5703125" style="56" customWidth="1"/>
    <col min="14897" max="14897" width="2.28515625" style="56" customWidth="1"/>
    <col min="14898" max="14898" width="0.5703125" style="56" customWidth="1"/>
    <col min="14899" max="14899" width="2.140625" style="56" customWidth="1"/>
    <col min="14900" max="14900" width="0.5703125" style="56" customWidth="1"/>
    <col min="14901" max="14901" width="2.28515625" style="56" customWidth="1"/>
    <col min="14902" max="14902" width="0.5703125" style="56" customWidth="1"/>
    <col min="14903" max="14903" width="2.140625" style="56" customWidth="1"/>
    <col min="14904" max="14904" width="0.5703125" style="56" customWidth="1"/>
    <col min="14905" max="14905" width="2.140625" style="56" customWidth="1"/>
    <col min="14906" max="14906" width="0.5703125" style="56" customWidth="1"/>
    <col min="14907" max="14907" width="2.28515625" style="56" customWidth="1"/>
    <col min="14908" max="14908" width="0.5703125" style="56" customWidth="1"/>
    <col min="14909" max="14909" width="2.140625" style="56" customWidth="1"/>
    <col min="14910" max="14910" width="0.5703125" style="56" customWidth="1"/>
    <col min="14911" max="14911" width="2.140625" style="56" customWidth="1"/>
    <col min="14912" max="14912" width="0.5703125" style="56" customWidth="1"/>
    <col min="14913" max="14913" width="2.140625" style="56" customWidth="1"/>
    <col min="14914" max="14914" width="0.5703125" style="56" customWidth="1"/>
    <col min="14915" max="14915" width="2.140625" style="56" customWidth="1"/>
    <col min="14916" max="14916" width="0.5703125" style="56" customWidth="1"/>
    <col min="14917" max="14917" width="2.28515625" style="56" customWidth="1"/>
    <col min="14918" max="14918" width="0.5703125" style="56" customWidth="1"/>
    <col min="14919" max="14919" width="2.140625" style="56" customWidth="1"/>
    <col min="14920" max="14920" width="0.5703125" style="56" customWidth="1"/>
    <col min="14921" max="14921" width="2.140625" style="56" customWidth="1"/>
    <col min="14922" max="14922" width="0.5703125" style="56" customWidth="1"/>
    <col min="14923" max="14923" width="2.140625" style="56" customWidth="1"/>
    <col min="14924" max="14924" width="0.42578125" style="56" customWidth="1"/>
    <col min="14925" max="15104" width="9.140625" style="56"/>
    <col min="15105" max="15105" width="0.7109375" style="56" customWidth="1"/>
    <col min="15106" max="15106" width="0.5703125" style="56" customWidth="1"/>
    <col min="15107" max="15107" width="2.140625" style="56" customWidth="1"/>
    <col min="15108" max="15108" width="0.5703125" style="56" customWidth="1"/>
    <col min="15109" max="15109" width="2.140625" style="56" customWidth="1"/>
    <col min="15110" max="15110" width="0.5703125" style="56" customWidth="1"/>
    <col min="15111" max="15111" width="2.140625" style="56" customWidth="1"/>
    <col min="15112" max="15112" width="0.5703125" style="56" customWidth="1"/>
    <col min="15113" max="15113" width="2.140625" style="56" customWidth="1"/>
    <col min="15114" max="15114" width="0.5703125" style="56" customWidth="1"/>
    <col min="15115" max="15115" width="2.140625" style="56" customWidth="1"/>
    <col min="15116" max="15116" width="0.5703125" style="56" customWidth="1"/>
    <col min="15117" max="15117" width="2.28515625" style="56" customWidth="1"/>
    <col min="15118" max="15118" width="0.5703125" style="56" customWidth="1"/>
    <col min="15119" max="15119" width="2.140625" style="56" customWidth="1"/>
    <col min="15120" max="15120" width="0.5703125" style="56" customWidth="1"/>
    <col min="15121" max="15121" width="2.140625" style="56" customWidth="1"/>
    <col min="15122" max="15122" width="0.5703125" style="56" customWidth="1"/>
    <col min="15123" max="15123" width="2.140625" style="56" customWidth="1"/>
    <col min="15124" max="15124" width="0.5703125" style="56" customWidth="1"/>
    <col min="15125" max="15125" width="2.140625" style="56" customWidth="1"/>
    <col min="15126" max="15126" width="0.5703125" style="56" customWidth="1"/>
    <col min="15127" max="15127" width="2.140625" style="56" customWidth="1"/>
    <col min="15128" max="15128" width="0.5703125" style="56" customWidth="1"/>
    <col min="15129" max="15129" width="2.140625" style="56" customWidth="1"/>
    <col min="15130" max="15130" width="0.5703125" style="56" customWidth="1"/>
    <col min="15131" max="15131" width="2.140625" style="56" customWidth="1"/>
    <col min="15132" max="15132" width="0.5703125" style="56" customWidth="1"/>
    <col min="15133" max="15133" width="2.28515625" style="56" customWidth="1"/>
    <col min="15134" max="15134" width="0.5703125" style="56" customWidth="1"/>
    <col min="15135" max="15135" width="2.28515625" style="56" customWidth="1"/>
    <col min="15136" max="15136" width="0.5703125" style="56" customWidth="1"/>
    <col min="15137" max="15137" width="2.28515625" style="56" customWidth="1"/>
    <col min="15138" max="15138" width="0.5703125" style="56" customWidth="1"/>
    <col min="15139" max="15139" width="2.140625" style="56" customWidth="1"/>
    <col min="15140" max="15140" width="0.5703125" style="56" customWidth="1"/>
    <col min="15141" max="15141" width="2.140625" style="56" customWidth="1"/>
    <col min="15142" max="15142" width="0.5703125" style="56" customWidth="1"/>
    <col min="15143" max="15143" width="2.28515625" style="56" customWidth="1"/>
    <col min="15144" max="15144" width="0.5703125" style="56" customWidth="1"/>
    <col min="15145" max="15145" width="2.140625" style="56" customWidth="1"/>
    <col min="15146" max="15146" width="0.5703125" style="56" customWidth="1"/>
    <col min="15147" max="15147" width="2.140625" style="56" customWidth="1"/>
    <col min="15148" max="15148" width="0.5703125" style="56" customWidth="1"/>
    <col min="15149" max="15149" width="2.28515625" style="56" customWidth="1"/>
    <col min="15150" max="15150" width="0.5703125" style="56" customWidth="1"/>
    <col min="15151" max="15151" width="2.140625" style="56" customWidth="1"/>
    <col min="15152" max="15152" width="0.5703125" style="56" customWidth="1"/>
    <col min="15153" max="15153" width="2.28515625" style="56" customWidth="1"/>
    <col min="15154" max="15154" width="0.5703125" style="56" customWidth="1"/>
    <col min="15155" max="15155" width="2.140625" style="56" customWidth="1"/>
    <col min="15156" max="15156" width="0.5703125" style="56" customWidth="1"/>
    <col min="15157" max="15157" width="2.28515625" style="56" customWidth="1"/>
    <col min="15158" max="15158" width="0.5703125" style="56" customWidth="1"/>
    <col min="15159" max="15159" width="2.140625" style="56" customWidth="1"/>
    <col min="15160" max="15160" width="0.5703125" style="56" customWidth="1"/>
    <col min="15161" max="15161" width="2.140625" style="56" customWidth="1"/>
    <col min="15162" max="15162" width="0.5703125" style="56" customWidth="1"/>
    <col min="15163" max="15163" width="2.28515625" style="56" customWidth="1"/>
    <col min="15164" max="15164" width="0.5703125" style="56" customWidth="1"/>
    <col min="15165" max="15165" width="2.140625" style="56" customWidth="1"/>
    <col min="15166" max="15166" width="0.5703125" style="56" customWidth="1"/>
    <col min="15167" max="15167" width="2.140625" style="56" customWidth="1"/>
    <col min="15168" max="15168" width="0.5703125" style="56" customWidth="1"/>
    <col min="15169" max="15169" width="2.140625" style="56" customWidth="1"/>
    <col min="15170" max="15170" width="0.5703125" style="56" customWidth="1"/>
    <col min="15171" max="15171" width="2.140625" style="56" customWidth="1"/>
    <col min="15172" max="15172" width="0.5703125" style="56" customWidth="1"/>
    <col min="15173" max="15173" width="2.28515625" style="56" customWidth="1"/>
    <col min="15174" max="15174" width="0.5703125" style="56" customWidth="1"/>
    <col min="15175" max="15175" width="2.140625" style="56" customWidth="1"/>
    <col min="15176" max="15176" width="0.5703125" style="56" customWidth="1"/>
    <col min="15177" max="15177" width="2.140625" style="56" customWidth="1"/>
    <col min="15178" max="15178" width="0.5703125" style="56" customWidth="1"/>
    <col min="15179" max="15179" width="2.140625" style="56" customWidth="1"/>
    <col min="15180" max="15180" width="0.42578125" style="56" customWidth="1"/>
    <col min="15181" max="15360" width="9.140625" style="56"/>
    <col min="15361" max="15361" width="0.7109375" style="56" customWidth="1"/>
    <col min="15362" max="15362" width="0.5703125" style="56" customWidth="1"/>
    <col min="15363" max="15363" width="2.140625" style="56" customWidth="1"/>
    <col min="15364" max="15364" width="0.5703125" style="56" customWidth="1"/>
    <col min="15365" max="15365" width="2.140625" style="56" customWidth="1"/>
    <col min="15366" max="15366" width="0.5703125" style="56" customWidth="1"/>
    <col min="15367" max="15367" width="2.140625" style="56" customWidth="1"/>
    <col min="15368" max="15368" width="0.5703125" style="56" customWidth="1"/>
    <col min="15369" max="15369" width="2.140625" style="56" customWidth="1"/>
    <col min="15370" max="15370" width="0.5703125" style="56" customWidth="1"/>
    <col min="15371" max="15371" width="2.140625" style="56" customWidth="1"/>
    <col min="15372" max="15372" width="0.5703125" style="56" customWidth="1"/>
    <col min="15373" max="15373" width="2.28515625" style="56" customWidth="1"/>
    <col min="15374" max="15374" width="0.5703125" style="56" customWidth="1"/>
    <col min="15375" max="15375" width="2.140625" style="56" customWidth="1"/>
    <col min="15376" max="15376" width="0.5703125" style="56" customWidth="1"/>
    <col min="15377" max="15377" width="2.140625" style="56" customWidth="1"/>
    <col min="15378" max="15378" width="0.5703125" style="56" customWidth="1"/>
    <col min="15379" max="15379" width="2.140625" style="56" customWidth="1"/>
    <col min="15380" max="15380" width="0.5703125" style="56" customWidth="1"/>
    <col min="15381" max="15381" width="2.140625" style="56" customWidth="1"/>
    <col min="15382" max="15382" width="0.5703125" style="56" customWidth="1"/>
    <col min="15383" max="15383" width="2.140625" style="56" customWidth="1"/>
    <col min="15384" max="15384" width="0.5703125" style="56" customWidth="1"/>
    <col min="15385" max="15385" width="2.140625" style="56" customWidth="1"/>
    <col min="15386" max="15386" width="0.5703125" style="56" customWidth="1"/>
    <col min="15387" max="15387" width="2.140625" style="56" customWidth="1"/>
    <col min="15388" max="15388" width="0.5703125" style="56" customWidth="1"/>
    <col min="15389" max="15389" width="2.28515625" style="56" customWidth="1"/>
    <col min="15390" max="15390" width="0.5703125" style="56" customWidth="1"/>
    <col min="15391" max="15391" width="2.28515625" style="56" customWidth="1"/>
    <col min="15392" max="15392" width="0.5703125" style="56" customWidth="1"/>
    <col min="15393" max="15393" width="2.28515625" style="56" customWidth="1"/>
    <col min="15394" max="15394" width="0.5703125" style="56" customWidth="1"/>
    <col min="15395" max="15395" width="2.140625" style="56" customWidth="1"/>
    <col min="15396" max="15396" width="0.5703125" style="56" customWidth="1"/>
    <col min="15397" max="15397" width="2.140625" style="56" customWidth="1"/>
    <col min="15398" max="15398" width="0.5703125" style="56" customWidth="1"/>
    <col min="15399" max="15399" width="2.28515625" style="56" customWidth="1"/>
    <col min="15400" max="15400" width="0.5703125" style="56" customWidth="1"/>
    <col min="15401" max="15401" width="2.140625" style="56" customWidth="1"/>
    <col min="15402" max="15402" width="0.5703125" style="56" customWidth="1"/>
    <col min="15403" max="15403" width="2.140625" style="56" customWidth="1"/>
    <col min="15404" max="15404" width="0.5703125" style="56" customWidth="1"/>
    <col min="15405" max="15405" width="2.28515625" style="56" customWidth="1"/>
    <col min="15406" max="15406" width="0.5703125" style="56" customWidth="1"/>
    <col min="15407" max="15407" width="2.140625" style="56" customWidth="1"/>
    <col min="15408" max="15408" width="0.5703125" style="56" customWidth="1"/>
    <col min="15409" max="15409" width="2.28515625" style="56" customWidth="1"/>
    <col min="15410" max="15410" width="0.5703125" style="56" customWidth="1"/>
    <col min="15411" max="15411" width="2.140625" style="56" customWidth="1"/>
    <col min="15412" max="15412" width="0.5703125" style="56" customWidth="1"/>
    <col min="15413" max="15413" width="2.28515625" style="56" customWidth="1"/>
    <col min="15414" max="15414" width="0.5703125" style="56" customWidth="1"/>
    <col min="15415" max="15415" width="2.140625" style="56" customWidth="1"/>
    <col min="15416" max="15416" width="0.5703125" style="56" customWidth="1"/>
    <col min="15417" max="15417" width="2.140625" style="56" customWidth="1"/>
    <col min="15418" max="15418" width="0.5703125" style="56" customWidth="1"/>
    <col min="15419" max="15419" width="2.28515625" style="56" customWidth="1"/>
    <col min="15420" max="15420" width="0.5703125" style="56" customWidth="1"/>
    <col min="15421" max="15421" width="2.140625" style="56" customWidth="1"/>
    <col min="15422" max="15422" width="0.5703125" style="56" customWidth="1"/>
    <col min="15423" max="15423" width="2.140625" style="56" customWidth="1"/>
    <col min="15424" max="15424" width="0.5703125" style="56" customWidth="1"/>
    <col min="15425" max="15425" width="2.140625" style="56" customWidth="1"/>
    <col min="15426" max="15426" width="0.5703125" style="56" customWidth="1"/>
    <col min="15427" max="15427" width="2.140625" style="56" customWidth="1"/>
    <col min="15428" max="15428" width="0.5703125" style="56" customWidth="1"/>
    <col min="15429" max="15429" width="2.28515625" style="56" customWidth="1"/>
    <col min="15430" max="15430" width="0.5703125" style="56" customWidth="1"/>
    <col min="15431" max="15431" width="2.140625" style="56" customWidth="1"/>
    <col min="15432" max="15432" width="0.5703125" style="56" customWidth="1"/>
    <col min="15433" max="15433" width="2.140625" style="56" customWidth="1"/>
    <col min="15434" max="15434" width="0.5703125" style="56" customWidth="1"/>
    <col min="15435" max="15435" width="2.140625" style="56" customWidth="1"/>
    <col min="15436" max="15436" width="0.42578125" style="56" customWidth="1"/>
    <col min="15437" max="15616" width="9.140625" style="56"/>
    <col min="15617" max="15617" width="0.7109375" style="56" customWidth="1"/>
    <col min="15618" max="15618" width="0.5703125" style="56" customWidth="1"/>
    <col min="15619" max="15619" width="2.140625" style="56" customWidth="1"/>
    <col min="15620" max="15620" width="0.5703125" style="56" customWidth="1"/>
    <col min="15621" max="15621" width="2.140625" style="56" customWidth="1"/>
    <col min="15622" max="15622" width="0.5703125" style="56" customWidth="1"/>
    <col min="15623" max="15623" width="2.140625" style="56" customWidth="1"/>
    <col min="15624" max="15624" width="0.5703125" style="56" customWidth="1"/>
    <col min="15625" max="15625" width="2.140625" style="56" customWidth="1"/>
    <col min="15626" max="15626" width="0.5703125" style="56" customWidth="1"/>
    <col min="15627" max="15627" width="2.140625" style="56" customWidth="1"/>
    <col min="15628" max="15628" width="0.5703125" style="56" customWidth="1"/>
    <col min="15629" max="15629" width="2.28515625" style="56" customWidth="1"/>
    <col min="15630" max="15630" width="0.5703125" style="56" customWidth="1"/>
    <col min="15631" max="15631" width="2.140625" style="56" customWidth="1"/>
    <col min="15632" max="15632" width="0.5703125" style="56" customWidth="1"/>
    <col min="15633" max="15633" width="2.140625" style="56" customWidth="1"/>
    <col min="15634" max="15634" width="0.5703125" style="56" customWidth="1"/>
    <col min="15635" max="15635" width="2.140625" style="56" customWidth="1"/>
    <col min="15636" max="15636" width="0.5703125" style="56" customWidth="1"/>
    <col min="15637" max="15637" width="2.140625" style="56" customWidth="1"/>
    <col min="15638" max="15638" width="0.5703125" style="56" customWidth="1"/>
    <col min="15639" max="15639" width="2.140625" style="56" customWidth="1"/>
    <col min="15640" max="15640" width="0.5703125" style="56" customWidth="1"/>
    <col min="15641" max="15641" width="2.140625" style="56" customWidth="1"/>
    <col min="15642" max="15642" width="0.5703125" style="56" customWidth="1"/>
    <col min="15643" max="15643" width="2.140625" style="56" customWidth="1"/>
    <col min="15644" max="15644" width="0.5703125" style="56" customWidth="1"/>
    <col min="15645" max="15645" width="2.28515625" style="56" customWidth="1"/>
    <col min="15646" max="15646" width="0.5703125" style="56" customWidth="1"/>
    <col min="15647" max="15647" width="2.28515625" style="56" customWidth="1"/>
    <col min="15648" max="15648" width="0.5703125" style="56" customWidth="1"/>
    <col min="15649" max="15649" width="2.28515625" style="56" customWidth="1"/>
    <col min="15650" max="15650" width="0.5703125" style="56" customWidth="1"/>
    <col min="15651" max="15651" width="2.140625" style="56" customWidth="1"/>
    <col min="15652" max="15652" width="0.5703125" style="56" customWidth="1"/>
    <col min="15653" max="15653" width="2.140625" style="56" customWidth="1"/>
    <col min="15654" max="15654" width="0.5703125" style="56" customWidth="1"/>
    <col min="15655" max="15655" width="2.28515625" style="56" customWidth="1"/>
    <col min="15656" max="15656" width="0.5703125" style="56" customWidth="1"/>
    <col min="15657" max="15657" width="2.140625" style="56" customWidth="1"/>
    <col min="15658" max="15658" width="0.5703125" style="56" customWidth="1"/>
    <col min="15659" max="15659" width="2.140625" style="56" customWidth="1"/>
    <col min="15660" max="15660" width="0.5703125" style="56" customWidth="1"/>
    <col min="15661" max="15661" width="2.28515625" style="56" customWidth="1"/>
    <col min="15662" max="15662" width="0.5703125" style="56" customWidth="1"/>
    <col min="15663" max="15663" width="2.140625" style="56" customWidth="1"/>
    <col min="15664" max="15664" width="0.5703125" style="56" customWidth="1"/>
    <col min="15665" max="15665" width="2.28515625" style="56" customWidth="1"/>
    <col min="15666" max="15666" width="0.5703125" style="56" customWidth="1"/>
    <col min="15667" max="15667" width="2.140625" style="56" customWidth="1"/>
    <col min="15668" max="15668" width="0.5703125" style="56" customWidth="1"/>
    <col min="15669" max="15669" width="2.28515625" style="56" customWidth="1"/>
    <col min="15670" max="15670" width="0.5703125" style="56" customWidth="1"/>
    <col min="15671" max="15671" width="2.140625" style="56" customWidth="1"/>
    <col min="15672" max="15672" width="0.5703125" style="56" customWidth="1"/>
    <col min="15673" max="15673" width="2.140625" style="56" customWidth="1"/>
    <col min="15674" max="15674" width="0.5703125" style="56" customWidth="1"/>
    <col min="15675" max="15675" width="2.28515625" style="56" customWidth="1"/>
    <col min="15676" max="15676" width="0.5703125" style="56" customWidth="1"/>
    <col min="15677" max="15677" width="2.140625" style="56" customWidth="1"/>
    <col min="15678" max="15678" width="0.5703125" style="56" customWidth="1"/>
    <col min="15679" max="15679" width="2.140625" style="56" customWidth="1"/>
    <col min="15680" max="15680" width="0.5703125" style="56" customWidth="1"/>
    <col min="15681" max="15681" width="2.140625" style="56" customWidth="1"/>
    <col min="15682" max="15682" width="0.5703125" style="56" customWidth="1"/>
    <col min="15683" max="15683" width="2.140625" style="56" customWidth="1"/>
    <col min="15684" max="15684" width="0.5703125" style="56" customWidth="1"/>
    <col min="15685" max="15685" width="2.28515625" style="56" customWidth="1"/>
    <col min="15686" max="15686" width="0.5703125" style="56" customWidth="1"/>
    <col min="15687" max="15687" width="2.140625" style="56" customWidth="1"/>
    <col min="15688" max="15688" width="0.5703125" style="56" customWidth="1"/>
    <col min="15689" max="15689" width="2.140625" style="56" customWidth="1"/>
    <col min="15690" max="15690" width="0.5703125" style="56" customWidth="1"/>
    <col min="15691" max="15691" width="2.140625" style="56" customWidth="1"/>
    <col min="15692" max="15692" width="0.42578125" style="56" customWidth="1"/>
    <col min="15693" max="15872" width="9.140625" style="56"/>
    <col min="15873" max="15873" width="0.7109375" style="56" customWidth="1"/>
    <col min="15874" max="15874" width="0.5703125" style="56" customWidth="1"/>
    <col min="15875" max="15875" width="2.140625" style="56" customWidth="1"/>
    <col min="15876" max="15876" width="0.5703125" style="56" customWidth="1"/>
    <col min="15877" max="15877" width="2.140625" style="56" customWidth="1"/>
    <col min="15878" max="15878" width="0.5703125" style="56" customWidth="1"/>
    <col min="15879" max="15879" width="2.140625" style="56" customWidth="1"/>
    <col min="15880" max="15880" width="0.5703125" style="56" customWidth="1"/>
    <col min="15881" max="15881" width="2.140625" style="56" customWidth="1"/>
    <col min="15882" max="15882" width="0.5703125" style="56" customWidth="1"/>
    <col min="15883" max="15883" width="2.140625" style="56" customWidth="1"/>
    <col min="15884" max="15884" width="0.5703125" style="56" customWidth="1"/>
    <col min="15885" max="15885" width="2.28515625" style="56" customWidth="1"/>
    <col min="15886" max="15886" width="0.5703125" style="56" customWidth="1"/>
    <col min="15887" max="15887" width="2.140625" style="56" customWidth="1"/>
    <col min="15888" max="15888" width="0.5703125" style="56" customWidth="1"/>
    <col min="15889" max="15889" width="2.140625" style="56" customWidth="1"/>
    <col min="15890" max="15890" width="0.5703125" style="56" customWidth="1"/>
    <col min="15891" max="15891" width="2.140625" style="56" customWidth="1"/>
    <col min="15892" max="15892" width="0.5703125" style="56" customWidth="1"/>
    <col min="15893" max="15893" width="2.140625" style="56" customWidth="1"/>
    <col min="15894" max="15894" width="0.5703125" style="56" customWidth="1"/>
    <col min="15895" max="15895" width="2.140625" style="56" customWidth="1"/>
    <col min="15896" max="15896" width="0.5703125" style="56" customWidth="1"/>
    <col min="15897" max="15897" width="2.140625" style="56" customWidth="1"/>
    <col min="15898" max="15898" width="0.5703125" style="56" customWidth="1"/>
    <col min="15899" max="15899" width="2.140625" style="56" customWidth="1"/>
    <col min="15900" max="15900" width="0.5703125" style="56" customWidth="1"/>
    <col min="15901" max="15901" width="2.28515625" style="56" customWidth="1"/>
    <col min="15902" max="15902" width="0.5703125" style="56" customWidth="1"/>
    <col min="15903" max="15903" width="2.28515625" style="56" customWidth="1"/>
    <col min="15904" max="15904" width="0.5703125" style="56" customWidth="1"/>
    <col min="15905" max="15905" width="2.28515625" style="56" customWidth="1"/>
    <col min="15906" max="15906" width="0.5703125" style="56" customWidth="1"/>
    <col min="15907" max="15907" width="2.140625" style="56" customWidth="1"/>
    <col min="15908" max="15908" width="0.5703125" style="56" customWidth="1"/>
    <col min="15909" max="15909" width="2.140625" style="56" customWidth="1"/>
    <col min="15910" max="15910" width="0.5703125" style="56" customWidth="1"/>
    <col min="15911" max="15911" width="2.28515625" style="56" customWidth="1"/>
    <col min="15912" max="15912" width="0.5703125" style="56" customWidth="1"/>
    <col min="15913" max="15913" width="2.140625" style="56" customWidth="1"/>
    <col min="15914" max="15914" width="0.5703125" style="56" customWidth="1"/>
    <col min="15915" max="15915" width="2.140625" style="56" customWidth="1"/>
    <col min="15916" max="15916" width="0.5703125" style="56" customWidth="1"/>
    <col min="15917" max="15917" width="2.28515625" style="56" customWidth="1"/>
    <col min="15918" max="15918" width="0.5703125" style="56" customWidth="1"/>
    <col min="15919" max="15919" width="2.140625" style="56" customWidth="1"/>
    <col min="15920" max="15920" width="0.5703125" style="56" customWidth="1"/>
    <col min="15921" max="15921" width="2.28515625" style="56" customWidth="1"/>
    <col min="15922" max="15922" width="0.5703125" style="56" customWidth="1"/>
    <col min="15923" max="15923" width="2.140625" style="56" customWidth="1"/>
    <col min="15924" max="15924" width="0.5703125" style="56" customWidth="1"/>
    <col min="15925" max="15925" width="2.28515625" style="56" customWidth="1"/>
    <col min="15926" max="15926" width="0.5703125" style="56" customWidth="1"/>
    <col min="15927" max="15927" width="2.140625" style="56" customWidth="1"/>
    <col min="15928" max="15928" width="0.5703125" style="56" customWidth="1"/>
    <col min="15929" max="15929" width="2.140625" style="56" customWidth="1"/>
    <col min="15930" max="15930" width="0.5703125" style="56" customWidth="1"/>
    <col min="15931" max="15931" width="2.28515625" style="56" customWidth="1"/>
    <col min="15932" max="15932" width="0.5703125" style="56" customWidth="1"/>
    <col min="15933" max="15933" width="2.140625" style="56" customWidth="1"/>
    <col min="15934" max="15934" width="0.5703125" style="56" customWidth="1"/>
    <col min="15935" max="15935" width="2.140625" style="56" customWidth="1"/>
    <col min="15936" max="15936" width="0.5703125" style="56" customWidth="1"/>
    <col min="15937" max="15937" width="2.140625" style="56" customWidth="1"/>
    <col min="15938" max="15938" width="0.5703125" style="56" customWidth="1"/>
    <col min="15939" max="15939" width="2.140625" style="56" customWidth="1"/>
    <col min="15940" max="15940" width="0.5703125" style="56" customWidth="1"/>
    <col min="15941" max="15941" width="2.28515625" style="56" customWidth="1"/>
    <col min="15942" max="15942" width="0.5703125" style="56" customWidth="1"/>
    <col min="15943" max="15943" width="2.140625" style="56" customWidth="1"/>
    <col min="15944" max="15944" width="0.5703125" style="56" customWidth="1"/>
    <col min="15945" max="15945" width="2.140625" style="56" customWidth="1"/>
    <col min="15946" max="15946" width="0.5703125" style="56" customWidth="1"/>
    <col min="15947" max="15947" width="2.140625" style="56" customWidth="1"/>
    <col min="15948" max="15948" width="0.42578125" style="56" customWidth="1"/>
    <col min="15949" max="16128" width="9.140625" style="56"/>
    <col min="16129" max="16129" width="0.7109375" style="56" customWidth="1"/>
    <col min="16130" max="16130" width="0.5703125" style="56" customWidth="1"/>
    <col min="16131" max="16131" width="2.140625" style="56" customWidth="1"/>
    <col min="16132" max="16132" width="0.5703125" style="56" customWidth="1"/>
    <col min="16133" max="16133" width="2.140625" style="56" customWidth="1"/>
    <col min="16134" max="16134" width="0.5703125" style="56" customWidth="1"/>
    <col min="16135" max="16135" width="2.140625" style="56" customWidth="1"/>
    <col min="16136" max="16136" width="0.5703125" style="56" customWidth="1"/>
    <col min="16137" max="16137" width="2.140625" style="56" customWidth="1"/>
    <col min="16138" max="16138" width="0.5703125" style="56" customWidth="1"/>
    <col min="16139" max="16139" width="2.140625" style="56" customWidth="1"/>
    <col min="16140" max="16140" width="0.5703125" style="56" customWidth="1"/>
    <col min="16141" max="16141" width="2.28515625" style="56" customWidth="1"/>
    <col min="16142" max="16142" width="0.5703125" style="56" customWidth="1"/>
    <col min="16143" max="16143" width="2.140625" style="56" customWidth="1"/>
    <col min="16144" max="16144" width="0.5703125" style="56" customWidth="1"/>
    <col min="16145" max="16145" width="2.140625" style="56" customWidth="1"/>
    <col min="16146" max="16146" width="0.5703125" style="56" customWidth="1"/>
    <col min="16147" max="16147" width="2.140625" style="56" customWidth="1"/>
    <col min="16148" max="16148" width="0.5703125" style="56" customWidth="1"/>
    <col min="16149" max="16149" width="2.140625" style="56" customWidth="1"/>
    <col min="16150" max="16150" width="0.5703125" style="56" customWidth="1"/>
    <col min="16151" max="16151" width="2.140625" style="56" customWidth="1"/>
    <col min="16152" max="16152" width="0.5703125" style="56" customWidth="1"/>
    <col min="16153" max="16153" width="2.140625" style="56" customWidth="1"/>
    <col min="16154" max="16154" width="0.5703125" style="56" customWidth="1"/>
    <col min="16155" max="16155" width="2.140625" style="56" customWidth="1"/>
    <col min="16156" max="16156" width="0.5703125" style="56" customWidth="1"/>
    <col min="16157" max="16157" width="2.28515625" style="56" customWidth="1"/>
    <col min="16158" max="16158" width="0.5703125" style="56" customWidth="1"/>
    <col min="16159" max="16159" width="2.28515625" style="56" customWidth="1"/>
    <col min="16160" max="16160" width="0.5703125" style="56" customWidth="1"/>
    <col min="16161" max="16161" width="2.28515625" style="56" customWidth="1"/>
    <col min="16162" max="16162" width="0.5703125" style="56" customWidth="1"/>
    <col min="16163" max="16163" width="2.140625" style="56" customWidth="1"/>
    <col min="16164" max="16164" width="0.5703125" style="56" customWidth="1"/>
    <col min="16165" max="16165" width="2.140625" style="56" customWidth="1"/>
    <col min="16166" max="16166" width="0.5703125" style="56" customWidth="1"/>
    <col min="16167" max="16167" width="2.28515625" style="56" customWidth="1"/>
    <col min="16168" max="16168" width="0.5703125" style="56" customWidth="1"/>
    <col min="16169" max="16169" width="2.140625" style="56" customWidth="1"/>
    <col min="16170" max="16170" width="0.5703125" style="56" customWidth="1"/>
    <col min="16171" max="16171" width="2.140625" style="56" customWidth="1"/>
    <col min="16172" max="16172" width="0.5703125" style="56" customWidth="1"/>
    <col min="16173" max="16173" width="2.28515625" style="56" customWidth="1"/>
    <col min="16174" max="16174" width="0.5703125" style="56" customWidth="1"/>
    <col min="16175" max="16175" width="2.140625" style="56" customWidth="1"/>
    <col min="16176" max="16176" width="0.5703125" style="56" customWidth="1"/>
    <col min="16177" max="16177" width="2.28515625" style="56" customWidth="1"/>
    <col min="16178" max="16178" width="0.5703125" style="56" customWidth="1"/>
    <col min="16179" max="16179" width="2.140625" style="56" customWidth="1"/>
    <col min="16180" max="16180" width="0.5703125" style="56" customWidth="1"/>
    <col min="16181" max="16181" width="2.28515625" style="56" customWidth="1"/>
    <col min="16182" max="16182" width="0.5703125" style="56" customWidth="1"/>
    <col min="16183" max="16183" width="2.140625" style="56" customWidth="1"/>
    <col min="16184" max="16184" width="0.5703125" style="56" customWidth="1"/>
    <col min="16185" max="16185" width="2.140625" style="56" customWidth="1"/>
    <col min="16186" max="16186" width="0.5703125" style="56" customWidth="1"/>
    <col min="16187" max="16187" width="2.28515625" style="56" customWidth="1"/>
    <col min="16188" max="16188" width="0.5703125" style="56" customWidth="1"/>
    <col min="16189" max="16189" width="2.140625" style="56" customWidth="1"/>
    <col min="16190" max="16190" width="0.5703125" style="56" customWidth="1"/>
    <col min="16191" max="16191" width="2.140625" style="56" customWidth="1"/>
    <col min="16192" max="16192" width="0.5703125" style="56" customWidth="1"/>
    <col min="16193" max="16193" width="2.140625" style="56" customWidth="1"/>
    <col min="16194" max="16194" width="0.5703125" style="56" customWidth="1"/>
    <col min="16195" max="16195" width="2.140625" style="56" customWidth="1"/>
    <col min="16196" max="16196" width="0.5703125" style="56" customWidth="1"/>
    <col min="16197" max="16197" width="2.28515625" style="56" customWidth="1"/>
    <col min="16198" max="16198" width="0.5703125" style="56" customWidth="1"/>
    <col min="16199" max="16199" width="2.140625" style="56" customWidth="1"/>
    <col min="16200" max="16200" width="0.5703125" style="56" customWidth="1"/>
    <col min="16201" max="16201" width="2.140625" style="56" customWidth="1"/>
    <col min="16202" max="16202" width="0.5703125" style="56" customWidth="1"/>
    <col min="16203" max="16203" width="2.140625" style="56" customWidth="1"/>
    <col min="16204" max="16204" width="0.42578125" style="56" customWidth="1"/>
    <col min="16205" max="16384" width="9.140625" style="56"/>
  </cols>
  <sheetData>
    <row r="1" spans="1:76" s="50" customFormat="1" ht="14.25" customHeight="1" thickBot="1">
      <c r="F1" s="51" t="s">
        <v>706</v>
      </c>
      <c r="G1" s="52"/>
      <c r="Q1" s="53"/>
      <c r="R1" s="53"/>
      <c r="S1" s="53"/>
      <c r="T1" s="53"/>
      <c r="U1" s="53"/>
      <c r="V1" s="53"/>
      <c r="W1" s="53"/>
      <c r="X1" s="53"/>
      <c r="Y1" s="375" t="str">
        <f>Index!C367</f>
        <v>Príloha č.1 k opatreniu č. 4455/2003-92</v>
      </c>
      <c r="Z1" s="53"/>
      <c r="AA1" s="53"/>
      <c r="AB1" s="53"/>
      <c r="AC1" s="53"/>
      <c r="AD1" s="53"/>
      <c r="AE1" s="53"/>
      <c r="AF1" s="53"/>
      <c r="AG1" s="53"/>
      <c r="AW1" s="375" t="str">
        <f>Index!C407</f>
        <v>Príloha č. 1 k opatreniu č. MF/18009/2014-74</v>
      </c>
      <c r="AY1" s="53"/>
    </row>
    <row r="2" spans="1:76" ht="19.5" customHeight="1" thickTop="1" thickBot="1">
      <c r="A2" s="584"/>
      <c r="B2" s="54"/>
      <c r="C2" s="55"/>
      <c r="D2" s="55"/>
      <c r="F2" s="57"/>
      <c r="G2" s="58" t="s">
        <v>709</v>
      </c>
      <c r="H2" s="59"/>
      <c r="I2" s="59"/>
      <c r="J2" s="59"/>
      <c r="K2" s="60"/>
      <c r="L2" s="61"/>
      <c r="M2" s="61"/>
      <c r="N2" s="61"/>
      <c r="O2" s="61"/>
      <c r="P2" s="61"/>
      <c r="Q2" s="61"/>
      <c r="R2" s="61"/>
      <c r="S2" s="61"/>
      <c r="T2" s="61"/>
      <c r="U2" s="594" t="str">
        <f>Index!C366</f>
        <v>ÚČTOVNÁ ZÁVIERKA</v>
      </c>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62"/>
      <c r="AY2" s="62"/>
      <c r="AZ2" s="62"/>
      <c r="BA2" s="62"/>
      <c r="BB2" s="62"/>
      <c r="BC2" s="62"/>
      <c r="BD2" s="62"/>
      <c r="BE2" s="62"/>
      <c r="BF2" s="62"/>
      <c r="BG2" s="62"/>
      <c r="BH2" s="62"/>
      <c r="BI2" s="62"/>
      <c r="BJ2" s="62"/>
      <c r="BK2" s="62"/>
      <c r="BL2" s="62"/>
      <c r="BM2" s="62"/>
      <c r="BN2" s="62"/>
      <c r="BO2" s="62"/>
      <c r="BP2" s="62"/>
      <c r="BQ2" s="62"/>
      <c r="BR2" s="62"/>
      <c r="BS2" s="62"/>
      <c r="BT2" s="62"/>
      <c r="BU2" s="62"/>
      <c r="BV2" s="55"/>
      <c r="BW2" s="55"/>
      <c r="BX2" s="63"/>
    </row>
    <row r="3" spans="1:76" ht="4.5" customHeight="1">
      <c r="A3" s="584"/>
      <c r="B3" s="64"/>
      <c r="C3" s="64"/>
      <c r="D3" s="64"/>
      <c r="E3" s="64"/>
      <c r="F3" s="64"/>
      <c r="G3" s="64"/>
      <c r="H3" s="64"/>
      <c r="I3" s="64"/>
      <c r="J3" s="64"/>
      <c r="K3" s="64"/>
      <c r="L3" s="64"/>
      <c r="M3" s="64"/>
      <c r="N3" s="64"/>
      <c r="O3" s="64"/>
      <c r="P3" s="64"/>
      <c r="Q3" s="64"/>
      <c r="R3" s="64"/>
      <c r="S3" s="64"/>
      <c r="T3" s="64"/>
      <c r="U3" s="594"/>
      <c r="V3" s="594"/>
      <c r="W3" s="594"/>
      <c r="X3" s="594"/>
      <c r="Y3" s="594"/>
      <c r="Z3" s="594"/>
      <c r="AA3" s="594"/>
      <c r="AB3" s="594"/>
      <c r="AC3" s="594"/>
      <c r="AD3" s="594"/>
      <c r="AE3" s="594"/>
      <c r="AF3" s="594"/>
      <c r="AG3" s="594"/>
      <c r="AH3" s="594"/>
      <c r="AI3" s="594"/>
      <c r="AJ3" s="594"/>
      <c r="AK3" s="594"/>
      <c r="AL3" s="594"/>
      <c r="AM3" s="594"/>
      <c r="AN3" s="594"/>
      <c r="AO3" s="594"/>
      <c r="AP3" s="594"/>
      <c r="AQ3" s="594"/>
      <c r="AR3" s="594"/>
      <c r="AS3" s="594"/>
      <c r="AT3" s="594"/>
      <c r="AU3" s="594"/>
      <c r="AV3" s="594"/>
      <c r="AW3" s="594"/>
      <c r="AX3" s="62"/>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row>
    <row r="4" spans="1:76" ht="7.5" hidden="1" customHeight="1">
      <c r="A4" s="58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6"/>
      <c r="AD4" s="66"/>
      <c r="AE4" s="66"/>
      <c r="AF4" s="66"/>
      <c r="AG4" s="66"/>
      <c r="AH4" s="66"/>
      <c r="AI4" s="66"/>
      <c r="AJ4" s="66"/>
      <c r="AK4" s="66"/>
      <c r="AL4" s="66"/>
      <c r="AM4" s="66"/>
      <c r="AN4" s="66"/>
      <c r="AO4" s="66"/>
      <c r="AP4" s="66"/>
      <c r="AQ4" s="66"/>
      <c r="AR4" s="66"/>
      <c r="AS4" s="66"/>
      <c r="AT4" s="66"/>
      <c r="AU4" s="66"/>
      <c r="AV4" s="66"/>
      <c r="AW4" s="66"/>
      <c r="AX4" s="62"/>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row>
    <row r="5" spans="1:76" s="68" customFormat="1">
      <c r="A5" s="584"/>
      <c r="B5" s="67"/>
      <c r="C5" s="67"/>
      <c r="D5" s="67"/>
      <c r="E5" s="67"/>
      <c r="F5" s="67"/>
      <c r="G5" s="67"/>
      <c r="H5" s="67"/>
      <c r="I5" s="67"/>
      <c r="J5" s="67"/>
      <c r="K5" s="67"/>
      <c r="L5" s="67"/>
      <c r="M5" s="67"/>
      <c r="N5" s="67"/>
      <c r="O5" s="67"/>
      <c r="P5" s="67"/>
      <c r="Q5" s="67"/>
      <c r="R5" s="67"/>
      <c r="S5" s="67"/>
      <c r="T5" s="67"/>
      <c r="U5" s="67"/>
      <c r="V5" s="67"/>
      <c r="W5" s="67"/>
      <c r="X5" s="376" t="str">
        <f>Index!C368</f>
        <v>podnikateľov v podvojnom účtovníctve</v>
      </c>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row>
    <row r="6" spans="1:76" ht="3.95" customHeight="1">
      <c r="A6" s="584"/>
      <c r="B6" s="50"/>
      <c r="C6" s="50"/>
      <c r="D6" s="50"/>
      <c r="E6" s="50"/>
      <c r="F6" s="50"/>
      <c r="G6" s="50"/>
      <c r="H6" s="50"/>
      <c r="I6" s="50"/>
      <c r="J6" s="50"/>
      <c r="K6" s="50"/>
      <c r="L6" s="50"/>
      <c r="M6" s="50"/>
      <c r="N6" s="50"/>
      <c r="O6" s="50"/>
      <c r="P6" s="69"/>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1"/>
      <c r="BD6" s="595"/>
      <c r="BE6" s="584"/>
      <c r="BF6" s="584"/>
      <c r="BG6" s="584"/>
      <c r="BH6" s="584"/>
      <c r="BI6" s="584"/>
      <c r="BJ6" s="584"/>
      <c r="BK6" s="584"/>
      <c r="BL6" s="584"/>
      <c r="BM6" s="584"/>
      <c r="BN6" s="584"/>
      <c r="BO6" s="584"/>
      <c r="BP6" s="584"/>
      <c r="BQ6" s="584"/>
      <c r="BR6" s="584"/>
      <c r="BS6" s="584"/>
      <c r="BT6" s="584"/>
      <c r="BU6" s="584"/>
      <c r="BV6" s="584"/>
      <c r="BW6" s="584"/>
      <c r="BX6" s="584"/>
    </row>
    <row r="7" spans="1:76" ht="3.95" customHeight="1">
      <c r="A7" s="584"/>
      <c r="B7" s="50"/>
      <c r="C7" s="50"/>
      <c r="D7" s="50"/>
      <c r="E7" s="50"/>
      <c r="F7" s="50"/>
      <c r="G7" s="50"/>
      <c r="H7" s="50"/>
      <c r="I7" s="50"/>
      <c r="J7" s="50"/>
      <c r="K7" s="50"/>
      <c r="L7" s="50"/>
      <c r="M7" s="50"/>
      <c r="N7" s="50"/>
      <c r="O7" s="50"/>
      <c r="P7" s="72"/>
      <c r="Q7" s="73"/>
      <c r="R7" s="73"/>
      <c r="S7" s="73"/>
      <c r="T7" s="73"/>
      <c r="U7" s="73"/>
      <c r="V7" s="73"/>
      <c r="W7" s="73"/>
      <c r="X7" s="74"/>
      <c r="Y7" s="74"/>
      <c r="Z7" s="74"/>
      <c r="AA7" s="64"/>
      <c r="AB7" s="64"/>
      <c r="AC7" s="64"/>
      <c r="AD7" s="396"/>
      <c r="AE7" s="396"/>
      <c r="AF7" s="396"/>
      <c r="AG7" s="64"/>
      <c r="AH7" s="64"/>
      <c r="AI7" s="64"/>
      <c r="AJ7" s="396"/>
      <c r="AK7" s="396"/>
      <c r="AL7" s="396"/>
      <c r="AM7" s="64"/>
      <c r="AN7" s="64"/>
      <c r="AO7" s="64"/>
      <c r="AP7" s="64"/>
      <c r="AQ7" s="64"/>
      <c r="AR7" s="64"/>
      <c r="AS7" s="64"/>
      <c r="AT7" s="74"/>
      <c r="AU7" s="74"/>
      <c r="AV7" s="74"/>
      <c r="AW7" s="74"/>
      <c r="AX7" s="74"/>
      <c r="AY7" s="74"/>
      <c r="AZ7" s="74"/>
      <c r="BA7" s="74"/>
      <c r="BB7" s="74"/>
      <c r="BC7" s="75"/>
      <c r="BD7" s="595"/>
      <c r="BE7" s="584"/>
      <c r="BF7" s="584"/>
      <c r="BG7" s="584"/>
      <c r="BH7" s="584"/>
      <c r="BI7" s="584"/>
      <c r="BJ7" s="584"/>
      <c r="BK7" s="584"/>
      <c r="BL7" s="584"/>
      <c r="BM7" s="584"/>
      <c r="BN7" s="584"/>
      <c r="BO7" s="584"/>
      <c r="BP7" s="584"/>
      <c r="BQ7" s="584"/>
      <c r="BR7" s="584"/>
      <c r="BS7" s="584"/>
      <c r="BT7" s="584"/>
      <c r="BU7" s="584"/>
      <c r="BV7" s="584"/>
      <c r="BW7" s="584"/>
      <c r="BX7" s="584"/>
    </row>
    <row r="8" spans="1:76" ht="7.5" customHeight="1">
      <c r="A8" s="584"/>
      <c r="B8" s="50"/>
      <c r="C8" s="50"/>
      <c r="D8" s="50"/>
      <c r="E8" s="50"/>
      <c r="F8" s="50"/>
      <c r="G8" s="50"/>
      <c r="H8" s="50"/>
      <c r="I8" s="50"/>
      <c r="J8" s="50"/>
      <c r="K8" s="50"/>
      <c r="L8" s="50"/>
      <c r="M8" s="50"/>
      <c r="N8" s="50"/>
      <c r="O8" s="50"/>
      <c r="P8" s="76"/>
      <c r="Q8" s="77"/>
      <c r="R8" s="77"/>
      <c r="S8" s="77"/>
      <c r="T8" s="77"/>
      <c r="U8" s="77"/>
      <c r="V8" s="77"/>
      <c r="W8" s="77"/>
      <c r="X8" s="77"/>
      <c r="Y8" s="77"/>
      <c r="Z8" s="77"/>
      <c r="AA8" s="553" t="str">
        <f>LEFT(Cover!C26,1)</f>
        <v>3</v>
      </c>
      <c r="AB8" s="556"/>
      <c r="AC8" s="553" t="str">
        <f>MID(Cover!C26,2,1)</f>
        <v>1</v>
      </c>
      <c r="AD8" s="596" t="s">
        <v>372</v>
      </c>
      <c r="AE8" s="596"/>
      <c r="AF8" s="596"/>
      <c r="AG8" s="553" t="str">
        <f>BK24</f>
        <v>1</v>
      </c>
      <c r="AH8" s="556"/>
      <c r="AI8" s="553" t="str">
        <f>BM24</f>
        <v>2</v>
      </c>
      <c r="AJ8" s="596" t="s">
        <v>372</v>
      </c>
      <c r="AK8" s="596"/>
      <c r="AL8" s="596"/>
      <c r="AM8" s="553">
        <v>2</v>
      </c>
      <c r="AN8" s="556"/>
      <c r="AO8" s="553">
        <v>0</v>
      </c>
      <c r="AP8" s="556"/>
      <c r="AQ8" s="593" t="str">
        <f>BU24</f>
        <v>2</v>
      </c>
      <c r="AR8" s="556"/>
      <c r="AS8" s="553" t="str">
        <f>BW24</f>
        <v>1</v>
      </c>
      <c r="AT8" s="597"/>
      <c r="AU8" s="597"/>
      <c r="AV8" s="597"/>
      <c r="AW8" s="597"/>
      <c r="AX8" s="597"/>
      <c r="AY8" s="597"/>
      <c r="AZ8" s="597"/>
      <c r="BA8" s="597"/>
      <c r="BB8" s="597"/>
      <c r="BC8" s="598"/>
      <c r="BD8" s="595"/>
      <c r="BE8" s="584"/>
      <c r="BF8" s="584"/>
      <c r="BG8" s="584"/>
      <c r="BH8" s="584"/>
      <c r="BI8" s="584"/>
      <c r="BJ8" s="584"/>
      <c r="BK8" s="584"/>
      <c r="BL8" s="584"/>
      <c r="BM8" s="584"/>
      <c r="BN8" s="584"/>
      <c r="BO8" s="584"/>
      <c r="BP8" s="584"/>
      <c r="BQ8" s="584"/>
      <c r="BR8" s="584"/>
      <c r="BS8" s="584"/>
      <c r="BT8" s="584"/>
      <c r="BU8" s="584"/>
      <c r="BV8" s="584"/>
      <c r="BW8" s="584"/>
      <c r="BX8" s="584"/>
    </row>
    <row r="9" spans="1:76" ht="7.5" customHeight="1">
      <c r="A9" s="584"/>
      <c r="B9" s="50"/>
      <c r="C9" s="50"/>
      <c r="D9" s="50"/>
      <c r="E9" s="50"/>
      <c r="F9" s="50"/>
      <c r="G9" s="50"/>
      <c r="H9" s="50"/>
      <c r="I9" s="50"/>
      <c r="J9" s="50"/>
      <c r="K9" s="50"/>
      <c r="L9" s="50"/>
      <c r="M9" s="50"/>
      <c r="N9" s="50"/>
      <c r="O9" s="50"/>
      <c r="P9" s="76"/>
      <c r="Q9" s="377" t="str">
        <f>Index!C369</f>
        <v>zostavená k</v>
      </c>
      <c r="R9" s="77"/>
      <c r="S9" s="77"/>
      <c r="T9" s="77"/>
      <c r="U9" s="77"/>
      <c r="V9" s="77"/>
      <c r="W9" s="77"/>
      <c r="X9" s="77"/>
      <c r="Y9" s="77"/>
      <c r="Z9" s="77"/>
      <c r="AA9" s="553"/>
      <c r="AB9" s="556"/>
      <c r="AC9" s="553"/>
      <c r="AD9" s="596"/>
      <c r="AE9" s="596"/>
      <c r="AF9" s="596"/>
      <c r="AG9" s="553"/>
      <c r="AH9" s="556"/>
      <c r="AI9" s="553"/>
      <c r="AJ9" s="596"/>
      <c r="AK9" s="596"/>
      <c r="AL9" s="596"/>
      <c r="AM9" s="553"/>
      <c r="AN9" s="556"/>
      <c r="AO9" s="553"/>
      <c r="AP9" s="556"/>
      <c r="AQ9" s="553"/>
      <c r="AR9" s="556"/>
      <c r="AS9" s="553"/>
      <c r="AT9" s="597"/>
      <c r="AU9" s="597"/>
      <c r="AV9" s="597"/>
      <c r="AW9" s="597"/>
      <c r="AX9" s="597"/>
      <c r="AY9" s="597"/>
      <c r="AZ9" s="597"/>
      <c r="BA9" s="597"/>
      <c r="BB9" s="597"/>
      <c r="BC9" s="598"/>
      <c r="BD9" s="595"/>
      <c r="BE9" s="584"/>
      <c r="BF9" s="584"/>
      <c r="BG9" s="584"/>
      <c r="BH9" s="584"/>
      <c r="BI9" s="584"/>
      <c r="BJ9" s="584"/>
      <c r="BK9" s="584"/>
      <c r="BL9" s="584"/>
      <c r="BM9" s="584"/>
      <c r="BN9" s="584"/>
      <c r="BO9" s="584"/>
      <c r="BP9" s="584"/>
      <c r="BQ9" s="584"/>
      <c r="BR9" s="584"/>
      <c r="BS9" s="584"/>
      <c r="BT9" s="584"/>
      <c r="BU9" s="584"/>
      <c r="BV9" s="584"/>
      <c r="BW9" s="584"/>
      <c r="BX9" s="584"/>
    </row>
    <row r="10" spans="1:76" ht="3.95" customHeight="1">
      <c r="A10" s="584"/>
      <c r="B10" s="50"/>
      <c r="C10" s="50"/>
      <c r="D10" s="50"/>
      <c r="E10" s="50"/>
      <c r="F10" s="50"/>
      <c r="G10" s="50"/>
      <c r="H10" s="50"/>
      <c r="I10" s="50"/>
      <c r="J10" s="50"/>
      <c r="K10" s="50"/>
      <c r="L10" s="50"/>
      <c r="M10" s="50"/>
      <c r="N10" s="50"/>
      <c r="O10" s="50"/>
      <c r="P10" s="78"/>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80"/>
      <c r="BD10" s="595"/>
      <c r="BE10" s="584"/>
      <c r="BF10" s="584"/>
      <c r="BG10" s="584"/>
      <c r="BH10" s="584"/>
      <c r="BI10" s="584"/>
      <c r="BJ10" s="584"/>
      <c r="BK10" s="584"/>
      <c r="BL10" s="584"/>
      <c r="BM10" s="584"/>
      <c r="BN10" s="584"/>
      <c r="BO10" s="584"/>
      <c r="BP10" s="584"/>
      <c r="BQ10" s="584"/>
      <c r="BR10" s="584"/>
      <c r="BS10" s="584"/>
      <c r="BT10" s="584"/>
      <c r="BU10" s="584"/>
      <c r="BV10" s="584"/>
      <c r="BW10" s="584"/>
      <c r="BX10" s="584"/>
    </row>
    <row r="11" spans="1:76" ht="8.1" customHeight="1">
      <c r="A11" s="584"/>
      <c r="B11" s="599"/>
      <c r="C11" s="599"/>
      <c r="D11" s="599"/>
      <c r="E11" s="599"/>
      <c r="F11" s="599"/>
      <c r="G11" s="599"/>
      <c r="H11" s="599"/>
      <c r="I11" s="599"/>
      <c r="J11" s="599"/>
      <c r="K11" s="599"/>
      <c r="L11" s="599"/>
      <c r="M11" s="599"/>
      <c r="N11" s="599"/>
      <c r="O11" s="599"/>
      <c r="P11" s="599"/>
      <c r="Q11" s="599"/>
      <c r="R11" s="599"/>
      <c r="S11" s="599"/>
      <c r="T11" s="599"/>
      <c r="U11" s="599"/>
      <c r="V11" s="599"/>
      <c r="W11" s="599"/>
      <c r="X11" s="599"/>
      <c r="Y11" s="599"/>
      <c r="Z11" s="599"/>
      <c r="AA11" s="599"/>
      <c r="AB11" s="599"/>
      <c r="AC11" s="599"/>
      <c r="AD11" s="599"/>
      <c r="AE11" s="599"/>
      <c r="AF11" s="599"/>
      <c r="AG11" s="599"/>
      <c r="AH11" s="599"/>
      <c r="AI11" s="599"/>
      <c r="AJ11" s="599"/>
      <c r="AK11" s="599"/>
      <c r="AL11" s="599"/>
      <c r="AM11" s="599"/>
      <c r="AN11" s="599"/>
      <c r="AO11" s="599"/>
      <c r="AP11" s="599"/>
      <c r="AQ11" s="599"/>
      <c r="AR11" s="599"/>
      <c r="AS11" s="599"/>
      <c r="AT11" s="599"/>
      <c r="AU11" s="599"/>
      <c r="AV11" s="599"/>
      <c r="AW11" s="599"/>
      <c r="AX11" s="599"/>
      <c r="AY11" s="599"/>
      <c r="AZ11" s="599"/>
      <c r="BA11" s="599"/>
      <c r="BB11" s="599"/>
      <c r="BC11" s="599"/>
      <c r="BD11" s="599"/>
      <c r="BE11" s="599"/>
      <c r="BF11" s="599"/>
      <c r="BG11" s="599"/>
      <c r="BH11" s="599"/>
      <c r="BI11" s="599"/>
      <c r="BJ11" s="599"/>
      <c r="BK11" s="599"/>
      <c r="BL11" s="599"/>
      <c r="BM11" s="599"/>
      <c r="BN11" s="599"/>
      <c r="BO11" s="599"/>
      <c r="BP11" s="599"/>
      <c r="BQ11" s="599"/>
      <c r="BR11" s="599"/>
      <c r="BS11" s="599"/>
      <c r="BT11" s="599"/>
      <c r="BU11" s="599"/>
      <c r="BV11" s="599"/>
      <c r="BW11" s="599"/>
      <c r="BX11" s="599"/>
    </row>
    <row r="12" spans="1:76" s="82" customFormat="1" ht="14.25" customHeight="1">
      <c r="A12" s="584"/>
      <c r="B12" s="600"/>
      <c r="C12" s="378" t="str">
        <f>Index!C370</f>
        <v>Číselné údaje sa zarovnávajú vpravo, ostatné údaje sa píšu zľava.  Nevyplnené riadky sa ponechávajú prázdne.</v>
      </c>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601"/>
    </row>
    <row r="13" spans="1:76" s="82" customFormat="1" ht="14.25" customHeight="1">
      <c r="A13" s="584"/>
      <c r="B13" s="600"/>
      <c r="C13" s="602" t="str">
        <f>Index!C371</f>
        <v>Údaje sa vypĺňajú paličkovým písmom (podľa tohto vzoru), písacím strojom alebo tlačiarňou, a to čiernou alebo tmavomodrou farbou.</v>
      </c>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I13" s="602"/>
      <c r="AJ13" s="602"/>
      <c r="AK13" s="602"/>
      <c r="AL13" s="602"/>
      <c r="AM13" s="602"/>
      <c r="AN13" s="602"/>
      <c r="AO13" s="602"/>
      <c r="AP13" s="602"/>
      <c r="AQ13" s="602"/>
      <c r="AR13" s="602"/>
      <c r="AS13" s="602"/>
      <c r="AT13" s="602"/>
      <c r="AU13" s="602"/>
      <c r="AV13" s="602"/>
      <c r="AW13" s="602"/>
      <c r="AX13" s="602"/>
      <c r="AY13" s="602"/>
      <c r="AZ13" s="602"/>
      <c r="BA13" s="602"/>
      <c r="BB13" s="602"/>
      <c r="BC13" s="602"/>
      <c r="BD13" s="602"/>
      <c r="BE13" s="602"/>
      <c r="BF13" s="602"/>
      <c r="BG13" s="602"/>
      <c r="BH13" s="602"/>
      <c r="BI13" s="602"/>
      <c r="BJ13" s="602"/>
      <c r="BK13" s="602"/>
      <c r="BL13" s="602"/>
      <c r="BM13" s="602"/>
      <c r="BN13" s="602"/>
      <c r="BO13" s="602"/>
      <c r="BP13" s="602"/>
      <c r="BQ13" s="602"/>
      <c r="BR13" s="602"/>
      <c r="BS13" s="602"/>
      <c r="BT13" s="602"/>
      <c r="BU13" s="602"/>
      <c r="BV13" s="602"/>
      <c r="BW13" s="602"/>
      <c r="BX13" s="601"/>
    </row>
    <row r="14" spans="1:76" ht="4.5" customHeight="1">
      <c r="A14" s="584"/>
      <c r="B14" s="600"/>
      <c r="C14" s="557"/>
      <c r="D14" s="557"/>
      <c r="E14" s="557"/>
      <c r="F14" s="557"/>
      <c r="G14" s="557"/>
      <c r="H14" s="557"/>
      <c r="I14" s="557"/>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557"/>
      <c r="AR14" s="557"/>
      <c r="AS14" s="557"/>
      <c r="AT14" s="557"/>
      <c r="AU14" s="557"/>
      <c r="AV14" s="557"/>
      <c r="AW14" s="557"/>
      <c r="AX14" s="557"/>
      <c r="AY14" s="557"/>
      <c r="AZ14" s="557"/>
      <c r="BA14" s="557"/>
      <c r="BB14" s="557"/>
      <c r="BC14" s="557"/>
      <c r="BD14" s="557"/>
      <c r="BE14" s="557"/>
      <c r="BF14" s="557"/>
      <c r="BG14" s="557"/>
      <c r="BH14" s="557"/>
      <c r="BI14" s="557"/>
      <c r="BJ14" s="557"/>
      <c r="BK14" s="557"/>
      <c r="BL14" s="557"/>
      <c r="BM14" s="557"/>
      <c r="BN14" s="557"/>
      <c r="BO14" s="557"/>
      <c r="BP14" s="557"/>
      <c r="BQ14" s="557"/>
      <c r="BR14" s="557"/>
      <c r="BS14" s="557"/>
      <c r="BT14" s="557"/>
      <c r="BU14" s="557"/>
      <c r="BV14" s="557"/>
      <c r="BW14" s="557"/>
      <c r="BX14" s="601"/>
    </row>
    <row r="15" spans="1:76" s="82" customFormat="1" ht="15" customHeight="1">
      <c r="A15" s="584"/>
      <c r="B15" s="600"/>
      <c r="C15" s="83" t="s">
        <v>714</v>
      </c>
      <c r="D15" s="84"/>
      <c r="E15" s="82" t="s">
        <v>715</v>
      </c>
      <c r="F15" s="84"/>
      <c r="G15" s="83" t="s">
        <v>716</v>
      </c>
      <c r="H15" s="84"/>
      <c r="I15" s="83" t="s">
        <v>717</v>
      </c>
      <c r="J15" s="84"/>
      <c r="K15" s="83" t="s">
        <v>718</v>
      </c>
      <c r="L15" s="84"/>
      <c r="M15" s="83" t="s">
        <v>719</v>
      </c>
      <c r="N15" s="84"/>
      <c r="O15" s="83" t="s">
        <v>720</v>
      </c>
      <c r="P15" s="84"/>
      <c r="Q15" s="83" t="s">
        <v>721</v>
      </c>
      <c r="R15" s="84"/>
      <c r="S15" s="83" t="s">
        <v>722</v>
      </c>
      <c r="T15" s="84"/>
      <c r="U15" s="83" t="s">
        <v>723</v>
      </c>
      <c r="V15" s="84"/>
      <c r="W15" s="83" t="s">
        <v>724</v>
      </c>
      <c r="X15" s="84"/>
      <c r="Y15" s="83" t="s">
        <v>725</v>
      </c>
      <c r="Z15" s="84"/>
      <c r="AA15" s="83" t="s">
        <v>726</v>
      </c>
      <c r="AB15" s="84"/>
      <c r="AC15" s="83" t="s">
        <v>727</v>
      </c>
      <c r="AD15" s="84"/>
      <c r="AE15" s="83" t="s">
        <v>728</v>
      </c>
      <c r="AF15" s="84"/>
      <c r="AG15" s="83" t="s">
        <v>729</v>
      </c>
      <c r="AH15" s="84"/>
      <c r="AI15" s="83" t="s">
        <v>730</v>
      </c>
      <c r="AJ15" s="84"/>
      <c r="AK15" s="83" t="s">
        <v>731</v>
      </c>
      <c r="AL15" s="84"/>
      <c r="AM15" s="83" t="s">
        <v>732</v>
      </c>
      <c r="AN15" s="84"/>
      <c r="AO15" s="83" t="s">
        <v>733</v>
      </c>
      <c r="AP15" s="84"/>
      <c r="AQ15" s="83" t="s">
        <v>734</v>
      </c>
      <c r="AR15" s="84"/>
      <c r="AS15" s="83" t="s">
        <v>735</v>
      </c>
      <c r="AT15" s="84"/>
      <c r="AU15" s="83" t="s">
        <v>736</v>
      </c>
      <c r="AV15" s="84"/>
      <c r="AW15" s="83" t="s">
        <v>700</v>
      </c>
      <c r="AX15" s="84"/>
      <c r="AY15" s="83" t="s">
        <v>737</v>
      </c>
      <c r="AZ15" s="84"/>
      <c r="BA15" s="83" t="s">
        <v>738</v>
      </c>
      <c r="BB15" s="84"/>
      <c r="BC15" s="83"/>
      <c r="BD15" s="84"/>
      <c r="BE15" s="83">
        <v>0</v>
      </c>
      <c r="BF15" s="84"/>
      <c r="BG15" s="83">
        <v>1</v>
      </c>
      <c r="BH15" s="84"/>
      <c r="BI15" s="83">
        <v>2</v>
      </c>
      <c r="BJ15" s="84"/>
      <c r="BK15" s="83">
        <v>3</v>
      </c>
      <c r="BL15" s="84"/>
      <c r="BM15" s="83">
        <v>4</v>
      </c>
      <c r="BN15" s="84"/>
      <c r="BO15" s="83">
        <v>5</v>
      </c>
      <c r="BP15" s="84"/>
      <c r="BQ15" s="83">
        <v>6</v>
      </c>
      <c r="BR15" s="84"/>
      <c r="BS15" s="83">
        <v>7</v>
      </c>
      <c r="BT15" s="84"/>
      <c r="BU15" s="83">
        <v>8</v>
      </c>
      <c r="BV15" s="84"/>
      <c r="BW15" s="83" t="s">
        <v>739</v>
      </c>
      <c r="BX15" s="601"/>
    </row>
    <row r="16" spans="1:76" s="68" customFormat="1" ht="6" customHeight="1">
      <c r="A16" s="584"/>
      <c r="B16" s="606"/>
      <c r="C16" s="606"/>
      <c r="D16" s="606"/>
      <c r="E16" s="606"/>
      <c r="F16" s="606"/>
      <c r="G16" s="606"/>
      <c r="H16" s="606"/>
      <c r="I16" s="606"/>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row>
    <row r="17" spans="1:76" s="50" customFormat="1" ht="3" customHeight="1">
      <c r="A17" s="584"/>
      <c r="B17" s="580"/>
      <c r="C17" s="580"/>
      <c r="D17" s="580"/>
      <c r="E17" s="580"/>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580"/>
      <c r="AQ17" s="580"/>
      <c r="AR17" s="580"/>
      <c r="AS17" s="580"/>
      <c r="AT17" s="580"/>
      <c r="AU17" s="580"/>
      <c r="AV17" s="580"/>
      <c r="AW17" s="580"/>
      <c r="AX17" s="580"/>
      <c r="AY17" s="580"/>
      <c r="AZ17" s="580"/>
      <c r="BA17" s="580"/>
      <c r="BB17" s="580"/>
      <c r="BC17" s="580"/>
      <c r="BD17" s="580"/>
      <c r="BE17" s="580"/>
      <c r="BF17" s="580"/>
      <c r="BG17" s="580"/>
      <c r="BH17" s="580"/>
      <c r="BI17" s="580"/>
      <c r="BJ17" s="580"/>
      <c r="BK17" s="580"/>
      <c r="BL17" s="580"/>
      <c r="BM17" s="580"/>
      <c r="BN17" s="580"/>
      <c r="BO17" s="580"/>
      <c r="BP17" s="580"/>
      <c r="BQ17" s="580"/>
      <c r="BR17" s="580"/>
      <c r="BS17" s="580"/>
      <c r="BT17" s="580"/>
      <c r="BU17" s="580"/>
      <c r="BV17" s="580"/>
      <c r="BW17" s="580"/>
      <c r="BX17" s="580"/>
    </row>
    <row r="18" spans="1:76" s="50" customFormat="1" ht="15" customHeight="1">
      <c r="A18" s="584"/>
      <c r="B18" s="607" t="str">
        <f>Index!C372</f>
        <v>Daňové identifikačné číslo</v>
      </c>
      <c r="C18" s="607"/>
      <c r="D18" s="607"/>
      <c r="E18" s="607"/>
      <c r="F18" s="607"/>
      <c r="G18" s="607"/>
      <c r="H18" s="607"/>
      <c r="I18" s="607"/>
      <c r="J18" s="607"/>
      <c r="K18" s="607"/>
      <c r="L18" s="607"/>
      <c r="M18" s="607"/>
      <c r="N18" s="607"/>
      <c r="O18" s="607"/>
      <c r="P18" s="607"/>
      <c r="Q18" s="607"/>
      <c r="R18" s="607"/>
      <c r="S18" s="85"/>
      <c r="T18" s="85"/>
      <c r="U18" s="85"/>
      <c r="V18" s="85"/>
      <c r="W18" s="85"/>
      <c r="X18" s="85"/>
      <c r="Y18" s="608" t="str">
        <f>Index!C374</f>
        <v xml:space="preserve"> Účtovná závierka</v>
      </c>
      <c r="Z18" s="608"/>
      <c r="AA18" s="608"/>
      <c r="AB18" s="608"/>
      <c r="AC18" s="608"/>
      <c r="AD18" s="608"/>
      <c r="AE18" s="608"/>
      <c r="AF18" s="608"/>
      <c r="AG18" s="608"/>
      <c r="AH18" s="608"/>
      <c r="AI18" s="608"/>
      <c r="AJ18" s="85"/>
      <c r="AK18" s="609" t="str">
        <f>Index!C375</f>
        <v>Účtovná jednotka</v>
      </c>
      <c r="AL18" s="609"/>
      <c r="AM18" s="609"/>
      <c r="AN18" s="609"/>
      <c r="AO18" s="609"/>
      <c r="AP18" s="609"/>
      <c r="AQ18" s="609"/>
      <c r="AR18" s="609"/>
      <c r="AS18" s="609"/>
      <c r="AT18" s="609"/>
      <c r="AU18" s="609"/>
      <c r="AV18" s="86"/>
      <c r="AW18" s="85"/>
      <c r="AX18" s="85"/>
      <c r="AY18" s="85"/>
      <c r="AZ18" s="85"/>
      <c r="BA18" s="85"/>
      <c r="BB18" s="85"/>
      <c r="BC18" s="85"/>
      <c r="BD18" s="85"/>
      <c r="BE18" s="85"/>
      <c r="BF18" s="85"/>
      <c r="BG18" s="85"/>
      <c r="BH18" s="85"/>
      <c r="BI18" s="85"/>
      <c r="BJ18" s="85"/>
      <c r="BK18" s="573" t="str">
        <f>Index!C383</f>
        <v>Mesiac</v>
      </c>
      <c r="BL18" s="573"/>
      <c r="BM18" s="573"/>
      <c r="BN18" s="573"/>
      <c r="BO18" s="573"/>
      <c r="BP18" s="573"/>
      <c r="BQ18" s="573" t="str">
        <f>Index!C384</f>
        <v>Rok</v>
      </c>
      <c r="BR18" s="573"/>
      <c r="BS18" s="573"/>
      <c r="BT18" s="573"/>
      <c r="BU18" s="573"/>
      <c r="BV18" s="573"/>
      <c r="BW18" s="573"/>
      <c r="BX18" s="87"/>
    </row>
    <row r="19" spans="1:76" ht="3" customHeight="1">
      <c r="A19" s="584"/>
      <c r="B19" s="88"/>
      <c r="C19" s="604"/>
      <c r="D19" s="604"/>
      <c r="E19" s="604"/>
      <c r="F19" s="604"/>
      <c r="G19" s="604"/>
      <c r="H19" s="604"/>
      <c r="I19" s="604"/>
      <c r="J19" s="604"/>
      <c r="K19" s="604"/>
      <c r="L19" s="604"/>
      <c r="M19" s="604"/>
      <c r="N19" s="604"/>
      <c r="O19" s="604"/>
      <c r="P19" s="604"/>
      <c r="Q19" s="604"/>
      <c r="R19" s="604"/>
      <c r="S19" s="604"/>
      <c r="T19" s="604"/>
      <c r="U19" s="604"/>
      <c r="V19" s="89"/>
      <c r="W19" s="89"/>
      <c r="X19" s="89"/>
      <c r="Y19" s="90"/>
      <c r="Z19" s="89"/>
      <c r="AA19" s="89"/>
      <c r="AB19" s="89"/>
      <c r="AC19" s="89"/>
      <c r="AD19" s="89"/>
      <c r="AE19" s="89"/>
      <c r="AF19" s="89"/>
      <c r="AG19" s="89"/>
      <c r="AH19" s="89"/>
      <c r="AI19" s="89"/>
      <c r="AJ19" s="89"/>
      <c r="AK19" s="89"/>
      <c r="AL19" s="89"/>
      <c r="AM19" s="89"/>
      <c r="AN19" s="89"/>
      <c r="AO19" s="89"/>
      <c r="AP19" s="89"/>
      <c r="AQ19" s="89"/>
      <c r="AR19" s="89"/>
      <c r="AS19" s="89"/>
      <c r="AT19" s="89"/>
      <c r="AU19" s="91"/>
      <c r="AV19" s="90"/>
      <c r="AW19" s="89"/>
      <c r="AX19" s="89"/>
      <c r="AY19" s="89"/>
      <c r="AZ19" s="89"/>
      <c r="BA19" s="89"/>
      <c r="BB19" s="89"/>
      <c r="BC19" s="89"/>
      <c r="BD19" s="89"/>
      <c r="BE19" s="89"/>
      <c r="BF19" s="89"/>
      <c r="BG19" s="89"/>
      <c r="BH19" s="89"/>
      <c r="BI19" s="89"/>
      <c r="BJ19" s="89"/>
      <c r="BK19" s="557"/>
      <c r="BL19" s="557"/>
      <c r="BM19" s="557"/>
      <c r="BN19" s="89"/>
      <c r="BO19" s="89"/>
      <c r="BP19" s="89"/>
      <c r="BQ19" s="557"/>
      <c r="BR19" s="557"/>
      <c r="BS19" s="557"/>
      <c r="BT19" s="557"/>
      <c r="BU19" s="557"/>
      <c r="BV19" s="557"/>
      <c r="BW19" s="557"/>
      <c r="BX19" s="91"/>
    </row>
    <row r="20" spans="1:76" s="82" customFormat="1" ht="3" customHeight="1">
      <c r="A20" s="584"/>
      <c r="B20" s="592"/>
      <c r="C20" s="593" t="str">
        <f>LEFT(Cover!C6,1)</f>
        <v>2</v>
      </c>
      <c r="D20" s="397"/>
      <c r="E20" s="593" t="str">
        <f>MID(Cover!C6,2,1)</f>
        <v>1</v>
      </c>
      <c r="F20" s="397"/>
      <c r="G20" s="593" t="str">
        <f>MID(Cover!C6,3,1)</f>
        <v>2</v>
      </c>
      <c r="H20" s="397"/>
      <c r="I20" s="593" t="str">
        <f>MID(Cover!C6,4,1)</f>
        <v>0</v>
      </c>
      <c r="J20" s="397"/>
      <c r="K20" s="593" t="str">
        <f>MID(Cover!C6,5,1)</f>
        <v>1</v>
      </c>
      <c r="L20" s="397"/>
      <c r="M20" s="593" t="str">
        <f>MID(Cover!C6,6,1)</f>
        <v>6</v>
      </c>
      <c r="N20" s="397"/>
      <c r="O20" s="593" t="str">
        <f>MID(Cover!C6,7,1)</f>
        <v>3</v>
      </c>
      <c r="P20" s="397"/>
      <c r="Q20" s="593" t="str">
        <f>MID(Cover!C6,8,1)</f>
        <v>2</v>
      </c>
      <c r="R20" s="397"/>
      <c r="S20" s="593" t="str">
        <f>MID(Cover!C6,9,1)</f>
        <v>1</v>
      </c>
      <c r="T20" s="397"/>
      <c r="U20" s="593" t="str">
        <f>MID(Cover!C6,10,1)</f>
        <v>0</v>
      </c>
      <c r="V20" s="89"/>
      <c r="W20" s="89"/>
      <c r="X20" s="89"/>
      <c r="Y20" s="90"/>
      <c r="Z20" s="89"/>
      <c r="AA20" s="89"/>
      <c r="AB20" s="89"/>
      <c r="AC20" s="89"/>
      <c r="AD20" s="89"/>
      <c r="AE20" s="89"/>
      <c r="AF20" s="89"/>
      <c r="AG20" s="89"/>
      <c r="AH20" s="89"/>
      <c r="AI20" s="89"/>
      <c r="AJ20" s="89"/>
      <c r="AK20" s="89"/>
      <c r="AL20" s="89"/>
      <c r="AM20" s="89"/>
      <c r="AN20" s="89"/>
      <c r="AO20" s="89"/>
      <c r="AP20" s="89"/>
      <c r="AQ20" s="89"/>
      <c r="AR20" s="89"/>
      <c r="AS20" s="89"/>
      <c r="AT20" s="89"/>
      <c r="AU20" s="91"/>
      <c r="AV20" s="90"/>
      <c r="AW20" s="89"/>
      <c r="AX20" s="89"/>
      <c r="AY20" s="89"/>
      <c r="AZ20" s="89"/>
      <c r="BA20" s="89"/>
      <c r="BB20" s="89"/>
      <c r="BC20" s="89"/>
      <c r="BD20" s="89"/>
      <c r="BE20" s="89"/>
      <c r="BF20" s="583" t="str">
        <f>Index!C381</f>
        <v xml:space="preserve">od </v>
      </c>
      <c r="BG20" s="583"/>
      <c r="BH20" s="583"/>
      <c r="BI20" s="583"/>
      <c r="BJ20" s="583"/>
      <c r="BK20" s="553" t="str">
        <f>LEFT(Cover!D25,1)</f>
        <v>0</v>
      </c>
      <c r="BL20" s="560"/>
      <c r="BM20" s="553" t="str">
        <f>MID(Cover!D25,2,1)</f>
        <v>1</v>
      </c>
      <c r="BN20" s="89"/>
      <c r="BO20" s="89"/>
      <c r="BP20" s="89"/>
      <c r="BQ20" s="577" t="s">
        <v>743</v>
      </c>
      <c r="BR20" s="552"/>
      <c r="BS20" s="577" t="s">
        <v>744</v>
      </c>
      <c r="BT20" s="89"/>
      <c r="BU20" s="567" t="str">
        <f>MID(Cover!E25,3,1)</f>
        <v>2</v>
      </c>
      <c r="BV20" s="89"/>
      <c r="BW20" s="553" t="str">
        <f>MID(Cover!E25,4,1)</f>
        <v>1</v>
      </c>
      <c r="BX20" s="605"/>
    </row>
    <row r="21" spans="1:76" s="82" customFormat="1">
      <c r="A21" s="584"/>
      <c r="B21" s="592"/>
      <c r="C21" s="593"/>
      <c r="D21" s="397"/>
      <c r="E21" s="593"/>
      <c r="F21" s="397"/>
      <c r="G21" s="593"/>
      <c r="H21" s="397"/>
      <c r="I21" s="593"/>
      <c r="J21" s="397"/>
      <c r="K21" s="593"/>
      <c r="L21" s="397"/>
      <c r="M21" s="593"/>
      <c r="N21" s="397"/>
      <c r="O21" s="593"/>
      <c r="P21" s="397"/>
      <c r="Q21" s="593"/>
      <c r="R21" s="397"/>
      <c r="S21" s="593"/>
      <c r="T21" s="397"/>
      <c r="U21" s="593"/>
      <c r="V21" s="89"/>
      <c r="W21" s="89"/>
      <c r="X21" s="89"/>
      <c r="Y21" s="90"/>
      <c r="Z21" s="89"/>
      <c r="AA21" s="26" t="str">
        <f>IF(Cover!C19="","",Cover!C19)</f>
        <v>x</v>
      </c>
      <c r="AB21" s="562" t="str">
        <f>Index!C376</f>
        <v xml:space="preserve">  riadna</v>
      </c>
      <c r="AC21" s="562"/>
      <c r="AD21" s="562"/>
      <c r="AE21" s="562"/>
      <c r="AF21" s="562"/>
      <c r="AG21" s="562"/>
      <c r="AH21" s="562"/>
      <c r="AI21" s="562"/>
      <c r="AJ21" s="562"/>
      <c r="AK21" s="562"/>
      <c r="AL21" s="562"/>
      <c r="AM21" s="26" t="str">
        <f>IF(Cover!C23="","",Cover!C23)</f>
        <v/>
      </c>
      <c r="AN21" s="603" t="str">
        <f>Index!C436</f>
        <v>malá</v>
      </c>
      <c r="AO21" s="603"/>
      <c r="AP21" s="603"/>
      <c r="AQ21" s="603"/>
      <c r="AR21" s="603"/>
      <c r="AS21" s="603"/>
      <c r="AT21" s="603"/>
      <c r="AU21" s="603"/>
      <c r="AV21" s="90"/>
      <c r="AW21" s="89"/>
      <c r="AX21" s="89"/>
      <c r="AY21" s="89"/>
      <c r="AZ21" s="89"/>
      <c r="BA21" s="89"/>
      <c r="BB21" s="89"/>
      <c r="BC21" s="89"/>
      <c r="BD21" s="89"/>
      <c r="BE21" s="89"/>
      <c r="BF21" s="583"/>
      <c r="BG21" s="583"/>
      <c r="BH21" s="583"/>
      <c r="BI21" s="583"/>
      <c r="BJ21" s="583"/>
      <c r="BK21" s="553"/>
      <c r="BL21" s="560"/>
      <c r="BM21" s="553"/>
      <c r="BN21" s="89"/>
      <c r="BO21" s="89"/>
      <c r="BP21" s="89"/>
      <c r="BQ21" s="577"/>
      <c r="BR21" s="552"/>
      <c r="BS21" s="577"/>
      <c r="BT21" s="89"/>
      <c r="BU21" s="567"/>
      <c r="BV21" s="89"/>
      <c r="BW21" s="553"/>
      <c r="BX21" s="605"/>
    </row>
    <row r="22" spans="1:76" s="82" customFormat="1" ht="5.0999999999999996" customHeight="1">
      <c r="A22" s="584"/>
      <c r="B22" s="93"/>
      <c r="C22" s="89"/>
      <c r="D22" s="89"/>
      <c r="E22" s="89"/>
      <c r="F22" s="89"/>
      <c r="G22" s="89"/>
      <c r="H22" s="89"/>
      <c r="I22" s="89"/>
      <c r="J22" s="89"/>
      <c r="K22" s="89"/>
      <c r="L22" s="89"/>
      <c r="M22" s="89"/>
      <c r="N22" s="89"/>
      <c r="O22" s="89"/>
      <c r="P22" s="89"/>
      <c r="Q22" s="89"/>
      <c r="R22" s="94"/>
      <c r="S22" s="95"/>
      <c r="T22" s="95"/>
      <c r="U22" s="94"/>
      <c r="V22" s="94"/>
      <c r="W22" s="94"/>
      <c r="X22" s="94"/>
      <c r="Y22" s="96"/>
      <c r="Z22" s="94"/>
      <c r="AA22" s="94"/>
      <c r="AB22" s="94"/>
      <c r="AC22" s="94"/>
      <c r="AD22" s="94"/>
      <c r="AE22" s="94"/>
      <c r="AF22" s="94"/>
      <c r="AG22" s="89"/>
      <c r="AH22" s="89"/>
      <c r="AI22" s="89"/>
      <c r="AJ22" s="89"/>
      <c r="AK22" s="89"/>
      <c r="AL22" s="89"/>
      <c r="AM22" s="94"/>
      <c r="AN22" s="94"/>
      <c r="AO22" s="94"/>
      <c r="AP22" s="94"/>
      <c r="AQ22" s="89"/>
      <c r="AR22" s="89"/>
      <c r="AS22" s="89"/>
      <c r="AT22" s="89"/>
      <c r="AU22" s="91"/>
      <c r="AV22" s="90"/>
      <c r="AW22" s="89"/>
      <c r="AX22" s="89"/>
      <c r="AY22" s="89"/>
      <c r="AZ22" s="89"/>
      <c r="BA22" s="89"/>
      <c r="BB22" s="89"/>
      <c r="BC22" s="89"/>
      <c r="BD22" s="89"/>
      <c r="BE22" s="89"/>
      <c r="BF22" s="97"/>
      <c r="BG22" s="97"/>
      <c r="BH22" s="97"/>
      <c r="BI22" s="97"/>
      <c r="BJ22" s="97"/>
      <c r="BK22" s="97"/>
      <c r="BL22" s="97"/>
      <c r="BM22" s="97"/>
      <c r="BN22" s="97"/>
      <c r="BO22" s="97"/>
      <c r="BP22" s="97"/>
      <c r="BQ22" s="97"/>
      <c r="BR22" s="97"/>
      <c r="BS22" s="97"/>
      <c r="BT22" s="97"/>
      <c r="BU22" s="97"/>
      <c r="BV22" s="97"/>
      <c r="BW22" s="97"/>
      <c r="BX22" s="605"/>
    </row>
    <row r="23" spans="1:76" s="82" customFormat="1" ht="5.0999999999999996" customHeight="1">
      <c r="A23" s="584"/>
      <c r="B23" s="590" t="str">
        <f>Index!C373</f>
        <v>IČO</v>
      </c>
      <c r="C23" s="591"/>
      <c r="D23" s="591"/>
      <c r="E23" s="591"/>
      <c r="F23" s="591"/>
      <c r="G23" s="591"/>
      <c r="H23" s="374"/>
      <c r="I23" s="374"/>
      <c r="J23" s="374"/>
      <c r="K23" s="374"/>
      <c r="L23" s="374"/>
      <c r="M23" s="89"/>
      <c r="N23" s="89"/>
      <c r="O23" s="89"/>
      <c r="P23" s="89"/>
      <c r="Q23" s="89"/>
      <c r="R23" s="94"/>
      <c r="S23" s="95"/>
      <c r="T23" s="95"/>
      <c r="U23" s="94"/>
      <c r="V23" s="94"/>
      <c r="W23" s="94"/>
      <c r="X23" s="94"/>
      <c r="Y23" s="96"/>
      <c r="Z23" s="94"/>
      <c r="AA23" s="94"/>
      <c r="AB23" s="94"/>
      <c r="AC23" s="94"/>
      <c r="AD23" s="94"/>
      <c r="AE23" s="94"/>
      <c r="AF23" s="94"/>
      <c r="AG23" s="89"/>
      <c r="AH23" s="89"/>
      <c r="AI23" s="89"/>
      <c r="AJ23" s="89"/>
      <c r="AK23" s="89"/>
      <c r="AL23" s="89"/>
      <c r="AM23" s="94"/>
      <c r="AN23" s="94"/>
      <c r="AO23" s="94"/>
      <c r="AP23" s="94"/>
      <c r="AQ23" s="89"/>
      <c r="AR23" s="89"/>
      <c r="AS23" s="89"/>
      <c r="AT23" s="89"/>
      <c r="AU23" s="91"/>
      <c r="AV23" s="90"/>
      <c r="AW23" s="562" t="str">
        <f>Index!C379</f>
        <v>Za obdobie</v>
      </c>
      <c r="AX23" s="562"/>
      <c r="AY23" s="562"/>
      <c r="AZ23" s="562"/>
      <c r="BA23" s="562"/>
      <c r="BB23" s="562"/>
      <c r="BC23" s="562"/>
      <c r="BD23" s="562"/>
      <c r="BE23" s="562"/>
      <c r="BF23" s="97"/>
      <c r="BG23" s="97"/>
      <c r="BH23" s="97"/>
      <c r="BI23" s="97"/>
      <c r="BJ23" s="97"/>
      <c r="BK23" s="557"/>
      <c r="BL23" s="557"/>
      <c r="BM23" s="557"/>
      <c r="BN23" s="97"/>
      <c r="BO23" s="97"/>
      <c r="BP23" s="97"/>
      <c r="BQ23" s="557"/>
      <c r="BR23" s="557"/>
      <c r="BS23" s="557"/>
      <c r="BT23" s="557"/>
      <c r="BU23" s="557"/>
      <c r="BV23" s="557"/>
      <c r="BW23" s="557"/>
      <c r="BX23" s="605"/>
    </row>
    <row r="24" spans="1:76" ht="7.5" customHeight="1">
      <c r="A24" s="584"/>
      <c r="B24" s="590"/>
      <c r="C24" s="591"/>
      <c r="D24" s="591"/>
      <c r="E24" s="591"/>
      <c r="F24" s="591"/>
      <c r="G24" s="591"/>
      <c r="H24" s="374"/>
      <c r="I24" s="374"/>
      <c r="J24" s="374"/>
      <c r="K24" s="374"/>
      <c r="L24" s="374"/>
      <c r="M24" s="89"/>
      <c r="N24" s="89"/>
      <c r="O24" s="89"/>
      <c r="P24" s="89"/>
      <c r="Q24" s="89"/>
      <c r="R24" s="89"/>
      <c r="S24" s="89"/>
      <c r="T24" s="89"/>
      <c r="U24" s="89"/>
      <c r="V24" s="89"/>
      <c r="W24" s="89"/>
      <c r="X24" s="89"/>
      <c r="Y24" s="90"/>
      <c r="Z24" s="89"/>
      <c r="AA24" s="89"/>
      <c r="AB24" s="89"/>
      <c r="AC24" s="89"/>
      <c r="AD24" s="89"/>
      <c r="AE24" s="89"/>
      <c r="AF24" s="89"/>
      <c r="AG24" s="89"/>
      <c r="AH24" s="89"/>
      <c r="AI24" s="89"/>
      <c r="AJ24" s="89"/>
      <c r="AK24" s="89"/>
      <c r="AL24" s="89"/>
      <c r="AM24" s="89"/>
      <c r="AN24" s="89"/>
      <c r="AO24" s="89"/>
      <c r="AP24" s="89"/>
      <c r="AQ24" s="89"/>
      <c r="AR24" s="89"/>
      <c r="AS24" s="89"/>
      <c r="AT24" s="89"/>
      <c r="AU24" s="91"/>
      <c r="AV24" s="90"/>
      <c r="AW24" s="562"/>
      <c r="AX24" s="562"/>
      <c r="AY24" s="562"/>
      <c r="AZ24" s="562"/>
      <c r="BA24" s="562"/>
      <c r="BB24" s="562"/>
      <c r="BC24" s="562"/>
      <c r="BD24" s="562"/>
      <c r="BE24" s="562"/>
      <c r="BF24" s="73"/>
      <c r="BG24" s="73"/>
      <c r="BH24" s="579" t="str">
        <f>Index!C382</f>
        <v>do</v>
      </c>
      <c r="BI24" s="579"/>
      <c r="BJ24" s="579"/>
      <c r="BK24" s="553" t="str">
        <f>LEFT(Cover!D26,1)</f>
        <v>1</v>
      </c>
      <c r="BL24" s="560"/>
      <c r="BM24" s="553" t="str">
        <f>MID(Cover!D26,2,1)</f>
        <v>2</v>
      </c>
      <c r="BN24" s="560"/>
      <c r="BO24" s="560"/>
      <c r="BP24" s="560"/>
      <c r="BQ24" s="577" t="s">
        <v>743</v>
      </c>
      <c r="BR24" s="552"/>
      <c r="BS24" s="577" t="s">
        <v>744</v>
      </c>
      <c r="BT24" s="552"/>
      <c r="BU24" s="567" t="str">
        <f>MID(PY,3,1)</f>
        <v>2</v>
      </c>
      <c r="BV24" s="552"/>
      <c r="BW24" s="553" t="str">
        <f>MID(CY,4,1)</f>
        <v>1</v>
      </c>
      <c r="BX24" s="605"/>
    </row>
    <row r="25" spans="1:76" ht="6.75" customHeight="1">
      <c r="A25" s="584"/>
      <c r="B25" s="90"/>
      <c r="C25" s="89"/>
      <c r="D25" s="89"/>
      <c r="E25" s="89"/>
      <c r="F25" s="89"/>
      <c r="G25" s="89"/>
      <c r="H25" s="89"/>
      <c r="I25" s="89"/>
      <c r="J25" s="89"/>
      <c r="K25" s="89"/>
      <c r="L25" s="89"/>
      <c r="M25" s="89"/>
      <c r="N25" s="89"/>
      <c r="O25" s="89"/>
      <c r="P25" s="89"/>
      <c r="Q25" s="89"/>
      <c r="R25" s="89"/>
      <c r="S25" s="581"/>
      <c r="T25" s="581"/>
      <c r="U25" s="94"/>
      <c r="V25" s="89"/>
      <c r="W25" s="89"/>
      <c r="X25" s="89"/>
      <c r="Y25" s="90"/>
      <c r="Z25" s="89"/>
      <c r="AA25" s="89"/>
      <c r="AB25" s="89"/>
      <c r="AC25" s="89"/>
      <c r="AD25" s="89"/>
      <c r="AE25" s="89"/>
      <c r="AF25" s="89"/>
      <c r="AG25" s="89"/>
      <c r="AH25" s="585"/>
      <c r="AI25" s="585"/>
      <c r="AJ25" s="585"/>
      <c r="AK25" s="585"/>
      <c r="AL25" s="585"/>
      <c r="AM25" s="585"/>
      <c r="AN25" s="585"/>
      <c r="AO25" s="585"/>
      <c r="AP25" s="73"/>
      <c r="AQ25" s="89"/>
      <c r="AR25" s="89"/>
      <c r="AS25" s="89"/>
      <c r="AT25" s="89"/>
      <c r="AU25" s="91"/>
      <c r="AV25" s="90"/>
      <c r="AW25" s="89"/>
      <c r="AX25" s="89"/>
      <c r="AY25" s="89"/>
      <c r="AZ25" s="89"/>
      <c r="BA25" s="89"/>
      <c r="BB25" s="89"/>
      <c r="BC25" s="89"/>
      <c r="BD25" s="89"/>
      <c r="BE25" s="89"/>
      <c r="BF25" s="73"/>
      <c r="BG25" s="73"/>
      <c r="BH25" s="579"/>
      <c r="BI25" s="579"/>
      <c r="BJ25" s="579"/>
      <c r="BK25" s="553"/>
      <c r="BL25" s="560"/>
      <c r="BM25" s="553"/>
      <c r="BN25" s="560"/>
      <c r="BO25" s="560"/>
      <c r="BP25" s="560"/>
      <c r="BQ25" s="577"/>
      <c r="BR25" s="552"/>
      <c r="BS25" s="577"/>
      <c r="BT25" s="552"/>
      <c r="BU25" s="567"/>
      <c r="BV25" s="552"/>
      <c r="BW25" s="553"/>
      <c r="BX25" s="605"/>
    </row>
    <row r="26" spans="1:76" ht="3.75" customHeight="1">
      <c r="A26" s="584"/>
      <c r="B26" s="90"/>
      <c r="C26" s="586"/>
      <c r="D26" s="586"/>
      <c r="E26" s="586"/>
      <c r="F26" s="586"/>
      <c r="G26" s="586"/>
      <c r="H26" s="586"/>
      <c r="I26" s="586"/>
      <c r="J26" s="586"/>
      <c r="K26" s="586"/>
      <c r="L26" s="586"/>
      <c r="M26" s="586"/>
      <c r="N26" s="586"/>
      <c r="O26" s="586"/>
      <c r="P26" s="586"/>
      <c r="Q26" s="586"/>
      <c r="R26" s="89"/>
      <c r="S26" s="95"/>
      <c r="T26" s="95"/>
      <c r="U26" s="74"/>
      <c r="V26" s="74"/>
      <c r="W26" s="74"/>
      <c r="X26" s="74"/>
      <c r="Y26" s="98"/>
      <c r="Z26" s="74"/>
      <c r="AA26" s="587" t="str">
        <f>IF(Cover!E19="","",Cover!E19)</f>
        <v/>
      </c>
      <c r="AB26" s="562" t="str">
        <f>Index!C377</f>
        <v xml:space="preserve">  mimoriadna</v>
      </c>
      <c r="AC26" s="562"/>
      <c r="AD26" s="562"/>
      <c r="AE26" s="562"/>
      <c r="AF26" s="562"/>
      <c r="AG26" s="562"/>
      <c r="AH26" s="562"/>
      <c r="AI26" s="562"/>
      <c r="AJ26" s="562"/>
      <c r="AK26" s="562"/>
      <c r="AL26" s="562"/>
      <c r="AM26" s="587" t="str">
        <f>IF(Cover!E23="","",Cover!E23)</f>
        <v>x</v>
      </c>
      <c r="AN26" s="589" t="str">
        <f>Index!C437</f>
        <v>veľká</v>
      </c>
      <c r="AO26" s="589"/>
      <c r="AP26" s="589"/>
      <c r="AQ26" s="589"/>
      <c r="AR26" s="589"/>
      <c r="AS26" s="589"/>
      <c r="AT26" s="589"/>
      <c r="AU26" s="589"/>
      <c r="AV26" s="99"/>
      <c r="AW26" s="100"/>
      <c r="AX26" s="100"/>
      <c r="AY26" s="100"/>
      <c r="AZ26" s="100"/>
      <c r="BA26" s="100"/>
      <c r="BB26" s="100"/>
      <c r="BC26" s="100"/>
      <c r="BD26" s="100"/>
      <c r="BE26" s="100"/>
      <c r="BF26" s="101"/>
      <c r="BG26" s="101"/>
      <c r="BH26" s="102"/>
      <c r="BI26" s="102"/>
      <c r="BJ26" s="102"/>
      <c r="BK26" s="84"/>
      <c r="BL26" s="102"/>
      <c r="BM26" s="102"/>
      <c r="BN26" s="102"/>
      <c r="BO26" s="102"/>
      <c r="BP26" s="102"/>
      <c r="BQ26" s="102"/>
      <c r="BR26" s="102"/>
      <c r="BS26" s="102"/>
      <c r="BT26" s="102"/>
      <c r="BU26" s="102"/>
      <c r="BV26" s="102"/>
      <c r="BW26" s="102"/>
      <c r="BX26" s="103"/>
    </row>
    <row r="27" spans="1:76" ht="10.5" customHeight="1">
      <c r="A27" s="584"/>
      <c r="B27" s="90"/>
      <c r="C27" s="393" t="str">
        <f>LEFT(Cover!C7,1)</f>
        <v>5</v>
      </c>
      <c r="D27" s="89"/>
      <c r="E27" s="393" t="str">
        <f>MID(Cover!C7,2,1)</f>
        <v>0</v>
      </c>
      <c r="F27" s="89"/>
      <c r="G27" s="393" t="str">
        <f>MID(Cover!C7,3,1)</f>
        <v>0</v>
      </c>
      <c r="H27" s="89"/>
      <c r="I27" s="393" t="str">
        <f>MID(Cover!C7,4,1)</f>
        <v>6</v>
      </c>
      <c r="J27" s="89"/>
      <c r="K27" s="393" t="str">
        <f>MID(Cover!C7,5,1)</f>
        <v>0</v>
      </c>
      <c r="L27" s="89"/>
      <c r="M27" s="393" t="str">
        <f>MID(Cover!C7,6,1)</f>
        <v>2</v>
      </c>
      <c r="N27" s="89"/>
      <c r="O27" s="393" t="str">
        <f>MID(Cover!C7,7,1)</f>
        <v>3</v>
      </c>
      <c r="P27" s="89"/>
      <c r="Q27" s="393" t="str">
        <f>MID(Cover!C7,8,1)</f>
        <v>6</v>
      </c>
      <c r="R27" s="89"/>
      <c r="S27" s="89"/>
      <c r="T27" s="89"/>
      <c r="U27" s="74"/>
      <c r="V27" s="74"/>
      <c r="W27" s="74"/>
      <c r="X27" s="74"/>
      <c r="Y27" s="98"/>
      <c r="Z27" s="74"/>
      <c r="AA27" s="588" t="e">
        <f>IF(Cover!#REF!="","",Cover!#REF!)</f>
        <v>#REF!</v>
      </c>
      <c r="AB27" s="562"/>
      <c r="AC27" s="562"/>
      <c r="AD27" s="562"/>
      <c r="AE27" s="562"/>
      <c r="AF27" s="562"/>
      <c r="AG27" s="562"/>
      <c r="AH27" s="562"/>
      <c r="AI27" s="562"/>
      <c r="AJ27" s="562"/>
      <c r="AK27" s="562"/>
      <c r="AL27" s="562"/>
      <c r="AM27" s="588" t="e">
        <f>IF(Cover!#REF!="","",Cover!#REF!)</f>
        <v>#REF!</v>
      </c>
      <c r="AN27" s="589"/>
      <c r="AO27" s="589"/>
      <c r="AP27" s="589"/>
      <c r="AQ27" s="589"/>
      <c r="AR27" s="589"/>
      <c r="AS27" s="589"/>
      <c r="AT27" s="589"/>
      <c r="AU27" s="589"/>
      <c r="AV27" s="105"/>
      <c r="AW27" s="73"/>
      <c r="AX27" s="73"/>
      <c r="AY27" s="73"/>
      <c r="AZ27" s="73"/>
      <c r="BA27" s="73"/>
      <c r="BB27" s="73"/>
      <c r="BC27" s="73"/>
      <c r="BD27" s="73"/>
      <c r="BE27" s="73"/>
      <c r="BF27" s="73"/>
      <c r="BG27" s="73"/>
      <c r="BH27" s="73"/>
      <c r="BI27" s="73"/>
      <c r="BJ27" s="73"/>
      <c r="BK27" s="106"/>
      <c r="BL27" s="73"/>
      <c r="BM27" s="73"/>
      <c r="BN27" s="73"/>
      <c r="BO27" s="73"/>
      <c r="BP27" s="73"/>
      <c r="BQ27" s="73"/>
      <c r="BR27" s="73"/>
      <c r="BS27" s="73"/>
      <c r="BT27" s="73"/>
      <c r="BU27" s="73"/>
      <c r="BV27" s="73"/>
      <c r="BW27" s="73"/>
      <c r="BX27" s="107"/>
    </row>
    <row r="28" spans="1:76" ht="5.25" customHeight="1">
      <c r="A28" s="584"/>
      <c r="B28" s="90"/>
      <c r="C28" s="104"/>
      <c r="D28" s="89"/>
      <c r="E28" s="104"/>
      <c r="F28" s="89"/>
      <c r="G28" s="104"/>
      <c r="H28" s="89"/>
      <c r="I28" s="104"/>
      <c r="J28" s="89"/>
      <c r="K28" s="104"/>
      <c r="L28" s="89"/>
      <c r="M28" s="104"/>
      <c r="N28" s="89"/>
      <c r="O28" s="104"/>
      <c r="P28" s="89"/>
      <c r="Q28" s="104"/>
      <c r="R28" s="89"/>
      <c r="S28" s="89"/>
      <c r="T28" s="89"/>
      <c r="U28" s="74"/>
      <c r="V28" s="74"/>
      <c r="W28" s="74"/>
      <c r="X28" s="74"/>
      <c r="Y28" s="98"/>
      <c r="Z28" s="74"/>
      <c r="AA28" s="407"/>
      <c r="AB28" s="94"/>
      <c r="AC28" s="94"/>
      <c r="AD28" s="94"/>
      <c r="AE28" s="94"/>
      <c r="AF28" s="94"/>
      <c r="AG28" s="94"/>
      <c r="AH28" s="94"/>
      <c r="AI28" s="94"/>
      <c r="AJ28" s="94"/>
      <c r="AK28" s="94"/>
      <c r="AL28" s="94"/>
      <c r="AM28" s="74"/>
      <c r="AN28" s="94"/>
      <c r="AO28" s="94"/>
      <c r="AP28" s="94"/>
      <c r="AQ28" s="94"/>
      <c r="AR28" s="94"/>
      <c r="AS28" s="94"/>
      <c r="AT28" s="94"/>
      <c r="AU28" s="108"/>
      <c r="AV28" s="105"/>
      <c r="AW28" s="73"/>
      <c r="AX28" s="73"/>
      <c r="AY28" s="73"/>
      <c r="AZ28" s="73"/>
      <c r="BA28" s="73"/>
      <c r="BB28" s="73"/>
      <c r="BC28" s="73"/>
      <c r="BD28" s="73"/>
      <c r="BE28" s="73"/>
      <c r="BF28" s="73"/>
      <c r="BG28" s="73"/>
      <c r="BH28" s="73"/>
      <c r="BI28" s="73"/>
      <c r="BJ28" s="73"/>
      <c r="BK28" s="557"/>
      <c r="BL28" s="557"/>
      <c r="BM28" s="557"/>
      <c r="BN28" s="97"/>
      <c r="BO28" s="97"/>
      <c r="BP28" s="97"/>
      <c r="BQ28" s="557"/>
      <c r="BR28" s="557"/>
      <c r="BS28" s="557"/>
      <c r="BT28" s="557"/>
      <c r="BU28" s="557"/>
      <c r="BV28" s="557"/>
      <c r="BW28" s="557"/>
      <c r="BX28" s="107"/>
    </row>
    <row r="29" spans="1:76" ht="7.5" customHeight="1">
      <c r="A29" s="584"/>
      <c r="B29" s="90"/>
      <c r="C29" s="89"/>
      <c r="D29" s="89"/>
      <c r="E29" s="89"/>
      <c r="F29" s="89"/>
      <c r="G29" s="89"/>
      <c r="H29" s="89"/>
      <c r="I29" s="89"/>
      <c r="J29" s="89"/>
      <c r="K29" s="89"/>
      <c r="L29" s="89"/>
      <c r="M29" s="89"/>
      <c r="N29" s="89"/>
      <c r="O29" s="89"/>
      <c r="P29" s="89"/>
      <c r="Q29" s="89"/>
      <c r="R29" s="89"/>
      <c r="S29" s="581"/>
      <c r="T29" s="581"/>
      <c r="U29" s="94"/>
      <c r="V29" s="94"/>
      <c r="W29" s="94"/>
      <c r="X29" s="74"/>
      <c r="Y29" s="98"/>
      <c r="Z29" s="74"/>
      <c r="AA29" s="407"/>
      <c r="AB29" s="74"/>
      <c r="AC29" s="74"/>
      <c r="AD29" s="74"/>
      <c r="AE29" s="74"/>
      <c r="AF29" s="74"/>
      <c r="AG29" s="74"/>
      <c r="AH29" s="74"/>
      <c r="AI29" s="74"/>
      <c r="AJ29" s="94"/>
      <c r="AK29" s="94"/>
      <c r="AL29" s="94"/>
      <c r="AM29" s="94"/>
      <c r="AN29" s="94"/>
      <c r="AO29" s="94"/>
      <c r="AP29" s="73"/>
      <c r="AQ29" s="109"/>
      <c r="AR29" s="109"/>
      <c r="AS29" s="109"/>
      <c r="AT29" s="109"/>
      <c r="AU29" s="110"/>
      <c r="AV29" s="111"/>
      <c r="AW29" s="582" t="str">
        <f>Index!C380</f>
        <v>Bezprostredne
predchádzajúce
obdobie</v>
      </c>
      <c r="AX29" s="582"/>
      <c r="AY29" s="582"/>
      <c r="AZ29" s="582"/>
      <c r="BA29" s="582"/>
      <c r="BB29" s="582"/>
      <c r="BC29" s="582"/>
      <c r="BD29" s="582"/>
      <c r="BE29" s="582"/>
      <c r="BF29" s="583" t="str">
        <f>Index!C381</f>
        <v xml:space="preserve">od </v>
      </c>
      <c r="BG29" s="583"/>
      <c r="BH29" s="583"/>
      <c r="BI29" s="583"/>
      <c r="BJ29" s="583"/>
      <c r="BK29" s="553" t="str">
        <f>LEFT(Cover!D29,1)</f>
        <v>0</v>
      </c>
      <c r="BL29" s="560"/>
      <c r="BM29" s="553" t="str">
        <f>MID(Cover!D29,2,1)</f>
        <v>1</v>
      </c>
      <c r="BN29" s="89"/>
      <c r="BO29" s="89"/>
      <c r="BP29" s="89"/>
      <c r="BQ29" s="577" t="s">
        <v>743</v>
      </c>
      <c r="BR29" s="552"/>
      <c r="BS29" s="577" t="s">
        <v>744</v>
      </c>
      <c r="BT29" s="89"/>
      <c r="BU29" s="567" t="str">
        <f>MID(Cover!E29,3,1)</f>
        <v>2</v>
      </c>
      <c r="BV29" s="89"/>
      <c r="BW29" s="553" t="str">
        <f>MID(Cover!E29,4,1)</f>
        <v>0</v>
      </c>
      <c r="BX29" s="107"/>
    </row>
    <row r="30" spans="1:76" ht="7.5" customHeight="1">
      <c r="A30" s="584"/>
      <c r="B30" s="90"/>
      <c r="C30" s="89" t="s">
        <v>298</v>
      </c>
      <c r="D30" s="89"/>
      <c r="E30" s="89"/>
      <c r="F30" s="89"/>
      <c r="G30" s="89"/>
      <c r="H30" s="89"/>
      <c r="I30" s="89"/>
      <c r="J30" s="89"/>
      <c r="K30" s="89"/>
      <c r="L30" s="89"/>
      <c r="M30" s="89"/>
      <c r="N30" s="89"/>
      <c r="O30" s="89"/>
      <c r="P30" s="89"/>
      <c r="Q30" s="89"/>
      <c r="R30" s="89"/>
      <c r="S30" s="95"/>
      <c r="T30" s="95"/>
      <c r="U30" s="94"/>
      <c r="V30" s="94"/>
      <c r="W30" s="74"/>
      <c r="X30" s="74"/>
      <c r="Y30" s="98"/>
      <c r="Z30" s="74"/>
      <c r="AA30" s="407"/>
      <c r="AB30" s="74"/>
      <c r="AC30" s="74"/>
      <c r="AD30" s="74"/>
      <c r="AE30" s="74"/>
      <c r="AF30" s="74"/>
      <c r="AG30" s="74"/>
      <c r="AH30" s="74"/>
      <c r="AI30" s="74"/>
      <c r="AJ30" s="74"/>
      <c r="AK30" s="74"/>
      <c r="AL30" s="74"/>
      <c r="AM30" s="74"/>
      <c r="AN30" s="74"/>
      <c r="AO30" s="74"/>
      <c r="AP30" s="74"/>
      <c r="AQ30" s="74"/>
      <c r="AR30" s="74"/>
      <c r="AS30" s="74"/>
      <c r="AT30" s="109"/>
      <c r="AU30" s="110"/>
      <c r="AV30" s="111"/>
      <c r="AW30" s="582"/>
      <c r="AX30" s="582"/>
      <c r="AY30" s="582"/>
      <c r="AZ30" s="582"/>
      <c r="BA30" s="582"/>
      <c r="BB30" s="582"/>
      <c r="BC30" s="582"/>
      <c r="BD30" s="582"/>
      <c r="BE30" s="582"/>
      <c r="BF30" s="583"/>
      <c r="BG30" s="583"/>
      <c r="BH30" s="583"/>
      <c r="BI30" s="583"/>
      <c r="BJ30" s="583"/>
      <c r="BK30" s="553"/>
      <c r="BL30" s="560"/>
      <c r="BM30" s="553"/>
      <c r="BN30" s="89"/>
      <c r="BO30" s="89"/>
      <c r="BP30" s="89"/>
      <c r="BQ30" s="577"/>
      <c r="BR30" s="552"/>
      <c r="BS30" s="577"/>
      <c r="BT30" s="89"/>
      <c r="BU30" s="567"/>
      <c r="BV30" s="89"/>
      <c r="BW30" s="553"/>
      <c r="BX30" s="107"/>
    </row>
    <row r="31" spans="1:76" ht="5.0999999999999996" customHeight="1">
      <c r="A31" s="584"/>
      <c r="B31" s="90"/>
      <c r="C31" s="89"/>
      <c r="D31" s="89"/>
      <c r="E31" s="89"/>
      <c r="F31" s="89"/>
      <c r="G31" s="89"/>
      <c r="H31" s="89"/>
      <c r="I31" s="89"/>
      <c r="J31" s="89"/>
      <c r="K31" s="89"/>
      <c r="L31" s="89"/>
      <c r="M31" s="89"/>
      <c r="N31" s="89"/>
      <c r="O31" s="89"/>
      <c r="P31" s="89"/>
      <c r="Q31" s="89"/>
      <c r="R31" s="89"/>
      <c r="S31" s="95"/>
      <c r="T31" s="95"/>
      <c r="U31" s="94"/>
      <c r="V31" s="94"/>
      <c r="W31" s="94"/>
      <c r="X31" s="94"/>
      <c r="Y31" s="96"/>
      <c r="Z31" s="94"/>
      <c r="AA31" s="408"/>
      <c r="AB31" s="94"/>
      <c r="AC31" s="94"/>
      <c r="AD31" s="94"/>
      <c r="AE31" s="94"/>
      <c r="AF31" s="94"/>
      <c r="AG31" s="112"/>
      <c r="AH31" s="112"/>
      <c r="AI31" s="112"/>
      <c r="AJ31" s="74"/>
      <c r="AK31" s="74"/>
      <c r="AL31" s="74"/>
      <c r="AM31" s="74"/>
      <c r="AN31" s="74"/>
      <c r="AO31" s="74"/>
      <c r="AP31" s="74"/>
      <c r="AQ31" s="74"/>
      <c r="AR31" s="74"/>
      <c r="AS31" s="109"/>
      <c r="AT31" s="109"/>
      <c r="AU31" s="110"/>
      <c r="AV31" s="111"/>
      <c r="AW31" s="582"/>
      <c r="AX31" s="582"/>
      <c r="AY31" s="582"/>
      <c r="AZ31" s="582"/>
      <c r="BA31" s="582"/>
      <c r="BB31" s="582"/>
      <c r="BC31" s="582"/>
      <c r="BD31" s="582"/>
      <c r="BE31" s="582"/>
      <c r="BF31" s="73"/>
      <c r="BG31" s="73"/>
      <c r="BH31" s="73"/>
      <c r="BI31" s="73"/>
      <c r="BJ31" s="73"/>
      <c r="BK31" s="73"/>
      <c r="BL31" s="73"/>
      <c r="BM31" s="73"/>
      <c r="BN31" s="73"/>
      <c r="BO31" s="73"/>
      <c r="BP31" s="73"/>
      <c r="BQ31" s="73"/>
      <c r="BR31" s="73"/>
      <c r="BS31" s="73"/>
      <c r="BT31" s="73"/>
      <c r="BU31" s="73"/>
      <c r="BV31" s="73"/>
      <c r="BW31" s="73"/>
      <c r="BX31" s="107"/>
    </row>
    <row r="32" spans="1:76" ht="5.0999999999999996" customHeight="1">
      <c r="A32" s="584"/>
      <c r="B32" s="90"/>
      <c r="C32" s="557"/>
      <c r="D32" s="557"/>
      <c r="E32" s="557"/>
      <c r="F32" s="89"/>
      <c r="G32" s="89"/>
      <c r="H32" s="89"/>
      <c r="I32" s="557"/>
      <c r="J32" s="557"/>
      <c r="K32" s="557"/>
      <c r="L32" s="89"/>
      <c r="M32" s="89"/>
      <c r="N32" s="89"/>
      <c r="O32" s="113"/>
      <c r="P32" s="89"/>
      <c r="Q32" s="89"/>
      <c r="R32" s="89"/>
      <c r="S32" s="95"/>
      <c r="T32" s="95"/>
      <c r="U32" s="94"/>
      <c r="V32" s="94"/>
      <c r="W32" s="94"/>
      <c r="X32" s="94"/>
      <c r="Y32" s="96"/>
      <c r="Z32" s="94"/>
      <c r="AA32" s="587" t="str">
        <f>IF(Cover!C21="","",Cover!C21)</f>
        <v/>
      </c>
      <c r="AB32" s="562" t="str">
        <f>Index!C378</f>
        <v>priebežná</v>
      </c>
      <c r="AC32" s="562"/>
      <c r="AD32" s="562"/>
      <c r="AE32" s="562"/>
      <c r="AF32" s="562"/>
      <c r="AG32" s="562"/>
      <c r="AH32" s="562"/>
      <c r="AI32" s="562"/>
      <c r="AJ32" s="562"/>
      <c r="AK32" s="562"/>
      <c r="AL32" s="562"/>
      <c r="AM32" s="74"/>
      <c r="AN32" s="74"/>
      <c r="AO32" s="74"/>
      <c r="AP32" s="74"/>
      <c r="AQ32" s="74"/>
      <c r="AR32" s="74"/>
      <c r="AS32" s="109"/>
      <c r="AT32" s="109"/>
      <c r="AU32" s="110"/>
      <c r="AV32" s="111"/>
      <c r="AW32" s="582"/>
      <c r="AX32" s="582"/>
      <c r="AY32" s="582"/>
      <c r="AZ32" s="582"/>
      <c r="BA32" s="582"/>
      <c r="BB32" s="582"/>
      <c r="BC32" s="582"/>
      <c r="BD32" s="582"/>
      <c r="BE32" s="582"/>
      <c r="BF32" s="73"/>
      <c r="BG32" s="73"/>
      <c r="BH32" s="73"/>
      <c r="BI32" s="73"/>
      <c r="BJ32" s="73"/>
      <c r="BK32" s="584"/>
      <c r="BL32" s="584"/>
      <c r="BM32" s="584"/>
      <c r="BN32" s="73"/>
      <c r="BO32" s="73"/>
      <c r="BP32" s="73"/>
      <c r="BQ32" s="584"/>
      <c r="BR32" s="584"/>
      <c r="BS32" s="584"/>
      <c r="BT32" s="584"/>
      <c r="BU32" s="584"/>
      <c r="BV32" s="584"/>
      <c r="BW32" s="584"/>
      <c r="BX32" s="107"/>
    </row>
    <row r="33" spans="1:76" ht="7.5" customHeight="1">
      <c r="A33" s="584"/>
      <c r="B33" s="90"/>
      <c r="C33" s="553" t="str">
        <f>LEFT(Cover!C9,1)</f>
        <v>2</v>
      </c>
      <c r="D33" s="89"/>
      <c r="E33" s="553" t="str">
        <f>MID(Cover!C9,2,1)</f>
        <v>7</v>
      </c>
      <c r="F33" s="89"/>
      <c r="G33" s="89"/>
      <c r="H33" s="89"/>
      <c r="I33" s="553" t="str">
        <f>MID(Cover!C9,3,1)</f>
        <v>9</v>
      </c>
      <c r="J33" s="89"/>
      <c r="K33" s="553" t="str">
        <f>MID(Cover!C9,4,1)</f>
        <v>0</v>
      </c>
      <c r="L33" s="89"/>
      <c r="M33" s="89"/>
      <c r="N33" s="89"/>
      <c r="O33" s="553" t="str">
        <f>MID(Cover!C9,5,1)</f>
        <v>0</v>
      </c>
      <c r="P33" s="89"/>
      <c r="Q33" s="89"/>
      <c r="R33" s="89"/>
      <c r="S33" s="95"/>
      <c r="T33" s="95"/>
      <c r="U33" s="74"/>
      <c r="V33" s="74"/>
      <c r="W33" s="74"/>
      <c r="X33" s="74"/>
      <c r="Y33" s="98"/>
      <c r="Z33" s="74"/>
      <c r="AA33" s="588">
        <f>IF(Cover!C30="","",Cover!C30)</f>
        <v>31</v>
      </c>
      <c r="AB33" s="562"/>
      <c r="AC33" s="562"/>
      <c r="AD33" s="562"/>
      <c r="AE33" s="562"/>
      <c r="AF33" s="562"/>
      <c r="AG33" s="562"/>
      <c r="AH33" s="562"/>
      <c r="AI33" s="562"/>
      <c r="AJ33" s="562"/>
      <c r="AK33" s="562"/>
      <c r="AL33" s="562"/>
      <c r="AM33" s="578" t="str">
        <f>Index!C35</f>
        <v>(vyznačí sa X)</v>
      </c>
      <c r="AN33" s="578"/>
      <c r="AO33" s="578"/>
      <c r="AP33" s="578"/>
      <c r="AQ33" s="578"/>
      <c r="AR33" s="578"/>
      <c r="AS33" s="578"/>
      <c r="AT33" s="578"/>
      <c r="AU33" s="578"/>
      <c r="AV33" s="111"/>
      <c r="AW33" s="582"/>
      <c r="AX33" s="582"/>
      <c r="AY33" s="582"/>
      <c r="AZ33" s="582"/>
      <c r="BA33" s="582"/>
      <c r="BB33" s="582"/>
      <c r="BC33" s="582"/>
      <c r="BD33" s="582"/>
      <c r="BE33" s="582"/>
      <c r="BF33" s="73"/>
      <c r="BG33" s="73"/>
      <c r="BH33" s="579" t="str">
        <f>Index!C382</f>
        <v>do</v>
      </c>
      <c r="BI33" s="579"/>
      <c r="BJ33" s="579"/>
      <c r="BK33" s="553" t="str">
        <f>LEFT(Cover!D30,1)</f>
        <v>1</v>
      </c>
      <c r="BL33" s="560"/>
      <c r="BM33" s="553" t="str">
        <f>MID(Cover!D30,2,1)</f>
        <v>2</v>
      </c>
      <c r="BN33" s="560"/>
      <c r="BO33" s="560"/>
      <c r="BP33" s="560"/>
      <c r="BQ33" s="577" t="s">
        <v>743</v>
      </c>
      <c r="BR33" s="552"/>
      <c r="BS33" s="577" t="s">
        <v>744</v>
      </c>
      <c r="BT33" s="552"/>
      <c r="BU33" s="567" t="str">
        <f>MID(PY,3,1)</f>
        <v>2</v>
      </c>
      <c r="BV33" s="552"/>
      <c r="BW33" s="553" t="str">
        <f>MID(PY,4,1)</f>
        <v>0</v>
      </c>
      <c r="BX33" s="107"/>
    </row>
    <row r="34" spans="1:76" ht="7.5" customHeight="1">
      <c r="A34" s="584"/>
      <c r="B34" s="90"/>
      <c r="C34" s="553"/>
      <c r="D34" s="89"/>
      <c r="E34" s="553"/>
      <c r="F34" s="89"/>
      <c r="G34" s="114" t="s">
        <v>372</v>
      </c>
      <c r="H34" s="89"/>
      <c r="I34" s="553"/>
      <c r="J34" s="89"/>
      <c r="K34" s="553"/>
      <c r="L34" s="89"/>
      <c r="M34" s="114" t="s">
        <v>372</v>
      </c>
      <c r="N34" s="89"/>
      <c r="O34" s="553"/>
      <c r="P34" s="89"/>
      <c r="Q34" s="89"/>
      <c r="R34" s="89"/>
      <c r="S34" s="95"/>
      <c r="T34" s="95"/>
      <c r="U34" s="94"/>
      <c r="V34" s="94"/>
      <c r="W34" s="94"/>
      <c r="X34" s="94"/>
      <c r="Y34" s="96"/>
      <c r="Z34" s="94"/>
      <c r="AA34" s="94"/>
      <c r="AB34" s="94"/>
      <c r="AC34" s="94"/>
      <c r="AD34" s="94"/>
      <c r="AE34" s="94"/>
      <c r="AF34" s="94"/>
      <c r="AG34" s="112"/>
      <c r="AH34" s="112"/>
      <c r="AI34" s="112"/>
      <c r="AJ34" s="112"/>
      <c r="AK34" s="112"/>
      <c r="AL34" s="112"/>
      <c r="AM34" s="112"/>
      <c r="AN34" s="112"/>
      <c r="AO34" s="112"/>
      <c r="AP34" s="73"/>
      <c r="AQ34" s="109"/>
      <c r="AR34" s="109"/>
      <c r="AS34" s="109"/>
      <c r="AT34" s="109"/>
      <c r="AU34" s="110"/>
      <c r="AV34" s="111"/>
      <c r="AW34" s="582"/>
      <c r="AX34" s="582"/>
      <c r="AY34" s="582"/>
      <c r="AZ34" s="582"/>
      <c r="BA34" s="582"/>
      <c r="BB34" s="582"/>
      <c r="BC34" s="582"/>
      <c r="BD34" s="582"/>
      <c r="BE34" s="582"/>
      <c r="BF34" s="73"/>
      <c r="BG34" s="73"/>
      <c r="BH34" s="579"/>
      <c r="BI34" s="579"/>
      <c r="BJ34" s="579"/>
      <c r="BK34" s="553"/>
      <c r="BL34" s="560"/>
      <c r="BM34" s="553"/>
      <c r="BN34" s="560"/>
      <c r="BO34" s="560"/>
      <c r="BP34" s="560"/>
      <c r="BQ34" s="577"/>
      <c r="BR34" s="552"/>
      <c r="BS34" s="577"/>
      <c r="BT34" s="552"/>
      <c r="BU34" s="567"/>
      <c r="BV34" s="552"/>
      <c r="BW34" s="553"/>
      <c r="BX34" s="107"/>
    </row>
    <row r="35" spans="1:76" ht="5.0999999999999996" customHeight="1">
      <c r="A35" s="584"/>
      <c r="B35" s="99"/>
      <c r="C35" s="100"/>
      <c r="D35" s="100"/>
      <c r="E35" s="100"/>
      <c r="F35" s="100"/>
      <c r="G35" s="100"/>
      <c r="H35" s="100"/>
      <c r="I35" s="100"/>
      <c r="J35" s="100"/>
      <c r="K35" s="100"/>
      <c r="L35" s="100"/>
      <c r="M35" s="100"/>
      <c r="N35" s="100"/>
      <c r="O35" s="100"/>
      <c r="P35" s="100"/>
      <c r="Q35" s="100"/>
      <c r="R35" s="100"/>
      <c r="S35" s="100"/>
      <c r="T35" s="100"/>
      <c r="U35" s="100"/>
      <c r="V35" s="100"/>
      <c r="W35" s="100"/>
      <c r="X35" s="100"/>
      <c r="Y35" s="99"/>
      <c r="Z35" s="100"/>
      <c r="AA35" s="100"/>
      <c r="AB35" s="100"/>
      <c r="AC35" s="100"/>
      <c r="AD35" s="100"/>
      <c r="AE35" s="100"/>
      <c r="AF35" s="100"/>
      <c r="AG35" s="100"/>
      <c r="AH35" s="100"/>
      <c r="AI35" s="100"/>
      <c r="AJ35" s="100"/>
      <c r="AK35" s="100"/>
      <c r="AL35" s="100"/>
      <c r="AM35" s="100"/>
      <c r="AN35" s="100"/>
      <c r="AO35" s="100"/>
      <c r="AP35" s="101"/>
      <c r="AQ35" s="101"/>
      <c r="AR35" s="101"/>
      <c r="AS35" s="101"/>
      <c r="AT35" s="101"/>
      <c r="AU35" s="115"/>
      <c r="AV35" s="116"/>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15"/>
    </row>
    <row r="36" spans="1:76" ht="3" customHeight="1">
      <c r="A36" s="584"/>
      <c r="B36" s="580"/>
      <c r="C36" s="580"/>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c r="AF36" s="580"/>
      <c r="AG36" s="580"/>
      <c r="AH36" s="580"/>
      <c r="AI36" s="580"/>
      <c r="AJ36" s="580"/>
      <c r="AK36" s="580"/>
      <c r="AL36" s="580"/>
      <c r="AM36" s="580"/>
      <c r="AN36" s="580"/>
      <c r="AO36" s="580"/>
      <c r="AP36" s="580"/>
      <c r="AQ36" s="580"/>
      <c r="AR36" s="580"/>
      <c r="AS36" s="580"/>
      <c r="AT36" s="580"/>
      <c r="AU36" s="580"/>
      <c r="AV36" s="580"/>
      <c r="AW36" s="580"/>
      <c r="AX36" s="580"/>
      <c r="AY36" s="580"/>
      <c r="AZ36" s="580"/>
      <c r="BA36" s="580"/>
      <c r="BB36" s="580"/>
      <c r="BC36" s="580"/>
      <c r="BD36" s="580"/>
      <c r="BE36" s="580"/>
      <c r="BF36" s="580"/>
      <c r="BG36" s="580"/>
      <c r="BH36" s="580"/>
      <c r="BI36" s="580"/>
      <c r="BJ36" s="580"/>
      <c r="BK36" s="580"/>
      <c r="BL36" s="580"/>
      <c r="BM36" s="580"/>
      <c r="BN36" s="580"/>
      <c r="BO36" s="580"/>
      <c r="BP36" s="580"/>
      <c r="BQ36" s="580"/>
      <c r="BR36" s="580"/>
      <c r="BS36" s="580"/>
      <c r="BT36" s="580"/>
      <c r="BU36" s="580"/>
      <c r="BV36" s="580"/>
      <c r="BW36" s="580"/>
      <c r="BX36" s="580"/>
    </row>
    <row r="37" spans="1:76" ht="18" customHeight="1">
      <c r="A37" s="584"/>
      <c r="B37" s="574" t="str">
        <f>Index!C385</f>
        <v>Priložené súčasti účtovnej závierky</v>
      </c>
      <c r="C37" s="575"/>
      <c r="D37" s="575"/>
      <c r="E37" s="575"/>
      <c r="F37" s="575"/>
      <c r="G37" s="575"/>
      <c r="H37" s="575"/>
      <c r="I37" s="575"/>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5"/>
      <c r="AH37" s="575"/>
      <c r="AI37" s="575"/>
      <c r="AJ37" s="575"/>
      <c r="AK37" s="575"/>
      <c r="AL37" s="575"/>
      <c r="AM37" s="575"/>
      <c r="AN37" s="575"/>
      <c r="AO37" s="575"/>
      <c r="AP37" s="575"/>
      <c r="AQ37" s="575"/>
      <c r="AR37" s="575"/>
      <c r="AS37" s="575"/>
      <c r="AT37" s="575"/>
      <c r="AU37" s="575"/>
      <c r="AV37" s="575"/>
      <c r="AW37" s="575"/>
      <c r="AX37" s="575"/>
      <c r="AY37" s="575"/>
      <c r="AZ37" s="575"/>
      <c r="BA37" s="575"/>
      <c r="BB37" s="575"/>
      <c r="BC37" s="575"/>
      <c r="BD37" s="575"/>
      <c r="BE37" s="575"/>
      <c r="BF37" s="575"/>
      <c r="BG37" s="575"/>
      <c r="BH37" s="575"/>
      <c r="BI37" s="575"/>
      <c r="BJ37" s="575"/>
      <c r="BK37" s="575"/>
      <c r="BL37" s="575"/>
      <c r="BM37" s="575"/>
      <c r="BN37" s="575"/>
      <c r="BO37" s="575"/>
      <c r="BP37" s="575"/>
      <c r="BQ37" s="575"/>
      <c r="BR37" s="575"/>
      <c r="BS37" s="575"/>
      <c r="BT37" s="575"/>
      <c r="BU37" s="575"/>
      <c r="BV37" s="575"/>
      <c r="BW37" s="575"/>
      <c r="BX37" s="576"/>
    </row>
    <row r="38" spans="1:76" ht="25.5" customHeight="1">
      <c r="A38" s="584"/>
      <c r="B38" s="117"/>
      <c r="C38" s="89"/>
      <c r="D38" s="89"/>
      <c r="E38" s="118" t="s">
        <v>751</v>
      </c>
      <c r="F38" s="562" t="str">
        <f>Index!C386</f>
        <v>Súvaha (Úč POD 1-01)</v>
      </c>
      <c r="G38" s="562"/>
      <c r="H38" s="562"/>
      <c r="I38" s="562"/>
      <c r="J38" s="562"/>
      <c r="K38" s="562"/>
      <c r="L38" s="562"/>
      <c r="M38" s="562"/>
      <c r="N38" s="562"/>
      <c r="O38" s="562"/>
      <c r="P38" s="562"/>
      <c r="Q38" s="562"/>
      <c r="R38" s="562"/>
      <c r="S38" s="562"/>
      <c r="T38" s="562"/>
      <c r="U38" s="562"/>
      <c r="V38" s="89"/>
      <c r="W38" s="89"/>
      <c r="X38" s="89"/>
      <c r="Y38" s="118" t="s">
        <v>751</v>
      </c>
      <c r="Z38" s="89"/>
      <c r="AA38" s="565" t="str">
        <f>Index!C388</f>
        <v>Výkaz ziskov a strát (Úč POD 2-01)</v>
      </c>
      <c r="AB38" s="565"/>
      <c r="AC38" s="565"/>
      <c r="AD38" s="565"/>
      <c r="AE38" s="565"/>
      <c r="AF38" s="565"/>
      <c r="AG38" s="565"/>
      <c r="AH38" s="565"/>
      <c r="AI38" s="565"/>
      <c r="AJ38" s="565"/>
      <c r="AK38" s="565"/>
      <c r="AL38" s="565"/>
      <c r="AM38" s="565"/>
      <c r="AN38" s="565"/>
      <c r="AO38" s="565"/>
      <c r="AP38" s="565"/>
      <c r="AQ38" s="565"/>
      <c r="AR38" s="565"/>
      <c r="AS38" s="565"/>
      <c r="AT38" s="89"/>
      <c r="AU38" s="89"/>
      <c r="AV38" s="89"/>
      <c r="AW38" s="118" t="s">
        <v>751</v>
      </c>
      <c r="AX38" s="562" t="str">
        <f>Index!C389</f>
        <v>Poznámky (Úč POD 3-01)</v>
      </c>
      <c r="AY38" s="562"/>
      <c r="AZ38" s="562"/>
      <c r="BA38" s="562"/>
      <c r="BB38" s="562"/>
      <c r="BC38" s="562"/>
      <c r="BD38" s="562"/>
      <c r="BE38" s="562"/>
      <c r="BF38" s="562"/>
      <c r="BG38" s="562"/>
      <c r="BH38" s="562"/>
      <c r="BI38" s="562"/>
      <c r="BJ38" s="562"/>
      <c r="BK38" s="562"/>
      <c r="BL38" s="562"/>
      <c r="BM38" s="562"/>
      <c r="BN38" s="89"/>
      <c r="BO38" s="89"/>
      <c r="BP38" s="89"/>
      <c r="BQ38" s="89"/>
      <c r="BR38" s="89"/>
      <c r="BS38" s="89"/>
      <c r="BT38" s="89"/>
      <c r="BU38" s="89"/>
      <c r="BV38" s="89"/>
      <c r="BW38" s="89"/>
      <c r="BX38" s="119"/>
    </row>
    <row r="39" spans="1:76" s="123" customFormat="1" ht="10.5" customHeight="1">
      <c r="A39" s="584"/>
      <c r="B39" s="120"/>
      <c r="C39" s="121"/>
      <c r="D39" s="121"/>
      <c r="E39" s="121"/>
      <c r="F39" s="566" t="str">
        <f>Index!C387</f>
        <v>(v celých eurách)</v>
      </c>
      <c r="G39" s="566"/>
      <c r="H39" s="566"/>
      <c r="I39" s="566"/>
      <c r="J39" s="566"/>
      <c r="K39" s="566"/>
      <c r="L39" s="566"/>
      <c r="M39" s="566"/>
      <c r="N39" s="566"/>
      <c r="O39" s="566"/>
      <c r="P39" s="566"/>
      <c r="Q39" s="121"/>
      <c r="R39" s="121"/>
      <c r="S39" s="121"/>
      <c r="T39" s="121"/>
      <c r="U39" s="121"/>
      <c r="V39" s="121"/>
      <c r="W39" s="121"/>
      <c r="X39" s="121"/>
      <c r="Y39" s="121"/>
      <c r="Z39" s="121"/>
      <c r="AA39" s="566" t="str">
        <f>Index!C387</f>
        <v>(v celých eurách)</v>
      </c>
      <c r="AB39" s="566"/>
      <c r="AC39" s="566"/>
      <c r="AD39" s="566"/>
      <c r="AE39" s="566"/>
      <c r="AF39" s="566"/>
      <c r="AG39" s="566"/>
      <c r="AH39" s="566"/>
      <c r="AI39" s="566"/>
      <c r="AJ39" s="566"/>
      <c r="AK39" s="566"/>
      <c r="AL39" s="121"/>
      <c r="AM39" s="121"/>
      <c r="AN39" s="121"/>
      <c r="AO39" s="121"/>
      <c r="AP39" s="121"/>
      <c r="AQ39" s="121"/>
      <c r="AR39" s="121"/>
      <c r="AS39" s="121"/>
      <c r="AT39" s="121"/>
      <c r="AU39" s="121"/>
      <c r="AV39" s="121"/>
      <c r="AW39" s="121"/>
      <c r="AX39" s="121"/>
      <c r="AY39" s="566" t="str">
        <f>Index!C387</f>
        <v>(v celých eurách)</v>
      </c>
      <c r="AZ39" s="566"/>
      <c r="BA39" s="566"/>
      <c r="BB39" s="566"/>
      <c r="BC39" s="566"/>
      <c r="BD39" s="566"/>
      <c r="BE39" s="566"/>
      <c r="BF39" s="566"/>
      <c r="BG39" s="566"/>
      <c r="BH39" s="566"/>
      <c r="BI39" s="566"/>
      <c r="BJ39" s="566"/>
      <c r="BK39" s="566"/>
      <c r="BL39" s="566"/>
      <c r="BM39" s="566"/>
      <c r="BN39" s="566"/>
      <c r="BO39" s="566"/>
      <c r="BP39" s="566"/>
      <c r="BQ39" s="566"/>
      <c r="BR39" s="121"/>
      <c r="BS39" s="121"/>
      <c r="BT39" s="121"/>
      <c r="BU39" s="121"/>
      <c r="BV39" s="121"/>
      <c r="BW39" s="121"/>
      <c r="BX39" s="122"/>
    </row>
    <row r="40" spans="1:76" ht="3" customHeight="1">
      <c r="A40" s="584"/>
      <c r="B40" s="568"/>
      <c r="C40" s="569"/>
      <c r="D40" s="569"/>
      <c r="E40" s="569"/>
      <c r="F40" s="569"/>
      <c r="G40" s="569"/>
      <c r="H40" s="569"/>
      <c r="I40" s="569"/>
      <c r="J40" s="569"/>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c r="AI40" s="569"/>
      <c r="AJ40" s="569"/>
      <c r="AK40" s="569"/>
      <c r="AL40" s="569"/>
      <c r="AM40" s="569"/>
      <c r="AN40" s="569"/>
      <c r="AO40" s="569"/>
      <c r="AP40" s="569"/>
      <c r="AQ40" s="569"/>
      <c r="AR40" s="569"/>
      <c r="AS40" s="569"/>
      <c r="AT40" s="569"/>
      <c r="AU40" s="569"/>
      <c r="AV40" s="569"/>
      <c r="AW40" s="569"/>
      <c r="AX40" s="569"/>
      <c r="AY40" s="569"/>
      <c r="AZ40" s="569"/>
      <c r="BA40" s="569"/>
      <c r="BB40" s="569"/>
      <c r="BC40" s="569"/>
      <c r="BD40" s="569"/>
      <c r="BE40" s="569"/>
      <c r="BF40" s="569"/>
      <c r="BG40" s="569"/>
      <c r="BH40" s="569"/>
      <c r="BI40" s="569"/>
      <c r="BJ40" s="569"/>
      <c r="BK40" s="569"/>
      <c r="BL40" s="569"/>
      <c r="BM40" s="569"/>
      <c r="BN40" s="569"/>
      <c r="BO40" s="569"/>
      <c r="BP40" s="569"/>
      <c r="BQ40" s="569"/>
      <c r="BR40" s="569"/>
      <c r="BS40" s="569"/>
      <c r="BT40" s="569"/>
      <c r="BU40" s="569"/>
      <c r="BV40" s="569"/>
      <c r="BW40" s="569"/>
      <c r="BX40" s="570"/>
    </row>
    <row r="41" spans="1:76">
      <c r="A41" s="584"/>
      <c r="B41" s="571" t="str">
        <f>Index!C390</f>
        <v xml:space="preserve"> Obchodné meno (názov) účtovnej jednotky</v>
      </c>
      <c r="C41" s="571"/>
      <c r="D41" s="571"/>
      <c r="E41" s="571"/>
      <c r="F41" s="571"/>
      <c r="G41" s="571"/>
      <c r="H41" s="571"/>
      <c r="I41" s="571"/>
      <c r="J41" s="571"/>
      <c r="K41" s="571"/>
      <c r="L41" s="571"/>
      <c r="M41" s="571"/>
      <c r="N41" s="571"/>
      <c r="O41" s="571"/>
      <c r="P41" s="571"/>
      <c r="Q41" s="571"/>
      <c r="R41" s="571"/>
      <c r="S41" s="571"/>
      <c r="T41" s="571"/>
      <c r="U41" s="571"/>
      <c r="V41" s="571"/>
      <c r="W41" s="571"/>
      <c r="X41" s="571"/>
      <c r="Y41" s="571"/>
      <c r="Z41" s="571"/>
      <c r="AA41" s="571"/>
      <c r="AB41" s="571"/>
      <c r="AC41" s="571"/>
      <c r="AD41" s="571"/>
      <c r="AE41" s="571"/>
      <c r="AF41" s="571"/>
      <c r="AG41" s="571"/>
      <c r="AH41" s="571"/>
      <c r="AI41" s="571"/>
      <c r="AJ41" s="571"/>
      <c r="AK41" s="571"/>
      <c r="AL41" s="571"/>
      <c r="AM41" s="571"/>
      <c r="AN41" s="571"/>
      <c r="AO41" s="571"/>
      <c r="AP41" s="571"/>
      <c r="AQ41" s="571"/>
      <c r="AR41" s="571"/>
      <c r="AS41" s="571"/>
      <c r="AT41" s="571"/>
      <c r="AU41" s="571"/>
      <c r="AV41" s="571"/>
      <c r="AW41" s="571"/>
      <c r="AX41" s="571"/>
      <c r="AY41" s="571"/>
      <c r="AZ41" s="571"/>
      <c r="BA41" s="571"/>
      <c r="BB41" s="571"/>
      <c r="BC41" s="571"/>
      <c r="BD41" s="571"/>
      <c r="BE41" s="571"/>
      <c r="BF41" s="571"/>
      <c r="BG41" s="571"/>
      <c r="BH41" s="571"/>
      <c r="BI41" s="571"/>
      <c r="BJ41" s="571"/>
      <c r="BK41" s="571"/>
      <c r="BL41" s="571"/>
      <c r="BM41" s="571"/>
      <c r="BN41" s="571"/>
      <c r="BO41" s="571"/>
      <c r="BP41" s="571"/>
      <c r="BQ41" s="571"/>
      <c r="BR41" s="571"/>
      <c r="BS41" s="571"/>
      <c r="BT41" s="571"/>
      <c r="BU41" s="571"/>
      <c r="BV41" s="571"/>
      <c r="BW41" s="571"/>
      <c r="BX41" s="571"/>
    </row>
    <row r="42" spans="1:76" ht="3" customHeight="1">
      <c r="A42" s="584"/>
      <c r="B42" s="96"/>
      <c r="C42" s="557"/>
      <c r="D42" s="557"/>
      <c r="E42" s="557"/>
      <c r="F42" s="557"/>
      <c r="G42" s="557"/>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108"/>
    </row>
    <row r="43" spans="1:76" s="82" customFormat="1" ht="15" customHeight="1">
      <c r="A43" s="584"/>
      <c r="B43" s="93"/>
      <c r="C43" s="394" t="str">
        <f>LEFT(Cover!$C$10,1)</f>
        <v>B</v>
      </c>
      <c r="D43" s="84"/>
      <c r="E43" s="394" t="str">
        <f>MID(Cover!$C$10,2,1)</f>
        <v>i</v>
      </c>
      <c r="F43" s="84"/>
      <c r="G43" s="394" t="str">
        <f>MID(Cover!$C$10,3,1)</f>
        <v>z</v>
      </c>
      <c r="H43" s="84"/>
      <c r="I43" s="394" t="str">
        <f>MID(Cover!$C$10,4,1)</f>
        <v>l</v>
      </c>
      <c r="J43" s="84"/>
      <c r="K43" s="394" t="str">
        <f>MID(Cover!$C$10,5,1)</f>
        <v>i</v>
      </c>
      <c r="L43" s="84"/>
      <c r="M43" s="394" t="str">
        <f>MID(Cover!$C$10,6,1)</f>
        <v>n</v>
      </c>
      <c r="N43" s="84"/>
      <c r="O43" s="394" t="str">
        <f>MID(Cover!$C$10,7,1)</f>
        <v>k</v>
      </c>
      <c r="P43" s="84"/>
      <c r="Q43" s="394" t="str">
        <f>MID(Cover!$C$10,8,1)</f>
        <v xml:space="preserve"> </v>
      </c>
      <c r="R43" s="84"/>
      <c r="S43" s="394" t="str">
        <f>MID(Cover!$C$10,9,1)</f>
        <v>T</v>
      </c>
      <c r="T43" s="84"/>
      <c r="U43" s="394" t="str">
        <f>MID(Cover!$C$10,10,1)</f>
        <v>e</v>
      </c>
      <c r="V43" s="84"/>
      <c r="W43" s="394" t="str">
        <f>MID(Cover!$C$10,11,1)</f>
        <v>c</v>
      </c>
      <c r="X43" s="84"/>
      <c r="Y43" s="394" t="str">
        <f>MID(Cover!$C$10,12,1)</f>
        <v>h</v>
      </c>
      <c r="Z43" s="84"/>
      <c r="AA43" s="394" t="str">
        <f>MID(Cover!$C$10,13,1)</f>
        <v>n</v>
      </c>
      <c r="AB43" s="84"/>
      <c r="AC43" s="394" t="str">
        <f>MID(Cover!$C$10,14,1)</f>
        <v>o</v>
      </c>
      <c r="AD43" s="84"/>
      <c r="AE43" s="394" t="str">
        <f>MID(Cover!$C$10,15,1)</f>
        <v>l</v>
      </c>
      <c r="AF43" s="84"/>
      <c r="AG43" s="394" t="str">
        <f>MID(Cover!$C$10,16,1)</f>
        <v>o</v>
      </c>
      <c r="AH43" s="84"/>
      <c r="AI43" s="394" t="str">
        <f>MID(Cover!$C$10,17,1)</f>
        <v>g</v>
      </c>
      <c r="AJ43" s="84"/>
      <c r="AK43" s="394" t="str">
        <f>MID(Cover!$C$10,18,1)</f>
        <v>y</v>
      </c>
      <c r="AL43" s="84"/>
      <c r="AM43" s="394" t="str">
        <f>MID(Cover!$C$10,19,1)</f>
        <v xml:space="preserve"> </v>
      </c>
      <c r="AN43" s="84"/>
      <c r="AO43" s="394" t="str">
        <f>MID(Cover!$C$10,20,1)</f>
        <v>(</v>
      </c>
      <c r="AP43" s="84"/>
      <c r="AQ43" s="394" t="str">
        <f>MID(Cover!$C$10,21,1)</f>
        <v>S</v>
      </c>
      <c r="AR43" s="84"/>
      <c r="AS43" s="394" t="str">
        <f>MID(Cover!$C$10,22,1)</f>
        <v>l</v>
      </c>
      <c r="AT43" s="84"/>
      <c r="AU43" s="394" t="str">
        <f>MID(Cover!$C$10,23,1)</f>
        <v>o</v>
      </c>
      <c r="AV43" s="84"/>
      <c r="AW43" s="394" t="str">
        <f>MID(Cover!$C$10,24,1)</f>
        <v>v</v>
      </c>
      <c r="AX43" s="84"/>
      <c r="AY43" s="394" t="str">
        <f>MID(Cover!$C$10,25,1)</f>
        <v>a</v>
      </c>
      <c r="AZ43" s="84"/>
      <c r="BA43" s="394" t="str">
        <f>MID(Cover!$C$10,26,1)</f>
        <v>k</v>
      </c>
      <c r="BB43" s="84"/>
      <c r="BC43" s="394" t="str">
        <f>MID(Cover!$C$10,27,1)</f>
        <v>i</v>
      </c>
      <c r="BD43" s="84"/>
      <c r="BE43" s="394" t="str">
        <f>MID(Cover!$C$10,28,1)</f>
        <v>a</v>
      </c>
      <c r="BF43" s="84"/>
      <c r="BG43" s="394" t="str">
        <f>MID(Cover!$C$10,29,1)</f>
        <v>)</v>
      </c>
      <c r="BH43" s="84"/>
      <c r="BI43" s="394" t="str">
        <f>MID(Cover!$C$10,30,1)</f>
        <v xml:space="preserve"> </v>
      </c>
      <c r="BJ43" s="84"/>
      <c r="BK43" s="394" t="str">
        <f>MID(Cover!$C$10,31,1)</f>
        <v>s</v>
      </c>
      <c r="BL43" s="84"/>
      <c r="BM43" s="394" t="str">
        <f>MID(Cover!$C$10,32,1)</f>
        <v>.</v>
      </c>
      <c r="BN43" s="84"/>
      <c r="BO43" s="394" t="str">
        <f>MID(Cover!$C$10,33,1)</f>
        <v>r</v>
      </c>
      <c r="BP43" s="84"/>
      <c r="BQ43" s="394" t="str">
        <f>MID(Cover!$C$10,34,1)</f>
        <v>.</v>
      </c>
      <c r="BR43" s="84"/>
      <c r="BS43" s="394" t="str">
        <f>MID(Cover!$C$10,35,1)</f>
        <v>o</v>
      </c>
      <c r="BT43" s="84"/>
      <c r="BU43" s="394" t="str">
        <f>MID(Cover!$C$10,36,1)</f>
        <v>.</v>
      </c>
      <c r="BV43" s="84"/>
      <c r="BW43" s="394" t="str">
        <f>MID(Cover!$C$10,37,1)</f>
        <v/>
      </c>
      <c r="BX43" s="124"/>
    </row>
    <row r="44" spans="1:76" ht="5.25" customHeight="1">
      <c r="A44" s="584"/>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572"/>
      <c r="AJ44" s="572"/>
      <c r="AK44" s="572"/>
      <c r="AL44" s="572"/>
      <c r="AM44" s="572"/>
      <c r="AN44" s="572"/>
      <c r="AO44" s="572"/>
      <c r="AP44" s="572"/>
      <c r="AQ44" s="572"/>
      <c r="AR44" s="572"/>
      <c r="AS44" s="572"/>
      <c r="AT44" s="572"/>
      <c r="AU44" s="572"/>
      <c r="AV44" s="572"/>
      <c r="AW44" s="572"/>
      <c r="AX44" s="572"/>
      <c r="AY44" s="572"/>
      <c r="AZ44" s="572"/>
      <c r="BA44" s="572"/>
      <c r="BB44" s="572"/>
      <c r="BC44" s="572"/>
      <c r="BD44" s="572"/>
      <c r="BE44" s="572"/>
      <c r="BF44" s="572"/>
      <c r="BG44" s="572"/>
      <c r="BH44" s="572"/>
      <c r="BI44" s="572"/>
      <c r="BJ44" s="572"/>
      <c r="BK44" s="572"/>
      <c r="BL44" s="572"/>
      <c r="BM44" s="572"/>
      <c r="BN44" s="572"/>
      <c r="BO44" s="572"/>
      <c r="BP44" s="572"/>
      <c r="BQ44" s="572"/>
      <c r="BR44" s="572"/>
      <c r="BS44" s="572"/>
      <c r="BT44" s="572"/>
      <c r="BU44" s="572"/>
      <c r="BV44" s="572"/>
      <c r="BW44" s="572"/>
      <c r="BX44" s="572"/>
    </row>
    <row r="45" spans="1:76" ht="3" customHeight="1">
      <c r="A45" s="584"/>
      <c r="B45" s="96"/>
      <c r="C45" s="557"/>
      <c r="D45" s="557"/>
      <c r="E45" s="557"/>
      <c r="F45" s="557"/>
      <c r="G45" s="557"/>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557"/>
      <c r="AI45" s="557"/>
      <c r="AJ45" s="557"/>
      <c r="AK45" s="557"/>
      <c r="AL45" s="557"/>
      <c r="AM45" s="557"/>
      <c r="AN45" s="557"/>
      <c r="AO45" s="557"/>
      <c r="AP45" s="557"/>
      <c r="AQ45" s="557"/>
      <c r="AR45" s="557"/>
      <c r="AS45" s="557"/>
      <c r="AT45" s="557"/>
      <c r="AU45" s="557"/>
      <c r="AV45" s="557"/>
      <c r="AW45" s="557"/>
      <c r="AX45" s="557"/>
      <c r="AY45" s="557"/>
      <c r="AZ45" s="557"/>
      <c r="BA45" s="557"/>
      <c r="BB45" s="557"/>
      <c r="BC45" s="557"/>
      <c r="BD45" s="557"/>
      <c r="BE45" s="557"/>
      <c r="BF45" s="557"/>
      <c r="BG45" s="557"/>
      <c r="BH45" s="557"/>
      <c r="BI45" s="557"/>
      <c r="BJ45" s="557"/>
      <c r="BK45" s="557"/>
      <c r="BL45" s="557"/>
      <c r="BM45" s="557"/>
      <c r="BN45" s="557"/>
      <c r="BO45" s="557"/>
      <c r="BP45" s="557"/>
      <c r="BQ45" s="557"/>
      <c r="BR45" s="557"/>
      <c r="BS45" s="557"/>
      <c r="BT45" s="557"/>
      <c r="BU45" s="557"/>
      <c r="BV45" s="557"/>
      <c r="BW45" s="557"/>
      <c r="BX45" s="108"/>
    </row>
    <row r="46" spans="1:76" s="82" customFormat="1" ht="15" customHeight="1">
      <c r="A46" s="584"/>
      <c r="B46" s="93"/>
      <c r="C46" s="394" t="str">
        <f>MID(Cover!$C$10,38,1)</f>
        <v/>
      </c>
      <c r="D46" s="84"/>
      <c r="E46" s="394" t="str">
        <f>MID(Cover!$C$10,39,1)</f>
        <v/>
      </c>
      <c r="F46" s="84"/>
      <c r="G46" s="394" t="str">
        <f>MID(Cover!$C$10,40,1)</f>
        <v/>
      </c>
      <c r="H46" s="84"/>
      <c r="I46" s="394" t="str">
        <f>MID(Cover!$C$10,41,1)</f>
        <v/>
      </c>
      <c r="J46" s="84"/>
      <c r="K46" s="394" t="str">
        <f>MID(Cover!$C$10,42,1)</f>
        <v/>
      </c>
      <c r="L46" s="84"/>
      <c r="M46" s="394" t="str">
        <f>MID(Cover!$C$10,43,1)</f>
        <v/>
      </c>
      <c r="N46" s="84"/>
      <c r="O46" s="394" t="str">
        <f>MID(Cover!$C$10,44,1)</f>
        <v/>
      </c>
      <c r="P46" s="84"/>
      <c r="Q46" s="394" t="str">
        <f>MID(Cover!$C$10,45,1)</f>
        <v/>
      </c>
      <c r="R46" s="84"/>
      <c r="S46" s="394" t="str">
        <f>MID(Cover!$C$10,46,1)</f>
        <v/>
      </c>
      <c r="T46" s="84"/>
      <c r="U46" s="394" t="str">
        <f>MID(Cover!$C$10,47,1)</f>
        <v/>
      </c>
      <c r="V46" s="84"/>
      <c r="W46" s="394" t="str">
        <f>MID(Cover!$C$10,48,1)</f>
        <v/>
      </c>
      <c r="X46" s="84"/>
      <c r="Y46" s="394" t="str">
        <f>MID(Cover!$C$10,49,1)</f>
        <v/>
      </c>
      <c r="Z46" s="84"/>
      <c r="AA46" s="394" t="str">
        <f>MID(Cover!$C$10,50,1)</f>
        <v/>
      </c>
      <c r="AB46" s="84"/>
      <c r="AC46" s="394" t="str">
        <f>MID(Cover!$C$10,51,1)</f>
        <v/>
      </c>
      <c r="AD46" s="84"/>
      <c r="AE46" s="394" t="str">
        <f>MID(Cover!$C$10,52,1)</f>
        <v/>
      </c>
      <c r="AF46" s="84"/>
      <c r="AG46" s="394" t="str">
        <f>MID(Cover!$C$10,53,1)</f>
        <v/>
      </c>
      <c r="AH46" s="84"/>
      <c r="AI46" s="394" t="str">
        <f>MID(Cover!$C$10,54,1)</f>
        <v/>
      </c>
      <c r="AJ46" s="84"/>
      <c r="AK46" s="394" t="str">
        <f>MID(Cover!$C$10,55,1)</f>
        <v/>
      </c>
      <c r="AL46" s="84"/>
      <c r="AM46" s="394" t="str">
        <f>MID(Cover!$C$10,56,1)</f>
        <v/>
      </c>
      <c r="AN46" s="84"/>
      <c r="AO46" s="394" t="str">
        <f>MID(Cover!$C$10,57,1)</f>
        <v/>
      </c>
      <c r="AP46" s="84"/>
      <c r="AQ46" s="394" t="str">
        <f>MID(Cover!$C$10,58,1)</f>
        <v/>
      </c>
      <c r="AR46" s="84"/>
      <c r="AS46" s="394" t="str">
        <f>MID(Cover!$C$10,59,1)</f>
        <v/>
      </c>
      <c r="AT46" s="84"/>
      <c r="AU46" s="394" t="str">
        <f>MID(Cover!$C$10,60,1)</f>
        <v/>
      </c>
      <c r="AV46" s="84"/>
      <c r="AW46" s="394" t="str">
        <f>MID(Cover!$C$10,61,1)</f>
        <v/>
      </c>
      <c r="AX46" s="84"/>
      <c r="AY46" s="394" t="str">
        <f>MID(Cover!$C$10,62,1)</f>
        <v/>
      </c>
      <c r="AZ46" s="84"/>
      <c r="BA46" s="394" t="str">
        <f>MID(Cover!$C$10,63,1)</f>
        <v/>
      </c>
      <c r="BB46" s="84"/>
      <c r="BC46" s="394" t="str">
        <f>MID(Cover!$C$10,64,1)</f>
        <v/>
      </c>
      <c r="BD46" s="84"/>
      <c r="BE46" s="394" t="str">
        <f>MID(Cover!$C$10,65,1)</f>
        <v/>
      </c>
      <c r="BF46" s="84"/>
      <c r="BG46" s="394" t="str">
        <f>MID(Cover!$C$10,66,1)</f>
        <v/>
      </c>
      <c r="BH46" s="84"/>
      <c r="BI46" s="394" t="str">
        <f>MID(Cover!$C$10,67,1)</f>
        <v/>
      </c>
      <c r="BJ46" s="84"/>
      <c r="BK46" s="394" t="str">
        <f>MID(Cover!$C$10,68,1)</f>
        <v/>
      </c>
      <c r="BL46" s="84"/>
      <c r="BM46" s="394" t="str">
        <f>MID(Cover!$C$10,69,1)</f>
        <v/>
      </c>
      <c r="BN46" s="84"/>
      <c r="BO46" s="394" t="str">
        <f>MID(Cover!$C$10,70,1)</f>
        <v/>
      </c>
      <c r="BP46" s="84"/>
      <c r="BQ46" s="394" t="str">
        <f>MID(Cover!$C$10,71,1)</f>
        <v/>
      </c>
      <c r="BR46" s="84"/>
      <c r="BS46" s="394" t="str">
        <f>MID(Cover!$C$10,72,1)</f>
        <v/>
      </c>
      <c r="BT46" s="84"/>
      <c r="BU46" s="394" t="str">
        <f>MID(Cover!$C$10,73,1)</f>
        <v/>
      </c>
      <c r="BV46" s="84"/>
      <c r="BW46" s="394" t="str">
        <f>MID(Cover!$C$10,74,1)</f>
        <v/>
      </c>
      <c r="BX46" s="124"/>
    </row>
    <row r="47" spans="1:76" s="82" customFormat="1" ht="4.5" customHeight="1">
      <c r="A47" s="584"/>
      <c r="B47" s="125"/>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7"/>
    </row>
    <row r="48" spans="1:76">
      <c r="A48" s="584"/>
      <c r="B48" s="379" t="str">
        <f>Index!C391</f>
        <v xml:space="preserve"> Sídlo účtovnej jednotky</v>
      </c>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9"/>
    </row>
    <row r="49" spans="1:76" s="133" customFormat="1" ht="17.100000000000001" customHeight="1">
      <c r="A49" s="584"/>
      <c r="B49" s="130"/>
      <c r="C49" s="573" t="str">
        <f>Index!C392</f>
        <v>Ulica</v>
      </c>
      <c r="D49" s="573"/>
      <c r="E49" s="573"/>
      <c r="F49" s="573"/>
      <c r="G49" s="573"/>
      <c r="H49" s="573"/>
      <c r="I49" s="573"/>
      <c r="J49" s="573"/>
      <c r="K49" s="573"/>
      <c r="L49" s="573"/>
      <c r="M49" s="573"/>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380" t="str">
        <f>Index!C395</f>
        <v>Číslo</v>
      </c>
      <c r="BJ49" s="131"/>
      <c r="BK49" s="131"/>
      <c r="BL49" s="131"/>
      <c r="BM49" s="131"/>
      <c r="BN49" s="131"/>
      <c r="BO49" s="131"/>
      <c r="BP49" s="131"/>
      <c r="BQ49" s="131"/>
      <c r="BR49" s="131"/>
      <c r="BS49" s="131"/>
      <c r="BT49" s="131"/>
      <c r="BU49" s="131"/>
      <c r="BV49" s="131"/>
      <c r="BW49" s="131"/>
      <c r="BX49" s="132"/>
    </row>
    <row r="50" spans="1:76" s="133" customFormat="1" ht="3" customHeight="1">
      <c r="A50" s="584"/>
      <c r="B50" s="134"/>
      <c r="C50" s="557"/>
      <c r="D50" s="557"/>
      <c r="E50" s="557"/>
      <c r="F50" s="557"/>
      <c r="G50" s="557"/>
      <c r="H50" s="557"/>
      <c r="I50" s="557"/>
      <c r="J50" s="557"/>
      <c r="K50" s="557"/>
      <c r="L50" s="557"/>
      <c r="M50" s="557"/>
      <c r="N50" s="557"/>
      <c r="O50" s="557"/>
      <c r="P50" s="557"/>
      <c r="Q50" s="557"/>
      <c r="R50" s="557"/>
      <c r="S50" s="557"/>
      <c r="T50" s="557"/>
      <c r="U50" s="557"/>
      <c r="V50" s="557"/>
      <c r="W50" s="557"/>
      <c r="X50" s="557"/>
      <c r="Y50" s="557"/>
      <c r="Z50" s="557"/>
      <c r="AA50" s="557"/>
      <c r="AB50" s="557"/>
      <c r="AC50" s="557"/>
      <c r="AD50" s="557"/>
      <c r="AE50" s="557"/>
      <c r="AF50" s="557"/>
      <c r="AG50" s="557"/>
      <c r="AH50" s="557"/>
      <c r="AI50" s="557"/>
      <c r="AJ50" s="557"/>
      <c r="AK50" s="557"/>
      <c r="AL50" s="557"/>
      <c r="AM50" s="557"/>
      <c r="AN50" s="557"/>
      <c r="AO50" s="557"/>
      <c r="AP50" s="557"/>
      <c r="AQ50" s="557"/>
      <c r="AR50" s="557"/>
      <c r="AS50" s="557"/>
      <c r="AT50" s="557"/>
      <c r="AU50" s="557"/>
      <c r="AV50" s="557"/>
      <c r="AW50" s="557"/>
      <c r="AX50" s="557"/>
      <c r="AY50" s="557"/>
      <c r="AZ50" s="557"/>
      <c r="BA50" s="557"/>
      <c r="BB50" s="557"/>
      <c r="BC50" s="557"/>
      <c r="BD50" s="557"/>
      <c r="BE50" s="557"/>
      <c r="BF50" s="94"/>
      <c r="BG50" s="94"/>
      <c r="BH50" s="94"/>
      <c r="BI50" s="557"/>
      <c r="BJ50" s="557"/>
      <c r="BK50" s="557"/>
      <c r="BL50" s="557"/>
      <c r="BM50" s="557"/>
      <c r="BN50" s="557"/>
      <c r="BO50" s="557"/>
      <c r="BP50" s="557"/>
      <c r="BQ50" s="557"/>
      <c r="BR50" s="557"/>
      <c r="BS50" s="557"/>
      <c r="BT50" s="557"/>
      <c r="BU50" s="557"/>
      <c r="BV50" s="557"/>
      <c r="BW50" s="557"/>
      <c r="BX50" s="135"/>
    </row>
    <row r="51" spans="1:76" ht="15" customHeight="1">
      <c r="A51" s="584"/>
      <c r="B51" s="96"/>
      <c r="C51" s="394" t="str">
        <f>LEFT(Cover!C11,1)</f>
        <v>T</v>
      </c>
      <c r="D51" s="84"/>
      <c r="E51" s="373" t="str">
        <f>MID(Cover!$C$11,2,1)</f>
        <v>r</v>
      </c>
      <c r="F51" s="84"/>
      <c r="G51" s="373" t="str">
        <f>MID(Cover!$C$11,3,1)</f>
        <v>e</v>
      </c>
      <c r="H51" s="84"/>
      <c r="I51" s="373" t="str">
        <f>MID(Cover!$C$11,4,1)</f>
        <v>n</v>
      </c>
      <c r="J51" s="84"/>
      <c r="K51" s="373" t="str">
        <f>MID(Cover!$C$11,5,1)</f>
        <v>č</v>
      </c>
      <c r="L51" s="84"/>
      <c r="M51" s="373" t="str">
        <f>MID(Cover!$C$11,6,1)</f>
        <v>i</v>
      </c>
      <c r="N51" s="84"/>
      <c r="O51" s="373" t="str">
        <f>MID(Cover!$C$11,7,1)</f>
        <v>a</v>
      </c>
      <c r="P51" s="84"/>
      <c r="Q51" s="373" t="str">
        <f>MID(Cover!$C$11,8,1)</f>
        <v>n</v>
      </c>
      <c r="R51" s="84"/>
      <c r="S51" s="373" t="str">
        <f>MID(Cover!$C$11,9,1)</f>
        <v>s</v>
      </c>
      <c r="T51" s="84"/>
      <c r="U51" s="373" t="str">
        <f>MID(Cover!$C$11,10,1)</f>
        <v>k</v>
      </c>
      <c r="V51" s="84"/>
      <c r="W51" s="373" t="str">
        <f>MID(Cover!$C$11,11,1)</f>
        <v>a</v>
      </c>
      <c r="X51" s="84"/>
      <c r="Y51" s="373" t="str">
        <f>MID(Cover!$C$11,12,1)</f>
        <v xml:space="preserve"> </v>
      </c>
      <c r="Z51" s="84"/>
      <c r="AA51" s="373" t="str">
        <f>MID(Cover!$C$11,13,1)</f>
        <v>T</v>
      </c>
      <c r="AB51" s="84"/>
      <c r="AC51" s="373" t="str">
        <f>MID(Cover!$C$11,14,1)</f>
        <v>e</v>
      </c>
      <c r="AD51" s="84"/>
      <c r="AE51" s="373" t="str">
        <f>MID(Cover!$C$11,15,1)</f>
        <v>p</v>
      </c>
      <c r="AF51" s="84"/>
      <c r="AG51" s="373" t="str">
        <f>MID(Cover!$C$11,16,1)</f>
        <v>l</v>
      </c>
      <c r="AH51" s="84"/>
      <c r="AI51" s="373" t="str">
        <f>MID(Cover!$C$11,17,1)</f>
        <v>á</v>
      </c>
      <c r="AJ51" s="84"/>
      <c r="AK51" s="373" t="str">
        <f>MID(Cover!$C$11,18,1)</f>
        <v/>
      </c>
      <c r="AL51" s="84"/>
      <c r="AM51" s="373" t="str">
        <f>MID(Cover!$C$11,19,1)</f>
        <v/>
      </c>
      <c r="AN51" s="84"/>
      <c r="AO51" s="373" t="str">
        <f>MID(Cover!$C$11,20,1)</f>
        <v/>
      </c>
      <c r="AP51" s="84"/>
      <c r="AQ51" s="373" t="str">
        <f>MID(Cover!$C$11,21,1)</f>
        <v/>
      </c>
      <c r="AR51" s="84"/>
      <c r="AS51" s="373" t="str">
        <f>MID(Cover!$C$11,22,1)</f>
        <v/>
      </c>
      <c r="AT51" s="84"/>
      <c r="AU51" s="373" t="str">
        <f>MID(Cover!$C$11,23,1)</f>
        <v/>
      </c>
      <c r="AV51" s="84"/>
      <c r="AW51" s="373" t="str">
        <f>MID(Cover!$C$11,24,1)</f>
        <v/>
      </c>
      <c r="AX51" s="84"/>
      <c r="AY51" s="373" t="str">
        <f>MID(Cover!$C$11,25,1)</f>
        <v/>
      </c>
      <c r="AZ51" s="84"/>
      <c r="BA51" s="373" t="str">
        <f>MID(Cover!$C$11,26,1)</f>
        <v/>
      </c>
      <c r="BB51" s="84"/>
      <c r="BC51" s="373" t="str">
        <f>MID(Cover!$C$11,27,1)</f>
        <v/>
      </c>
      <c r="BD51" s="84"/>
      <c r="BE51" s="373" t="str">
        <f>MID(Cover!$C$11,28,1)</f>
        <v/>
      </c>
      <c r="BF51" s="560"/>
      <c r="BG51" s="560"/>
      <c r="BH51" s="560"/>
      <c r="BI51" s="394" t="str">
        <f>LEFT(Cover!C12,1)</f>
        <v>1</v>
      </c>
      <c r="BJ51" s="84"/>
      <c r="BK51" s="394" t="str">
        <f>MID(Cover!$C$12,2,1)</f>
        <v>3</v>
      </c>
      <c r="BL51" s="84"/>
      <c r="BM51" s="394" t="str">
        <f>MID(Cover!$C$12,3,1)</f>
        <v>5</v>
      </c>
      <c r="BN51" s="84"/>
      <c r="BO51" s="394" t="str">
        <f>MID(Cover!$C$12,4,1)</f>
        <v>6</v>
      </c>
      <c r="BP51" s="84"/>
      <c r="BQ51" s="394" t="str">
        <f>MID(Cover!$C$12,5,1)</f>
        <v/>
      </c>
      <c r="BR51" s="84"/>
      <c r="BS51" s="394" t="str">
        <f>MID(Cover!$C$12,6,1)</f>
        <v/>
      </c>
      <c r="BT51" s="84"/>
      <c r="BU51" s="394" t="str">
        <f>MID(Cover!$C$12,7,1)</f>
        <v/>
      </c>
      <c r="BV51" s="84"/>
      <c r="BW51" s="394" t="str">
        <f>MID(Cover!$C$12,8,1)</f>
        <v/>
      </c>
      <c r="BX51" s="108"/>
    </row>
    <row r="52" spans="1:76" s="82" customFormat="1" ht="18" customHeight="1">
      <c r="A52" s="584"/>
      <c r="B52" s="93"/>
      <c r="C52" s="562" t="str">
        <f>Index!C393</f>
        <v>PSČ</v>
      </c>
      <c r="D52" s="562"/>
      <c r="E52" s="562"/>
      <c r="F52" s="562"/>
      <c r="G52" s="562"/>
      <c r="H52" s="562"/>
      <c r="I52" s="562"/>
      <c r="J52" s="562"/>
      <c r="K52" s="562"/>
      <c r="L52" s="563"/>
      <c r="M52" s="563"/>
      <c r="N52" s="563"/>
      <c r="O52" s="562" t="str">
        <f>Index!C394</f>
        <v>Obec</v>
      </c>
      <c r="P52" s="562"/>
      <c r="Q52" s="562"/>
      <c r="R52" s="562"/>
      <c r="S52" s="562"/>
      <c r="T52" s="562"/>
      <c r="U52" s="562"/>
      <c r="V52" s="562"/>
      <c r="W52" s="562"/>
      <c r="X52" s="562"/>
      <c r="Y52" s="562"/>
      <c r="Z52" s="562"/>
      <c r="AA52" s="562"/>
      <c r="AB52" s="562"/>
      <c r="AC52" s="562"/>
      <c r="AD52" s="562"/>
      <c r="AE52" s="562"/>
      <c r="AF52" s="562"/>
      <c r="AG52" s="562"/>
      <c r="AH52" s="562"/>
      <c r="AI52" s="562"/>
      <c r="AJ52" s="562"/>
      <c r="AK52" s="562"/>
      <c r="AL52" s="562"/>
      <c r="AM52" s="562"/>
      <c r="AN52" s="562"/>
      <c r="AO52" s="562"/>
      <c r="AP52" s="562"/>
      <c r="AQ52" s="562"/>
      <c r="AR52" s="562"/>
      <c r="AS52" s="562"/>
      <c r="AT52" s="562"/>
      <c r="AU52" s="562"/>
      <c r="AV52" s="562"/>
      <c r="AW52" s="562"/>
      <c r="AX52" s="562"/>
      <c r="AY52" s="562"/>
      <c r="AZ52" s="562"/>
      <c r="BA52" s="562"/>
      <c r="BB52" s="562"/>
      <c r="BC52" s="562"/>
      <c r="BD52" s="562"/>
      <c r="BE52" s="562"/>
      <c r="BF52" s="562"/>
      <c r="BG52" s="562"/>
      <c r="BH52" s="562"/>
      <c r="BI52" s="562"/>
      <c r="BJ52" s="562"/>
      <c r="BK52" s="562"/>
      <c r="BL52" s="562"/>
      <c r="BM52" s="562"/>
      <c r="BN52" s="562"/>
      <c r="BO52" s="562"/>
      <c r="BP52" s="562"/>
      <c r="BQ52" s="562"/>
      <c r="BR52" s="562"/>
      <c r="BS52" s="562"/>
      <c r="BT52" s="562"/>
      <c r="BU52" s="562"/>
      <c r="BV52" s="562"/>
      <c r="BW52" s="562"/>
      <c r="BX52" s="561"/>
    </row>
    <row r="53" spans="1:76" s="82" customFormat="1" ht="3" customHeight="1">
      <c r="A53" s="584"/>
      <c r="B53" s="93"/>
      <c r="C53" s="557"/>
      <c r="D53" s="557"/>
      <c r="E53" s="557"/>
      <c r="F53" s="557"/>
      <c r="G53" s="557"/>
      <c r="H53" s="557"/>
      <c r="I53" s="557"/>
      <c r="J53" s="557"/>
      <c r="K53" s="557"/>
      <c r="L53" s="136"/>
      <c r="M53" s="136"/>
      <c r="N53" s="136"/>
      <c r="O53" s="557"/>
      <c r="P53" s="557"/>
      <c r="Q53" s="557"/>
      <c r="R53" s="557"/>
      <c r="S53" s="557"/>
      <c r="T53" s="557"/>
      <c r="U53" s="557"/>
      <c r="V53" s="557"/>
      <c r="W53" s="557"/>
      <c r="X53" s="557"/>
      <c r="Y53" s="557"/>
      <c r="Z53" s="557"/>
      <c r="AA53" s="557"/>
      <c r="AB53" s="557"/>
      <c r="AC53" s="557"/>
      <c r="AD53" s="557"/>
      <c r="AE53" s="557"/>
      <c r="AF53" s="557"/>
      <c r="AG53" s="557"/>
      <c r="AH53" s="557"/>
      <c r="AI53" s="557"/>
      <c r="AJ53" s="557"/>
      <c r="AK53" s="557"/>
      <c r="AL53" s="557"/>
      <c r="AM53" s="557"/>
      <c r="AN53" s="557"/>
      <c r="AO53" s="557"/>
      <c r="AP53" s="557"/>
      <c r="AQ53" s="557"/>
      <c r="AR53" s="557"/>
      <c r="AS53" s="557"/>
      <c r="AT53" s="557"/>
      <c r="AU53" s="557"/>
      <c r="AV53" s="557"/>
      <c r="AW53" s="557"/>
      <c r="AX53" s="557"/>
      <c r="AY53" s="557"/>
      <c r="AZ53" s="557"/>
      <c r="BA53" s="557"/>
      <c r="BB53" s="557"/>
      <c r="BC53" s="557"/>
      <c r="BD53" s="557"/>
      <c r="BE53" s="557"/>
      <c r="BF53" s="557"/>
      <c r="BG53" s="557"/>
      <c r="BH53" s="557"/>
      <c r="BI53" s="557"/>
      <c r="BJ53" s="557"/>
      <c r="BK53" s="557"/>
      <c r="BL53" s="557"/>
      <c r="BM53" s="557"/>
      <c r="BN53" s="557"/>
      <c r="BO53" s="557"/>
      <c r="BP53" s="557"/>
      <c r="BQ53" s="557"/>
      <c r="BR53" s="557"/>
      <c r="BS53" s="557"/>
      <c r="BT53" s="557"/>
      <c r="BU53" s="557"/>
      <c r="BV53" s="557"/>
      <c r="BW53" s="557"/>
      <c r="BX53" s="561"/>
    </row>
    <row r="54" spans="1:76" ht="15" customHeight="1">
      <c r="A54" s="584"/>
      <c r="B54" s="93"/>
      <c r="C54" s="394" t="str">
        <f>LEFT(Cover!$C$13,1)</f>
        <v>9</v>
      </c>
      <c r="D54" s="84"/>
      <c r="E54" s="394" t="str">
        <f>MID(Cover!$C$13,2,1)</f>
        <v>1</v>
      </c>
      <c r="F54" s="84"/>
      <c r="G54" s="394" t="str">
        <f>MID(Cover!$C$13,3,1)</f>
        <v>4</v>
      </c>
      <c r="H54" s="84"/>
      <c r="I54" s="394" t="str">
        <f>MID(Cover!$C$13,4,1)</f>
        <v>0</v>
      </c>
      <c r="J54" s="84"/>
      <c r="K54" s="394" t="str">
        <f>MID(Cover!$C$13,5,1)</f>
        <v>1</v>
      </c>
      <c r="L54" s="560"/>
      <c r="M54" s="560"/>
      <c r="N54" s="560"/>
      <c r="O54" s="394" t="str">
        <f>LEFT(Cover!C14,1)</f>
        <v>T</v>
      </c>
      <c r="P54" s="84"/>
      <c r="Q54" s="394" t="str">
        <f>MID(Cover!$C$14,2,1)</f>
        <v>r</v>
      </c>
      <c r="R54" s="84"/>
      <c r="S54" s="394" t="str">
        <f>MID(Cover!$C$14,3,1)</f>
        <v>e</v>
      </c>
      <c r="T54" s="84"/>
      <c r="U54" s="394" t="str">
        <f>MID(Cover!$C$14,4,1)</f>
        <v>n</v>
      </c>
      <c r="V54" s="84"/>
      <c r="W54" s="394" t="str">
        <f>MID(Cover!$C$14,5,1)</f>
        <v>č</v>
      </c>
      <c r="X54" s="84"/>
      <c r="Y54" s="394" t="str">
        <f>MID(Cover!$C$14,6,1)</f>
        <v>i</v>
      </c>
      <c r="Z54" s="84"/>
      <c r="AA54" s="394" t="str">
        <f>MID(Cover!$C$14,7,1)</f>
        <v>a</v>
      </c>
      <c r="AB54" s="84"/>
      <c r="AC54" s="394" t="str">
        <f>MID(Cover!$C$14,8,1)</f>
        <v>n</v>
      </c>
      <c r="AD54" s="84"/>
      <c r="AE54" s="394" t="str">
        <f>MID(Cover!$C$14,9,1)</f>
        <v>s</v>
      </c>
      <c r="AF54" s="84"/>
      <c r="AG54" s="394" t="str">
        <f>MID(Cover!$C$14,10,1)</f>
        <v>k</v>
      </c>
      <c r="AH54" s="84"/>
      <c r="AI54" s="394" t="str">
        <f>MID(Cover!$C$14,11,1)</f>
        <v>a</v>
      </c>
      <c r="AJ54" s="84"/>
      <c r="AK54" s="394" t="str">
        <f>MID(Cover!$C$14,12,1)</f>
        <v xml:space="preserve"> </v>
      </c>
      <c r="AL54" s="84"/>
      <c r="AM54" s="394" t="str">
        <f>MID(Cover!$C$14,13,1)</f>
        <v>T</v>
      </c>
      <c r="AN54" s="84"/>
      <c r="AO54" s="394" t="str">
        <f>MID(Cover!$C$14,14,1)</f>
        <v>e</v>
      </c>
      <c r="AP54" s="84"/>
      <c r="AQ54" s="394" t="str">
        <f>MID(Cover!$C$14,15,1)</f>
        <v>p</v>
      </c>
      <c r="AR54" s="84"/>
      <c r="AS54" s="394" t="str">
        <f>MID(Cover!$C$14,16,1)</f>
        <v>l</v>
      </c>
      <c r="AT54" s="84"/>
      <c r="AU54" s="394" t="str">
        <f>MID(Cover!$C$14,17,1)</f>
        <v>á</v>
      </c>
      <c r="AV54" s="84"/>
      <c r="AW54" s="394" t="str">
        <f>MID(Cover!$C$14,18,1)</f>
        <v/>
      </c>
      <c r="AX54" s="84"/>
      <c r="AY54" s="394" t="str">
        <f>MID(Cover!$C$14,19,1)</f>
        <v/>
      </c>
      <c r="AZ54" s="84"/>
      <c r="BA54" s="394" t="str">
        <f>MID(Cover!$C$14,20,1)</f>
        <v/>
      </c>
      <c r="BB54" s="84"/>
      <c r="BC54" s="394" t="str">
        <f>MID(Cover!$C$14,21,1)</f>
        <v/>
      </c>
      <c r="BD54" s="84"/>
      <c r="BE54" s="394" t="str">
        <f>MID(Cover!$C$14,22,1)</f>
        <v/>
      </c>
      <c r="BF54" s="84"/>
      <c r="BG54" s="394" t="str">
        <f>MID(Cover!$C$14,23,1)</f>
        <v/>
      </c>
      <c r="BH54" s="84"/>
      <c r="BI54" s="394" t="str">
        <f>MID(Cover!$C$14,24,1)</f>
        <v/>
      </c>
      <c r="BJ54" s="84"/>
      <c r="BK54" s="394" t="str">
        <f>MID(Cover!$C$14,25,1)</f>
        <v/>
      </c>
      <c r="BL54" s="84"/>
      <c r="BM54" s="394" t="str">
        <f>MID(Cover!$C$14,26,1)</f>
        <v/>
      </c>
      <c r="BN54" s="84"/>
      <c r="BO54" s="394" t="str">
        <f>MID(Cover!$C$14,27,1)</f>
        <v/>
      </c>
      <c r="BP54" s="84"/>
      <c r="BQ54" s="394" t="str">
        <f>MID(Cover!$C$14,28,1)</f>
        <v/>
      </c>
      <c r="BR54" s="84"/>
      <c r="BS54" s="394" t="str">
        <f>MID(Cover!$C$14,29,1)</f>
        <v/>
      </c>
      <c r="BT54" s="84"/>
      <c r="BU54" s="394" t="str">
        <f>MID(Cover!$C$14,30,1)</f>
        <v/>
      </c>
      <c r="BV54" s="84"/>
      <c r="BW54" s="394" t="str">
        <f>MID(Cover!$C$14,31,1)</f>
        <v/>
      </c>
      <c r="BX54" s="561"/>
    </row>
    <row r="55" spans="1:76" s="82" customFormat="1" ht="18" customHeight="1">
      <c r="A55" s="584"/>
      <c r="B55" s="93"/>
      <c r="C55" s="381" t="str">
        <f>Index!C396</f>
        <v>Označenie obchodného registra a číslo zápisu obchodnej spoločnosti</v>
      </c>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c r="BI55" s="89"/>
      <c r="BJ55" s="89"/>
      <c r="BK55" s="89"/>
      <c r="BL55" s="89"/>
      <c r="BM55" s="89"/>
      <c r="BN55" s="89"/>
      <c r="BO55" s="89"/>
      <c r="BP55" s="89"/>
      <c r="BQ55" s="89"/>
      <c r="BR55" s="89"/>
      <c r="BS55" s="89"/>
      <c r="BT55" s="89"/>
      <c r="BU55" s="89"/>
      <c r="BV55" s="89"/>
      <c r="BW55" s="89"/>
      <c r="BX55" s="561"/>
    </row>
    <row r="56" spans="1:76" s="82" customFormat="1" ht="3" customHeight="1">
      <c r="A56" s="584"/>
      <c r="B56" s="93"/>
      <c r="C56" s="557"/>
      <c r="D56" s="557"/>
      <c r="E56" s="557"/>
      <c r="F56" s="557"/>
      <c r="G56" s="557"/>
      <c r="H56" s="557"/>
      <c r="I56" s="557"/>
      <c r="J56" s="557"/>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557"/>
      <c r="AJ56" s="557"/>
      <c r="AK56" s="557"/>
      <c r="AL56" s="557"/>
      <c r="AM56" s="557"/>
      <c r="AN56" s="557"/>
      <c r="AO56" s="557"/>
      <c r="AP56" s="557"/>
      <c r="AQ56" s="557"/>
      <c r="AR56" s="557"/>
      <c r="AS56" s="557"/>
      <c r="AT56" s="557"/>
      <c r="AU56" s="557"/>
      <c r="AV56" s="557"/>
      <c r="AW56" s="557"/>
      <c r="AX56" s="557"/>
      <c r="AY56" s="557"/>
      <c r="AZ56" s="557"/>
      <c r="BA56" s="557"/>
      <c r="BB56" s="557"/>
      <c r="BC56" s="557"/>
      <c r="BD56" s="557"/>
      <c r="BE56" s="557"/>
      <c r="BF56" s="557"/>
      <c r="BG56" s="557"/>
      <c r="BH56" s="557"/>
      <c r="BI56" s="557"/>
      <c r="BJ56" s="557"/>
      <c r="BK56" s="557"/>
      <c r="BL56" s="557"/>
      <c r="BM56" s="557"/>
      <c r="BN56" s="557"/>
      <c r="BO56" s="557"/>
      <c r="BP56" s="557"/>
      <c r="BQ56" s="557"/>
      <c r="BR56" s="557"/>
      <c r="BS56" s="557"/>
      <c r="BT56" s="557"/>
      <c r="BU56" s="557"/>
      <c r="BV56" s="557"/>
      <c r="BW56" s="557"/>
      <c r="BX56" s="561"/>
    </row>
    <row r="57" spans="1:76" ht="15" customHeight="1">
      <c r="A57" s="584"/>
      <c r="B57" s="93"/>
      <c r="C57" s="394" t="str">
        <f>LEFT(Cover!$C$8,1)</f>
        <v>O</v>
      </c>
      <c r="D57" s="84"/>
      <c r="E57" s="394" t="str">
        <f>MID(Cover!$C$8,2,1)</f>
        <v>k</v>
      </c>
      <c r="F57" s="84"/>
      <c r="G57" s="394" t="str">
        <f>MID(Cover!$C$8,3,1)</f>
        <v>r</v>
      </c>
      <c r="H57" s="84"/>
      <c r="I57" s="394" t="str">
        <f>MID(Cover!$C$8,4,1)</f>
        <v>e</v>
      </c>
      <c r="J57" s="84"/>
      <c r="K57" s="394" t="str">
        <f>MID(Cover!$C$8,5,1)</f>
        <v>s</v>
      </c>
      <c r="L57" s="84"/>
      <c r="M57" s="394" t="str">
        <f>MID(Cover!$C$8,6,1)</f>
        <v>n</v>
      </c>
      <c r="N57" s="84"/>
      <c r="O57" s="394" t="str">
        <f>MID(Cover!$C$8,7,1)</f>
        <v>ý</v>
      </c>
      <c r="P57" s="84"/>
      <c r="Q57" s="394" t="str">
        <f>MID(Cover!$C$8,8,1)</f>
        <v xml:space="preserve"> </v>
      </c>
      <c r="R57" s="84"/>
      <c r="S57" s="394" t="str">
        <f>MID(Cover!$C$8,9,1)</f>
        <v>s</v>
      </c>
      <c r="T57" s="84"/>
      <c r="U57" s="394" t="str">
        <f>MID(Cover!$C$8,10,1)</f>
        <v>ú</v>
      </c>
      <c r="V57" s="84"/>
      <c r="W57" s="394" t="str">
        <f>MID(Cover!$C$8,11,1)</f>
        <v>d</v>
      </c>
      <c r="X57" s="84"/>
      <c r="Y57" s="394" t="str">
        <f>MID(Cover!$C$8,12,1)</f>
        <v xml:space="preserve"> </v>
      </c>
      <c r="Z57" s="84"/>
      <c r="AA57" s="394" t="str">
        <f>MID(Cover!$C$8,13,1)</f>
        <v>T</v>
      </c>
      <c r="AB57" s="84"/>
      <c r="AC57" s="394" t="str">
        <f>MID(Cover!$C$8,14,1)</f>
        <v>r</v>
      </c>
      <c r="AD57" s="84"/>
      <c r="AE57" s="394" t="str">
        <f>MID(Cover!$C$8,15,1)</f>
        <v>e</v>
      </c>
      <c r="AF57" s="84"/>
      <c r="AG57" s="394" t="str">
        <f>MID(Cover!$C$8,16,1)</f>
        <v>n</v>
      </c>
      <c r="AH57" s="84"/>
      <c r="AI57" s="394" t="str">
        <f>MID(Cover!$C$8,17,1)</f>
        <v>č</v>
      </c>
      <c r="AJ57" s="84"/>
      <c r="AK57" s="394" t="str">
        <f>MID(Cover!$C$8,18,1)</f>
        <v>í</v>
      </c>
      <c r="AL57" s="84"/>
      <c r="AM57" s="394" t="str">
        <f>MID(Cover!$C$8,19,1)</f>
        <v>n</v>
      </c>
      <c r="AN57" s="84"/>
      <c r="AO57" s="394" t="str">
        <f>MID(Cover!$C$8,20,1)</f>
        <v>,</v>
      </c>
      <c r="AP57" s="84"/>
      <c r="AQ57" s="394" t="str">
        <f>MID(Cover!$C$8,21,1)</f>
        <v xml:space="preserve"> </v>
      </c>
      <c r="AR57" s="84"/>
      <c r="AS57" s="394" t="str">
        <f>MID(Cover!$C$8,22,1)</f>
        <v>o</v>
      </c>
      <c r="AT57" s="84"/>
      <c r="AU57" s="394" t="str">
        <f>MID(Cover!$C$8,23,1)</f>
        <v>d</v>
      </c>
      <c r="AV57" s="84"/>
      <c r="AW57" s="394" t="str">
        <f>MID(Cover!$C$8,24,1)</f>
        <v>d</v>
      </c>
      <c r="AX57" s="84"/>
      <c r="AY57" s="394" t="str">
        <f>MID(Cover!$C$8,25,1)</f>
        <v>i</v>
      </c>
      <c r="AZ57" s="84"/>
      <c r="BA57" s="394" t="str">
        <f>MID(Cover!$C$8,26,1)</f>
        <v>e</v>
      </c>
      <c r="BB57" s="84"/>
      <c r="BC57" s="394" t="str">
        <f>MID(Cover!$C$8,27,1)</f>
        <v>l</v>
      </c>
      <c r="BD57" s="84"/>
      <c r="BE57" s="394" t="str">
        <f>MID(Cover!$C$8,28,1)</f>
        <v xml:space="preserve"> </v>
      </c>
      <c r="BF57" s="84"/>
      <c r="BG57" s="394" t="str">
        <f>MID(Cover!$C$8,29,1)</f>
        <v>S</v>
      </c>
      <c r="BH57" s="84"/>
      <c r="BI57" s="394" t="str">
        <f>MID(Cover!$C$8,30,1)</f>
        <v>r</v>
      </c>
      <c r="BJ57" s="84"/>
      <c r="BK57" s="394" t="str">
        <f>MID(Cover!$C$8,31,1)</f>
        <v>o</v>
      </c>
      <c r="BL57" s="84"/>
      <c r="BM57" s="394" t="str">
        <f>MID(Cover!$C$8,32,1)</f>
        <v>.</v>
      </c>
      <c r="BN57" s="84"/>
      <c r="BO57" s="394" t="str">
        <f>MID(Cover!$C$8,33,1)</f>
        <v xml:space="preserve"> </v>
      </c>
      <c r="BP57" s="84"/>
      <c r="BQ57" s="394" t="str">
        <f>MID(Cover!$C$8,34,1)</f>
        <v xml:space="preserve"> </v>
      </c>
      <c r="BR57" s="84"/>
      <c r="BS57" s="394" t="str">
        <f>MID(Cover!$C$8,35,1)</f>
        <v xml:space="preserve"> </v>
      </c>
      <c r="BT57" s="84"/>
      <c r="BU57" s="394" t="str">
        <f>MID(Cover!$C$8,36,1)</f>
        <v xml:space="preserve"> </v>
      </c>
      <c r="BV57" s="84"/>
      <c r="BW57" s="394" t="str">
        <f>MID(Cover!$C$8,37,1)</f>
        <v xml:space="preserve"> </v>
      </c>
      <c r="BX57" s="561"/>
    </row>
    <row r="58" spans="1:76" s="82" customFormat="1" ht="5.25" customHeight="1">
      <c r="A58" s="584"/>
      <c r="B58" s="93"/>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89"/>
      <c r="BR58" s="89"/>
      <c r="BS58" s="89"/>
      <c r="BT58" s="89"/>
      <c r="BU58" s="89"/>
      <c r="BV58" s="89"/>
      <c r="BW58" s="89"/>
      <c r="BX58" s="561"/>
    </row>
    <row r="59" spans="1:76" s="82" customFormat="1" ht="3" customHeight="1">
      <c r="A59" s="584"/>
      <c r="B59" s="93"/>
      <c r="C59" s="557"/>
      <c r="D59" s="557"/>
      <c r="E59" s="557"/>
      <c r="F59" s="557"/>
      <c r="G59" s="557"/>
      <c r="H59" s="557"/>
      <c r="I59" s="557"/>
      <c r="J59" s="557"/>
      <c r="K59" s="557"/>
      <c r="L59" s="557"/>
      <c r="M59" s="557"/>
      <c r="N59" s="557"/>
      <c r="O59" s="557"/>
      <c r="P59" s="557"/>
      <c r="Q59" s="557"/>
      <c r="R59" s="557"/>
      <c r="S59" s="557"/>
      <c r="T59" s="557"/>
      <c r="U59" s="557"/>
      <c r="V59" s="557"/>
      <c r="W59" s="557"/>
      <c r="X59" s="557"/>
      <c r="Y59" s="557"/>
      <c r="Z59" s="557"/>
      <c r="AA59" s="557"/>
      <c r="AB59" s="557"/>
      <c r="AC59" s="557"/>
      <c r="AD59" s="557"/>
      <c r="AE59" s="557"/>
      <c r="AF59" s="557"/>
      <c r="AG59" s="557"/>
      <c r="AH59" s="557"/>
      <c r="AI59" s="557"/>
      <c r="AJ59" s="557"/>
      <c r="AK59" s="557"/>
      <c r="AL59" s="557"/>
      <c r="AM59" s="557"/>
      <c r="AN59" s="557"/>
      <c r="AO59" s="557"/>
      <c r="AP59" s="557"/>
      <c r="AQ59" s="557"/>
      <c r="AR59" s="557"/>
      <c r="AS59" s="557"/>
      <c r="AT59" s="557"/>
      <c r="AU59" s="557"/>
      <c r="AV59" s="557"/>
      <c r="AW59" s="557"/>
      <c r="AX59" s="557"/>
      <c r="AY59" s="557"/>
      <c r="AZ59" s="557"/>
      <c r="BA59" s="557"/>
      <c r="BB59" s="557"/>
      <c r="BC59" s="557"/>
      <c r="BD59" s="557"/>
      <c r="BE59" s="557"/>
      <c r="BF59" s="557"/>
      <c r="BG59" s="557"/>
      <c r="BH59" s="557"/>
      <c r="BI59" s="557"/>
      <c r="BJ59" s="557"/>
      <c r="BK59" s="557"/>
      <c r="BL59" s="557"/>
      <c r="BM59" s="557"/>
      <c r="BN59" s="557"/>
      <c r="BO59" s="557"/>
      <c r="BP59" s="557"/>
      <c r="BQ59" s="557"/>
      <c r="BR59" s="557"/>
      <c r="BS59" s="557"/>
      <c r="BT59" s="557"/>
      <c r="BU59" s="557"/>
      <c r="BV59" s="557"/>
      <c r="BW59" s="557"/>
      <c r="BX59" s="561"/>
    </row>
    <row r="60" spans="1:76" ht="15" customHeight="1">
      <c r="A60" s="584"/>
      <c r="B60" s="93"/>
      <c r="C60" s="394" t="str">
        <f>MID(Cover!$C$8,38,1)</f>
        <v>V</v>
      </c>
      <c r="D60" s="84"/>
      <c r="E60" s="394" t="str">
        <f>MID(Cover!$C$8,39,1)</f>
        <v>l</v>
      </c>
      <c r="F60" s="84"/>
      <c r="G60" s="394" t="str">
        <f>MID(Cover!$C$8,40,1)</f>
        <v>o</v>
      </c>
      <c r="H60" s="84"/>
      <c r="I60" s="394" t="str">
        <f>MID(Cover!$C$8,41,1)</f>
        <v>ž</v>
      </c>
      <c r="J60" s="84"/>
      <c r="K60" s="394" t="str">
        <f>MID(Cover!$C$8,42,1)</f>
        <v>k</v>
      </c>
      <c r="L60" s="84"/>
      <c r="M60" s="394" t="str">
        <f>MID(Cover!$C$8,43,1)</f>
        <v>a</v>
      </c>
      <c r="N60" s="84"/>
      <c r="O60" s="394" t="str">
        <f>MID(Cover!$C$8,44,1)</f>
        <v xml:space="preserve"> </v>
      </c>
      <c r="P60" s="84"/>
      <c r="Q60" s="394" t="str">
        <f>MID(Cover!$C$8,45,1)</f>
        <v>3</v>
      </c>
      <c r="R60" s="84"/>
      <c r="S60" s="394" t="str">
        <f>MID(Cover!$C$8,46,1)</f>
        <v>2</v>
      </c>
      <c r="T60" s="84"/>
      <c r="U60" s="394" t="str">
        <f>MID(Cover!$C$8,47,1)</f>
        <v>3</v>
      </c>
      <c r="V60" s="84"/>
      <c r="W60" s="394" t="str">
        <f>MID(Cover!$C$8,48,1)</f>
        <v>2</v>
      </c>
      <c r="X60" s="84"/>
      <c r="Y60" s="394" t="str">
        <f>MID(Cover!$C$8,49,1)</f>
        <v>0</v>
      </c>
      <c r="Z60" s="84"/>
      <c r="AA60" s="394" t="str">
        <f>MID(Cover!$C$8,50,1)</f>
        <v>/</v>
      </c>
      <c r="AB60" s="84"/>
      <c r="AC60" s="394" t="str">
        <f>MID(Cover!$C$8,51,1)</f>
        <v>R</v>
      </c>
      <c r="AD60" s="84"/>
      <c r="AE60" s="394" t="str">
        <f>MID(Cover!$C$8,52,1)</f>
        <v/>
      </c>
      <c r="AF60" s="84"/>
      <c r="AG60" s="394" t="str">
        <f>MID(Cover!$C$8,53,1)</f>
        <v/>
      </c>
      <c r="AH60" s="84"/>
      <c r="AI60" s="394" t="str">
        <f>MID(Cover!$C$8,54,1)</f>
        <v/>
      </c>
      <c r="AJ60" s="84"/>
      <c r="AK60" s="394" t="str">
        <f>MID(Cover!$C$8,55,1)</f>
        <v/>
      </c>
      <c r="AL60" s="84"/>
      <c r="AM60" s="394" t="str">
        <f>MID(Cover!$C$8,56,1)</f>
        <v/>
      </c>
      <c r="AN60" s="84"/>
      <c r="AO60" s="394" t="str">
        <f>MID(Cover!$C$8,57,1)</f>
        <v/>
      </c>
      <c r="AP60" s="84"/>
      <c r="AQ60" s="394" t="str">
        <f>MID(Cover!$C$8,58,1)</f>
        <v/>
      </c>
      <c r="AR60" s="84"/>
      <c r="AS60" s="394" t="str">
        <f>MID(Cover!$C$8,59,1)</f>
        <v/>
      </c>
      <c r="AT60" s="84"/>
      <c r="AU60" s="394" t="str">
        <f>MID(Cover!$C$8,60,1)</f>
        <v/>
      </c>
      <c r="AV60" s="84"/>
      <c r="AW60" s="394" t="str">
        <f>MID(Cover!$C$8,61,1)</f>
        <v/>
      </c>
      <c r="AX60" s="84"/>
      <c r="AY60" s="394" t="str">
        <f>MID(Cover!$C$8,62,1)</f>
        <v/>
      </c>
      <c r="AZ60" s="84"/>
      <c r="BA60" s="394" t="str">
        <f>MID(Cover!$C$8,63,1)</f>
        <v/>
      </c>
      <c r="BB60" s="84"/>
      <c r="BC60" s="394" t="str">
        <f>MID(Cover!$C$8,64,1)</f>
        <v/>
      </c>
      <c r="BD60" s="84"/>
      <c r="BE60" s="394" t="str">
        <f>MID(Cover!$C$8,65,1)</f>
        <v/>
      </c>
      <c r="BF60" s="84"/>
      <c r="BG60" s="394" t="str">
        <f>MID(Cover!$C$8,66,1)</f>
        <v/>
      </c>
      <c r="BH60" s="84"/>
      <c r="BI60" s="394" t="str">
        <f>MID(Cover!$C$8,67,1)</f>
        <v/>
      </c>
      <c r="BJ60" s="84"/>
      <c r="BK60" s="394" t="str">
        <f>MID(Cover!$C$8,68,1)</f>
        <v/>
      </c>
      <c r="BL60" s="84"/>
      <c r="BM60" s="394" t="str">
        <f>MID(Cover!$C$8,69,1)</f>
        <v/>
      </c>
      <c r="BN60" s="84"/>
      <c r="BO60" s="394" t="str">
        <f>MID(Cover!$C$69,2,1)</f>
        <v/>
      </c>
      <c r="BP60" s="84"/>
      <c r="BQ60" s="394" t="str">
        <f>MID(Cover!$C$8,71,1)</f>
        <v/>
      </c>
      <c r="BR60" s="84"/>
      <c r="BS60" s="394" t="str">
        <f>MID(Cover!$C$8,72,1)</f>
        <v/>
      </c>
      <c r="BT60" s="84"/>
      <c r="BU60" s="394" t="str">
        <f>MID(Cover!$C$8,73,1)</f>
        <v/>
      </c>
      <c r="BV60" s="84"/>
      <c r="BW60" s="394" t="str">
        <f>MID(Cover!$C$8,74,1)</f>
        <v/>
      </c>
      <c r="BX60" s="561"/>
    </row>
    <row r="61" spans="1:76" s="82" customFormat="1" ht="18" customHeight="1">
      <c r="A61" s="584"/>
      <c r="B61" s="93"/>
      <c r="C61" s="562" t="str">
        <f>Index!C397</f>
        <v>Telefónne číslo</v>
      </c>
      <c r="D61" s="562"/>
      <c r="E61" s="562"/>
      <c r="F61" s="562"/>
      <c r="G61" s="562"/>
      <c r="H61" s="562"/>
      <c r="I61" s="562"/>
      <c r="J61" s="562"/>
      <c r="K61" s="562"/>
      <c r="L61" s="563"/>
      <c r="M61" s="563"/>
      <c r="N61" s="563"/>
      <c r="O61" s="563"/>
      <c r="P61" s="563"/>
      <c r="Q61" s="563"/>
      <c r="R61" s="563"/>
      <c r="S61" s="563"/>
      <c r="T61" s="563"/>
      <c r="U61" s="563"/>
      <c r="V61" s="563"/>
      <c r="W61" s="563"/>
      <c r="X61" s="563"/>
      <c r="Y61" s="563"/>
      <c r="Z61" s="563"/>
      <c r="AA61" s="563"/>
      <c r="AB61" s="563"/>
      <c r="AC61" s="563"/>
      <c r="AD61" s="563"/>
      <c r="AE61" s="564" t="str">
        <f>Index!C399</f>
        <v>Faxové číslo</v>
      </c>
      <c r="AF61" s="564"/>
      <c r="AG61" s="564"/>
      <c r="AH61" s="564"/>
      <c r="AI61" s="564"/>
      <c r="AJ61" s="564"/>
      <c r="AK61" s="564"/>
      <c r="AL61" s="564"/>
      <c r="AM61" s="564"/>
      <c r="AN61" s="564"/>
      <c r="AO61" s="564"/>
      <c r="AP61" s="564"/>
      <c r="AQ61" s="564"/>
      <c r="AR61" s="564"/>
      <c r="AS61" s="564"/>
      <c r="AT61" s="564"/>
      <c r="AU61" s="564"/>
      <c r="AV61" s="564"/>
      <c r="AW61" s="564"/>
      <c r="AX61" s="564"/>
      <c r="AY61" s="564"/>
      <c r="AZ61" s="564"/>
      <c r="BA61" s="564"/>
      <c r="BB61" s="564"/>
      <c r="BC61" s="564"/>
      <c r="BD61" s="564"/>
      <c r="BE61" s="564"/>
      <c r="BF61" s="564"/>
      <c r="BG61" s="564"/>
      <c r="BH61" s="564"/>
      <c r="BI61" s="564"/>
      <c r="BJ61" s="564"/>
      <c r="BK61" s="564"/>
      <c r="BL61" s="564"/>
      <c r="BM61" s="564"/>
      <c r="BN61" s="564"/>
      <c r="BO61" s="564"/>
      <c r="BP61" s="564"/>
      <c r="BQ61" s="564"/>
      <c r="BR61" s="564"/>
      <c r="BS61" s="564"/>
      <c r="BT61" s="564"/>
      <c r="BU61" s="564"/>
      <c r="BV61" s="564"/>
      <c r="BW61" s="564"/>
      <c r="BX61" s="561"/>
    </row>
    <row r="62" spans="1:76" s="82" customFormat="1" ht="3" customHeight="1">
      <c r="A62" s="584"/>
      <c r="B62" s="93"/>
      <c r="C62" s="557"/>
      <c r="D62" s="557"/>
      <c r="E62" s="557"/>
      <c r="F62" s="557"/>
      <c r="G62" s="557"/>
      <c r="H62" s="557"/>
      <c r="I62" s="557"/>
      <c r="J62" s="94"/>
      <c r="K62" s="94"/>
      <c r="L62" s="136"/>
      <c r="M62" s="557"/>
      <c r="N62" s="557"/>
      <c r="O62" s="557"/>
      <c r="P62" s="557"/>
      <c r="Q62" s="557"/>
      <c r="R62" s="557"/>
      <c r="S62" s="557"/>
      <c r="T62" s="557"/>
      <c r="U62" s="557"/>
      <c r="V62" s="557"/>
      <c r="W62" s="557"/>
      <c r="X62" s="557"/>
      <c r="Y62" s="557"/>
      <c r="Z62" s="557"/>
      <c r="AA62" s="557"/>
      <c r="AB62" s="136"/>
      <c r="AC62" s="136"/>
      <c r="AD62" s="136"/>
      <c r="AE62" s="557"/>
      <c r="AF62" s="557"/>
      <c r="AG62" s="557"/>
      <c r="AH62" s="557"/>
      <c r="AI62" s="557"/>
      <c r="AJ62" s="557"/>
      <c r="AK62" s="557"/>
      <c r="AL62" s="94"/>
      <c r="AM62" s="94"/>
      <c r="AN62" s="94"/>
      <c r="AO62" s="557"/>
      <c r="AP62" s="557"/>
      <c r="AQ62" s="557"/>
      <c r="AR62" s="557"/>
      <c r="AS62" s="557"/>
      <c r="AT62" s="557"/>
      <c r="AU62" s="557"/>
      <c r="AV62" s="557"/>
      <c r="AW62" s="557"/>
      <c r="AX62" s="557"/>
      <c r="AY62" s="557"/>
      <c r="AZ62" s="557"/>
      <c r="BA62" s="557"/>
      <c r="BB62" s="557"/>
      <c r="BC62" s="557"/>
      <c r="BD62" s="557"/>
      <c r="BE62" s="557"/>
      <c r="BF62" s="557"/>
      <c r="BG62" s="557"/>
      <c r="BH62" s="557"/>
      <c r="BI62" s="557"/>
      <c r="BJ62" s="557"/>
      <c r="BK62" s="557"/>
      <c r="BL62" s="557"/>
      <c r="BM62" s="557"/>
      <c r="BN62" s="557"/>
      <c r="BO62" s="557"/>
      <c r="BP62" s="557"/>
      <c r="BQ62" s="557"/>
      <c r="BR62" s="557"/>
      <c r="BS62" s="557"/>
      <c r="BT62" s="557"/>
      <c r="BU62" s="557"/>
      <c r="BV62" s="557"/>
      <c r="BW62" s="557"/>
      <c r="BX62" s="561"/>
    </row>
    <row r="63" spans="1:76" ht="15" customHeight="1">
      <c r="A63" s="584"/>
      <c r="B63" s="93"/>
      <c r="C63" s="395" t="str">
        <f>LEFT(Cover!C15,1)</f>
        <v xml:space="preserve"> </v>
      </c>
      <c r="D63" s="84"/>
      <c r="E63" s="394" t="str">
        <f>MID(Cover!$C$15,2,1)</f>
        <v>0</v>
      </c>
      <c r="F63" s="84"/>
      <c r="G63" s="394" t="str">
        <f>MID(Cover!$C$15,3,1)</f>
        <v>3</v>
      </c>
      <c r="H63" s="84"/>
      <c r="I63" s="394" t="str">
        <f>MID(Cover!$C$15,4,1)</f>
        <v>2</v>
      </c>
      <c r="J63" s="559" t="s">
        <v>373</v>
      </c>
      <c r="K63" s="559"/>
      <c r="L63" s="559"/>
      <c r="M63" s="394" t="str">
        <f>MID(Cover!$C$15,5,1)</f>
        <v>6</v>
      </c>
      <c r="N63" s="84"/>
      <c r="O63" s="394" t="str">
        <f>MID(Cover!$C$15,6,1)</f>
        <v>5</v>
      </c>
      <c r="P63" s="84"/>
      <c r="Q63" s="394" t="str">
        <f>MID(Cover!$C$15,7,1)</f>
        <v>7</v>
      </c>
      <c r="R63" s="84"/>
      <c r="S63" s="394" t="str">
        <f>MID(Cover!$C$15,8,1)</f>
        <v>0</v>
      </c>
      <c r="T63" s="84"/>
      <c r="U63" s="394" t="str">
        <f>MID(Cover!$C$15,9,1)</f>
        <v>2</v>
      </c>
      <c r="V63" s="84"/>
      <c r="W63" s="394" t="str">
        <f>MID(Cover!$C$15,10,1)</f>
        <v>9</v>
      </c>
      <c r="X63" s="84"/>
      <c r="Y63" s="394" t="str">
        <f>MID(Cover!$C$15,11,1)</f>
        <v>4</v>
      </c>
      <c r="Z63" s="84"/>
      <c r="AA63" s="394" t="str">
        <f>MID(Cover!$C$15,12,1)</f>
        <v/>
      </c>
      <c r="AB63" s="560"/>
      <c r="AC63" s="560"/>
      <c r="AD63" s="560"/>
      <c r="AE63" s="395" t="str">
        <f>LEFT(Cover!C16,1)</f>
        <v/>
      </c>
      <c r="AF63" s="84"/>
      <c r="AG63" s="394" t="str">
        <f>MID(Cover!$C$16,2,1)</f>
        <v/>
      </c>
      <c r="AH63" s="84"/>
      <c r="AI63" s="394" t="str">
        <f>MID(Cover!$C$16,3,1)</f>
        <v/>
      </c>
      <c r="AJ63" s="84"/>
      <c r="AK63" s="394" t="str">
        <f>MID(Cover!$C$16,4,1)</f>
        <v/>
      </c>
      <c r="AL63" s="559" t="s">
        <v>373</v>
      </c>
      <c r="AM63" s="559"/>
      <c r="AN63" s="559"/>
      <c r="AO63" s="394" t="str">
        <f>MID(Cover!$C$16,5,1)</f>
        <v/>
      </c>
      <c r="AP63" s="84"/>
      <c r="AQ63" s="394" t="str">
        <f>MID(Cover!$C$16,6,1)</f>
        <v/>
      </c>
      <c r="AR63" s="84"/>
      <c r="AS63" s="394" t="str">
        <f>MID(Cover!$C$16,7,1)</f>
        <v/>
      </c>
      <c r="AT63" s="84"/>
      <c r="AU63" s="394" t="str">
        <f>MID(Cover!$C$16,8,1)</f>
        <v/>
      </c>
      <c r="AV63" s="84"/>
      <c r="AW63" s="394" t="str">
        <f>MID(Cover!$C$16,9,1)</f>
        <v/>
      </c>
      <c r="AX63" s="84"/>
      <c r="AY63" s="394" t="str">
        <f>MID(Cover!$C$16,10,1)</f>
        <v/>
      </c>
      <c r="AZ63" s="84"/>
      <c r="BA63" s="394" t="str">
        <f>MID(Cover!$C$16,11,1)</f>
        <v/>
      </c>
      <c r="BB63" s="84"/>
      <c r="BC63" s="394" t="str">
        <f>MID(Cover!$C$16,12,1)</f>
        <v/>
      </c>
      <c r="BD63" s="84"/>
      <c r="BE63" s="394" t="str">
        <f>MID(Cover!$C$16,13,1)</f>
        <v/>
      </c>
      <c r="BF63" s="84"/>
      <c r="BG63" s="394" t="str">
        <f>MID(Cover!$C$16,14,1)</f>
        <v/>
      </c>
      <c r="BH63" s="84"/>
      <c r="BI63" s="394" t="str">
        <f>MID(Cover!$C$16,15,1)</f>
        <v/>
      </c>
      <c r="BJ63" s="84"/>
      <c r="BK63" s="394" t="str">
        <f>MID(Cover!$C$16,16,1)</f>
        <v/>
      </c>
      <c r="BL63" s="84"/>
      <c r="BM63" s="394" t="str">
        <f>MID(Cover!$C$16,17,1)</f>
        <v/>
      </c>
      <c r="BN63" s="84"/>
      <c r="BO63" s="394" t="str">
        <f>MID(Cover!$C$16,18,1)</f>
        <v/>
      </c>
      <c r="BP63" s="84"/>
      <c r="BQ63" s="394" t="str">
        <f>MID(Cover!$C$16,19,1)</f>
        <v/>
      </c>
      <c r="BR63" s="84"/>
      <c r="BS63" s="394" t="str">
        <f>MID(Cover!$C$16,20,1)</f>
        <v/>
      </c>
      <c r="BT63" s="84"/>
      <c r="BU63" s="394" t="str">
        <f>MID(Cover!$C$16,21,1)</f>
        <v/>
      </c>
      <c r="BV63" s="84"/>
      <c r="BW63" s="394" t="str">
        <f>MID(Cover!$C$16,22,1)</f>
        <v/>
      </c>
      <c r="BX63" s="561"/>
    </row>
    <row r="64" spans="1:76" s="82" customFormat="1" ht="18" customHeight="1">
      <c r="A64" s="584"/>
      <c r="B64" s="96"/>
      <c r="C64" s="382" t="str">
        <f>Index!C398</f>
        <v>E-mailová adresa</v>
      </c>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c r="BQ64" s="94"/>
      <c r="BR64" s="94"/>
      <c r="BS64" s="94"/>
      <c r="BT64" s="94"/>
      <c r="BU64" s="94"/>
      <c r="BV64" s="94"/>
      <c r="BW64" s="94"/>
      <c r="BX64" s="561"/>
    </row>
    <row r="65" spans="1:76" s="82" customFormat="1" ht="3" customHeight="1">
      <c r="A65" s="584"/>
      <c r="B65" s="96"/>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57"/>
      <c r="AC65" s="557"/>
      <c r="AD65" s="557"/>
      <c r="AE65" s="557"/>
      <c r="AF65" s="557"/>
      <c r="AG65" s="557"/>
      <c r="AH65" s="557"/>
      <c r="AI65" s="557"/>
      <c r="AJ65" s="557"/>
      <c r="AK65" s="557"/>
      <c r="AL65" s="557"/>
      <c r="AM65" s="557"/>
      <c r="AN65" s="557"/>
      <c r="AO65" s="557"/>
      <c r="AP65" s="557"/>
      <c r="AQ65" s="557"/>
      <c r="AR65" s="557"/>
      <c r="AS65" s="557"/>
      <c r="AT65" s="557"/>
      <c r="AU65" s="557"/>
      <c r="AV65" s="557"/>
      <c r="AW65" s="557"/>
      <c r="AX65" s="557"/>
      <c r="AY65" s="557"/>
      <c r="AZ65" s="557"/>
      <c r="BA65" s="557"/>
      <c r="BB65" s="557"/>
      <c r="BC65" s="557"/>
      <c r="BD65" s="557"/>
      <c r="BE65" s="557"/>
      <c r="BF65" s="557"/>
      <c r="BG65" s="557"/>
      <c r="BH65" s="557"/>
      <c r="BI65" s="557"/>
      <c r="BJ65" s="557"/>
      <c r="BK65" s="557"/>
      <c r="BL65" s="557"/>
      <c r="BM65" s="557"/>
      <c r="BN65" s="557"/>
      <c r="BO65" s="557"/>
      <c r="BP65" s="557"/>
      <c r="BQ65" s="557"/>
      <c r="BR65" s="557"/>
      <c r="BS65" s="557"/>
      <c r="BT65" s="557"/>
      <c r="BU65" s="557"/>
      <c r="BV65" s="557"/>
      <c r="BW65" s="557"/>
      <c r="BX65" s="124"/>
    </row>
    <row r="66" spans="1:76" ht="15" customHeight="1">
      <c r="A66" s="584"/>
      <c r="B66" s="96"/>
      <c r="C66" s="394" t="str">
        <f>LEFT(Cover!C17,1)</f>
        <v>m</v>
      </c>
      <c r="D66" s="84"/>
      <c r="E66" s="394" t="str">
        <f>MID(Cover!$C$17,2,1)</f>
        <v>i</v>
      </c>
      <c r="F66" s="84"/>
      <c r="G66" s="394" t="str">
        <f>MID(Cover!$C$17,3,1)</f>
        <v>c</v>
      </c>
      <c r="H66" s="84"/>
      <c r="I66" s="394" t="str">
        <f>MID(Cover!$C$17,4,1)</f>
        <v>h</v>
      </c>
      <c r="J66" s="84"/>
      <c r="K66" s="394" t="str">
        <f>MID(Cover!$C$17,5,1)</f>
        <v>a</v>
      </c>
      <c r="L66" s="84"/>
      <c r="M66" s="394" t="str">
        <f>MID(Cover!$C$17,6,1)</f>
        <v>l</v>
      </c>
      <c r="N66" s="84"/>
      <c r="O66" s="394" t="str">
        <f>MID(Cover!$C$17,7,1)</f>
        <v>_</v>
      </c>
      <c r="P66" s="84"/>
      <c r="Q66" s="394" t="str">
        <f>MID(Cover!$C$17,8,1)</f>
        <v>h</v>
      </c>
      <c r="R66" s="84"/>
      <c r="S66" s="394" t="str">
        <f>MID(Cover!$C$17,9,1)</f>
        <v>u</v>
      </c>
      <c r="T66" s="84"/>
      <c r="U66" s="394" t="str">
        <f>MID(Cover!$C$17,10,1)</f>
        <v>d</v>
      </c>
      <c r="V66" s="84"/>
      <c r="W66" s="394" t="str">
        <f>MID(Cover!$C$17,11,1)</f>
        <v>c</v>
      </c>
      <c r="X66" s="84"/>
      <c r="Y66" s="394" t="str">
        <f>MID(Cover!$C$17,12,1)</f>
        <v>o</v>
      </c>
      <c r="Z66" s="84"/>
      <c r="AA66" s="394" t="str">
        <f>MID(Cover!$C$17,13,1)</f>
        <v>v</v>
      </c>
      <c r="AB66" s="84"/>
      <c r="AC66" s="394" t="str">
        <f>MID(Cover!$C$17,14,1)</f>
        <v>s</v>
      </c>
      <c r="AD66" s="84"/>
      <c r="AE66" s="394" t="str">
        <f>MID(Cover!$C$17,15,1)</f>
        <v>k</v>
      </c>
      <c r="AF66" s="84"/>
      <c r="AG66" s="394" t="str">
        <f>MID(Cover!$C$17,16,1)</f>
        <v>y</v>
      </c>
      <c r="AH66" s="84"/>
      <c r="AI66" s="394" t="str">
        <f>MID(Cover!$C$17,17,1)</f>
        <v>@</v>
      </c>
      <c r="AJ66" s="84"/>
      <c r="AK66" s="394" t="str">
        <f>MID(Cover!$C$17,18,1)</f>
        <v>b</v>
      </c>
      <c r="AL66" s="84"/>
      <c r="AM66" s="394" t="str">
        <f>MID(Cover!$C$17,19,1)</f>
        <v>i</v>
      </c>
      <c r="AN66" s="84"/>
      <c r="AO66" s="394" t="str">
        <f>MID(Cover!$C$17,20,1)</f>
        <v>z</v>
      </c>
      <c r="AP66" s="84"/>
      <c r="AQ66" s="394" t="str">
        <f>MID(Cover!$C$17,21,1)</f>
        <v>l</v>
      </c>
      <c r="AR66" s="84"/>
      <c r="AS66" s="394" t="str">
        <f>MID(Cover!$C$17,22,1)</f>
        <v>i</v>
      </c>
      <c r="AT66" s="84"/>
      <c r="AU66" s="394" t="str">
        <f>MID(Cover!$C$17,23,1)</f>
        <v>n</v>
      </c>
      <c r="AV66" s="84"/>
      <c r="AW66" s="394" t="str">
        <f>MID(Cover!$C$17,24,1)</f>
        <v>k</v>
      </c>
      <c r="AX66" s="84"/>
      <c r="AY66" s="394" t="str">
        <f>MID(Cover!$C$17,25,1)</f>
        <v>t</v>
      </c>
      <c r="AZ66" s="84"/>
      <c r="BA66" s="394" t="str">
        <f>MID(Cover!$C$17,26,1)</f>
        <v>e</v>
      </c>
      <c r="BB66" s="84"/>
      <c r="BC66" s="394" t="str">
        <f>MID(Cover!$C$17,27,1)</f>
        <v>c</v>
      </c>
      <c r="BD66" s="84"/>
      <c r="BE66" s="394" t="str">
        <f>MID(Cover!$C$17,28,1)</f>
        <v>h</v>
      </c>
      <c r="BF66" s="84"/>
      <c r="BG66" s="394" t="str">
        <f>MID(Cover!$C$17,29,1)</f>
        <v>.</v>
      </c>
      <c r="BH66" s="84"/>
      <c r="BI66" s="394" t="str">
        <f>MID(Cover!$C$17,30,1)</f>
        <v>c</v>
      </c>
      <c r="BJ66" s="84"/>
      <c r="BK66" s="394" t="str">
        <f>MID(Cover!$C$17,31,1)</f>
        <v>o</v>
      </c>
      <c r="BL66" s="84"/>
      <c r="BM66" s="394" t="str">
        <f>MID(Cover!$C$17,32,1)</f>
        <v>m</v>
      </c>
      <c r="BN66" s="84"/>
      <c r="BO66" s="394" t="str">
        <f>MID(Cover!$C$17,33,1)</f>
        <v/>
      </c>
      <c r="BP66" s="84"/>
      <c r="BQ66" s="394" t="str">
        <f>MID(Cover!$C$17,34,1)</f>
        <v/>
      </c>
      <c r="BR66" s="84"/>
      <c r="BS66" s="394" t="str">
        <f>MID(Cover!$C$17,35,1)</f>
        <v/>
      </c>
      <c r="BT66" s="84"/>
      <c r="BU66" s="394" t="str">
        <f>MID(Cover!$C$17,36,1)</f>
        <v/>
      </c>
      <c r="BV66" s="84"/>
      <c r="BW66" s="394" t="str">
        <f>MID(Cover!$C$17,37,1)</f>
        <v/>
      </c>
      <c r="BX66" s="108"/>
    </row>
    <row r="67" spans="1:76" s="82" customFormat="1" ht="4.5" customHeight="1">
      <c r="A67" s="584"/>
      <c r="B67" s="125"/>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9"/>
    </row>
    <row r="68" spans="1:76" ht="8.25" customHeight="1">
      <c r="A68" s="584"/>
      <c r="B68" s="137"/>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9"/>
      <c r="AF68" s="139"/>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row>
    <row r="69" spans="1:76" ht="3" customHeight="1">
      <c r="A69" s="584"/>
      <c r="B69" s="140"/>
      <c r="C69" s="141"/>
      <c r="D69" s="141"/>
      <c r="E69" s="141"/>
      <c r="F69" s="141"/>
      <c r="G69" s="141"/>
      <c r="H69" s="141"/>
      <c r="I69" s="141"/>
      <c r="J69" s="141"/>
      <c r="K69" s="141"/>
      <c r="L69" s="141"/>
      <c r="M69" s="141"/>
      <c r="N69" s="141"/>
      <c r="O69" s="141"/>
      <c r="P69" s="141"/>
      <c r="Q69" s="141"/>
      <c r="R69" s="141"/>
      <c r="S69" s="141"/>
      <c r="T69" s="141"/>
      <c r="U69" s="141"/>
      <c r="V69" s="141"/>
      <c r="W69" s="142"/>
      <c r="X69" s="143"/>
      <c r="Y69" s="144"/>
      <c r="Z69" s="144"/>
      <c r="AA69" s="144"/>
      <c r="AB69" s="144"/>
      <c r="AC69" s="144"/>
      <c r="AD69" s="144"/>
      <c r="AE69" s="144"/>
      <c r="AF69" s="144"/>
      <c r="AG69" s="144"/>
      <c r="AH69" s="144"/>
      <c r="AI69" s="144"/>
      <c r="AJ69" s="144"/>
      <c r="AK69" s="144"/>
      <c r="AL69" s="144"/>
      <c r="AM69" s="144"/>
      <c r="AN69" s="144"/>
      <c r="AO69" s="144"/>
      <c r="AP69" s="144"/>
      <c r="AQ69" s="144"/>
      <c r="AR69" s="144"/>
      <c r="AS69" s="142"/>
      <c r="AT69" s="144"/>
      <c r="AU69" s="144"/>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4"/>
      <c r="BS69" s="144"/>
      <c r="BT69" s="144"/>
      <c r="BU69" s="144"/>
      <c r="BV69" s="144"/>
      <c r="BW69" s="144"/>
      <c r="BX69" s="142"/>
    </row>
    <row r="70" spans="1:76" ht="18" customHeight="1">
      <c r="A70" s="584"/>
      <c r="B70" s="145"/>
      <c r="C70" s="383" t="str">
        <f>Index!C400</f>
        <v>Zostavená dňa:</v>
      </c>
      <c r="D70" s="146"/>
      <c r="E70" s="146"/>
      <c r="F70" s="146"/>
      <c r="G70" s="146"/>
      <c r="H70" s="146"/>
      <c r="I70" s="146"/>
      <c r="J70" s="146"/>
      <c r="K70" s="146"/>
      <c r="L70" s="146"/>
      <c r="M70" s="146"/>
      <c r="N70" s="146"/>
      <c r="O70" s="146"/>
      <c r="P70" s="146"/>
      <c r="Q70" s="146"/>
      <c r="R70" s="146"/>
      <c r="S70" s="146"/>
      <c r="T70" s="146"/>
      <c r="U70" s="146"/>
      <c r="V70" s="146"/>
      <c r="W70" s="147"/>
      <c r="X70" s="384" t="str">
        <f>Index!C401</f>
        <v>Schválená dňa:</v>
      </c>
      <c r="Y70" s="148"/>
      <c r="Z70" s="148"/>
      <c r="AA70" s="148"/>
      <c r="AB70" s="148"/>
      <c r="AC70" s="148"/>
      <c r="AD70" s="148"/>
      <c r="AE70" s="148"/>
      <c r="AF70" s="148"/>
      <c r="AG70" s="148"/>
      <c r="AH70" s="148"/>
      <c r="AI70" s="148"/>
      <c r="AJ70" s="148"/>
      <c r="AK70" s="148"/>
      <c r="AL70" s="148"/>
      <c r="AM70" s="148"/>
      <c r="AN70" s="148"/>
      <c r="AO70" s="148"/>
      <c r="AP70" s="148"/>
      <c r="AQ70" s="148"/>
      <c r="AR70" s="148"/>
      <c r="AS70" s="147"/>
      <c r="AT70" s="148"/>
      <c r="AU70" s="558" t="str">
        <f>Index!C402</f>
        <v>Podpisový záznam štatutárneho orgánu účtovnej jednotky alebo člena štatutárneho orgánu účtovnej jednotky alebo podpisový záznam fyzickej osoby, ktorá je účtovnou jednotkou:</v>
      </c>
      <c r="AV70" s="558"/>
      <c r="AW70" s="558"/>
      <c r="AX70" s="558"/>
      <c r="AY70" s="558"/>
      <c r="AZ70" s="558"/>
      <c r="BA70" s="558"/>
      <c r="BB70" s="558"/>
      <c r="BC70" s="558"/>
      <c r="BD70" s="558"/>
      <c r="BE70" s="558"/>
      <c r="BF70" s="558"/>
      <c r="BG70" s="558"/>
      <c r="BH70" s="558"/>
      <c r="BI70" s="558"/>
      <c r="BJ70" s="558"/>
      <c r="BK70" s="558"/>
      <c r="BL70" s="558"/>
      <c r="BM70" s="558"/>
      <c r="BN70" s="558"/>
      <c r="BO70" s="558"/>
      <c r="BP70" s="558"/>
      <c r="BQ70" s="558"/>
      <c r="BR70" s="558"/>
      <c r="BS70" s="558"/>
      <c r="BT70" s="558"/>
      <c r="BU70" s="558"/>
      <c r="BV70" s="558"/>
      <c r="BW70" s="558"/>
      <c r="BX70" s="147"/>
    </row>
    <row r="71" spans="1:76" ht="3" customHeight="1">
      <c r="A71" s="584"/>
      <c r="B71" s="145"/>
      <c r="C71" s="548"/>
      <c r="D71" s="548"/>
      <c r="E71" s="548"/>
      <c r="F71" s="146"/>
      <c r="G71" s="146"/>
      <c r="H71" s="146"/>
      <c r="I71" s="548"/>
      <c r="J71" s="548"/>
      <c r="K71" s="548"/>
      <c r="L71" s="146"/>
      <c r="M71" s="146"/>
      <c r="N71" s="146"/>
      <c r="O71" s="548"/>
      <c r="P71" s="548"/>
      <c r="Q71" s="548"/>
      <c r="R71" s="548"/>
      <c r="S71" s="548"/>
      <c r="T71" s="548"/>
      <c r="U71" s="548"/>
      <c r="V71" s="146"/>
      <c r="W71" s="147"/>
      <c r="X71" s="149"/>
      <c r="Y71" s="548"/>
      <c r="Z71" s="548"/>
      <c r="AA71" s="548"/>
      <c r="AB71" s="148"/>
      <c r="AC71" s="148"/>
      <c r="AD71" s="148"/>
      <c r="AE71" s="548"/>
      <c r="AF71" s="548"/>
      <c r="AG71" s="548"/>
      <c r="AH71" s="148"/>
      <c r="AI71" s="148"/>
      <c r="AJ71" s="148"/>
      <c r="AK71" s="150"/>
      <c r="AL71" s="150"/>
      <c r="AM71" s="150"/>
      <c r="AN71" s="150"/>
      <c r="AO71" s="150"/>
      <c r="AP71" s="150"/>
      <c r="AQ71" s="150"/>
      <c r="AR71" s="148"/>
      <c r="AS71" s="147"/>
      <c r="AT71" s="148"/>
      <c r="AU71" s="558"/>
      <c r="AV71" s="558"/>
      <c r="AW71" s="558"/>
      <c r="AX71" s="558"/>
      <c r="AY71" s="558"/>
      <c r="AZ71" s="558"/>
      <c r="BA71" s="558"/>
      <c r="BB71" s="558"/>
      <c r="BC71" s="558"/>
      <c r="BD71" s="558"/>
      <c r="BE71" s="558"/>
      <c r="BF71" s="558"/>
      <c r="BG71" s="558"/>
      <c r="BH71" s="558"/>
      <c r="BI71" s="558"/>
      <c r="BJ71" s="558"/>
      <c r="BK71" s="558"/>
      <c r="BL71" s="558"/>
      <c r="BM71" s="558"/>
      <c r="BN71" s="558"/>
      <c r="BO71" s="558"/>
      <c r="BP71" s="558"/>
      <c r="BQ71" s="558"/>
      <c r="BR71" s="558"/>
      <c r="BS71" s="558"/>
      <c r="BT71" s="558"/>
      <c r="BU71" s="558"/>
      <c r="BV71" s="558"/>
      <c r="BW71" s="558"/>
      <c r="BX71" s="147"/>
    </row>
    <row r="72" spans="1:76" ht="7.5" customHeight="1">
      <c r="A72" s="584"/>
      <c r="B72" s="145" t="s">
        <v>761</v>
      </c>
      <c r="C72" s="553" t="str">
        <f>LEFT(Cover!C32,1)</f>
        <v>1</v>
      </c>
      <c r="D72" s="556"/>
      <c r="E72" s="553" t="str">
        <f>MID(Cover!C32,2,1)</f>
        <v>3</v>
      </c>
      <c r="F72" s="554" t="s">
        <v>372</v>
      </c>
      <c r="G72" s="554"/>
      <c r="H72" s="554"/>
      <c r="I72" s="553" t="str">
        <f>LEFT(Cover!D32,1)</f>
        <v>0</v>
      </c>
      <c r="J72" s="552"/>
      <c r="K72" s="553" t="str">
        <f>MID(Cover!D32,2,1)</f>
        <v>4</v>
      </c>
      <c r="L72" s="554" t="s">
        <v>372</v>
      </c>
      <c r="M72" s="554"/>
      <c r="N72" s="554"/>
      <c r="O72" s="553">
        <v>2</v>
      </c>
      <c r="P72" s="555"/>
      <c r="Q72" s="553">
        <v>0</v>
      </c>
      <c r="R72" s="555"/>
      <c r="S72" s="553" t="str">
        <f>MID(Cover!E32,3,1)</f>
        <v>2</v>
      </c>
      <c r="T72" s="555"/>
      <c r="U72" s="553" t="str">
        <f>MID(Cover!E32,4,1)</f>
        <v>2</v>
      </c>
      <c r="V72" s="555" t="s">
        <v>371</v>
      </c>
      <c r="W72" s="147"/>
      <c r="X72" s="149"/>
      <c r="Y72" s="553" t="str">
        <f>LEFT(Cover!C33,1)</f>
        <v/>
      </c>
      <c r="Z72" s="556"/>
      <c r="AA72" s="553" t="str">
        <f>MID(Cover!C33,2,1)</f>
        <v/>
      </c>
      <c r="AB72" s="148"/>
      <c r="AC72" s="554" t="s">
        <v>372</v>
      </c>
      <c r="AD72" s="151"/>
      <c r="AE72" s="553" t="str">
        <f>MID(Cover!D33,1,1)</f>
        <v/>
      </c>
      <c r="AF72" s="552"/>
      <c r="AG72" s="553" t="str">
        <f>MID(Cover!D33,2,1)</f>
        <v/>
      </c>
      <c r="AH72" s="148"/>
      <c r="AI72" s="554" t="s">
        <v>372</v>
      </c>
      <c r="AJ72" s="148"/>
      <c r="AK72" s="553">
        <v>2</v>
      </c>
      <c r="AL72" s="152"/>
      <c r="AM72" s="553">
        <v>0</v>
      </c>
      <c r="AN72" s="152"/>
      <c r="AO72" s="553" t="str">
        <f>MID(Cover!E33,3,1)</f>
        <v/>
      </c>
      <c r="AP72" s="152"/>
      <c r="AQ72" s="553" t="str">
        <f>MID(Cover!E33,4,1)</f>
        <v/>
      </c>
      <c r="AR72" s="148"/>
      <c r="AS72" s="147"/>
      <c r="AT72" s="148"/>
      <c r="AU72" s="558"/>
      <c r="AV72" s="558"/>
      <c r="AW72" s="558"/>
      <c r="AX72" s="558"/>
      <c r="AY72" s="558"/>
      <c r="AZ72" s="558"/>
      <c r="BA72" s="558"/>
      <c r="BB72" s="558"/>
      <c r="BC72" s="558"/>
      <c r="BD72" s="558"/>
      <c r="BE72" s="558"/>
      <c r="BF72" s="558"/>
      <c r="BG72" s="558"/>
      <c r="BH72" s="558"/>
      <c r="BI72" s="558"/>
      <c r="BJ72" s="558"/>
      <c r="BK72" s="558"/>
      <c r="BL72" s="558"/>
      <c r="BM72" s="558"/>
      <c r="BN72" s="558"/>
      <c r="BO72" s="558"/>
      <c r="BP72" s="558"/>
      <c r="BQ72" s="558"/>
      <c r="BR72" s="558"/>
      <c r="BS72" s="558"/>
      <c r="BT72" s="558"/>
      <c r="BU72" s="558"/>
      <c r="BV72" s="558"/>
      <c r="BW72" s="558"/>
      <c r="BX72" s="147"/>
    </row>
    <row r="73" spans="1:76" ht="7.5" customHeight="1">
      <c r="A73" s="584"/>
      <c r="B73" s="544"/>
      <c r="C73" s="553"/>
      <c r="D73" s="556"/>
      <c r="E73" s="553"/>
      <c r="F73" s="554"/>
      <c r="G73" s="554"/>
      <c r="H73" s="554"/>
      <c r="I73" s="553"/>
      <c r="J73" s="552"/>
      <c r="K73" s="553"/>
      <c r="L73" s="554"/>
      <c r="M73" s="554"/>
      <c r="N73" s="554"/>
      <c r="O73" s="553"/>
      <c r="P73" s="555"/>
      <c r="Q73" s="553"/>
      <c r="R73" s="555"/>
      <c r="S73" s="553"/>
      <c r="T73" s="555"/>
      <c r="U73" s="553"/>
      <c r="V73" s="555"/>
      <c r="W73" s="147"/>
      <c r="X73" s="149"/>
      <c r="Y73" s="553"/>
      <c r="Z73" s="556"/>
      <c r="AA73" s="553"/>
      <c r="AB73" s="148"/>
      <c r="AC73" s="554"/>
      <c r="AD73" s="151"/>
      <c r="AE73" s="553"/>
      <c r="AF73" s="552"/>
      <c r="AG73" s="553"/>
      <c r="AH73" s="148"/>
      <c r="AI73" s="554"/>
      <c r="AJ73" s="148"/>
      <c r="AK73" s="553"/>
      <c r="AL73" s="152"/>
      <c r="AM73" s="553"/>
      <c r="AN73" s="152"/>
      <c r="AO73" s="553"/>
      <c r="AP73" s="152"/>
      <c r="AQ73" s="553"/>
      <c r="AR73" s="148"/>
      <c r="AS73" s="147"/>
      <c r="AT73" s="148"/>
      <c r="AU73" s="558"/>
      <c r="AV73" s="558"/>
      <c r="AW73" s="558"/>
      <c r="AX73" s="558"/>
      <c r="AY73" s="558"/>
      <c r="AZ73" s="558"/>
      <c r="BA73" s="558"/>
      <c r="BB73" s="558"/>
      <c r="BC73" s="558"/>
      <c r="BD73" s="558"/>
      <c r="BE73" s="558"/>
      <c r="BF73" s="558"/>
      <c r="BG73" s="558"/>
      <c r="BH73" s="558"/>
      <c r="BI73" s="558"/>
      <c r="BJ73" s="558"/>
      <c r="BK73" s="558"/>
      <c r="BL73" s="558"/>
      <c r="BM73" s="558"/>
      <c r="BN73" s="558"/>
      <c r="BO73" s="558"/>
      <c r="BP73" s="558"/>
      <c r="BQ73" s="558"/>
      <c r="BR73" s="558"/>
      <c r="BS73" s="558"/>
      <c r="BT73" s="558"/>
      <c r="BU73" s="558"/>
      <c r="BV73" s="558"/>
      <c r="BW73" s="558"/>
      <c r="BX73" s="147"/>
    </row>
    <row r="74" spans="1:76" ht="7.5" customHeight="1">
      <c r="A74" s="584"/>
      <c r="B74" s="545"/>
      <c r="C74" s="148"/>
      <c r="D74" s="148"/>
      <c r="E74" s="148"/>
      <c r="F74" s="148"/>
      <c r="G74" s="148"/>
      <c r="H74" s="148"/>
      <c r="I74" s="148"/>
      <c r="J74" s="148"/>
      <c r="K74" s="148"/>
      <c r="L74" s="148"/>
      <c r="M74" s="148"/>
      <c r="N74" s="148"/>
      <c r="O74" s="148"/>
      <c r="P74" s="148"/>
      <c r="Q74" s="148"/>
      <c r="R74" s="148"/>
      <c r="S74" s="148"/>
      <c r="T74" s="148"/>
      <c r="U74" s="148"/>
      <c r="V74" s="148"/>
      <c r="W74" s="147"/>
      <c r="X74" s="149"/>
      <c r="Y74" s="148"/>
      <c r="Z74" s="148"/>
      <c r="AA74" s="148"/>
      <c r="AB74" s="148"/>
      <c r="AC74" s="148"/>
      <c r="AD74" s="148"/>
      <c r="AE74" s="148"/>
      <c r="AF74" s="148"/>
      <c r="AG74" s="148"/>
      <c r="AH74" s="148"/>
      <c r="AI74" s="148"/>
      <c r="AJ74" s="148"/>
      <c r="AK74" s="148"/>
      <c r="AL74" s="148"/>
      <c r="AM74" s="148"/>
      <c r="AN74" s="148"/>
      <c r="AO74" s="148"/>
      <c r="AP74" s="148"/>
      <c r="AQ74" s="148"/>
      <c r="AR74" s="148"/>
      <c r="AS74" s="147"/>
      <c r="AT74" s="148"/>
      <c r="AU74" s="558"/>
      <c r="AV74" s="558"/>
      <c r="AW74" s="558"/>
      <c r="AX74" s="558"/>
      <c r="AY74" s="558"/>
      <c r="AZ74" s="558"/>
      <c r="BA74" s="558"/>
      <c r="BB74" s="558"/>
      <c r="BC74" s="558"/>
      <c r="BD74" s="558"/>
      <c r="BE74" s="558"/>
      <c r="BF74" s="558"/>
      <c r="BG74" s="558"/>
      <c r="BH74" s="558"/>
      <c r="BI74" s="558"/>
      <c r="BJ74" s="558"/>
      <c r="BK74" s="558"/>
      <c r="BL74" s="558"/>
      <c r="BM74" s="558"/>
      <c r="BN74" s="558"/>
      <c r="BO74" s="558"/>
      <c r="BP74" s="558"/>
      <c r="BQ74" s="558"/>
      <c r="BR74" s="558"/>
      <c r="BS74" s="558"/>
      <c r="BT74" s="558"/>
      <c r="BU74" s="558"/>
      <c r="BV74" s="558"/>
      <c r="BW74" s="558"/>
      <c r="BX74" s="147"/>
    </row>
    <row r="75" spans="1:76" ht="7.5" customHeight="1">
      <c r="A75" s="584"/>
      <c r="B75" s="545"/>
      <c r="C75" s="148"/>
      <c r="D75" s="148"/>
      <c r="E75" s="148"/>
      <c r="F75" s="148"/>
      <c r="G75" s="148"/>
      <c r="H75" s="148"/>
      <c r="I75" s="148"/>
      <c r="J75" s="148"/>
      <c r="K75" s="148"/>
      <c r="L75" s="148"/>
      <c r="M75" s="148"/>
      <c r="N75" s="148"/>
      <c r="O75" s="148"/>
      <c r="P75" s="148"/>
      <c r="Q75" s="148"/>
      <c r="R75" s="148"/>
      <c r="S75" s="148"/>
      <c r="T75" s="148"/>
      <c r="U75" s="148"/>
      <c r="V75" s="148"/>
      <c r="W75" s="147"/>
      <c r="X75" s="149"/>
      <c r="Y75" s="148"/>
      <c r="Z75" s="148"/>
      <c r="AA75" s="148"/>
      <c r="AB75" s="148"/>
      <c r="AC75" s="148"/>
      <c r="AD75" s="148"/>
      <c r="AE75" s="148"/>
      <c r="AF75" s="148"/>
      <c r="AG75" s="148"/>
      <c r="AH75" s="148"/>
      <c r="AI75" s="148"/>
      <c r="AJ75" s="148"/>
      <c r="AK75" s="148"/>
      <c r="AL75" s="148"/>
      <c r="AM75" s="148"/>
      <c r="AN75" s="148"/>
      <c r="AO75" s="148"/>
      <c r="AP75" s="148"/>
      <c r="AQ75" s="148"/>
      <c r="AR75" s="148"/>
      <c r="AS75" s="147"/>
      <c r="AT75" s="148"/>
      <c r="AU75" s="547"/>
      <c r="AV75" s="547"/>
      <c r="AW75" s="547"/>
      <c r="AX75" s="547"/>
      <c r="AY75" s="547"/>
      <c r="AZ75" s="547"/>
      <c r="BA75" s="547"/>
      <c r="BB75" s="547"/>
      <c r="BC75" s="547"/>
      <c r="BD75" s="547"/>
      <c r="BE75" s="547"/>
      <c r="BF75" s="547"/>
      <c r="BG75" s="547"/>
      <c r="BH75" s="547"/>
      <c r="BI75" s="547"/>
      <c r="BJ75" s="547"/>
      <c r="BK75" s="547"/>
      <c r="BL75" s="547"/>
      <c r="BM75" s="547"/>
      <c r="BN75" s="547"/>
      <c r="BO75" s="547"/>
      <c r="BP75" s="547"/>
      <c r="BQ75" s="547"/>
      <c r="BR75" s="547"/>
      <c r="BS75" s="547"/>
      <c r="BT75" s="547"/>
      <c r="BU75" s="547"/>
      <c r="BV75" s="547"/>
      <c r="BW75" s="547"/>
      <c r="BX75" s="147"/>
    </row>
    <row r="76" spans="1:76" ht="7.5" customHeight="1">
      <c r="A76" s="584"/>
      <c r="B76" s="545"/>
      <c r="C76" s="148"/>
      <c r="D76" s="148"/>
      <c r="E76" s="148"/>
      <c r="F76" s="148"/>
      <c r="G76" s="148"/>
      <c r="H76" s="148"/>
      <c r="I76" s="148"/>
      <c r="J76" s="148"/>
      <c r="K76" s="148"/>
      <c r="L76" s="148"/>
      <c r="M76" s="148"/>
      <c r="N76" s="148"/>
      <c r="O76" s="148"/>
      <c r="P76" s="148"/>
      <c r="Q76" s="148"/>
      <c r="R76" s="148"/>
      <c r="S76" s="148"/>
      <c r="T76" s="148"/>
      <c r="U76" s="148"/>
      <c r="V76" s="148"/>
      <c r="W76" s="147"/>
      <c r="X76" s="149"/>
      <c r="Y76" s="148"/>
      <c r="Z76" s="148"/>
      <c r="AA76" s="148"/>
      <c r="AB76" s="148"/>
      <c r="AC76" s="148"/>
      <c r="AD76" s="148"/>
      <c r="AE76" s="148"/>
      <c r="AF76" s="148"/>
      <c r="AG76" s="148"/>
      <c r="AH76" s="148"/>
      <c r="AI76" s="148"/>
      <c r="AJ76" s="148"/>
      <c r="AK76" s="148"/>
      <c r="AL76" s="148"/>
      <c r="AM76" s="148"/>
      <c r="AN76" s="148"/>
      <c r="AO76" s="148"/>
      <c r="AP76" s="148"/>
      <c r="AQ76" s="148"/>
      <c r="AR76" s="148"/>
      <c r="AS76" s="147"/>
      <c r="AT76" s="148"/>
      <c r="AU76" s="547"/>
      <c r="AV76" s="547"/>
      <c r="AW76" s="547"/>
      <c r="AX76" s="547"/>
      <c r="AY76" s="547"/>
      <c r="AZ76" s="547"/>
      <c r="BA76" s="547"/>
      <c r="BB76" s="547"/>
      <c r="BC76" s="547"/>
      <c r="BD76" s="547"/>
      <c r="BE76" s="547"/>
      <c r="BF76" s="547"/>
      <c r="BG76" s="547"/>
      <c r="BH76" s="547"/>
      <c r="BI76" s="547"/>
      <c r="BJ76" s="547"/>
      <c r="BK76" s="547"/>
      <c r="BL76" s="547"/>
      <c r="BM76" s="547"/>
      <c r="BN76" s="547"/>
      <c r="BO76" s="547"/>
      <c r="BP76" s="547"/>
      <c r="BQ76" s="547"/>
      <c r="BR76" s="547"/>
      <c r="BS76" s="547"/>
      <c r="BT76" s="547"/>
      <c r="BU76" s="547"/>
      <c r="BV76" s="547"/>
      <c r="BW76" s="547"/>
      <c r="BX76" s="147"/>
    </row>
    <row r="77" spans="1:76" ht="7.5" customHeight="1">
      <c r="A77" s="584"/>
      <c r="B77" s="545"/>
      <c r="C77" s="148"/>
      <c r="D77" s="148"/>
      <c r="E77" s="148"/>
      <c r="F77" s="148"/>
      <c r="G77" s="148"/>
      <c r="H77" s="148"/>
      <c r="I77" s="148"/>
      <c r="J77" s="148"/>
      <c r="K77" s="148"/>
      <c r="L77" s="148"/>
      <c r="M77" s="148"/>
      <c r="N77" s="148"/>
      <c r="O77" s="148"/>
      <c r="P77" s="148"/>
      <c r="Q77" s="148"/>
      <c r="R77" s="148"/>
      <c r="S77" s="148"/>
      <c r="T77" s="148"/>
      <c r="U77" s="148"/>
      <c r="V77" s="148"/>
      <c r="W77" s="147"/>
      <c r="X77" s="149"/>
      <c r="Y77" s="148"/>
      <c r="Z77" s="148"/>
      <c r="AA77" s="148"/>
      <c r="AB77" s="148"/>
      <c r="AC77" s="148"/>
      <c r="AD77" s="148"/>
      <c r="AE77" s="148"/>
      <c r="AF77" s="148"/>
      <c r="AG77" s="148"/>
      <c r="AH77" s="148"/>
      <c r="AI77" s="148"/>
      <c r="AJ77" s="148"/>
      <c r="AK77" s="148"/>
      <c r="AL77" s="148"/>
      <c r="AM77" s="148"/>
      <c r="AN77" s="148"/>
      <c r="AO77" s="148"/>
      <c r="AP77" s="148"/>
      <c r="AQ77" s="148"/>
      <c r="AR77" s="148"/>
      <c r="AS77" s="147"/>
      <c r="AT77" s="148"/>
      <c r="AU77" s="547"/>
      <c r="AV77" s="547"/>
      <c r="AW77" s="547"/>
      <c r="AX77" s="547"/>
      <c r="AY77" s="547"/>
      <c r="AZ77" s="547"/>
      <c r="BA77" s="547"/>
      <c r="BB77" s="547"/>
      <c r="BC77" s="547"/>
      <c r="BD77" s="547"/>
      <c r="BE77" s="547"/>
      <c r="BF77" s="547"/>
      <c r="BG77" s="547"/>
      <c r="BH77" s="547"/>
      <c r="BI77" s="547"/>
      <c r="BJ77" s="547"/>
      <c r="BK77" s="547"/>
      <c r="BL77" s="547"/>
      <c r="BM77" s="547"/>
      <c r="BN77" s="547"/>
      <c r="BO77" s="547"/>
      <c r="BP77" s="547"/>
      <c r="BQ77" s="547"/>
      <c r="BR77" s="547"/>
      <c r="BS77" s="547"/>
      <c r="BT77" s="547"/>
      <c r="BU77" s="547"/>
      <c r="BV77" s="547"/>
      <c r="BW77" s="547"/>
      <c r="BX77" s="147"/>
    </row>
    <row r="78" spans="1:76" ht="7.5" customHeight="1">
      <c r="A78" s="584"/>
      <c r="B78" s="545"/>
      <c r="C78" s="148"/>
      <c r="D78" s="148"/>
      <c r="E78" s="148"/>
      <c r="F78" s="148"/>
      <c r="G78" s="148"/>
      <c r="H78" s="148"/>
      <c r="I78" s="148"/>
      <c r="J78" s="148"/>
      <c r="K78" s="148"/>
      <c r="L78" s="148"/>
      <c r="M78" s="148"/>
      <c r="N78" s="148"/>
      <c r="O78" s="148"/>
      <c r="P78" s="148"/>
      <c r="Q78" s="148"/>
      <c r="R78" s="148"/>
      <c r="S78" s="148"/>
      <c r="T78" s="148"/>
      <c r="U78" s="148"/>
      <c r="V78" s="148"/>
      <c r="W78" s="147"/>
      <c r="X78" s="149"/>
      <c r="Y78" s="148"/>
      <c r="Z78" s="148"/>
      <c r="AA78" s="148"/>
      <c r="AB78" s="148"/>
      <c r="AC78" s="148"/>
      <c r="AD78" s="148"/>
      <c r="AE78" s="148"/>
      <c r="AF78" s="148"/>
      <c r="AG78" s="148"/>
      <c r="AH78" s="148"/>
      <c r="AI78" s="148"/>
      <c r="AJ78" s="148"/>
      <c r="AK78" s="148"/>
      <c r="AL78" s="148"/>
      <c r="AM78" s="148"/>
      <c r="AN78" s="148"/>
      <c r="AO78" s="148"/>
      <c r="AP78" s="148"/>
      <c r="AQ78" s="148"/>
      <c r="AR78" s="148"/>
      <c r="AS78" s="147"/>
      <c r="AT78" s="148"/>
      <c r="AU78" s="547"/>
      <c r="AV78" s="547"/>
      <c r="AW78" s="547"/>
      <c r="AX78" s="547"/>
      <c r="AY78" s="547"/>
      <c r="AZ78" s="547"/>
      <c r="BA78" s="547"/>
      <c r="BB78" s="547"/>
      <c r="BC78" s="547"/>
      <c r="BD78" s="547"/>
      <c r="BE78" s="547"/>
      <c r="BF78" s="547"/>
      <c r="BG78" s="547"/>
      <c r="BH78" s="547"/>
      <c r="BI78" s="547"/>
      <c r="BJ78" s="547"/>
      <c r="BK78" s="547"/>
      <c r="BL78" s="547"/>
      <c r="BM78" s="547"/>
      <c r="BN78" s="547"/>
      <c r="BO78" s="547"/>
      <c r="BP78" s="547"/>
      <c r="BQ78" s="547"/>
      <c r="BR78" s="547"/>
      <c r="BS78" s="547"/>
      <c r="BT78" s="547"/>
      <c r="BU78" s="547"/>
      <c r="BV78" s="547"/>
      <c r="BW78" s="547"/>
      <c r="BX78" s="147"/>
    </row>
    <row r="79" spans="1:76" ht="7.5" customHeight="1">
      <c r="A79" s="584"/>
      <c r="B79" s="545"/>
      <c r="C79" s="148"/>
      <c r="D79" s="148"/>
      <c r="E79" s="148"/>
      <c r="F79" s="148"/>
      <c r="G79" s="148"/>
      <c r="H79" s="148"/>
      <c r="I79" s="148"/>
      <c r="J79" s="148"/>
      <c r="K79" s="148"/>
      <c r="L79" s="148"/>
      <c r="M79" s="148"/>
      <c r="N79" s="148"/>
      <c r="O79" s="148"/>
      <c r="P79" s="148"/>
      <c r="Q79" s="148"/>
      <c r="R79" s="148"/>
      <c r="S79" s="148"/>
      <c r="T79" s="148"/>
      <c r="U79" s="148"/>
      <c r="V79" s="148"/>
      <c r="W79" s="147"/>
      <c r="X79" s="149"/>
      <c r="Y79" s="148"/>
      <c r="Z79" s="148"/>
      <c r="AA79" s="148"/>
      <c r="AB79" s="148"/>
      <c r="AC79" s="148"/>
      <c r="AD79" s="148"/>
      <c r="AE79" s="148"/>
      <c r="AF79" s="148"/>
      <c r="AG79" s="148"/>
      <c r="AH79" s="148"/>
      <c r="AI79" s="148"/>
      <c r="AJ79" s="148"/>
      <c r="AK79" s="148"/>
      <c r="AL79" s="148"/>
      <c r="AM79" s="148"/>
      <c r="AN79" s="148"/>
      <c r="AO79" s="148"/>
      <c r="AP79" s="148"/>
      <c r="AQ79" s="148"/>
      <c r="AR79" s="148"/>
      <c r="AS79" s="147"/>
      <c r="AT79" s="148"/>
      <c r="AU79" s="547"/>
      <c r="AV79" s="547"/>
      <c r="AW79" s="547"/>
      <c r="AX79" s="547"/>
      <c r="AY79" s="547"/>
      <c r="AZ79" s="547"/>
      <c r="BA79" s="547"/>
      <c r="BB79" s="547"/>
      <c r="BC79" s="547"/>
      <c r="BD79" s="547"/>
      <c r="BE79" s="547"/>
      <c r="BF79" s="547"/>
      <c r="BG79" s="547"/>
      <c r="BH79" s="547"/>
      <c r="BI79" s="547"/>
      <c r="BJ79" s="547"/>
      <c r="BK79" s="547"/>
      <c r="BL79" s="547"/>
      <c r="BM79" s="547"/>
      <c r="BN79" s="547"/>
      <c r="BO79" s="547"/>
      <c r="BP79" s="547"/>
      <c r="BQ79" s="547"/>
      <c r="BR79" s="547"/>
      <c r="BS79" s="547"/>
      <c r="BT79" s="547"/>
      <c r="BU79" s="547"/>
      <c r="BV79" s="547"/>
      <c r="BW79" s="547"/>
      <c r="BX79" s="147"/>
    </row>
    <row r="80" spans="1:76" s="157" customFormat="1" ht="6" customHeight="1">
      <c r="A80" s="584"/>
      <c r="B80" s="546"/>
      <c r="C80" s="153"/>
      <c r="D80" s="153"/>
      <c r="E80" s="153"/>
      <c r="F80" s="153"/>
      <c r="G80" s="153"/>
      <c r="H80" s="153"/>
      <c r="I80" s="153"/>
      <c r="J80" s="153"/>
      <c r="K80" s="153"/>
      <c r="L80" s="153"/>
      <c r="M80" s="153"/>
      <c r="N80" s="153"/>
      <c r="O80" s="153"/>
      <c r="P80" s="153"/>
      <c r="Q80" s="153"/>
      <c r="R80" s="153"/>
      <c r="S80" s="153"/>
      <c r="T80" s="153"/>
      <c r="U80" s="153"/>
      <c r="V80" s="153"/>
      <c r="W80" s="154"/>
      <c r="X80" s="155"/>
      <c r="Y80" s="156"/>
      <c r="Z80" s="156"/>
      <c r="AA80" s="156"/>
      <c r="AB80" s="156"/>
      <c r="AC80" s="156"/>
      <c r="AD80" s="156"/>
      <c r="AE80" s="156"/>
      <c r="AF80" s="156"/>
      <c r="AG80" s="156"/>
      <c r="AH80" s="156"/>
      <c r="AI80" s="156"/>
      <c r="AJ80" s="156"/>
      <c r="AK80" s="156"/>
      <c r="AL80" s="156"/>
      <c r="AM80" s="156"/>
      <c r="AN80" s="156"/>
      <c r="AO80" s="156"/>
      <c r="AP80" s="156"/>
      <c r="AQ80" s="156"/>
      <c r="AR80" s="156"/>
      <c r="AS80" s="154"/>
      <c r="AT80" s="156"/>
      <c r="AU80" s="156"/>
      <c r="AV80" s="156"/>
      <c r="AW80" s="156"/>
      <c r="AX80" s="156"/>
      <c r="AY80" s="156"/>
      <c r="AZ80" s="156"/>
      <c r="BA80" s="156"/>
      <c r="BB80" s="156"/>
      <c r="BC80" s="156"/>
      <c r="BD80" s="156"/>
      <c r="BE80" s="156"/>
      <c r="BF80" s="156"/>
      <c r="BG80" s="156"/>
      <c r="BH80" s="156"/>
      <c r="BI80" s="156"/>
      <c r="BJ80" s="156"/>
      <c r="BK80" s="156"/>
      <c r="BL80" s="156"/>
      <c r="BM80" s="156"/>
      <c r="BN80" s="156"/>
      <c r="BO80" s="156"/>
      <c r="BP80" s="156"/>
      <c r="BQ80" s="156"/>
      <c r="BR80" s="156"/>
      <c r="BS80" s="156"/>
      <c r="BT80" s="156"/>
      <c r="BU80" s="156"/>
      <c r="BV80" s="156"/>
      <c r="BW80" s="156"/>
      <c r="BX80" s="154"/>
    </row>
    <row r="81" spans="1:76" ht="8.25" customHeight="1">
      <c r="A81" s="584"/>
      <c r="B81" s="137"/>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9"/>
      <c r="AF81" s="139"/>
      <c r="AG81" s="139"/>
      <c r="AH81" s="139"/>
      <c r="AI81" s="139"/>
      <c r="AJ81" s="139"/>
      <c r="AK81" s="139"/>
      <c r="AL81" s="139"/>
      <c r="AM81" s="139"/>
      <c r="AN81" s="139"/>
      <c r="AO81" s="139"/>
      <c r="AP81" s="139"/>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c r="BO81" s="139"/>
      <c r="BP81" s="139"/>
      <c r="BQ81" s="139"/>
      <c r="BR81" s="139"/>
      <c r="BS81" s="139"/>
      <c r="BT81" s="139"/>
      <c r="BU81" s="139"/>
      <c r="BV81" s="139"/>
      <c r="BW81" s="139"/>
      <c r="BX81" s="139"/>
    </row>
    <row r="82" spans="1:76" s="157" customFormat="1" ht="15">
      <c r="A82" s="584"/>
      <c r="B82" s="137"/>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9"/>
      <c r="AF82" s="139"/>
      <c r="AG82" s="139"/>
      <c r="AH82" s="139"/>
      <c r="AI82" s="139"/>
      <c r="AJ82" s="139"/>
      <c r="AK82" s="139"/>
      <c r="AL82" s="139"/>
      <c r="AM82" s="139"/>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39"/>
      <c r="BR82" s="139"/>
      <c r="BS82" s="139"/>
      <c r="BT82" s="139"/>
      <c r="BU82" s="139"/>
      <c r="BV82" s="139"/>
      <c r="BW82" s="139"/>
      <c r="BX82" s="139"/>
    </row>
    <row r="83" spans="1:76" s="157" customFormat="1" ht="13.5" customHeight="1">
      <c r="A83" s="584"/>
      <c r="B83" s="137"/>
      <c r="C83" s="138"/>
      <c r="D83" s="138"/>
      <c r="E83" s="138"/>
      <c r="F83" s="138"/>
      <c r="G83" s="130"/>
      <c r="H83" s="385" t="str">
        <f>Index!C403</f>
        <v>Záznamy daňového úradu</v>
      </c>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9"/>
      <c r="AF83" s="159"/>
      <c r="AG83" s="159"/>
      <c r="AH83" s="159"/>
      <c r="AI83" s="159"/>
      <c r="AJ83" s="159"/>
      <c r="AK83" s="159"/>
      <c r="AL83" s="159"/>
      <c r="AM83" s="159"/>
      <c r="AN83" s="159"/>
      <c r="AO83" s="159"/>
      <c r="AP83" s="159"/>
      <c r="AQ83" s="159"/>
      <c r="AR83" s="159"/>
      <c r="AS83" s="159"/>
      <c r="AT83" s="159"/>
      <c r="AU83" s="159"/>
      <c r="AV83" s="159"/>
      <c r="AW83" s="159"/>
      <c r="AX83" s="159"/>
      <c r="AY83" s="159"/>
      <c r="AZ83" s="159"/>
      <c r="BA83" s="159"/>
      <c r="BB83" s="159"/>
      <c r="BC83" s="159"/>
      <c r="BD83" s="159"/>
      <c r="BE83" s="159"/>
      <c r="BF83" s="159"/>
      <c r="BG83" s="159"/>
      <c r="BH83" s="159"/>
      <c r="BI83" s="159"/>
      <c r="BJ83" s="159"/>
      <c r="BK83" s="159"/>
      <c r="BL83" s="159"/>
      <c r="BM83" s="159"/>
      <c r="BN83" s="159"/>
      <c r="BO83" s="159"/>
      <c r="BP83" s="159"/>
      <c r="BQ83" s="159"/>
      <c r="BR83" s="159"/>
      <c r="BS83" s="160"/>
      <c r="BT83" s="139"/>
      <c r="BU83" s="139"/>
      <c r="BV83" s="139"/>
      <c r="BW83" s="139"/>
      <c r="BX83" s="139"/>
    </row>
    <row r="84" spans="1:76" s="157" customFormat="1" ht="18" customHeight="1">
      <c r="A84" s="584"/>
      <c r="B84" s="137"/>
      <c r="C84" s="138"/>
      <c r="D84" s="138"/>
      <c r="E84" s="138"/>
      <c r="F84" s="138"/>
      <c r="G84" s="88"/>
      <c r="H84" s="548"/>
      <c r="I84" s="548"/>
      <c r="J84" s="548"/>
      <c r="K84" s="548"/>
      <c r="L84" s="548"/>
      <c r="M84" s="548"/>
      <c r="N84" s="548"/>
      <c r="O84" s="548"/>
      <c r="P84" s="548"/>
      <c r="Q84" s="548"/>
      <c r="R84" s="548"/>
      <c r="S84" s="548"/>
      <c r="T84" s="548"/>
      <c r="U84" s="548"/>
      <c r="V84" s="548"/>
      <c r="W84" s="548"/>
      <c r="X84" s="548"/>
      <c r="Y84" s="548"/>
      <c r="Z84" s="548"/>
      <c r="AA84" s="548"/>
      <c r="AB84" s="548"/>
      <c r="AC84" s="548"/>
      <c r="AD84" s="548"/>
      <c r="AE84" s="548"/>
      <c r="AF84" s="548"/>
      <c r="AG84" s="548"/>
      <c r="AH84" s="548"/>
      <c r="AI84" s="548"/>
      <c r="AJ84" s="548"/>
      <c r="AK84" s="548"/>
      <c r="AL84" s="161"/>
      <c r="AM84" s="161"/>
      <c r="AN84" s="161"/>
      <c r="AO84" s="549"/>
      <c r="AP84" s="549"/>
      <c r="AQ84" s="549"/>
      <c r="AR84" s="549"/>
      <c r="AS84" s="549"/>
      <c r="AT84" s="549"/>
      <c r="AU84" s="549"/>
      <c r="AV84" s="549"/>
      <c r="AW84" s="549"/>
      <c r="AX84" s="549"/>
      <c r="AY84" s="549"/>
      <c r="AZ84" s="549"/>
      <c r="BA84" s="549"/>
      <c r="BB84" s="549"/>
      <c r="BC84" s="549"/>
      <c r="BD84" s="549"/>
      <c r="BE84" s="549"/>
      <c r="BF84" s="549"/>
      <c r="BG84" s="549"/>
      <c r="BH84" s="549"/>
      <c r="BI84" s="549"/>
      <c r="BJ84" s="549"/>
      <c r="BK84" s="549"/>
      <c r="BL84" s="549"/>
      <c r="BM84" s="549"/>
      <c r="BN84" s="549"/>
      <c r="BO84" s="549"/>
      <c r="BP84" s="549"/>
      <c r="BQ84" s="549"/>
      <c r="BR84" s="161"/>
      <c r="BS84" s="162"/>
      <c r="BT84" s="139"/>
      <c r="BU84" s="139"/>
      <c r="BV84" s="139"/>
      <c r="BW84" s="139"/>
      <c r="BX84" s="139"/>
    </row>
    <row r="85" spans="1:76" s="157" customFormat="1" ht="18" customHeight="1">
      <c r="A85" s="584"/>
      <c r="B85" s="137"/>
      <c r="C85" s="138"/>
      <c r="D85" s="138"/>
      <c r="E85" s="138"/>
      <c r="F85" s="138"/>
      <c r="G85" s="88"/>
      <c r="H85" s="548"/>
      <c r="I85" s="548"/>
      <c r="J85" s="548"/>
      <c r="K85" s="548"/>
      <c r="L85" s="548"/>
      <c r="M85" s="548"/>
      <c r="N85" s="548"/>
      <c r="O85" s="548"/>
      <c r="P85" s="548"/>
      <c r="Q85" s="548"/>
      <c r="R85" s="548"/>
      <c r="S85" s="548"/>
      <c r="T85" s="548"/>
      <c r="U85" s="548"/>
      <c r="V85" s="548"/>
      <c r="W85" s="548"/>
      <c r="X85" s="548"/>
      <c r="Y85" s="548"/>
      <c r="Z85" s="548"/>
      <c r="AA85" s="548"/>
      <c r="AB85" s="548"/>
      <c r="AC85" s="548"/>
      <c r="AD85" s="548"/>
      <c r="AE85" s="548"/>
      <c r="AF85" s="548"/>
      <c r="AG85" s="548"/>
      <c r="AH85" s="548"/>
      <c r="AI85" s="548"/>
      <c r="AJ85" s="548"/>
      <c r="AK85" s="548"/>
      <c r="AL85" s="161"/>
      <c r="AM85" s="161"/>
      <c r="AN85" s="161"/>
      <c r="AO85" s="549"/>
      <c r="AP85" s="549"/>
      <c r="AQ85" s="549"/>
      <c r="AR85" s="549"/>
      <c r="AS85" s="549"/>
      <c r="AT85" s="549"/>
      <c r="AU85" s="549"/>
      <c r="AV85" s="549"/>
      <c r="AW85" s="549"/>
      <c r="AX85" s="549"/>
      <c r="AY85" s="549"/>
      <c r="AZ85" s="549"/>
      <c r="BA85" s="549"/>
      <c r="BB85" s="549"/>
      <c r="BC85" s="549"/>
      <c r="BD85" s="549"/>
      <c r="BE85" s="549"/>
      <c r="BF85" s="549"/>
      <c r="BG85" s="549"/>
      <c r="BH85" s="549"/>
      <c r="BI85" s="549"/>
      <c r="BJ85" s="549"/>
      <c r="BK85" s="549"/>
      <c r="BL85" s="549"/>
      <c r="BM85" s="549"/>
      <c r="BN85" s="549"/>
      <c r="BO85" s="549"/>
      <c r="BP85" s="549"/>
      <c r="BQ85" s="549"/>
      <c r="BR85" s="161"/>
      <c r="BS85" s="162"/>
      <c r="BT85" s="139"/>
      <c r="BU85" s="139"/>
      <c r="BV85" s="139"/>
      <c r="BW85" s="139"/>
      <c r="BX85" s="139"/>
    </row>
    <row r="86" spans="1:76" s="157" customFormat="1" ht="18" customHeight="1">
      <c r="A86" s="584"/>
      <c r="B86" s="137"/>
      <c r="C86" s="138"/>
      <c r="D86" s="138"/>
      <c r="E86" s="138"/>
      <c r="F86" s="138"/>
      <c r="G86" s="88"/>
      <c r="H86" s="548"/>
      <c r="I86" s="548"/>
      <c r="J86" s="548"/>
      <c r="K86" s="548"/>
      <c r="L86" s="548"/>
      <c r="M86" s="548"/>
      <c r="N86" s="548"/>
      <c r="O86" s="548"/>
      <c r="P86" s="548"/>
      <c r="Q86" s="548"/>
      <c r="R86" s="548"/>
      <c r="S86" s="548"/>
      <c r="T86" s="548"/>
      <c r="U86" s="548"/>
      <c r="V86" s="548"/>
      <c r="W86" s="548"/>
      <c r="X86" s="548"/>
      <c r="Y86" s="548"/>
      <c r="Z86" s="548"/>
      <c r="AA86" s="548"/>
      <c r="AB86" s="548"/>
      <c r="AC86" s="548"/>
      <c r="AD86" s="548"/>
      <c r="AE86" s="548"/>
      <c r="AF86" s="548"/>
      <c r="AG86" s="548"/>
      <c r="AH86" s="548"/>
      <c r="AI86" s="548"/>
      <c r="AJ86" s="548"/>
      <c r="AK86" s="548"/>
      <c r="AL86" s="161"/>
      <c r="AM86" s="161"/>
      <c r="AN86" s="161"/>
      <c r="AO86" s="549"/>
      <c r="AP86" s="549"/>
      <c r="AQ86" s="549"/>
      <c r="AR86" s="549"/>
      <c r="AS86" s="549"/>
      <c r="AT86" s="549"/>
      <c r="AU86" s="549"/>
      <c r="AV86" s="549"/>
      <c r="AW86" s="549"/>
      <c r="AX86" s="549"/>
      <c r="AY86" s="549"/>
      <c r="AZ86" s="549"/>
      <c r="BA86" s="549"/>
      <c r="BB86" s="549"/>
      <c r="BC86" s="549"/>
      <c r="BD86" s="549"/>
      <c r="BE86" s="549"/>
      <c r="BF86" s="549"/>
      <c r="BG86" s="549"/>
      <c r="BH86" s="549"/>
      <c r="BI86" s="549"/>
      <c r="BJ86" s="549"/>
      <c r="BK86" s="549"/>
      <c r="BL86" s="549"/>
      <c r="BM86" s="549"/>
      <c r="BN86" s="549"/>
      <c r="BO86" s="549"/>
      <c r="BP86" s="549"/>
      <c r="BQ86" s="549"/>
      <c r="BR86" s="161"/>
      <c r="BS86" s="162"/>
      <c r="BT86" s="139"/>
      <c r="BU86" s="139"/>
      <c r="BV86" s="139"/>
      <c r="BW86" s="139"/>
      <c r="BX86" s="139"/>
    </row>
    <row r="87" spans="1:76" s="157" customFormat="1" ht="18" customHeight="1">
      <c r="A87" s="584"/>
      <c r="B87" s="137"/>
      <c r="C87" s="138"/>
      <c r="D87" s="138"/>
      <c r="E87" s="138"/>
      <c r="F87" s="138"/>
      <c r="G87" s="88"/>
      <c r="H87" s="548"/>
      <c r="I87" s="548"/>
      <c r="J87" s="548"/>
      <c r="K87" s="548"/>
      <c r="L87" s="548"/>
      <c r="M87" s="548"/>
      <c r="N87" s="548"/>
      <c r="O87" s="548"/>
      <c r="P87" s="548"/>
      <c r="Q87" s="548"/>
      <c r="R87" s="548"/>
      <c r="S87" s="548"/>
      <c r="T87" s="548"/>
      <c r="U87" s="548"/>
      <c r="V87" s="548"/>
      <c r="W87" s="548"/>
      <c r="X87" s="548"/>
      <c r="Y87" s="548"/>
      <c r="Z87" s="548"/>
      <c r="AA87" s="548"/>
      <c r="AB87" s="548"/>
      <c r="AC87" s="548"/>
      <c r="AD87" s="548"/>
      <c r="AE87" s="548"/>
      <c r="AF87" s="548"/>
      <c r="AG87" s="548"/>
      <c r="AH87" s="548"/>
      <c r="AI87" s="548"/>
      <c r="AJ87" s="548"/>
      <c r="AK87" s="548"/>
      <c r="AL87" s="161"/>
      <c r="AM87" s="161"/>
      <c r="AN87" s="161"/>
      <c r="AO87" s="549"/>
      <c r="AP87" s="549"/>
      <c r="AQ87" s="549"/>
      <c r="AR87" s="549"/>
      <c r="AS87" s="549"/>
      <c r="AT87" s="549"/>
      <c r="AU87" s="549"/>
      <c r="AV87" s="549"/>
      <c r="AW87" s="549"/>
      <c r="AX87" s="549"/>
      <c r="AY87" s="549"/>
      <c r="AZ87" s="549"/>
      <c r="BA87" s="549"/>
      <c r="BB87" s="549"/>
      <c r="BC87" s="549"/>
      <c r="BD87" s="549"/>
      <c r="BE87" s="549"/>
      <c r="BF87" s="549"/>
      <c r="BG87" s="549"/>
      <c r="BH87" s="549"/>
      <c r="BI87" s="549"/>
      <c r="BJ87" s="549"/>
      <c r="BK87" s="549"/>
      <c r="BL87" s="549"/>
      <c r="BM87" s="549"/>
      <c r="BN87" s="549"/>
      <c r="BO87" s="549"/>
      <c r="BP87" s="549"/>
      <c r="BQ87" s="549"/>
      <c r="BR87" s="161"/>
      <c r="BS87" s="162"/>
      <c r="BT87" s="139"/>
      <c r="BU87" s="139"/>
      <c r="BV87" s="139"/>
      <c r="BW87" s="139"/>
      <c r="BX87" s="139"/>
    </row>
    <row r="88" spans="1:76" s="157" customFormat="1" ht="18" customHeight="1">
      <c r="A88" s="584"/>
      <c r="B88" s="137"/>
      <c r="C88" s="138"/>
      <c r="D88" s="138"/>
      <c r="E88" s="138"/>
      <c r="F88" s="138"/>
      <c r="G88" s="88"/>
      <c r="H88" s="548"/>
      <c r="I88" s="548"/>
      <c r="J88" s="548"/>
      <c r="K88" s="548"/>
      <c r="L88" s="548"/>
      <c r="M88" s="548"/>
      <c r="N88" s="548"/>
      <c r="O88" s="548"/>
      <c r="P88" s="548"/>
      <c r="Q88" s="548"/>
      <c r="R88" s="548"/>
      <c r="S88" s="548"/>
      <c r="T88" s="548"/>
      <c r="U88" s="548"/>
      <c r="V88" s="548"/>
      <c r="W88" s="548"/>
      <c r="X88" s="548"/>
      <c r="Y88" s="548"/>
      <c r="Z88" s="548"/>
      <c r="AA88" s="548"/>
      <c r="AB88" s="548"/>
      <c r="AC88" s="548"/>
      <c r="AD88" s="548"/>
      <c r="AE88" s="548"/>
      <c r="AF88" s="548"/>
      <c r="AG88" s="548"/>
      <c r="AH88" s="548"/>
      <c r="AI88" s="548"/>
      <c r="AJ88" s="548"/>
      <c r="AK88" s="548"/>
      <c r="AL88" s="161"/>
      <c r="AM88" s="161"/>
      <c r="AN88" s="161"/>
      <c r="AO88" s="549"/>
      <c r="AP88" s="549"/>
      <c r="AQ88" s="549"/>
      <c r="AR88" s="549"/>
      <c r="AS88" s="549"/>
      <c r="AT88" s="549"/>
      <c r="AU88" s="549"/>
      <c r="AV88" s="549"/>
      <c r="AW88" s="549"/>
      <c r="AX88" s="549"/>
      <c r="AY88" s="549"/>
      <c r="AZ88" s="549"/>
      <c r="BA88" s="549"/>
      <c r="BB88" s="549"/>
      <c r="BC88" s="549"/>
      <c r="BD88" s="549"/>
      <c r="BE88" s="549"/>
      <c r="BF88" s="549"/>
      <c r="BG88" s="549"/>
      <c r="BH88" s="549"/>
      <c r="BI88" s="549"/>
      <c r="BJ88" s="549"/>
      <c r="BK88" s="549"/>
      <c r="BL88" s="549"/>
      <c r="BM88" s="549"/>
      <c r="BN88" s="549"/>
      <c r="BO88" s="549"/>
      <c r="BP88" s="549"/>
      <c r="BQ88" s="549"/>
      <c r="BR88" s="161"/>
      <c r="BS88" s="162"/>
      <c r="BT88" s="139"/>
      <c r="BU88" s="139"/>
      <c r="BV88" s="139"/>
      <c r="BW88" s="139"/>
      <c r="BX88" s="139"/>
    </row>
    <row r="89" spans="1:76" s="157" customFormat="1" ht="18" customHeight="1">
      <c r="A89" s="584"/>
      <c r="B89" s="137"/>
      <c r="C89" s="138"/>
      <c r="D89" s="138"/>
      <c r="E89" s="138"/>
      <c r="F89" s="138"/>
      <c r="G89" s="88"/>
      <c r="H89" s="548"/>
      <c r="I89" s="548"/>
      <c r="J89" s="548"/>
      <c r="K89" s="548"/>
      <c r="L89" s="548"/>
      <c r="M89" s="548"/>
      <c r="N89" s="548"/>
      <c r="O89" s="548"/>
      <c r="P89" s="548"/>
      <c r="Q89" s="548"/>
      <c r="R89" s="548"/>
      <c r="S89" s="548"/>
      <c r="T89" s="548"/>
      <c r="U89" s="548"/>
      <c r="V89" s="548"/>
      <c r="W89" s="548"/>
      <c r="X89" s="548"/>
      <c r="Y89" s="548"/>
      <c r="Z89" s="548"/>
      <c r="AA89" s="548"/>
      <c r="AB89" s="548"/>
      <c r="AC89" s="548"/>
      <c r="AD89" s="548"/>
      <c r="AE89" s="548"/>
      <c r="AF89" s="548"/>
      <c r="AG89" s="548"/>
      <c r="AH89" s="548"/>
      <c r="AI89" s="548"/>
      <c r="AJ89" s="548"/>
      <c r="AK89" s="548"/>
      <c r="AL89" s="161"/>
      <c r="AM89" s="161"/>
      <c r="AN89" s="161"/>
      <c r="AO89" s="549"/>
      <c r="AP89" s="549"/>
      <c r="AQ89" s="549"/>
      <c r="AR89" s="549"/>
      <c r="AS89" s="549"/>
      <c r="AT89" s="549"/>
      <c r="AU89" s="549"/>
      <c r="AV89" s="549"/>
      <c r="AW89" s="549"/>
      <c r="AX89" s="549"/>
      <c r="AY89" s="549"/>
      <c r="AZ89" s="549"/>
      <c r="BA89" s="549"/>
      <c r="BB89" s="549"/>
      <c r="BC89" s="549"/>
      <c r="BD89" s="549"/>
      <c r="BE89" s="549"/>
      <c r="BF89" s="549"/>
      <c r="BG89" s="549"/>
      <c r="BH89" s="549"/>
      <c r="BI89" s="549"/>
      <c r="BJ89" s="549"/>
      <c r="BK89" s="549"/>
      <c r="BL89" s="549"/>
      <c r="BM89" s="549"/>
      <c r="BN89" s="549"/>
      <c r="BO89" s="549"/>
      <c r="BP89" s="549"/>
      <c r="BQ89" s="549"/>
      <c r="BR89" s="161"/>
      <c r="BS89" s="162"/>
      <c r="BT89" s="139"/>
      <c r="BU89" s="139"/>
      <c r="BV89" s="139"/>
      <c r="BW89" s="139"/>
      <c r="BX89" s="139"/>
    </row>
    <row r="90" spans="1:76" s="157" customFormat="1" ht="14.25" customHeight="1">
      <c r="A90" s="584"/>
      <c r="B90" s="137"/>
      <c r="C90" s="50"/>
      <c r="D90" s="50"/>
      <c r="E90" s="50"/>
      <c r="F90" s="163"/>
      <c r="G90" s="164"/>
      <c r="H90" s="165"/>
      <c r="I90" s="165"/>
      <c r="J90" s="165"/>
      <c r="K90" s="165"/>
      <c r="L90" s="165"/>
      <c r="M90" s="165"/>
      <c r="N90" s="165"/>
      <c r="O90" s="386" t="str">
        <f>Index!C404</f>
        <v>Miesto pre evidenčné číslo</v>
      </c>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386" t="str">
        <f>Index!C405</f>
        <v>Odtlačok prezentačnej pečiatky daňového úradu</v>
      </c>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6"/>
      <c r="BT90" s="163"/>
      <c r="BU90" s="163"/>
      <c r="BV90" s="139"/>
      <c r="BW90" s="50"/>
      <c r="BX90" s="139"/>
    </row>
    <row r="91" spans="1:76" s="168" customFormat="1" ht="12" customHeight="1">
      <c r="A91" s="584"/>
      <c r="B91" s="167"/>
      <c r="D91" s="163"/>
      <c r="E91" s="50"/>
      <c r="F91" s="550" t="s">
        <v>765</v>
      </c>
      <c r="G91" s="550"/>
      <c r="H91" s="550"/>
      <c r="I91" s="550"/>
      <c r="J91" s="550"/>
      <c r="K91" s="550"/>
      <c r="L91" s="550"/>
      <c r="M91" s="550"/>
      <c r="N91" s="550"/>
      <c r="O91" s="550"/>
      <c r="P91" s="550"/>
      <c r="Q91" s="550"/>
      <c r="R91" s="550"/>
      <c r="S91" s="550"/>
      <c r="T91" s="550"/>
      <c r="U91" s="550"/>
      <c r="V91" s="550"/>
      <c r="W91" s="550"/>
      <c r="X91" s="550"/>
      <c r="Y91" s="5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51" t="str">
        <f>Index!C406</f>
        <v>Strana 1</v>
      </c>
      <c r="BM91" s="551"/>
      <c r="BN91" s="551"/>
      <c r="BO91" s="551"/>
      <c r="BP91" s="551"/>
      <c r="BQ91" s="551"/>
      <c r="BR91" s="551"/>
      <c r="BS91" s="551"/>
      <c r="BT91" s="551"/>
      <c r="BU91" s="50"/>
      <c r="BV91" s="139"/>
      <c r="BX91" s="169"/>
    </row>
    <row r="92" spans="1:76" ht="6" customHeight="1" thickBot="1">
      <c r="A92" s="584"/>
      <c r="B92" s="170"/>
      <c r="C92" s="171"/>
      <c r="D92" s="171"/>
      <c r="E92" s="50"/>
      <c r="F92" s="550"/>
      <c r="G92" s="550"/>
      <c r="H92" s="550"/>
      <c r="I92" s="550"/>
      <c r="J92" s="550"/>
      <c r="K92" s="550"/>
      <c r="L92" s="550"/>
      <c r="M92" s="550"/>
      <c r="N92" s="550"/>
      <c r="O92" s="550"/>
      <c r="P92" s="550"/>
      <c r="Q92" s="550"/>
      <c r="R92" s="550"/>
      <c r="S92" s="550"/>
      <c r="T92" s="550"/>
      <c r="U92" s="550"/>
      <c r="V92" s="550"/>
      <c r="W92" s="550"/>
      <c r="X92" s="550"/>
      <c r="Y92" s="5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51"/>
      <c r="BM92" s="551"/>
      <c r="BN92" s="551"/>
      <c r="BO92" s="551"/>
      <c r="BP92" s="551"/>
      <c r="BQ92" s="551"/>
      <c r="BR92" s="551"/>
      <c r="BS92" s="551"/>
      <c r="BT92" s="551"/>
      <c r="BV92" s="171"/>
      <c r="BW92" s="171"/>
      <c r="BX92" s="172"/>
    </row>
    <row r="93" spans="1:76" ht="6" customHeight="1" thickTop="1">
      <c r="A93" s="584"/>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row>
    <row r="94" spans="1:76" s="50" customFormat="1" ht="12.75" customHeight="1">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row>
  </sheetData>
  <mergeCells count="194">
    <mergeCell ref="E20:E21"/>
    <mergeCell ref="G20:G21"/>
    <mergeCell ref="I20:I21"/>
    <mergeCell ref="K20:K21"/>
    <mergeCell ref="M20:M21"/>
    <mergeCell ref="O20:O21"/>
    <mergeCell ref="Q20:Q21"/>
    <mergeCell ref="AA32:AA33"/>
    <mergeCell ref="AA26:AA27"/>
    <mergeCell ref="C32:E32"/>
    <mergeCell ref="I32:K32"/>
    <mergeCell ref="C33:C34"/>
    <mergeCell ref="AM8:AM9"/>
    <mergeCell ref="AN8:AN9"/>
    <mergeCell ref="AO8:AO9"/>
    <mergeCell ref="AP8:AP9"/>
    <mergeCell ref="AQ8:AQ9"/>
    <mergeCell ref="BS24:BS25"/>
    <mergeCell ref="BT24:BT25"/>
    <mergeCell ref="BU24:BU25"/>
    <mergeCell ref="BV24:BV25"/>
    <mergeCell ref="BQ24:BQ25"/>
    <mergeCell ref="B16:BX16"/>
    <mergeCell ref="B17:BX17"/>
    <mergeCell ref="B18:R18"/>
    <mergeCell ref="Y18:AI18"/>
    <mergeCell ref="AK18:AU18"/>
    <mergeCell ref="BK18:BP18"/>
    <mergeCell ref="BQ18:BW18"/>
    <mergeCell ref="BF20:BJ21"/>
    <mergeCell ref="BK20:BK21"/>
    <mergeCell ref="BL20:BL21"/>
    <mergeCell ref="BM20:BM21"/>
    <mergeCell ref="AB21:AL21"/>
    <mergeCell ref="BW24:BW25"/>
    <mergeCell ref="BR24:BR25"/>
    <mergeCell ref="A2:A93"/>
    <mergeCell ref="U2:AW3"/>
    <mergeCell ref="BD6:BX10"/>
    <mergeCell ref="AA8:AA9"/>
    <mergeCell ref="AB8:AB9"/>
    <mergeCell ref="AC8:AC9"/>
    <mergeCell ref="AD8:AF9"/>
    <mergeCell ref="AG8:AG9"/>
    <mergeCell ref="AH8:AH9"/>
    <mergeCell ref="AI8:AI9"/>
    <mergeCell ref="AR8:AR9"/>
    <mergeCell ref="AS8:AS9"/>
    <mergeCell ref="AT8:BC9"/>
    <mergeCell ref="B11:BX11"/>
    <mergeCell ref="B12:B15"/>
    <mergeCell ref="BX12:BX15"/>
    <mergeCell ref="C13:BW13"/>
    <mergeCell ref="C14:BW14"/>
    <mergeCell ref="AJ8:AL9"/>
    <mergeCell ref="BN24:BP25"/>
    <mergeCell ref="AN21:AU21"/>
    <mergeCell ref="C19:U19"/>
    <mergeCell ref="BK19:BM19"/>
    <mergeCell ref="BX20:BX25"/>
    <mergeCell ref="BQ19:BW19"/>
    <mergeCell ref="S25:T25"/>
    <mergeCell ref="AH25:AO25"/>
    <mergeCell ref="C26:Q26"/>
    <mergeCell ref="AB26:AL27"/>
    <mergeCell ref="AM26:AM27"/>
    <mergeCell ref="AN26:AU27"/>
    <mergeCell ref="B23:G24"/>
    <mergeCell ref="AW23:BE24"/>
    <mergeCell ref="BK23:BM23"/>
    <mergeCell ref="BH24:BJ25"/>
    <mergeCell ref="BK24:BK25"/>
    <mergeCell ref="BL24:BL25"/>
    <mergeCell ref="BM24:BM25"/>
    <mergeCell ref="BQ20:BQ21"/>
    <mergeCell ref="BR20:BR21"/>
    <mergeCell ref="BS20:BS21"/>
    <mergeCell ref="BU20:BU21"/>
    <mergeCell ref="BW20:BW21"/>
    <mergeCell ref="BQ23:BW23"/>
    <mergeCell ref="B20:B21"/>
    <mergeCell ref="S20:S21"/>
    <mergeCell ref="U20:U21"/>
    <mergeCell ref="C20:C21"/>
    <mergeCell ref="BK28:BM28"/>
    <mergeCell ref="BQ28:BW28"/>
    <mergeCell ref="S29:T29"/>
    <mergeCell ref="AW29:BE34"/>
    <mergeCell ref="BF29:BJ30"/>
    <mergeCell ref="BK29:BK30"/>
    <mergeCell ref="BL29:BL30"/>
    <mergeCell ref="BM29:BM30"/>
    <mergeCell ref="BQ29:BQ30"/>
    <mergeCell ref="BR29:BR30"/>
    <mergeCell ref="BS29:BS30"/>
    <mergeCell ref="BU29:BU30"/>
    <mergeCell ref="BW29:BW30"/>
    <mergeCell ref="AB32:AL33"/>
    <mergeCell ref="BK32:BM32"/>
    <mergeCell ref="BQ32:BW32"/>
    <mergeCell ref="B37:BX37"/>
    <mergeCell ref="BL33:BL34"/>
    <mergeCell ref="BM33:BM34"/>
    <mergeCell ref="BN33:BP34"/>
    <mergeCell ref="BQ33:BQ34"/>
    <mergeCell ref="BR33:BR34"/>
    <mergeCell ref="BS33:BS34"/>
    <mergeCell ref="I33:I34"/>
    <mergeCell ref="K33:K34"/>
    <mergeCell ref="O33:O34"/>
    <mergeCell ref="AM33:AU33"/>
    <mergeCell ref="BH33:BJ34"/>
    <mergeCell ref="BK33:BK34"/>
    <mergeCell ref="E33:E34"/>
    <mergeCell ref="BW33:BW34"/>
    <mergeCell ref="B36:BX36"/>
    <mergeCell ref="F38:U38"/>
    <mergeCell ref="AA38:AS38"/>
    <mergeCell ref="AX38:BM38"/>
    <mergeCell ref="F39:P39"/>
    <mergeCell ref="AA39:AK39"/>
    <mergeCell ref="AY39:BQ39"/>
    <mergeCell ref="BT33:BT34"/>
    <mergeCell ref="BU33:BU34"/>
    <mergeCell ref="M62:AA62"/>
    <mergeCell ref="AE62:AK62"/>
    <mergeCell ref="AO62:BW62"/>
    <mergeCell ref="C50:BE50"/>
    <mergeCell ref="BI50:BW50"/>
    <mergeCell ref="BF51:BH51"/>
    <mergeCell ref="C52:K52"/>
    <mergeCell ref="L52:N52"/>
    <mergeCell ref="O52:BW52"/>
    <mergeCell ref="B40:BX40"/>
    <mergeCell ref="B41:BX41"/>
    <mergeCell ref="C42:BW42"/>
    <mergeCell ref="B44:BX44"/>
    <mergeCell ref="C45:BW45"/>
    <mergeCell ref="C49:M49"/>
    <mergeCell ref="BV33:BV34"/>
    <mergeCell ref="J63:L63"/>
    <mergeCell ref="AB63:AD63"/>
    <mergeCell ref="AL63:AN63"/>
    <mergeCell ref="BX52:BX64"/>
    <mergeCell ref="C53:K53"/>
    <mergeCell ref="O53:BW53"/>
    <mergeCell ref="L54:N54"/>
    <mergeCell ref="C56:BW56"/>
    <mergeCell ref="C59:BW59"/>
    <mergeCell ref="C61:K61"/>
    <mergeCell ref="L61:AD61"/>
    <mergeCell ref="AE61:BW61"/>
    <mergeCell ref="C62:I62"/>
    <mergeCell ref="F72:H73"/>
    <mergeCell ref="I72:I73"/>
    <mergeCell ref="J72:J73"/>
    <mergeCell ref="K72:K73"/>
    <mergeCell ref="L72:N73"/>
    <mergeCell ref="O72:O73"/>
    <mergeCell ref="C65:BW65"/>
    <mergeCell ref="AU70:BW74"/>
    <mergeCell ref="C71:E71"/>
    <mergeCell ref="I71:K71"/>
    <mergeCell ref="O71:U71"/>
    <mergeCell ref="Y71:AA71"/>
    <mergeCell ref="AE71:AG71"/>
    <mergeCell ref="C72:C73"/>
    <mergeCell ref="D72:D73"/>
    <mergeCell ref="E72:E73"/>
    <mergeCell ref="AQ72:AQ73"/>
    <mergeCell ref="B73:B80"/>
    <mergeCell ref="AU75:BW79"/>
    <mergeCell ref="H84:AK89"/>
    <mergeCell ref="AO84:BQ89"/>
    <mergeCell ref="F91:Y92"/>
    <mergeCell ref="BL91:BT92"/>
    <mergeCell ref="AF72:AF73"/>
    <mergeCell ref="AG72:AG73"/>
    <mergeCell ref="AI72:AI73"/>
    <mergeCell ref="AK72:AK73"/>
    <mergeCell ref="AM72:AM73"/>
    <mergeCell ref="AO72:AO73"/>
    <mergeCell ref="V72:V73"/>
    <mergeCell ref="Y72:Y73"/>
    <mergeCell ref="Z72:Z73"/>
    <mergeCell ref="AA72:AA73"/>
    <mergeCell ref="AC72:AC73"/>
    <mergeCell ref="AE72:AE73"/>
    <mergeCell ref="P72:P73"/>
    <mergeCell ref="Q72:Q73"/>
    <mergeCell ref="R72:R73"/>
    <mergeCell ref="S72:S73"/>
    <mergeCell ref="T72:T73"/>
    <mergeCell ref="U72:U73"/>
  </mergeCells>
  <dataValidations count="10">
    <dataValidation type="list" showDropDown="1" showInputMessage="1" showErrorMessage="1" error="Vyznačí sa iba  x" prompt="_x000a_    Vyznačí sa x,     _x000a_ak ide o zostavenú_x000a_ účtovnú závierku" sqref="WWO983062:WWO983063 KI21 UE21 AEA21 ANW21 AXS21 BHO21 BRK21 CBG21 CLC21 CUY21 DEU21 DOQ21 DYM21 EII21 ESE21 FCA21 FLW21 FVS21 GFO21 GPK21 GZG21 HJC21 HSY21 ICU21 IMQ21 IWM21 JGI21 JQE21 KAA21 KJW21 KTS21 LDO21 LNK21 LXG21 MHC21 MQY21 NAU21 NKQ21 NUM21 OEI21 OOE21 OYA21 PHW21 PRS21 QBO21 QLK21 QVG21 RFC21 ROY21 RYU21 SIQ21 SSM21 TCI21 TME21 TWA21 UFW21 UPS21 UZO21 VJK21 VTG21 WDC21 WMY21 WWU21 AM65557 KI65557 UE65557 AEA65557 ANW65557 AXS65557 BHO65557 BRK65557 CBG65557 CLC65557 CUY65557 DEU65557 DOQ65557 DYM65557 EII65557 ESE65557 FCA65557 FLW65557 FVS65557 GFO65557 GPK65557 GZG65557 HJC65557 HSY65557 ICU65557 IMQ65557 IWM65557 JGI65557 JQE65557 KAA65557 KJW65557 KTS65557 LDO65557 LNK65557 LXG65557 MHC65557 MQY65557 NAU65557 NKQ65557 NUM65557 OEI65557 OOE65557 OYA65557 PHW65557 PRS65557 QBO65557 QLK65557 QVG65557 RFC65557 ROY65557 RYU65557 SIQ65557 SSM65557 TCI65557 TME65557 TWA65557 UFW65557 UPS65557 UZO65557 VJK65557 VTG65557 WDC65557 WMY65557 WWU65557 AM131093 KI131093 UE131093 AEA131093 ANW131093 AXS131093 BHO131093 BRK131093 CBG131093 CLC131093 CUY131093 DEU131093 DOQ131093 DYM131093 EII131093 ESE131093 FCA131093 FLW131093 FVS131093 GFO131093 GPK131093 GZG131093 HJC131093 HSY131093 ICU131093 IMQ131093 IWM131093 JGI131093 JQE131093 KAA131093 KJW131093 KTS131093 LDO131093 LNK131093 LXG131093 MHC131093 MQY131093 NAU131093 NKQ131093 NUM131093 OEI131093 OOE131093 OYA131093 PHW131093 PRS131093 QBO131093 QLK131093 QVG131093 RFC131093 ROY131093 RYU131093 SIQ131093 SSM131093 TCI131093 TME131093 TWA131093 UFW131093 UPS131093 UZO131093 VJK131093 VTG131093 WDC131093 WMY131093 WWU131093 AM196629 KI196629 UE196629 AEA196629 ANW196629 AXS196629 BHO196629 BRK196629 CBG196629 CLC196629 CUY196629 DEU196629 DOQ196629 DYM196629 EII196629 ESE196629 FCA196629 FLW196629 FVS196629 GFO196629 GPK196629 GZG196629 HJC196629 HSY196629 ICU196629 IMQ196629 IWM196629 JGI196629 JQE196629 KAA196629 KJW196629 KTS196629 LDO196629 LNK196629 LXG196629 MHC196629 MQY196629 NAU196629 NKQ196629 NUM196629 OEI196629 OOE196629 OYA196629 PHW196629 PRS196629 QBO196629 QLK196629 QVG196629 RFC196629 ROY196629 RYU196629 SIQ196629 SSM196629 TCI196629 TME196629 TWA196629 UFW196629 UPS196629 UZO196629 VJK196629 VTG196629 WDC196629 WMY196629 WWU196629 AM262165 KI262165 UE262165 AEA262165 ANW262165 AXS262165 BHO262165 BRK262165 CBG262165 CLC262165 CUY262165 DEU262165 DOQ262165 DYM262165 EII262165 ESE262165 FCA262165 FLW262165 FVS262165 GFO262165 GPK262165 GZG262165 HJC262165 HSY262165 ICU262165 IMQ262165 IWM262165 JGI262165 JQE262165 KAA262165 KJW262165 KTS262165 LDO262165 LNK262165 LXG262165 MHC262165 MQY262165 NAU262165 NKQ262165 NUM262165 OEI262165 OOE262165 OYA262165 PHW262165 PRS262165 QBO262165 QLK262165 QVG262165 RFC262165 ROY262165 RYU262165 SIQ262165 SSM262165 TCI262165 TME262165 TWA262165 UFW262165 UPS262165 UZO262165 VJK262165 VTG262165 WDC262165 WMY262165 WWU262165 AM327701 KI327701 UE327701 AEA327701 ANW327701 AXS327701 BHO327701 BRK327701 CBG327701 CLC327701 CUY327701 DEU327701 DOQ327701 DYM327701 EII327701 ESE327701 FCA327701 FLW327701 FVS327701 GFO327701 GPK327701 GZG327701 HJC327701 HSY327701 ICU327701 IMQ327701 IWM327701 JGI327701 JQE327701 KAA327701 KJW327701 KTS327701 LDO327701 LNK327701 LXG327701 MHC327701 MQY327701 NAU327701 NKQ327701 NUM327701 OEI327701 OOE327701 OYA327701 PHW327701 PRS327701 QBO327701 QLK327701 QVG327701 RFC327701 ROY327701 RYU327701 SIQ327701 SSM327701 TCI327701 TME327701 TWA327701 UFW327701 UPS327701 UZO327701 VJK327701 VTG327701 WDC327701 WMY327701 WWU327701 AM393237 KI393237 UE393237 AEA393237 ANW393237 AXS393237 BHO393237 BRK393237 CBG393237 CLC393237 CUY393237 DEU393237 DOQ393237 DYM393237 EII393237 ESE393237 FCA393237 FLW393237 FVS393237 GFO393237 GPK393237 GZG393237 HJC393237 HSY393237 ICU393237 IMQ393237 IWM393237 JGI393237 JQE393237 KAA393237 KJW393237 KTS393237 LDO393237 LNK393237 LXG393237 MHC393237 MQY393237 NAU393237 NKQ393237 NUM393237 OEI393237 OOE393237 OYA393237 PHW393237 PRS393237 QBO393237 QLK393237 QVG393237 RFC393237 ROY393237 RYU393237 SIQ393237 SSM393237 TCI393237 TME393237 TWA393237 UFW393237 UPS393237 UZO393237 VJK393237 VTG393237 WDC393237 WMY393237 WWU393237 AM458773 KI458773 UE458773 AEA458773 ANW458773 AXS458773 BHO458773 BRK458773 CBG458773 CLC458773 CUY458773 DEU458773 DOQ458773 DYM458773 EII458773 ESE458773 FCA458773 FLW458773 FVS458773 GFO458773 GPK458773 GZG458773 HJC458773 HSY458773 ICU458773 IMQ458773 IWM458773 JGI458773 JQE458773 KAA458773 KJW458773 KTS458773 LDO458773 LNK458773 LXG458773 MHC458773 MQY458773 NAU458773 NKQ458773 NUM458773 OEI458773 OOE458773 OYA458773 PHW458773 PRS458773 QBO458773 QLK458773 QVG458773 RFC458773 ROY458773 RYU458773 SIQ458773 SSM458773 TCI458773 TME458773 TWA458773 UFW458773 UPS458773 UZO458773 VJK458773 VTG458773 WDC458773 WMY458773 WWU458773 AM524309 KI524309 UE524309 AEA524309 ANW524309 AXS524309 BHO524309 BRK524309 CBG524309 CLC524309 CUY524309 DEU524309 DOQ524309 DYM524309 EII524309 ESE524309 FCA524309 FLW524309 FVS524309 GFO524309 GPK524309 GZG524309 HJC524309 HSY524309 ICU524309 IMQ524309 IWM524309 JGI524309 JQE524309 KAA524309 KJW524309 KTS524309 LDO524309 LNK524309 LXG524309 MHC524309 MQY524309 NAU524309 NKQ524309 NUM524309 OEI524309 OOE524309 OYA524309 PHW524309 PRS524309 QBO524309 QLK524309 QVG524309 RFC524309 ROY524309 RYU524309 SIQ524309 SSM524309 TCI524309 TME524309 TWA524309 UFW524309 UPS524309 UZO524309 VJK524309 VTG524309 WDC524309 WMY524309 WWU524309 AM589845 KI589845 UE589845 AEA589845 ANW589845 AXS589845 BHO589845 BRK589845 CBG589845 CLC589845 CUY589845 DEU589845 DOQ589845 DYM589845 EII589845 ESE589845 FCA589845 FLW589845 FVS589845 GFO589845 GPK589845 GZG589845 HJC589845 HSY589845 ICU589845 IMQ589845 IWM589845 JGI589845 JQE589845 KAA589845 KJW589845 KTS589845 LDO589845 LNK589845 LXG589845 MHC589845 MQY589845 NAU589845 NKQ589845 NUM589845 OEI589845 OOE589845 OYA589845 PHW589845 PRS589845 QBO589845 QLK589845 QVG589845 RFC589845 ROY589845 RYU589845 SIQ589845 SSM589845 TCI589845 TME589845 TWA589845 UFW589845 UPS589845 UZO589845 VJK589845 VTG589845 WDC589845 WMY589845 WWU589845 AM655381 KI655381 UE655381 AEA655381 ANW655381 AXS655381 BHO655381 BRK655381 CBG655381 CLC655381 CUY655381 DEU655381 DOQ655381 DYM655381 EII655381 ESE655381 FCA655381 FLW655381 FVS655381 GFO655381 GPK655381 GZG655381 HJC655381 HSY655381 ICU655381 IMQ655381 IWM655381 JGI655381 JQE655381 KAA655381 KJW655381 KTS655381 LDO655381 LNK655381 LXG655381 MHC655381 MQY655381 NAU655381 NKQ655381 NUM655381 OEI655381 OOE655381 OYA655381 PHW655381 PRS655381 QBO655381 QLK655381 QVG655381 RFC655381 ROY655381 RYU655381 SIQ655381 SSM655381 TCI655381 TME655381 TWA655381 UFW655381 UPS655381 UZO655381 VJK655381 VTG655381 WDC655381 WMY655381 WWU655381 AM720917 KI720917 UE720917 AEA720917 ANW720917 AXS720917 BHO720917 BRK720917 CBG720917 CLC720917 CUY720917 DEU720917 DOQ720917 DYM720917 EII720917 ESE720917 FCA720917 FLW720917 FVS720917 GFO720917 GPK720917 GZG720917 HJC720917 HSY720917 ICU720917 IMQ720917 IWM720917 JGI720917 JQE720917 KAA720917 KJW720917 KTS720917 LDO720917 LNK720917 LXG720917 MHC720917 MQY720917 NAU720917 NKQ720917 NUM720917 OEI720917 OOE720917 OYA720917 PHW720917 PRS720917 QBO720917 QLK720917 QVG720917 RFC720917 ROY720917 RYU720917 SIQ720917 SSM720917 TCI720917 TME720917 TWA720917 UFW720917 UPS720917 UZO720917 VJK720917 VTG720917 WDC720917 WMY720917 WWU720917 AM786453 KI786453 UE786453 AEA786453 ANW786453 AXS786453 BHO786453 BRK786453 CBG786453 CLC786453 CUY786453 DEU786453 DOQ786453 DYM786453 EII786453 ESE786453 FCA786453 FLW786453 FVS786453 GFO786453 GPK786453 GZG786453 HJC786453 HSY786453 ICU786453 IMQ786453 IWM786453 JGI786453 JQE786453 KAA786453 KJW786453 KTS786453 LDO786453 LNK786453 LXG786453 MHC786453 MQY786453 NAU786453 NKQ786453 NUM786453 OEI786453 OOE786453 OYA786453 PHW786453 PRS786453 QBO786453 QLK786453 QVG786453 RFC786453 ROY786453 RYU786453 SIQ786453 SSM786453 TCI786453 TME786453 TWA786453 UFW786453 UPS786453 UZO786453 VJK786453 VTG786453 WDC786453 WMY786453 WWU786453 AM851989 KI851989 UE851989 AEA851989 ANW851989 AXS851989 BHO851989 BRK851989 CBG851989 CLC851989 CUY851989 DEU851989 DOQ851989 DYM851989 EII851989 ESE851989 FCA851989 FLW851989 FVS851989 GFO851989 GPK851989 GZG851989 HJC851989 HSY851989 ICU851989 IMQ851989 IWM851989 JGI851989 JQE851989 KAA851989 KJW851989 KTS851989 LDO851989 LNK851989 LXG851989 MHC851989 MQY851989 NAU851989 NKQ851989 NUM851989 OEI851989 OOE851989 OYA851989 PHW851989 PRS851989 QBO851989 QLK851989 QVG851989 RFC851989 ROY851989 RYU851989 SIQ851989 SSM851989 TCI851989 TME851989 TWA851989 UFW851989 UPS851989 UZO851989 VJK851989 VTG851989 WDC851989 WMY851989 WWU851989 AM917525 KI917525 UE917525 AEA917525 ANW917525 AXS917525 BHO917525 BRK917525 CBG917525 CLC917525 CUY917525 DEU917525 DOQ917525 DYM917525 EII917525 ESE917525 FCA917525 FLW917525 FVS917525 GFO917525 GPK917525 GZG917525 HJC917525 HSY917525 ICU917525 IMQ917525 IWM917525 JGI917525 JQE917525 KAA917525 KJW917525 KTS917525 LDO917525 LNK917525 LXG917525 MHC917525 MQY917525 NAU917525 NKQ917525 NUM917525 OEI917525 OOE917525 OYA917525 PHW917525 PRS917525 QBO917525 QLK917525 QVG917525 RFC917525 ROY917525 RYU917525 SIQ917525 SSM917525 TCI917525 TME917525 TWA917525 UFW917525 UPS917525 UZO917525 VJK917525 VTG917525 WDC917525 WMY917525 WWU917525 AM983061 KI983061 UE983061 AEA983061 ANW983061 AXS983061 BHO983061 BRK983061 CBG983061 CLC983061 CUY983061 DEU983061 DOQ983061 DYM983061 EII983061 ESE983061 FCA983061 FLW983061 FVS983061 GFO983061 GPK983061 GZG983061 HJC983061 HSY983061 ICU983061 IMQ983061 IWM983061 JGI983061 JQE983061 KAA983061 KJW983061 KTS983061 LDO983061 LNK983061 LXG983061 MHC983061 MQY983061 NAU983061 NKQ983061 NUM983061 OEI983061 OOE983061 OYA983061 PHW983061 PRS983061 QBO983061 QLK983061 QVG983061 RFC983061 ROY983061 RYU983061 SIQ983061 SSM983061 TCI983061 TME983061 TWA983061 UFW983061 UPS983061 UZO983061 VJK983061 VTG983061 WDC983061 WMY983061 WWU983061 AG22:AG23 KC22:KC23 TY22:TY23 ADU22:ADU23 ANQ22:ANQ23 AXM22:AXM23 BHI22:BHI23 BRE22:BRE23 CBA22:CBA23 CKW22:CKW23 CUS22:CUS23 DEO22:DEO23 DOK22:DOK23 DYG22:DYG23 EIC22:EIC23 ERY22:ERY23 FBU22:FBU23 FLQ22:FLQ23 FVM22:FVM23 GFI22:GFI23 GPE22:GPE23 GZA22:GZA23 HIW22:HIW23 HSS22:HSS23 ICO22:ICO23 IMK22:IMK23 IWG22:IWG23 JGC22:JGC23 JPY22:JPY23 JZU22:JZU23 KJQ22:KJQ23 KTM22:KTM23 LDI22:LDI23 LNE22:LNE23 LXA22:LXA23 MGW22:MGW23 MQS22:MQS23 NAO22:NAO23 NKK22:NKK23 NUG22:NUG23 OEC22:OEC23 ONY22:ONY23 OXU22:OXU23 PHQ22:PHQ23 PRM22:PRM23 QBI22:QBI23 QLE22:QLE23 QVA22:QVA23 REW22:REW23 ROS22:ROS23 RYO22:RYO23 SIK22:SIK23 SSG22:SSG23 TCC22:TCC23 TLY22:TLY23 TVU22:TVU23 UFQ22:UFQ23 UPM22:UPM23 UZI22:UZI23 VJE22:VJE23 VTA22:VTA23 WCW22:WCW23 WMS22:WMS23 WWO22:WWO23 AG65558:AG65559 KC65558:KC65559 TY65558:TY65559 ADU65558:ADU65559 ANQ65558:ANQ65559 AXM65558:AXM65559 BHI65558:BHI65559 BRE65558:BRE65559 CBA65558:CBA65559 CKW65558:CKW65559 CUS65558:CUS65559 DEO65558:DEO65559 DOK65558:DOK65559 DYG65558:DYG65559 EIC65558:EIC65559 ERY65558:ERY65559 FBU65558:FBU65559 FLQ65558:FLQ65559 FVM65558:FVM65559 GFI65558:GFI65559 GPE65558:GPE65559 GZA65558:GZA65559 HIW65558:HIW65559 HSS65558:HSS65559 ICO65558:ICO65559 IMK65558:IMK65559 IWG65558:IWG65559 JGC65558:JGC65559 JPY65558:JPY65559 JZU65558:JZU65559 KJQ65558:KJQ65559 KTM65558:KTM65559 LDI65558:LDI65559 LNE65558:LNE65559 LXA65558:LXA65559 MGW65558:MGW65559 MQS65558:MQS65559 NAO65558:NAO65559 NKK65558:NKK65559 NUG65558:NUG65559 OEC65558:OEC65559 ONY65558:ONY65559 OXU65558:OXU65559 PHQ65558:PHQ65559 PRM65558:PRM65559 QBI65558:QBI65559 QLE65558:QLE65559 QVA65558:QVA65559 REW65558:REW65559 ROS65558:ROS65559 RYO65558:RYO65559 SIK65558:SIK65559 SSG65558:SSG65559 TCC65558:TCC65559 TLY65558:TLY65559 TVU65558:TVU65559 UFQ65558:UFQ65559 UPM65558:UPM65559 UZI65558:UZI65559 VJE65558:VJE65559 VTA65558:VTA65559 WCW65558:WCW65559 WMS65558:WMS65559 WWO65558:WWO65559 AG131094:AG131095 KC131094:KC131095 TY131094:TY131095 ADU131094:ADU131095 ANQ131094:ANQ131095 AXM131094:AXM131095 BHI131094:BHI131095 BRE131094:BRE131095 CBA131094:CBA131095 CKW131094:CKW131095 CUS131094:CUS131095 DEO131094:DEO131095 DOK131094:DOK131095 DYG131094:DYG131095 EIC131094:EIC131095 ERY131094:ERY131095 FBU131094:FBU131095 FLQ131094:FLQ131095 FVM131094:FVM131095 GFI131094:GFI131095 GPE131094:GPE131095 GZA131094:GZA131095 HIW131094:HIW131095 HSS131094:HSS131095 ICO131094:ICO131095 IMK131094:IMK131095 IWG131094:IWG131095 JGC131094:JGC131095 JPY131094:JPY131095 JZU131094:JZU131095 KJQ131094:KJQ131095 KTM131094:KTM131095 LDI131094:LDI131095 LNE131094:LNE131095 LXA131094:LXA131095 MGW131094:MGW131095 MQS131094:MQS131095 NAO131094:NAO131095 NKK131094:NKK131095 NUG131094:NUG131095 OEC131094:OEC131095 ONY131094:ONY131095 OXU131094:OXU131095 PHQ131094:PHQ131095 PRM131094:PRM131095 QBI131094:QBI131095 QLE131094:QLE131095 QVA131094:QVA131095 REW131094:REW131095 ROS131094:ROS131095 RYO131094:RYO131095 SIK131094:SIK131095 SSG131094:SSG131095 TCC131094:TCC131095 TLY131094:TLY131095 TVU131094:TVU131095 UFQ131094:UFQ131095 UPM131094:UPM131095 UZI131094:UZI131095 VJE131094:VJE131095 VTA131094:VTA131095 WCW131094:WCW131095 WMS131094:WMS131095 WWO131094:WWO131095 AG196630:AG196631 KC196630:KC196631 TY196630:TY196631 ADU196630:ADU196631 ANQ196630:ANQ196631 AXM196630:AXM196631 BHI196630:BHI196631 BRE196630:BRE196631 CBA196630:CBA196631 CKW196630:CKW196631 CUS196630:CUS196631 DEO196630:DEO196631 DOK196630:DOK196631 DYG196630:DYG196631 EIC196630:EIC196631 ERY196630:ERY196631 FBU196630:FBU196631 FLQ196630:FLQ196631 FVM196630:FVM196631 GFI196630:GFI196631 GPE196630:GPE196631 GZA196630:GZA196631 HIW196630:HIW196631 HSS196630:HSS196631 ICO196630:ICO196631 IMK196630:IMK196631 IWG196630:IWG196631 JGC196630:JGC196631 JPY196630:JPY196631 JZU196630:JZU196631 KJQ196630:KJQ196631 KTM196630:KTM196631 LDI196630:LDI196631 LNE196630:LNE196631 LXA196630:LXA196631 MGW196630:MGW196631 MQS196630:MQS196631 NAO196630:NAO196631 NKK196630:NKK196631 NUG196630:NUG196631 OEC196630:OEC196631 ONY196630:ONY196631 OXU196630:OXU196631 PHQ196630:PHQ196631 PRM196630:PRM196631 QBI196630:QBI196631 QLE196630:QLE196631 QVA196630:QVA196631 REW196630:REW196631 ROS196630:ROS196631 RYO196630:RYO196631 SIK196630:SIK196631 SSG196630:SSG196631 TCC196630:TCC196631 TLY196630:TLY196631 TVU196630:TVU196631 UFQ196630:UFQ196631 UPM196630:UPM196631 UZI196630:UZI196631 VJE196630:VJE196631 VTA196630:VTA196631 WCW196630:WCW196631 WMS196630:WMS196631 WWO196630:WWO196631 AG262166:AG262167 KC262166:KC262167 TY262166:TY262167 ADU262166:ADU262167 ANQ262166:ANQ262167 AXM262166:AXM262167 BHI262166:BHI262167 BRE262166:BRE262167 CBA262166:CBA262167 CKW262166:CKW262167 CUS262166:CUS262167 DEO262166:DEO262167 DOK262166:DOK262167 DYG262166:DYG262167 EIC262166:EIC262167 ERY262166:ERY262167 FBU262166:FBU262167 FLQ262166:FLQ262167 FVM262166:FVM262167 GFI262166:GFI262167 GPE262166:GPE262167 GZA262166:GZA262167 HIW262166:HIW262167 HSS262166:HSS262167 ICO262166:ICO262167 IMK262166:IMK262167 IWG262166:IWG262167 JGC262166:JGC262167 JPY262166:JPY262167 JZU262166:JZU262167 KJQ262166:KJQ262167 KTM262166:KTM262167 LDI262166:LDI262167 LNE262166:LNE262167 LXA262166:LXA262167 MGW262166:MGW262167 MQS262166:MQS262167 NAO262166:NAO262167 NKK262166:NKK262167 NUG262166:NUG262167 OEC262166:OEC262167 ONY262166:ONY262167 OXU262166:OXU262167 PHQ262166:PHQ262167 PRM262166:PRM262167 QBI262166:QBI262167 QLE262166:QLE262167 QVA262166:QVA262167 REW262166:REW262167 ROS262166:ROS262167 RYO262166:RYO262167 SIK262166:SIK262167 SSG262166:SSG262167 TCC262166:TCC262167 TLY262166:TLY262167 TVU262166:TVU262167 UFQ262166:UFQ262167 UPM262166:UPM262167 UZI262166:UZI262167 VJE262166:VJE262167 VTA262166:VTA262167 WCW262166:WCW262167 WMS262166:WMS262167 WWO262166:WWO262167 AG327702:AG327703 KC327702:KC327703 TY327702:TY327703 ADU327702:ADU327703 ANQ327702:ANQ327703 AXM327702:AXM327703 BHI327702:BHI327703 BRE327702:BRE327703 CBA327702:CBA327703 CKW327702:CKW327703 CUS327702:CUS327703 DEO327702:DEO327703 DOK327702:DOK327703 DYG327702:DYG327703 EIC327702:EIC327703 ERY327702:ERY327703 FBU327702:FBU327703 FLQ327702:FLQ327703 FVM327702:FVM327703 GFI327702:GFI327703 GPE327702:GPE327703 GZA327702:GZA327703 HIW327702:HIW327703 HSS327702:HSS327703 ICO327702:ICO327703 IMK327702:IMK327703 IWG327702:IWG327703 JGC327702:JGC327703 JPY327702:JPY327703 JZU327702:JZU327703 KJQ327702:KJQ327703 KTM327702:KTM327703 LDI327702:LDI327703 LNE327702:LNE327703 LXA327702:LXA327703 MGW327702:MGW327703 MQS327702:MQS327703 NAO327702:NAO327703 NKK327702:NKK327703 NUG327702:NUG327703 OEC327702:OEC327703 ONY327702:ONY327703 OXU327702:OXU327703 PHQ327702:PHQ327703 PRM327702:PRM327703 QBI327702:QBI327703 QLE327702:QLE327703 QVA327702:QVA327703 REW327702:REW327703 ROS327702:ROS327703 RYO327702:RYO327703 SIK327702:SIK327703 SSG327702:SSG327703 TCC327702:TCC327703 TLY327702:TLY327703 TVU327702:TVU327703 UFQ327702:UFQ327703 UPM327702:UPM327703 UZI327702:UZI327703 VJE327702:VJE327703 VTA327702:VTA327703 WCW327702:WCW327703 WMS327702:WMS327703 WWO327702:WWO327703 AG393238:AG393239 KC393238:KC393239 TY393238:TY393239 ADU393238:ADU393239 ANQ393238:ANQ393239 AXM393238:AXM393239 BHI393238:BHI393239 BRE393238:BRE393239 CBA393238:CBA393239 CKW393238:CKW393239 CUS393238:CUS393239 DEO393238:DEO393239 DOK393238:DOK393239 DYG393238:DYG393239 EIC393238:EIC393239 ERY393238:ERY393239 FBU393238:FBU393239 FLQ393238:FLQ393239 FVM393238:FVM393239 GFI393238:GFI393239 GPE393238:GPE393239 GZA393238:GZA393239 HIW393238:HIW393239 HSS393238:HSS393239 ICO393238:ICO393239 IMK393238:IMK393239 IWG393238:IWG393239 JGC393238:JGC393239 JPY393238:JPY393239 JZU393238:JZU393239 KJQ393238:KJQ393239 KTM393238:KTM393239 LDI393238:LDI393239 LNE393238:LNE393239 LXA393238:LXA393239 MGW393238:MGW393239 MQS393238:MQS393239 NAO393238:NAO393239 NKK393238:NKK393239 NUG393238:NUG393239 OEC393238:OEC393239 ONY393238:ONY393239 OXU393238:OXU393239 PHQ393238:PHQ393239 PRM393238:PRM393239 QBI393238:QBI393239 QLE393238:QLE393239 QVA393238:QVA393239 REW393238:REW393239 ROS393238:ROS393239 RYO393238:RYO393239 SIK393238:SIK393239 SSG393238:SSG393239 TCC393238:TCC393239 TLY393238:TLY393239 TVU393238:TVU393239 UFQ393238:UFQ393239 UPM393238:UPM393239 UZI393238:UZI393239 VJE393238:VJE393239 VTA393238:VTA393239 WCW393238:WCW393239 WMS393238:WMS393239 WWO393238:WWO393239 AG458774:AG458775 KC458774:KC458775 TY458774:TY458775 ADU458774:ADU458775 ANQ458774:ANQ458775 AXM458774:AXM458775 BHI458774:BHI458775 BRE458774:BRE458775 CBA458774:CBA458775 CKW458774:CKW458775 CUS458774:CUS458775 DEO458774:DEO458775 DOK458774:DOK458775 DYG458774:DYG458775 EIC458774:EIC458775 ERY458774:ERY458775 FBU458774:FBU458775 FLQ458774:FLQ458775 FVM458774:FVM458775 GFI458774:GFI458775 GPE458774:GPE458775 GZA458774:GZA458775 HIW458774:HIW458775 HSS458774:HSS458775 ICO458774:ICO458775 IMK458774:IMK458775 IWG458774:IWG458775 JGC458774:JGC458775 JPY458774:JPY458775 JZU458774:JZU458775 KJQ458774:KJQ458775 KTM458774:KTM458775 LDI458774:LDI458775 LNE458774:LNE458775 LXA458774:LXA458775 MGW458774:MGW458775 MQS458774:MQS458775 NAO458774:NAO458775 NKK458774:NKK458775 NUG458774:NUG458775 OEC458774:OEC458775 ONY458774:ONY458775 OXU458774:OXU458775 PHQ458774:PHQ458775 PRM458774:PRM458775 QBI458774:QBI458775 QLE458774:QLE458775 QVA458774:QVA458775 REW458774:REW458775 ROS458774:ROS458775 RYO458774:RYO458775 SIK458774:SIK458775 SSG458774:SSG458775 TCC458774:TCC458775 TLY458774:TLY458775 TVU458774:TVU458775 UFQ458774:UFQ458775 UPM458774:UPM458775 UZI458774:UZI458775 VJE458774:VJE458775 VTA458774:VTA458775 WCW458774:WCW458775 WMS458774:WMS458775 WWO458774:WWO458775 AG524310:AG524311 KC524310:KC524311 TY524310:TY524311 ADU524310:ADU524311 ANQ524310:ANQ524311 AXM524310:AXM524311 BHI524310:BHI524311 BRE524310:BRE524311 CBA524310:CBA524311 CKW524310:CKW524311 CUS524310:CUS524311 DEO524310:DEO524311 DOK524310:DOK524311 DYG524310:DYG524311 EIC524310:EIC524311 ERY524310:ERY524311 FBU524310:FBU524311 FLQ524310:FLQ524311 FVM524310:FVM524311 GFI524310:GFI524311 GPE524310:GPE524311 GZA524310:GZA524311 HIW524310:HIW524311 HSS524310:HSS524311 ICO524310:ICO524311 IMK524310:IMK524311 IWG524310:IWG524311 JGC524310:JGC524311 JPY524310:JPY524311 JZU524310:JZU524311 KJQ524310:KJQ524311 KTM524310:KTM524311 LDI524310:LDI524311 LNE524310:LNE524311 LXA524310:LXA524311 MGW524310:MGW524311 MQS524310:MQS524311 NAO524310:NAO524311 NKK524310:NKK524311 NUG524310:NUG524311 OEC524310:OEC524311 ONY524310:ONY524311 OXU524310:OXU524311 PHQ524310:PHQ524311 PRM524310:PRM524311 QBI524310:QBI524311 QLE524310:QLE524311 QVA524310:QVA524311 REW524310:REW524311 ROS524310:ROS524311 RYO524310:RYO524311 SIK524310:SIK524311 SSG524310:SSG524311 TCC524310:TCC524311 TLY524310:TLY524311 TVU524310:TVU524311 UFQ524310:UFQ524311 UPM524310:UPM524311 UZI524310:UZI524311 VJE524310:VJE524311 VTA524310:VTA524311 WCW524310:WCW524311 WMS524310:WMS524311 WWO524310:WWO524311 AG589846:AG589847 KC589846:KC589847 TY589846:TY589847 ADU589846:ADU589847 ANQ589846:ANQ589847 AXM589846:AXM589847 BHI589846:BHI589847 BRE589846:BRE589847 CBA589846:CBA589847 CKW589846:CKW589847 CUS589846:CUS589847 DEO589846:DEO589847 DOK589846:DOK589847 DYG589846:DYG589847 EIC589846:EIC589847 ERY589846:ERY589847 FBU589846:FBU589847 FLQ589846:FLQ589847 FVM589846:FVM589847 GFI589846:GFI589847 GPE589846:GPE589847 GZA589846:GZA589847 HIW589846:HIW589847 HSS589846:HSS589847 ICO589846:ICO589847 IMK589846:IMK589847 IWG589846:IWG589847 JGC589846:JGC589847 JPY589846:JPY589847 JZU589846:JZU589847 KJQ589846:KJQ589847 KTM589846:KTM589847 LDI589846:LDI589847 LNE589846:LNE589847 LXA589846:LXA589847 MGW589846:MGW589847 MQS589846:MQS589847 NAO589846:NAO589847 NKK589846:NKK589847 NUG589846:NUG589847 OEC589846:OEC589847 ONY589846:ONY589847 OXU589846:OXU589847 PHQ589846:PHQ589847 PRM589846:PRM589847 QBI589846:QBI589847 QLE589846:QLE589847 QVA589846:QVA589847 REW589846:REW589847 ROS589846:ROS589847 RYO589846:RYO589847 SIK589846:SIK589847 SSG589846:SSG589847 TCC589846:TCC589847 TLY589846:TLY589847 TVU589846:TVU589847 UFQ589846:UFQ589847 UPM589846:UPM589847 UZI589846:UZI589847 VJE589846:VJE589847 VTA589846:VTA589847 WCW589846:WCW589847 WMS589846:WMS589847 WWO589846:WWO589847 AG655382:AG655383 KC655382:KC655383 TY655382:TY655383 ADU655382:ADU655383 ANQ655382:ANQ655383 AXM655382:AXM655383 BHI655382:BHI655383 BRE655382:BRE655383 CBA655382:CBA655383 CKW655382:CKW655383 CUS655382:CUS655383 DEO655382:DEO655383 DOK655382:DOK655383 DYG655382:DYG655383 EIC655382:EIC655383 ERY655382:ERY655383 FBU655382:FBU655383 FLQ655382:FLQ655383 FVM655382:FVM655383 GFI655382:GFI655383 GPE655382:GPE655383 GZA655382:GZA655383 HIW655382:HIW655383 HSS655382:HSS655383 ICO655382:ICO655383 IMK655382:IMK655383 IWG655382:IWG655383 JGC655382:JGC655383 JPY655382:JPY655383 JZU655382:JZU655383 KJQ655382:KJQ655383 KTM655382:KTM655383 LDI655382:LDI655383 LNE655382:LNE655383 LXA655382:LXA655383 MGW655382:MGW655383 MQS655382:MQS655383 NAO655382:NAO655383 NKK655382:NKK655383 NUG655382:NUG655383 OEC655382:OEC655383 ONY655382:ONY655383 OXU655382:OXU655383 PHQ655382:PHQ655383 PRM655382:PRM655383 QBI655382:QBI655383 QLE655382:QLE655383 QVA655382:QVA655383 REW655382:REW655383 ROS655382:ROS655383 RYO655382:RYO655383 SIK655382:SIK655383 SSG655382:SSG655383 TCC655382:TCC655383 TLY655382:TLY655383 TVU655382:TVU655383 UFQ655382:UFQ655383 UPM655382:UPM655383 UZI655382:UZI655383 VJE655382:VJE655383 VTA655382:VTA655383 WCW655382:WCW655383 WMS655382:WMS655383 WWO655382:WWO655383 AG720918:AG720919 KC720918:KC720919 TY720918:TY720919 ADU720918:ADU720919 ANQ720918:ANQ720919 AXM720918:AXM720919 BHI720918:BHI720919 BRE720918:BRE720919 CBA720918:CBA720919 CKW720918:CKW720919 CUS720918:CUS720919 DEO720918:DEO720919 DOK720918:DOK720919 DYG720918:DYG720919 EIC720918:EIC720919 ERY720918:ERY720919 FBU720918:FBU720919 FLQ720918:FLQ720919 FVM720918:FVM720919 GFI720918:GFI720919 GPE720918:GPE720919 GZA720918:GZA720919 HIW720918:HIW720919 HSS720918:HSS720919 ICO720918:ICO720919 IMK720918:IMK720919 IWG720918:IWG720919 JGC720918:JGC720919 JPY720918:JPY720919 JZU720918:JZU720919 KJQ720918:KJQ720919 KTM720918:KTM720919 LDI720918:LDI720919 LNE720918:LNE720919 LXA720918:LXA720919 MGW720918:MGW720919 MQS720918:MQS720919 NAO720918:NAO720919 NKK720918:NKK720919 NUG720918:NUG720919 OEC720918:OEC720919 ONY720918:ONY720919 OXU720918:OXU720919 PHQ720918:PHQ720919 PRM720918:PRM720919 QBI720918:QBI720919 QLE720918:QLE720919 QVA720918:QVA720919 REW720918:REW720919 ROS720918:ROS720919 RYO720918:RYO720919 SIK720918:SIK720919 SSG720918:SSG720919 TCC720918:TCC720919 TLY720918:TLY720919 TVU720918:TVU720919 UFQ720918:UFQ720919 UPM720918:UPM720919 UZI720918:UZI720919 VJE720918:VJE720919 VTA720918:VTA720919 WCW720918:WCW720919 WMS720918:WMS720919 WWO720918:WWO720919 AG786454:AG786455 KC786454:KC786455 TY786454:TY786455 ADU786454:ADU786455 ANQ786454:ANQ786455 AXM786454:AXM786455 BHI786454:BHI786455 BRE786454:BRE786455 CBA786454:CBA786455 CKW786454:CKW786455 CUS786454:CUS786455 DEO786454:DEO786455 DOK786454:DOK786455 DYG786454:DYG786455 EIC786454:EIC786455 ERY786454:ERY786455 FBU786454:FBU786455 FLQ786454:FLQ786455 FVM786454:FVM786455 GFI786454:GFI786455 GPE786454:GPE786455 GZA786454:GZA786455 HIW786454:HIW786455 HSS786454:HSS786455 ICO786454:ICO786455 IMK786454:IMK786455 IWG786454:IWG786455 JGC786454:JGC786455 JPY786454:JPY786455 JZU786454:JZU786455 KJQ786454:KJQ786455 KTM786454:KTM786455 LDI786454:LDI786455 LNE786454:LNE786455 LXA786454:LXA786455 MGW786454:MGW786455 MQS786454:MQS786455 NAO786454:NAO786455 NKK786454:NKK786455 NUG786454:NUG786455 OEC786454:OEC786455 ONY786454:ONY786455 OXU786454:OXU786455 PHQ786454:PHQ786455 PRM786454:PRM786455 QBI786454:QBI786455 QLE786454:QLE786455 QVA786454:QVA786455 REW786454:REW786455 ROS786454:ROS786455 RYO786454:RYO786455 SIK786454:SIK786455 SSG786454:SSG786455 TCC786454:TCC786455 TLY786454:TLY786455 TVU786454:TVU786455 UFQ786454:UFQ786455 UPM786454:UPM786455 UZI786454:UZI786455 VJE786454:VJE786455 VTA786454:VTA786455 WCW786454:WCW786455 WMS786454:WMS786455 WWO786454:WWO786455 AG851990:AG851991 KC851990:KC851991 TY851990:TY851991 ADU851990:ADU851991 ANQ851990:ANQ851991 AXM851990:AXM851991 BHI851990:BHI851991 BRE851990:BRE851991 CBA851990:CBA851991 CKW851990:CKW851991 CUS851990:CUS851991 DEO851990:DEO851991 DOK851990:DOK851991 DYG851990:DYG851991 EIC851990:EIC851991 ERY851990:ERY851991 FBU851990:FBU851991 FLQ851990:FLQ851991 FVM851990:FVM851991 GFI851990:GFI851991 GPE851990:GPE851991 GZA851990:GZA851991 HIW851990:HIW851991 HSS851990:HSS851991 ICO851990:ICO851991 IMK851990:IMK851991 IWG851990:IWG851991 JGC851990:JGC851991 JPY851990:JPY851991 JZU851990:JZU851991 KJQ851990:KJQ851991 KTM851990:KTM851991 LDI851990:LDI851991 LNE851990:LNE851991 LXA851990:LXA851991 MGW851990:MGW851991 MQS851990:MQS851991 NAO851990:NAO851991 NKK851990:NKK851991 NUG851990:NUG851991 OEC851990:OEC851991 ONY851990:ONY851991 OXU851990:OXU851991 PHQ851990:PHQ851991 PRM851990:PRM851991 QBI851990:QBI851991 QLE851990:QLE851991 QVA851990:QVA851991 REW851990:REW851991 ROS851990:ROS851991 RYO851990:RYO851991 SIK851990:SIK851991 SSG851990:SSG851991 TCC851990:TCC851991 TLY851990:TLY851991 TVU851990:TVU851991 UFQ851990:UFQ851991 UPM851990:UPM851991 UZI851990:UZI851991 VJE851990:VJE851991 VTA851990:VTA851991 WCW851990:WCW851991 WMS851990:WMS851991 WWO851990:WWO851991 AG917526:AG917527 KC917526:KC917527 TY917526:TY917527 ADU917526:ADU917527 ANQ917526:ANQ917527 AXM917526:AXM917527 BHI917526:BHI917527 BRE917526:BRE917527 CBA917526:CBA917527 CKW917526:CKW917527 CUS917526:CUS917527 DEO917526:DEO917527 DOK917526:DOK917527 DYG917526:DYG917527 EIC917526:EIC917527 ERY917526:ERY917527 FBU917526:FBU917527 FLQ917526:FLQ917527 FVM917526:FVM917527 GFI917526:GFI917527 GPE917526:GPE917527 GZA917526:GZA917527 HIW917526:HIW917527 HSS917526:HSS917527 ICO917526:ICO917527 IMK917526:IMK917527 IWG917526:IWG917527 JGC917526:JGC917527 JPY917526:JPY917527 JZU917526:JZU917527 KJQ917526:KJQ917527 KTM917526:KTM917527 LDI917526:LDI917527 LNE917526:LNE917527 LXA917526:LXA917527 MGW917526:MGW917527 MQS917526:MQS917527 NAO917526:NAO917527 NKK917526:NKK917527 NUG917526:NUG917527 OEC917526:OEC917527 ONY917526:ONY917527 OXU917526:OXU917527 PHQ917526:PHQ917527 PRM917526:PRM917527 QBI917526:QBI917527 QLE917526:QLE917527 QVA917526:QVA917527 REW917526:REW917527 ROS917526:ROS917527 RYO917526:RYO917527 SIK917526:SIK917527 SSG917526:SSG917527 TCC917526:TCC917527 TLY917526:TLY917527 TVU917526:TVU917527 UFQ917526:UFQ917527 UPM917526:UPM917527 UZI917526:UZI917527 VJE917526:VJE917527 VTA917526:VTA917527 WCW917526:WCW917527 WMS917526:WMS917527 WWO917526:WWO917527 AG983062:AG983063 KC983062:KC983063 TY983062:TY983063 ADU983062:ADU983063 ANQ983062:ANQ983063 AXM983062:AXM983063 BHI983062:BHI983063 BRE983062:BRE983063 CBA983062:CBA983063 CKW983062:CKW983063 CUS983062:CUS983063 DEO983062:DEO983063 DOK983062:DOK983063 DYG983062:DYG983063 EIC983062:EIC983063 ERY983062:ERY983063 FBU983062:FBU983063 FLQ983062:FLQ983063 FVM983062:FVM983063 GFI983062:GFI983063 GPE983062:GPE983063 GZA983062:GZA983063 HIW983062:HIW983063 HSS983062:HSS983063 ICO983062:ICO983063 IMK983062:IMK983063 IWG983062:IWG983063 JGC983062:JGC983063 JPY983062:JPY983063 JZU983062:JZU983063 KJQ983062:KJQ983063 KTM983062:KTM983063 LDI983062:LDI983063 LNE983062:LNE983063 LXA983062:LXA983063 MGW983062:MGW983063 MQS983062:MQS983063 NAO983062:NAO983063 NKK983062:NKK983063 NUG983062:NUG983063 OEC983062:OEC983063 ONY983062:ONY983063 OXU983062:OXU983063 PHQ983062:PHQ983063 PRM983062:PRM983063 QBI983062:QBI983063 QLE983062:QLE983063 QVA983062:QVA983063 REW983062:REW983063 ROS983062:ROS983063 RYO983062:RYO983063 SIK983062:SIK983063 SSG983062:SSG983063 TCC983062:TCC983063 TLY983062:TLY983063 TVU983062:TVU983063 UFQ983062:UFQ983063 UPM983062:UPM983063 UZI983062:UZI983063 VJE983062:VJE983063 VTA983062:VTA983063 WCW983062:WCW983063 WMS983062:WMS983063" xr:uid="{00000000-0002-0000-0800-000000000000}">
      <formula1>"x"</formula1>
      <formula2>0</formula2>
    </dataValidation>
    <dataValidation type="list" showDropDown="1" showInputMessage="1" showErrorMessage="1" error="Vyznačí sa iba  x" prompt="_x000a_   Vyznačí sa x,     _x000a_ ak ide o riadnu_x000a_účtovnú závierku" sqref="WXE983078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U22:U23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WWC22:WWC23 U65558:U65559 JQ65558:JQ65559 TM65558:TM65559 ADI65558:ADI65559 ANE65558:ANE65559 AXA65558:AXA65559 BGW65558:BGW65559 BQS65558:BQS65559 CAO65558:CAO65559 CKK65558:CKK65559 CUG65558:CUG65559 DEC65558:DEC65559 DNY65558:DNY65559 DXU65558:DXU65559 EHQ65558:EHQ65559 ERM65558:ERM65559 FBI65558:FBI65559 FLE65558:FLE65559 FVA65558:FVA65559 GEW65558:GEW65559 GOS65558:GOS65559 GYO65558:GYO65559 HIK65558:HIK65559 HSG65558:HSG65559 ICC65558:ICC65559 ILY65558:ILY65559 IVU65558:IVU65559 JFQ65558:JFQ65559 JPM65558:JPM65559 JZI65558:JZI65559 KJE65558:KJE65559 KTA65558:KTA65559 LCW65558:LCW65559 LMS65558:LMS65559 LWO65558:LWO65559 MGK65558:MGK65559 MQG65558:MQG65559 NAC65558:NAC65559 NJY65558:NJY65559 NTU65558:NTU65559 ODQ65558:ODQ65559 ONM65558:ONM65559 OXI65558:OXI65559 PHE65558:PHE65559 PRA65558:PRA65559 QAW65558:QAW65559 QKS65558:QKS65559 QUO65558:QUO65559 REK65558:REK65559 ROG65558:ROG65559 RYC65558:RYC65559 SHY65558:SHY65559 SRU65558:SRU65559 TBQ65558:TBQ65559 TLM65558:TLM65559 TVI65558:TVI65559 UFE65558:UFE65559 UPA65558:UPA65559 UYW65558:UYW65559 VIS65558:VIS65559 VSO65558:VSO65559 WCK65558:WCK65559 WMG65558:WMG65559 WWC65558:WWC65559 U131094:U131095 JQ131094:JQ131095 TM131094:TM131095 ADI131094:ADI131095 ANE131094:ANE131095 AXA131094:AXA131095 BGW131094:BGW131095 BQS131094:BQS131095 CAO131094:CAO131095 CKK131094:CKK131095 CUG131094:CUG131095 DEC131094:DEC131095 DNY131094:DNY131095 DXU131094:DXU131095 EHQ131094:EHQ131095 ERM131094:ERM131095 FBI131094:FBI131095 FLE131094:FLE131095 FVA131094:FVA131095 GEW131094:GEW131095 GOS131094:GOS131095 GYO131094:GYO131095 HIK131094:HIK131095 HSG131094:HSG131095 ICC131094:ICC131095 ILY131094:ILY131095 IVU131094:IVU131095 JFQ131094:JFQ131095 JPM131094:JPM131095 JZI131094:JZI131095 KJE131094:KJE131095 KTA131094:KTA131095 LCW131094:LCW131095 LMS131094:LMS131095 LWO131094:LWO131095 MGK131094:MGK131095 MQG131094:MQG131095 NAC131094:NAC131095 NJY131094:NJY131095 NTU131094:NTU131095 ODQ131094:ODQ131095 ONM131094:ONM131095 OXI131094:OXI131095 PHE131094:PHE131095 PRA131094:PRA131095 QAW131094:QAW131095 QKS131094:QKS131095 QUO131094:QUO131095 REK131094:REK131095 ROG131094:ROG131095 RYC131094:RYC131095 SHY131094:SHY131095 SRU131094:SRU131095 TBQ131094:TBQ131095 TLM131094:TLM131095 TVI131094:TVI131095 UFE131094:UFE131095 UPA131094:UPA131095 UYW131094:UYW131095 VIS131094:VIS131095 VSO131094:VSO131095 WCK131094:WCK131095 WMG131094:WMG131095 WWC131094:WWC131095 U196630:U196631 JQ196630:JQ196631 TM196630:TM196631 ADI196630:ADI196631 ANE196630:ANE196631 AXA196630:AXA196631 BGW196630:BGW196631 BQS196630:BQS196631 CAO196630:CAO196631 CKK196630:CKK196631 CUG196630:CUG196631 DEC196630:DEC196631 DNY196630:DNY196631 DXU196630:DXU196631 EHQ196630:EHQ196631 ERM196630:ERM196631 FBI196630:FBI196631 FLE196630:FLE196631 FVA196630:FVA196631 GEW196630:GEW196631 GOS196630:GOS196631 GYO196630:GYO196631 HIK196630:HIK196631 HSG196630:HSG196631 ICC196630:ICC196631 ILY196630:ILY196631 IVU196630:IVU196631 JFQ196630:JFQ196631 JPM196630:JPM196631 JZI196630:JZI196631 KJE196630:KJE196631 KTA196630:KTA196631 LCW196630:LCW196631 LMS196630:LMS196631 LWO196630:LWO196631 MGK196630:MGK196631 MQG196630:MQG196631 NAC196630:NAC196631 NJY196630:NJY196631 NTU196630:NTU196631 ODQ196630:ODQ196631 ONM196630:ONM196631 OXI196630:OXI196631 PHE196630:PHE196631 PRA196630:PRA196631 QAW196630:QAW196631 QKS196630:QKS196631 QUO196630:QUO196631 REK196630:REK196631 ROG196630:ROG196631 RYC196630:RYC196631 SHY196630:SHY196631 SRU196630:SRU196631 TBQ196630:TBQ196631 TLM196630:TLM196631 TVI196630:TVI196631 UFE196630:UFE196631 UPA196630:UPA196631 UYW196630:UYW196631 VIS196630:VIS196631 VSO196630:VSO196631 WCK196630:WCK196631 WMG196630:WMG196631 WWC196630:WWC196631 U262166:U262167 JQ262166:JQ262167 TM262166:TM262167 ADI262166:ADI262167 ANE262166:ANE262167 AXA262166:AXA262167 BGW262166:BGW262167 BQS262166:BQS262167 CAO262166:CAO262167 CKK262166:CKK262167 CUG262166:CUG262167 DEC262166:DEC262167 DNY262166:DNY262167 DXU262166:DXU262167 EHQ262166:EHQ262167 ERM262166:ERM262167 FBI262166:FBI262167 FLE262166:FLE262167 FVA262166:FVA262167 GEW262166:GEW262167 GOS262166:GOS262167 GYO262166:GYO262167 HIK262166:HIK262167 HSG262166:HSG262167 ICC262166:ICC262167 ILY262166:ILY262167 IVU262166:IVU262167 JFQ262166:JFQ262167 JPM262166:JPM262167 JZI262166:JZI262167 KJE262166:KJE262167 KTA262166:KTA262167 LCW262166:LCW262167 LMS262166:LMS262167 LWO262166:LWO262167 MGK262166:MGK262167 MQG262166:MQG262167 NAC262166:NAC262167 NJY262166:NJY262167 NTU262166:NTU262167 ODQ262166:ODQ262167 ONM262166:ONM262167 OXI262166:OXI262167 PHE262166:PHE262167 PRA262166:PRA262167 QAW262166:QAW262167 QKS262166:QKS262167 QUO262166:QUO262167 REK262166:REK262167 ROG262166:ROG262167 RYC262166:RYC262167 SHY262166:SHY262167 SRU262166:SRU262167 TBQ262166:TBQ262167 TLM262166:TLM262167 TVI262166:TVI262167 UFE262166:UFE262167 UPA262166:UPA262167 UYW262166:UYW262167 VIS262166:VIS262167 VSO262166:VSO262167 WCK262166:WCK262167 WMG262166:WMG262167 WWC262166:WWC262167 U327702:U327703 JQ327702:JQ327703 TM327702:TM327703 ADI327702:ADI327703 ANE327702:ANE327703 AXA327702:AXA327703 BGW327702:BGW327703 BQS327702:BQS327703 CAO327702:CAO327703 CKK327702:CKK327703 CUG327702:CUG327703 DEC327702:DEC327703 DNY327702:DNY327703 DXU327702:DXU327703 EHQ327702:EHQ327703 ERM327702:ERM327703 FBI327702:FBI327703 FLE327702:FLE327703 FVA327702:FVA327703 GEW327702:GEW327703 GOS327702:GOS327703 GYO327702:GYO327703 HIK327702:HIK327703 HSG327702:HSG327703 ICC327702:ICC327703 ILY327702:ILY327703 IVU327702:IVU327703 JFQ327702:JFQ327703 JPM327702:JPM327703 JZI327702:JZI327703 KJE327702:KJE327703 KTA327702:KTA327703 LCW327702:LCW327703 LMS327702:LMS327703 LWO327702:LWO327703 MGK327702:MGK327703 MQG327702:MQG327703 NAC327702:NAC327703 NJY327702:NJY327703 NTU327702:NTU327703 ODQ327702:ODQ327703 ONM327702:ONM327703 OXI327702:OXI327703 PHE327702:PHE327703 PRA327702:PRA327703 QAW327702:QAW327703 QKS327702:QKS327703 QUO327702:QUO327703 REK327702:REK327703 ROG327702:ROG327703 RYC327702:RYC327703 SHY327702:SHY327703 SRU327702:SRU327703 TBQ327702:TBQ327703 TLM327702:TLM327703 TVI327702:TVI327703 UFE327702:UFE327703 UPA327702:UPA327703 UYW327702:UYW327703 VIS327702:VIS327703 VSO327702:VSO327703 WCK327702:WCK327703 WMG327702:WMG327703 WWC327702:WWC327703 U393238:U393239 JQ393238:JQ393239 TM393238:TM393239 ADI393238:ADI393239 ANE393238:ANE393239 AXA393238:AXA393239 BGW393238:BGW393239 BQS393238:BQS393239 CAO393238:CAO393239 CKK393238:CKK393239 CUG393238:CUG393239 DEC393238:DEC393239 DNY393238:DNY393239 DXU393238:DXU393239 EHQ393238:EHQ393239 ERM393238:ERM393239 FBI393238:FBI393239 FLE393238:FLE393239 FVA393238:FVA393239 GEW393238:GEW393239 GOS393238:GOS393239 GYO393238:GYO393239 HIK393238:HIK393239 HSG393238:HSG393239 ICC393238:ICC393239 ILY393238:ILY393239 IVU393238:IVU393239 JFQ393238:JFQ393239 JPM393238:JPM393239 JZI393238:JZI393239 KJE393238:KJE393239 KTA393238:KTA393239 LCW393238:LCW393239 LMS393238:LMS393239 LWO393238:LWO393239 MGK393238:MGK393239 MQG393238:MQG393239 NAC393238:NAC393239 NJY393238:NJY393239 NTU393238:NTU393239 ODQ393238:ODQ393239 ONM393238:ONM393239 OXI393238:OXI393239 PHE393238:PHE393239 PRA393238:PRA393239 QAW393238:QAW393239 QKS393238:QKS393239 QUO393238:QUO393239 REK393238:REK393239 ROG393238:ROG393239 RYC393238:RYC393239 SHY393238:SHY393239 SRU393238:SRU393239 TBQ393238:TBQ393239 TLM393238:TLM393239 TVI393238:TVI393239 UFE393238:UFE393239 UPA393238:UPA393239 UYW393238:UYW393239 VIS393238:VIS393239 VSO393238:VSO393239 WCK393238:WCK393239 WMG393238:WMG393239 WWC393238:WWC393239 U458774:U458775 JQ458774:JQ458775 TM458774:TM458775 ADI458774:ADI458775 ANE458774:ANE458775 AXA458774:AXA458775 BGW458774:BGW458775 BQS458774:BQS458775 CAO458774:CAO458775 CKK458774:CKK458775 CUG458774:CUG458775 DEC458774:DEC458775 DNY458774:DNY458775 DXU458774:DXU458775 EHQ458774:EHQ458775 ERM458774:ERM458775 FBI458774:FBI458775 FLE458774:FLE458775 FVA458774:FVA458775 GEW458774:GEW458775 GOS458774:GOS458775 GYO458774:GYO458775 HIK458774:HIK458775 HSG458774:HSG458775 ICC458774:ICC458775 ILY458774:ILY458775 IVU458774:IVU458775 JFQ458774:JFQ458775 JPM458774:JPM458775 JZI458774:JZI458775 KJE458774:KJE458775 KTA458774:KTA458775 LCW458774:LCW458775 LMS458774:LMS458775 LWO458774:LWO458775 MGK458774:MGK458775 MQG458774:MQG458775 NAC458774:NAC458775 NJY458774:NJY458775 NTU458774:NTU458775 ODQ458774:ODQ458775 ONM458774:ONM458775 OXI458774:OXI458775 PHE458774:PHE458775 PRA458774:PRA458775 QAW458774:QAW458775 QKS458774:QKS458775 QUO458774:QUO458775 REK458774:REK458775 ROG458774:ROG458775 RYC458774:RYC458775 SHY458774:SHY458775 SRU458774:SRU458775 TBQ458774:TBQ458775 TLM458774:TLM458775 TVI458774:TVI458775 UFE458774:UFE458775 UPA458774:UPA458775 UYW458774:UYW458775 VIS458774:VIS458775 VSO458774:VSO458775 WCK458774:WCK458775 WMG458774:WMG458775 WWC458774:WWC458775 U524310:U524311 JQ524310:JQ524311 TM524310:TM524311 ADI524310:ADI524311 ANE524310:ANE524311 AXA524310:AXA524311 BGW524310:BGW524311 BQS524310:BQS524311 CAO524310:CAO524311 CKK524310:CKK524311 CUG524310:CUG524311 DEC524310:DEC524311 DNY524310:DNY524311 DXU524310:DXU524311 EHQ524310:EHQ524311 ERM524310:ERM524311 FBI524310:FBI524311 FLE524310:FLE524311 FVA524310:FVA524311 GEW524310:GEW524311 GOS524310:GOS524311 GYO524310:GYO524311 HIK524310:HIK524311 HSG524310:HSG524311 ICC524310:ICC524311 ILY524310:ILY524311 IVU524310:IVU524311 JFQ524310:JFQ524311 JPM524310:JPM524311 JZI524310:JZI524311 KJE524310:KJE524311 KTA524310:KTA524311 LCW524310:LCW524311 LMS524310:LMS524311 LWO524310:LWO524311 MGK524310:MGK524311 MQG524310:MQG524311 NAC524310:NAC524311 NJY524310:NJY524311 NTU524310:NTU524311 ODQ524310:ODQ524311 ONM524310:ONM524311 OXI524310:OXI524311 PHE524310:PHE524311 PRA524310:PRA524311 QAW524310:QAW524311 QKS524310:QKS524311 QUO524310:QUO524311 REK524310:REK524311 ROG524310:ROG524311 RYC524310:RYC524311 SHY524310:SHY524311 SRU524310:SRU524311 TBQ524310:TBQ524311 TLM524310:TLM524311 TVI524310:TVI524311 UFE524310:UFE524311 UPA524310:UPA524311 UYW524310:UYW524311 VIS524310:VIS524311 VSO524310:VSO524311 WCK524310:WCK524311 WMG524310:WMG524311 WWC524310:WWC524311 U589846:U589847 JQ589846:JQ589847 TM589846:TM589847 ADI589846:ADI589847 ANE589846:ANE589847 AXA589846:AXA589847 BGW589846:BGW589847 BQS589846:BQS589847 CAO589846:CAO589847 CKK589846:CKK589847 CUG589846:CUG589847 DEC589846:DEC589847 DNY589846:DNY589847 DXU589846:DXU589847 EHQ589846:EHQ589847 ERM589846:ERM589847 FBI589846:FBI589847 FLE589846:FLE589847 FVA589846:FVA589847 GEW589846:GEW589847 GOS589846:GOS589847 GYO589846:GYO589847 HIK589846:HIK589847 HSG589846:HSG589847 ICC589846:ICC589847 ILY589846:ILY589847 IVU589846:IVU589847 JFQ589846:JFQ589847 JPM589846:JPM589847 JZI589846:JZI589847 KJE589846:KJE589847 KTA589846:KTA589847 LCW589846:LCW589847 LMS589846:LMS589847 LWO589846:LWO589847 MGK589846:MGK589847 MQG589846:MQG589847 NAC589846:NAC589847 NJY589846:NJY589847 NTU589846:NTU589847 ODQ589846:ODQ589847 ONM589846:ONM589847 OXI589846:OXI589847 PHE589846:PHE589847 PRA589846:PRA589847 QAW589846:QAW589847 QKS589846:QKS589847 QUO589846:QUO589847 REK589846:REK589847 ROG589846:ROG589847 RYC589846:RYC589847 SHY589846:SHY589847 SRU589846:SRU589847 TBQ589846:TBQ589847 TLM589846:TLM589847 TVI589846:TVI589847 UFE589846:UFE589847 UPA589846:UPA589847 UYW589846:UYW589847 VIS589846:VIS589847 VSO589846:VSO589847 WCK589846:WCK589847 WMG589846:WMG589847 WWC589846:WWC589847 U655382:U655383 JQ655382:JQ655383 TM655382:TM655383 ADI655382:ADI655383 ANE655382:ANE655383 AXA655382:AXA655383 BGW655382:BGW655383 BQS655382:BQS655383 CAO655382:CAO655383 CKK655382:CKK655383 CUG655382:CUG655383 DEC655382:DEC655383 DNY655382:DNY655383 DXU655382:DXU655383 EHQ655382:EHQ655383 ERM655382:ERM655383 FBI655382:FBI655383 FLE655382:FLE655383 FVA655382:FVA655383 GEW655382:GEW655383 GOS655382:GOS655383 GYO655382:GYO655383 HIK655382:HIK655383 HSG655382:HSG655383 ICC655382:ICC655383 ILY655382:ILY655383 IVU655382:IVU655383 JFQ655382:JFQ655383 JPM655382:JPM655383 JZI655382:JZI655383 KJE655382:KJE655383 KTA655382:KTA655383 LCW655382:LCW655383 LMS655382:LMS655383 LWO655382:LWO655383 MGK655382:MGK655383 MQG655382:MQG655383 NAC655382:NAC655383 NJY655382:NJY655383 NTU655382:NTU655383 ODQ655382:ODQ655383 ONM655382:ONM655383 OXI655382:OXI655383 PHE655382:PHE655383 PRA655382:PRA655383 QAW655382:QAW655383 QKS655382:QKS655383 QUO655382:QUO655383 REK655382:REK655383 ROG655382:ROG655383 RYC655382:RYC655383 SHY655382:SHY655383 SRU655382:SRU655383 TBQ655382:TBQ655383 TLM655382:TLM655383 TVI655382:TVI655383 UFE655382:UFE655383 UPA655382:UPA655383 UYW655382:UYW655383 VIS655382:VIS655383 VSO655382:VSO655383 WCK655382:WCK655383 WMG655382:WMG655383 WWC655382:WWC655383 U720918:U720919 JQ720918:JQ720919 TM720918:TM720919 ADI720918:ADI720919 ANE720918:ANE720919 AXA720918:AXA720919 BGW720918:BGW720919 BQS720918:BQS720919 CAO720918:CAO720919 CKK720918:CKK720919 CUG720918:CUG720919 DEC720918:DEC720919 DNY720918:DNY720919 DXU720918:DXU720919 EHQ720918:EHQ720919 ERM720918:ERM720919 FBI720918:FBI720919 FLE720918:FLE720919 FVA720918:FVA720919 GEW720918:GEW720919 GOS720918:GOS720919 GYO720918:GYO720919 HIK720918:HIK720919 HSG720918:HSG720919 ICC720918:ICC720919 ILY720918:ILY720919 IVU720918:IVU720919 JFQ720918:JFQ720919 JPM720918:JPM720919 JZI720918:JZI720919 KJE720918:KJE720919 KTA720918:KTA720919 LCW720918:LCW720919 LMS720918:LMS720919 LWO720918:LWO720919 MGK720918:MGK720919 MQG720918:MQG720919 NAC720918:NAC720919 NJY720918:NJY720919 NTU720918:NTU720919 ODQ720918:ODQ720919 ONM720918:ONM720919 OXI720918:OXI720919 PHE720918:PHE720919 PRA720918:PRA720919 QAW720918:QAW720919 QKS720918:QKS720919 QUO720918:QUO720919 REK720918:REK720919 ROG720918:ROG720919 RYC720918:RYC720919 SHY720918:SHY720919 SRU720918:SRU720919 TBQ720918:TBQ720919 TLM720918:TLM720919 TVI720918:TVI720919 UFE720918:UFE720919 UPA720918:UPA720919 UYW720918:UYW720919 VIS720918:VIS720919 VSO720918:VSO720919 WCK720918:WCK720919 WMG720918:WMG720919 WWC720918:WWC720919 U786454:U786455 JQ786454:JQ786455 TM786454:TM786455 ADI786454:ADI786455 ANE786454:ANE786455 AXA786454:AXA786455 BGW786454:BGW786455 BQS786454:BQS786455 CAO786454:CAO786455 CKK786454:CKK786455 CUG786454:CUG786455 DEC786454:DEC786455 DNY786454:DNY786455 DXU786454:DXU786455 EHQ786454:EHQ786455 ERM786454:ERM786455 FBI786454:FBI786455 FLE786454:FLE786455 FVA786454:FVA786455 GEW786454:GEW786455 GOS786454:GOS786455 GYO786454:GYO786455 HIK786454:HIK786455 HSG786454:HSG786455 ICC786454:ICC786455 ILY786454:ILY786455 IVU786454:IVU786455 JFQ786454:JFQ786455 JPM786454:JPM786455 JZI786454:JZI786455 KJE786454:KJE786455 KTA786454:KTA786455 LCW786454:LCW786455 LMS786454:LMS786455 LWO786454:LWO786455 MGK786454:MGK786455 MQG786454:MQG786455 NAC786454:NAC786455 NJY786454:NJY786455 NTU786454:NTU786455 ODQ786454:ODQ786455 ONM786454:ONM786455 OXI786454:OXI786455 PHE786454:PHE786455 PRA786454:PRA786455 QAW786454:QAW786455 QKS786454:QKS786455 QUO786454:QUO786455 REK786454:REK786455 ROG786454:ROG786455 RYC786454:RYC786455 SHY786454:SHY786455 SRU786454:SRU786455 TBQ786454:TBQ786455 TLM786454:TLM786455 TVI786454:TVI786455 UFE786454:UFE786455 UPA786454:UPA786455 UYW786454:UYW786455 VIS786454:VIS786455 VSO786454:VSO786455 WCK786454:WCK786455 WMG786454:WMG786455 WWC786454:WWC786455 U851990:U851991 JQ851990:JQ851991 TM851990:TM851991 ADI851990:ADI851991 ANE851990:ANE851991 AXA851990:AXA851991 BGW851990:BGW851991 BQS851990:BQS851991 CAO851990:CAO851991 CKK851990:CKK851991 CUG851990:CUG851991 DEC851990:DEC851991 DNY851990:DNY851991 DXU851990:DXU851991 EHQ851990:EHQ851991 ERM851990:ERM851991 FBI851990:FBI851991 FLE851990:FLE851991 FVA851990:FVA851991 GEW851990:GEW851991 GOS851990:GOS851991 GYO851990:GYO851991 HIK851990:HIK851991 HSG851990:HSG851991 ICC851990:ICC851991 ILY851990:ILY851991 IVU851990:IVU851991 JFQ851990:JFQ851991 JPM851990:JPM851991 JZI851990:JZI851991 KJE851990:KJE851991 KTA851990:KTA851991 LCW851990:LCW851991 LMS851990:LMS851991 LWO851990:LWO851991 MGK851990:MGK851991 MQG851990:MQG851991 NAC851990:NAC851991 NJY851990:NJY851991 NTU851990:NTU851991 ODQ851990:ODQ851991 ONM851990:ONM851991 OXI851990:OXI851991 PHE851990:PHE851991 PRA851990:PRA851991 QAW851990:QAW851991 QKS851990:QKS851991 QUO851990:QUO851991 REK851990:REK851991 ROG851990:ROG851991 RYC851990:RYC851991 SHY851990:SHY851991 SRU851990:SRU851991 TBQ851990:TBQ851991 TLM851990:TLM851991 TVI851990:TVI851991 UFE851990:UFE851991 UPA851990:UPA851991 UYW851990:UYW851991 VIS851990:VIS851991 VSO851990:VSO851991 WCK851990:WCK851991 WMG851990:WMG851991 WWC851990:WWC851991 U917526:U917527 JQ917526:JQ917527 TM917526:TM917527 ADI917526:ADI917527 ANE917526:ANE917527 AXA917526:AXA917527 BGW917526:BGW917527 BQS917526:BQS917527 CAO917526:CAO917527 CKK917526:CKK917527 CUG917526:CUG917527 DEC917526:DEC917527 DNY917526:DNY917527 DXU917526:DXU917527 EHQ917526:EHQ917527 ERM917526:ERM917527 FBI917526:FBI917527 FLE917526:FLE917527 FVA917526:FVA917527 GEW917526:GEW917527 GOS917526:GOS917527 GYO917526:GYO917527 HIK917526:HIK917527 HSG917526:HSG917527 ICC917526:ICC917527 ILY917526:ILY917527 IVU917526:IVU917527 JFQ917526:JFQ917527 JPM917526:JPM917527 JZI917526:JZI917527 KJE917526:KJE917527 KTA917526:KTA917527 LCW917526:LCW917527 LMS917526:LMS917527 LWO917526:LWO917527 MGK917526:MGK917527 MQG917526:MQG917527 NAC917526:NAC917527 NJY917526:NJY917527 NTU917526:NTU917527 ODQ917526:ODQ917527 ONM917526:ONM917527 OXI917526:OXI917527 PHE917526:PHE917527 PRA917526:PRA917527 QAW917526:QAW917527 QKS917526:QKS917527 QUO917526:QUO917527 REK917526:REK917527 ROG917526:ROG917527 RYC917526:RYC917527 SHY917526:SHY917527 SRU917526:SRU917527 TBQ917526:TBQ917527 TLM917526:TLM917527 TVI917526:TVI917527 UFE917526:UFE917527 UPA917526:UPA917527 UYW917526:UYW917527 VIS917526:VIS917527 VSO917526:VSO917527 WCK917526:WCK917527 WMG917526:WMG917527 WWC917526:WWC917527 U983062:U983063 JQ983062:JQ983063 TM983062:TM983063 ADI983062:ADI983063 ANE983062:ANE983063 AXA983062:AXA983063 BGW983062:BGW983063 BQS983062:BQS983063 CAO983062:CAO983063 CKK983062:CKK983063 CUG983062:CUG983063 DEC983062:DEC983063 DNY983062:DNY983063 DXU983062:DXU983063 EHQ983062:EHQ983063 ERM983062:ERM983063 FBI983062:FBI983063 FLE983062:FLE983063 FVA983062:FVA983063 GEW983062:GEW983063 GOS983062:GOS983063 GYO983062:GYO983063 HIK983062:HIK983063 HSG983062:HSG983063 ICC983062:ICC983063 ILY983062:ILY983063 IVU983062:IVU983063 JFQ983062:JFQ983063 JPM983062:JPM983063 JZI983062:JZI983063 KJE983062:KJE983063 KTA983062:KTA983063 LCW983062:LCW983063 LMS983062:LMS983063 LWO983062:LWO983063 MGK983062:MGK983063 MQG983062:MQG983063 NAC983062:NAC983063 NJY983062:NJY983063 NTU983062:NTU983063 ODQ983062:ODQ983063 ONM983062:ONM983063 OXI983062:OXI983063 PHE983062:PHE983063 PRA983062:PRA983063 QAW983062:QAW983063 QKS983062:QKS983063 QUO983062:QUO983063 REK983062:REK983063 ROG983062:ROG983063 RYC983062:RYC983063 SHY983062:SHY983063 SRU983062:SRU983063 TBQ983062:TBQ983063 TLM983062:TLM983063 TVI983062:TVI983063 UFE983062:UFE983063 UPA983062:UPA983063 UYW983062:UYW983063 VIS983062:VIS983063 VSO983062:VSO983063 WCK983062:WCK983063 WMG983062:WMG983063 WWC983062:WWC983063 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4:E65575 JA65574:JA65575 SW65574:SW65575 ACS65574:ACS65575 AMO65574:AMO65575 AWK65574:AWK65575 BGG65574:BGG65575 BQC65574:BQC65575 BZY65574:BZY65575 CJU65574:CJU65575 CTQ65574:CTQ65575 DDM65574:DDM65575 DNI65574:DNI65575 DXE65574:DXE65575 EHA65574:EHA65575 EQW65574:EQW65575 FAS65574:FAS65575 FKO65574:FKO65575 FUK65574:FUK65575 GEG65574:GEG65575 GOC65574:GOC65575 GXY65574:GXY65575 HHU65574:HHU65575 HRQ65574:HRQ65575 IBM65574:IBM65575 ILI65574:ILI65575 IVE65574:IVE65575 JFA65574:JFA65575 JOW65574:JOW65575 JYS65574:JYS65575 KIO65574:KIO65575 KSK65574:KSK65575 LCG65574:LCG65575 LMC65574:LMC65575 LVY65574:LVY65575 MFU65574:MFU65575 MPQ65574:MPQ65575 MZM65574:MZM65575 NJI65574:NJI65575 NTE65574:NTE65575 ODA65574:ODA65575 OMW65574:OMW65575 OWS65574:OWS65575 PGO65574:PGO65575 PQK65574:PQK65575 QAG65574:QAG65575 QKC65574:QKC65575 QTY65574:QTY65575 RDU65574:RDU65575 RNQ65574:RNQ65575 RXM65574:RXM65575 SHI65574:SHI65575 SRE65574:SRE65575 TBA65574:TBA65575 TKW65574:TKW65575 TUS65574:TUS65575 UEO65574:UEO65575 UOK65574:UOK65575 UYG65574:UYG65575 VIC65574:VIC65575 VRY65574:VRY65575 WBU65574:WBU65575 WLQ65574:WLQ65575 WVM65574:WVM65575 E131110:E131111 JA131110:JA131111 SW131110:SW131111 ACS131110:ACS131111 AMO131110:AMO131111 AWK131110:AWK131111 BGG131110:BGG131111 BQC131110:BQC131111 BZY131110:BZY131111 CJU131110:CJU131111 CTQ131110:CTQ131111 DDM131110:DDM131111 DNI131110:DNI131111 DXE131110:DXE131111 EHA131110:EHA131111 EQW131110:EQW131111 FAS131110:FAS131111 FKO131110:FKO131111 FUK131110:FUK131111 GEG131110:GEG131111 GOC131110:GOC131111 GXY131110:GXY131111 HHU131110:HHU131111 HRQ131110:HRQ131111 IBM131110:IBM131111 ILI131110:ILI131111 IVE131110:IVE131111 JFA131110:JFA131111 JOW131110:JOW131111 JYS131110:JYS131111 KIO131110:KIO131111 KSK131110:KSK131111 LCG131110:LCG131111 LMC131110:LMC131111 LVY131110:LVY131111 MFU131110:MFU131111 MPQ131110:MPQ131111 MZM131110:MZM131111 NJI131110:NJI131111 NTE131110:NTE131111 ODA131110:ODA131111 OMW131110:OMW131111 OWS131110:OWS131111 PGO131110:PGO131111 PQK131110:PQK131111 QAG131110:QAG131111 QKC131110:QKC131111 QTY131110:QTY131111 RDU131110:RDU131111 RNQ131110:RNQ131111 RXM131110:RXM131111 SHI131110:SHI131111 SRE131110:SRE131111 TBA131110:TBA131111 TKW131110:TKW131111 TUS131110:TUS131111 UEO131110:UEO131111 UOK131110:UOK131111 UYG131110:UYG131111 VIC131110:VIC131111 VRY131110:VRY131111 WBU131110:WBU131111 WLQ131110:WLQ131111 WVM131110:WVM131111 E196646:E196647 JA196646:JA196647 SW196646:SW196647 ACS196646:ACS196647 AMO196646:AMO196647 AWK196646:AWK196647 BGG196646:BGG196647 BQC196646:BQC196647 BZY196646:BZY196647 CJU196646:CJU196647 CTQ196646:CTQ196647 DDM196646:DDM196647 DNI196646:DNI196647 DXE196646:DXE196647 EHA196646:EHA196647 EQW196646:EQW196647 FAS196646:FAS196647 FKO196646:FKO196647 FUK196646:FUK196647 GEG196646:GEG196647 GOC196646:GOC196647 GXY196646:GXY196647 HHU196646:HHU196647 HRQ196646:HRQ196647 IBM196646:IBM196647 ILI196646:ILI196647 IVE196646:IVE196647 JFA196646:JFA196647 JOW196646:JOW196647 JYS196646:JYS196647 KIO196646:KIO196647 KSK196646:KSK196647 LCG196646:LCG196647 LMC196646:LMC196647 LVY196646:LVY196647 MFU196646:MFU196647 MPQ196646:MPQ196647 MZM196646:MZM196647 NJI196646:NJI196647 NTE196646:NTE196647 ODA196646:ODA196647 OMW196646:OMW196647 OWS196646:OWS196647 PGO196646:PGO196647 PQK196646:PQK196647 QAG196646:QAG196647 QKC196646:QKC196647 QTY196646:QTY196647 RDU196646:RDU196647 RNQ196646:RNQ196647 RXM196646:RXM196647 SHI196646:SHI196647 SRE196646:SRE196647 TBA196646:TBA196647 TKW196646:TKW196647 TUS196646:TUS196647 UEO196646:UEO196647 UOK196646:UOK196647 UYG196646:UYG196647 VIC196646:VIC196647 VRY196646:VRY196647 WBU196646:WBU196647 WLQ196646:WLQ196647 WVM196646:WVM196647 E262182:E262183 JA262182:JA262183 SW262182:SW262183 ACS262182:ACS262183 AMO262182:AMO262183 AWK262182:AWK262183 BGG262182:BGG262183 BQC262182:BQC262183 BZY262182:BZY262183 CJU262182:CJU262183 CTQ262182:CTQ262183 DDM262182:DDM262183 DNI262182:DNI262183 DXE262182:DXE262183 EHA262182:EHA262183 EQW262182:EQW262183 FAS262182:FAS262183 FKO262182:FKO262183 FUK262182:FUK262183 GEG262182:GEG262183 GOC262182:GOC262183 GXY262182:GXY262183 HHU262182:HHU262183 HRQ262182:HRQ262183 IBM262182:IBM262183 ILI262182:ILI262183 IVE262182:IVE262183 JFA262182:JFA262183 JOW262182:JOW262183 JYS262182:JYS262183 KIO262182:KIO262183 KSK262182:KSK262183 LCG262182:LCG262183 LMC262182:LMC262183 LVY262182:LVY262183 MFU262182:MFU262183 MPQ262182:MPQ262183 MZM262182:MZM262183 NJI262182:NJI262183 NTE262182:NTE262183 ODA262182:ODA262183 OMW262182:OMW262183 OWS262182:OWS262183 PGO262182:PGO262183 PQK262182:PQK262183 QAG262182:QAG262183 QKC262182:QKC262183 QTY262182:QTY262183 RDU262182:RDU262183 RNQ262182:RNQ262183 RXM262182:RXM262183 SHI262182:SHI262183 SRE262182:SRE262183 TBA262182:TBA262183 TKW262182:TKW262183 TUS262182:TUS262183 UEO262182:UEO262183 UOK262182:UOK262183 UYG262182:UYG262183 VIC262182:VIC262183 VRY262182:VRY262183 WBU262182:WBU262183 WLQ262182:WLQ262183 WVM262182:WVM262183 E327718:E327719 JA327718:JA327719 SW327718:SW327719 ACS327718:ACS327719 AMO327718:AMO327719 AWK327718:AWK327719 BGG327718:BGG327719 BQC327718:BQC327719 BZY327718:BZY327719 CJU327718:CJU327719 CTQ327718:CTQ327719 DDM327718:DDM327719 DNI327718:DNI327719 DXE327718:DXE327719 EHA327718:EHA327719 EQW327718:EQW327719 FAS327718:FAS327719 FKO327718:FKO327719 FUK327718:FUK327719 GEG327718:GEG327719 GOC327718:GOC327719 GXY327718:GXY327719 HHU327718:HHU327719 HRQ327718:HRQ327719 IBM327718:IBM327719 ILI327718:ILI327719 IVE327718:IVE327719 JFA327718:JFA327719 JOW327718:JOW327719 JYS327718:JYS327719 KIO327718:KIO327719 KSK327718:KSK327719 LCG327718:LCG327719 LMC327718:LMC327719 LVY327718:LVY327719 MFU327718:MFU327719 MPQ327718:MPQ327719 MZM327718:MZM327719 NJI327718:NJI327719 NTE327718:NTE327719 ODA327718:ODA327719 OMW327718:OMW327719 OWS327718:OWS327719 PGO327718:PGO327719 PQK327718:PQK327719 QAG327718:QAG327719 QKC327718:QKC327719 QTY327718:QTY327719 RDU327718:RDU327719 RNQ327718:RNQ327719 RXM327718:RXM327719 SHI327718:SHI327719 SRE327718:SRE327719 TBA327718:TBA327719 TKW327718:TKW327719 TUS327718:TUS327719 UEO327718:UEO327719 UOK327718:UOK327719 UYG327718:UYG327719 VIC327718:VIC327719 VRY327718:VRY327719 WBU327718:WBU327719 WLQ327718:WLQ327719 WVM327718:WVM327719 E393254:E393255 JA393254:JA393255 SW393254:SW393255 ACS393254:ACS393255 AMO393254:AMO393255 AWK393254:AWK393255 BGG393254:BGG393255 BQC393254:BQC393255 BZY393254:BZY393255 CJU393254:CJU393255 CTQ393254:CTQ393255 DDM393254:DDM393255 DNI393254:DNI393255 DXE393254:DXE393255 EHA393254:EHA393255 EQW393254:EQW393255 FAS393254:FAS393255 FKO393254:FKO393255 FUK393254:FUK393255 GEG393254:GEG393255 GOC393254:GOC393255 GXY393254:GXY393255 HHU393254:HHU393255 HRQ393254:HRQ393255 IBM393254:IBM393255 ILI393254:ILI393255 IVE393254:IVE393255 JFA393254:JFA393255 JOW393254:JOW393255 JYS393254:JYS393255 KIO393254:KIO393255 KSK393254:KSK393255 LCG393254:LCG393255 LMC393254:LMC393255 LVY393254:LVY393255 MFU393254:MFU393255 MPQ393254:MPQ393255 MZM393254:MZM393255 NJI393254:NJI393255 NTE393254:NTE393255 ODA393254:ODA393255 OMW393254:OMW393255 OWS393254:OWS393255 PGO393254:PGO393255 PQK393254:PQK393255 QAG393254:QAG393255 QKC393254:QKC393255 QTY393254:QTY393255 RDU393254:RDU393255 RNQ393254:RNQ393255 RXM393254:RXM393255 SHI393254:SHI393255 SRE393254:SRE393255 TBA393254:TBA393255 TKW393254:TKW393255 TUS393254:TUS393255 UEO393254:UEO393255 UOK393254:UOK393255 UYG393254:UYG393255 VIC393254:VIC393255 VRY393254:VRY393255 WBU393254:WBU393255 WLQ393254:WLQ393255 WVM393254:WVM393255 E458790:E458791 JA458790:JA458791 SW458790:SW458791 ACS458790:ACS458791 AMO458790:AMO458791 AWK458790:AWK458791 BGG458790:BGG458791 BQC458790:BQC458791 BZY458790:BZY458791 CJU458790:CJU458791 CTQ458790:CTQ458791 DDM458790:DDM458791 DNI458790:DNI458791 DXE458790:DXE458791 EHA458790:EHA458791 EQW458790:EQW458791 FAS458790:FAS458791 FKO458790:FKO458791 FUK458790:FUK458791 GEG458790:GEG458791 GOC458790:GOC458791 GXY458790:GXY458791 HHU458790:HHU458791 HRQ458790:HRQ458791 IBM458790:IBM458791 ILI458790:ILI458791 IVE458790:IVE458791 JFA458790:JFA458791 JOW458790:JOW458791 JYS458790:JYS458791 KIO458790:KIO458791 KSK458790:KSK458791 LCG458790:LCG458791 LMC458790:LMC458791 LVY458790:LVY458791 MFU458790:MFU458791 MPQ458790:MPQ458791 MZM458790:MZM458791 NJI458790:NJI458791 NTE458790:NTE458791 ODA458790:ODA458791 OMW458790:OMW458791 OWS458790:OWS458791 PGO458790:PGO458791 PQK458790:PQK458791 QAG458790:QAG458791 QKC458790:QKC458791 QTY458790:QTY458791 RDU458790:RDU458791 RNQ458790:RNQ458791 RXM458790:RXM458791 SHI458790:SHI458791 SRE458790:SRE458791 TBA458790:TBA458791 TKW458790:TKW458791 TUS458790:TUS458791 UEO458790:UEO458791 UOK458790:UOK458791 UYG458790:UYG458791 VIC458790:VIC458791 VRY458790:VRY458791 WBU458790:WBU458791 WLQ458790:WLQ458791 WVM458790:WVM458791 E524326:E524327 JA524326:JA524327 SW524326:SW524327 ACS524326:ACS524327 AMO524326:AMO524327 AWK524326:AWK524327 BGG524326:BGG524327 BQC524326:BQC524327 BZY524326:BZY524327 CJU524326:CJU524327 CTQ524326:CTQ524327 DDM524326:DDM524327 DNI524326:DNI524327 DXE524326:DXE524327 EHA524326:EHA524327 EQW524326:EQW524327 FAS524326:FAS524327 FKO524326:FKO524327 FUK524326:FUK524327 GEG524326:GEG524327 GOC524326:GOC524327 GXY524326:GXY524327 HHU524326:HHU524327 HRQ524326:HRQ524327 IBM524326:IBM524327 ILI524326:ILI524327 IVE524326:IVE524327 JFA524326:JFA524327 JOW524326:JOW524327 JYS524326:JYS524327 KIO524326:KIO524327 KSK524326:KSK524327 LCG524326:LCG524327 LMC524326:LMC524327 LVY524326:LVY524327 MFU524326:MFU524327 MPQ524326:MPQ524327 MZM524326:MZM524327 NJI524326:NJI524327 NTE524326:NTE524327 ODA524326:ODA524327 OMW524326:OMW524327 OWS524326:OWS524327 PGO524326:PGO524327 PQK524326:PQK524327 QAG524326:QAG524327 QKC524326:QKC524327 QTY524326:QTY524327 RDU524326:RDU524327 RNQ524326:RNQ524327 RXM524326:RXM524327 SHI524326:SHI524327 SRE524326:SRE524327 TBA524326:TBA524327 TKW524326:TKW524327 TUS524326:TUS524327 UEO524326:UEO524327 UOK524326:UOK524327 UYG524326:UYG524327 VIC524326:VIC524327 VRY524326:VRY524327 WBU524326:WBU524327 WLQ524326:WLQ524327 WVM524326:WVM524327 E589862:E589863 JA589862:JA589863 SW589862:SW589863 ACS589862:ACS589863 AMO589862:AMO589863 AWK589862:AWK589863 BGG589862:BGG589863 BQC589862:BQC589863 BZY589862:BZY589863 CJU589862:CJU589863 CTQ589862:CTQ589863 DDM589862:DDM589863 DNI589862:DNI589863 DXE589862:DXE589863 EHA589862:EHA589863 EQW589862:EQW589863 FAS589862:FAS589863 FKO589862:FKO589863 FUK589862:FUK589863 GEG589862:GEG589863 GOC589862:GOC589863 GXY589862:GXY589863 HHU589862:HHU589863 HRQ589862:HRQ589863 IBM589862:IBM589863 ILI589862:ILI589863 IVE589862:IVE589863 JFA589862:JFA589863 JOW589862:JOW589863 JYS589862:JYS589863 KIO589862:KIO589863 KSK589862:KSK589863 LCG589862:LCG589863 LMC589862:LMC589863 LVY589862:LVY589863 MFU589862:MFU589863 MPQ589862:MPQ589863 MZM589862:MZM589863 NJI589862:NJI589863 NTE589862:NTE589863 ODA589862:ODA589863 OMW589862:OMW589863 OWS589862:OWS589863 PGO589862:PGO589863 PQK589862:PQK589863 QAG589862:QAG589863 QKC589862:QKC589863 QTY589862:QTY589863 RDU589862:RDU589863 RNQ589862:RNQ589863 RXM589862:RXM589863 SHI589862:SHI589863 SRE589862:SRE589863 TBA589862:TBA589863 TKW589862:TKW589863 TUS589862:TUS589863 UEO589862:UEO589863 UOK589862:UOK589863 UYG589862:UYG589863 VIC589862:VIC589863 VRY589862:VRY589863 WBU589862:WBU589863 WLQ589862:WLQ589863 WVM589862:WVM589863 E655398:E655399 JA655398:JA655399 SW655398:SW655399 ACS655398:ACS655399 AMO655398:AMO655399 AWK655398:AWK655399 BGG655398:BGG655399 BQC655398:BQC655399 BZY655398:BZY655399 CJU655398:CJU655399 CTQ655398:CTQ655399 DDM655398:DDM655399 DNI655398:DNI655399 DXE655398:DXE655399 EHA655398:EHA655399 EQW655398:EQW655399 FAS655398:FAS655399 FKO655398:FKO655399 FUK655398:FUK655399 GEG655398:GEG655399 GOC655398:GOC655399 GXY655398:GXY655399 HHU655398:HHU655399 HRQ655398:HRQ655399 IBM655398:IBM655399 ILI655398:ILI655399 IVE655398:IVE655399 JFA655398:JFA655399 JOW655398:JOW655399 JYS655398:JYS655399 KIO655398:KIO655399 KSK655398:KSK655399 LCG655398:LCG655399 LMC655398:LMC655399 LVY655398:LVY655399 MFU655398:MFU655399 MPQ655398:MPQ655399 MZM655398:MZM655399 NJI655398:NJI655399 NTE655398:NTE655399 ODA655398:ODA655399 OMW655398:OMW655399 OWS655398:OWS655399 PGO655398:PGO655399 PQK655398:PQK655399 QAG655398:QAG655399 QKC655398:QKC655399 QTY655398:QTY655399 RDU655398:RDU655399 RNQ655398:RNQ655399 RXM655398:RXM655399 SHI655398:SHI655399 SRE655398:SRE655399 TBA655398:TBA655399 TKW655398:TKW655399 TUS655398:TUS655399 UEO655398:UEO655399 UOK655398:UOK655399 UYG655398:UYG655399 VIC655398:VIC655399 VRY655398:VRY655399 WBU655398:WBU655399 WLQ655398:WLQ655399 WVM655398:WVM655399 E720934:E720935 JA720934:JA720935 SW720934:SW720935 ACS720934:ACS720935 AMO720934:AMO720935 AWK720934:AWK720935 BGG720934:BGG720935 BQC720934:BQC720935 BZY720934:BZY720935 CJU720934:CJU720935 CTQ720934:CTQ720935 DDM720934:DDM720935 DNI720934:DNI720935 DXE720934:DXE720935 EHA720934:EHA720935 EQW720934:EQW720935 FAS720934:FAS720935 FKO720934:FKO720935 FUK720934:FUK720935 GEG720934:GEG720935 GOC720934:GOC720935 GXY720934:GXY720935 HHU720934:HHU720935 HRQ720934:HRQ720935 IBM720934:IBM720935 ILI720934:ILI720935 IVE720934:IVE720935 JFA720934:JFA720935 JOW720934:JOW720935 JYS720934:JYS720935 KIO720934:KIO720935 KSK720934:KSK720935 LCG720934:LCG720935 LMC720934:LMC720935 LVY720934:LVY720935 MFU720934:MFU720935 MPQ720934:MPQ720935 MZM720934:MZM720935 NJI720934:NJI720935 NTE720934:NTE720935 ODA720934:ODA720935 OMW720934:OMW720935 OWS720934:OWS720935 PGO720934:PGO720935 PQK720934:PQK720935 QAG720934:QAG720935 QKC720934:QKC720935 QTY720934:QTY720935 RDU720934:RDU720935 RNQ720934:RNQ720935 RXM720934:RXM720935 SHI720934:SHI720935 SRE720934:SRE720935 TBA720934:TBA720935 TKW720934:TKW720935 TUS720934:TUS720935 UEO720934:UEO720935 UOK720934:UOK720935 UYG720934:UYG720935 VIC720934:VIC720935 VRY720934:VRY720935 WBU720934:WBU720935 WLQ720934:WLQ720935 WVM720934:WVM720935 E786470:E786471 JA786470:JA786471 SW786470:SW786471 ACS786470:ACS786471 AMO786470:AMO786471 AWK786470:AWK786471 BGG786470:BGG786471 BQC786470:BQC786471 BZY786470:BZY786471 CJU786470:CJU786471 CTQ786470:CTQ786471 DDM786470:DDM786471 DNI786470:DNI786471 DXE786470:DXE786471 EHA786470:EHA786471 EQW786470:EQW786471 FAS786470:FAS786471 FKO786470:FKO786471 FUK786470:FUK786471 GEG786470:GEG786471 GOC786470:GOC786471 GXY786470:GXY786471 HHU786470:HHU786471 HRQ786470:HRQ786471 IBM786470:IBM786471 ILI786470:ILI786471 IVE786470:IVE786471 JFA786470:JFA786471 JOW786470:JOW786471 JYS786470:JYS786471 KIO786470:KIO786471 KSK786470:KSK786471 LCG786470:LCG786471 LMC786470:LMC786471 LVY786470:LVY786471 MFU786470:MFU786471 MPQ786470:MPQ786471 MZM786470:MZM786471 NJI786470:NJI786471 NTE786470:NTE786471 ODA786470:ODA786471 OMW786470:OMW786471 OWS786470:OWS786471 PGO786470:PGO786471 PQK786470:PQK786471 QAG786470:QAG786471 QKC786470:QKC786471 QTY786470:QTY786471 RDU786470:RDU786471 RNQ786470:RNQ786471 RXM786470:RXM786471 SHI786470:SHI786471 SRE786470:SRE786471 TBA786470:TBA786471 TKW786470:TKW786471 TUS786470:TUS786471 UEO786470:UEO786471 UOK786470:UOK786471 UYG786470:UYG786471 VIC786470:VIC786471 VRY786470:VRY786471 WBU786470:WBU786471 WLQ786470:WLQ786471 WVM786470:WVM786471 E852006:E852007 JA852006:JA852007 SW852006:SW852007 ACS852006:ACS852007 AMO852006:AMO852007 AWK852006:AWK852007 BGG852006:BGG852007 BQC852006:BQC852007 BZY852006:BZY852007 CJU852006:CJU852007 CTQ852006:CTQ852007 DDM852006:DDM852007 DNI852006:DNI852007 DXE852006:DXE852007 EHA852006:EHA852007 EQW852006:EQW852007 FAS852006:FAS852007 FKO852006:FKO852007 FUK852006:FUK852007 GEG852006:GEG852007 GOC852006:GOC852007 GXY852006:GXY852007 HHU852006:HHU852007 HRQ852006:HRQ852007 IBM852006:IBM852007 ILI852006:ILI852007 IVE852006:IVE852007 JFA852006:JFA852007 JOW852006:JOW852007 JYS852006:JYS852007 KIO852006:KIO852007 KSK852006:KSK852007 LCG852006:LCG852007 LMC852006:LMC852007 LVY852006:LVY852007 MFU852006:MFU852007 MPQ852006:MPQ852007 MZM852006:MZM852007 NJI852006:NJI852007 NTE852006:NTE852007 ODA852006:ODA852007 OMW852006:OMW852007 OWS852006:OWS852007 PGO852006:PGO852007 PQK852006:PQK852007 QAG852006:QAG852007 QKC852006:QKC852007 QTY852006:QTY852007 RDU852006:RDU852007 RNQ852006:RNQ852007 RXM852006:RXM852007 SHI852006:SHI852007 SRE852006:SRE852007 TBA852006:TBA852007 TKW852006:TKW852007 TUS852006:TUS852007 UEO852006:UEO852007 UOK852006:UOK852007 UYG852006:UYG852007 VIC852006:VIC852007 VRY852006:VRY852007 WBU852006:WBU852007 WLQ852006:WLQ852007 WVM852006:WVM852007 E917542:E917543 JA917542:JA917543 SW917542:SW917543 ACS917542:ACS917543 AMO917542:AMO917543 AWK917542:AWK917543 BGG917542:BGG917543 BQC917542:BQC917543 BZY917542:BZY917543 CJU917542:CJU917543 CTQ917542:CTQ917543 DDM917542:DDM917543 DNI917542:DNI917543 DXE917542:DXE917543 EHA917542:EHA917543 EQW917542:EQW917543 FAS917542:FAS917543 FKO917542:FKO917543 FUK917542:FUK917543 GEG917542:GEG917543 GOC917542:GOC917543 GXY917542:GXY917543 HHU917542:HHU917543 HRQ917542:HRQ917543 IBM917542:IBM917543 ILI917542:ILI917543 IVE917542:IVE917543 JFA917542:JFA917543 JOW917542:JOW917543 JYS917542:JYS917543 KIO917542:KIO917543 KSK917542:KSK917543 LCG917542:LCG917543 LMC917542:LMC917543 LVY917542:LVY917543 MFU917542:MFU917543 MPQ917542:MPQ917543 MZM917542:MZM917543 NJI917542:NJI917543 NTE917542:NTE917543 ODA917542:ODA917543 OMW917542:OMW917543 OWS917542:OWS917543 PGO917542:PGO917543 PQK917542:PQK917543 QAG917542:QAG917543 QKC917542:QKC917543 QTY917542:QTY917543 RDU917542:RDU917543 RNQ917542:RNQ917543 RXM917542:RXM917543 SHI917542:SHI917543 SRE917542:SRE917543 TBA917542:TBA917543 TKW917542:TKW917543 TUS917542:TUS917543 UEO917542:UEO917543 UOK917542:UOK917543 UYG917542:UYG917543 VIC917542:VIC917543 VRY917542:VRY917543 WBU917542:WBU917543 WLQ917542:WLQ917543 WVM917542:WVM917543 E983078:E983079 JA983078:JA983079 SW983078:SW983079 ACS983078:ACS983079 AMO983078:AMO983079 AWK983078:AWK983079 BGG983078:BGG983079 BQC983078:BQC983079 BZY983078:BZY983079 CJU983078:CJU983079 CTQ983078:CTQ983079 DDM983078:DDM983079 DNI983078:DNI983079 DXE983078:DXE983079 EHA983078:EHA983079 EQW983078:EQW983079 FAS983078:FAS983079 FKO983078:FKO983079 FUK983078:FUK983079 GEG983078:GEG983079 GOC983078:GOC983079 GXY983078:GXY983079 HHU983078:HHU983079 HRQ983078:HRQ983079 IBM983078:IBM983079 ILI983078:ILI983079 IVE983078:IVE983079 JFA983078:JFA983079 JOW983078:JOW983079 JYS983078:JYS983079 KIO983078:KIO983079 KSK983078:KSK983079 LCG983078:LCG983079 LMC983078:LMC983079 LVY983078:LVY983079 MFU983078:MFU983079 MPQ983078:MPQ983079 MZM983078:MZM983079 NJI983078:NJI983079 NTE983078:NTE983079 ODA983078:ODA983079 OMW983078:OMW983079 OWS983078:OWS983079 PGO983078:PGO983079 PQK983078:PQK983079 QAG983078:QAG983079 QKC983078:QKC983079 QTY983078:QTY983079 RDU983078:RDU983079 RNQ983078:RNQ983079 RXM983078:RXM983079 SHI983078:SHI983079 SRE983078:SRE983079 TBA983078:TBA983079 TKW983078:TKW983079 TUS983078:TUS983079 UEO983078:UEO983079 UOK983078:UOK983079 UYG983078:UYG983079 VIC983078:VIC983079 VRY983078:VRY983079 WBU983078:WBU983079 WLQ983078:WLQ983079 WVM983078:WVM983079 Y38:Z38 JU38:JV38 TQ38:TR38 ADM38:ADN38 ANI38:ANJ38 AXE38:AXF38 BHA38:BHB38 BQW38:BQX38 CAS38:CAT38 CKO38:CKP38 CUK38:CUL38 DEG38:DEH38 DOC38:DOD38 DXY38:DXZ38 EHU38:EHV38 ERQ38:ERR38 FBM38:FBN38 FLI38:FLJ38 FVE38:FVF38 GFA38:GFB38 GOW38:GOX38 GYS38:GYT38 HIO38:HIP38 HSK38:HSL38 ICG38:ICH38 IMC38:IMD38 IVY38:IVZ38 JFU38:JFV38 JPQ38:JPR38 JZM38:JZN38 KJI38:KJJ38 KTE38:KTF38 LDA38:LDB38 LMW38:LMX38 LWS38:LWT38 MGO38:MGP38 MQK38:MQL38 NAG38:NAH38 NKC38:NKD38 NTY38:NTZ38 ODU38:ODV38 ONQ38:ONR38 OXM38:OXN38 PHI38:PHJ38 PRE38:PRF38 QBA38:QBB38 QKW38:QKX38 QUS38:QUT38 REO38:REP38 ROK38:ROL38 RYG38:RYH38 SIC38:SID38 SRY38:SRZ38 TBU38:TBV38 TLQ38:TLR38 TVM38:TVN38 UFI38:UFJ38 UPE38:UPF38 UZA38:UZB38 VIW38:VIX38 VSS38:VST38 WCO38:WCP38 WMK38:WML38 WWG38:WWH38 Y65574:Z65574 JU65574:JV65574 TQ65574:TR65574 ADM65574:ADN65574 ANI65574:ANJ65574 AXE65574:AXF65574 BHA65574:BHB65574 BQW65574:BQX65574 CAS65574:CAT65574 CKO65574:CKP65574 CUK65574:CUL65574 DEG65574:DEH65574 DOC65574:DOD65574 DXY65574:DXZ65574 EHU65574:EHV65574 ERQ65574:ERR65574 FBM65574:FBN65574 FLI65574:FLJ65574 FVE65574:FVF65574 GFA65574:GFB65574 GOW65574:GOX65574 GYS65574:GYT65574 HIO65574:HIP65574 HSK65574:HSL65574 ICG65574:ICH65574 IMC65574:IMD65574 IVY65574:IVZ65574 JFU65574:JFV65574 JPQ65574:JPR65574 JZM65574:JZN65574 KJI65574:KJJ65574 KTE65574:KTF65574 LDA65574:LDB65574 LMW65574:LMX65574 LWS65574:LWT65574 MGO65574:MGP65574 MQK65574:MQL65574 NAG65574:NAH65574 NKC65574:NKD65574 NTY65574:NTZ65574 ODU65574:ODV65574 ONQ65574:ONR65574 OXM65574:OXN65574 PHI65574:PHJ65574 PRE65574:PRF65574 QBA65574:QBB65574 QKW65574:QKX65574 QUS65574:QUT65574 REO65574:REP65574 ROK65574:ROL65574 RYG65574:RYH65574 SIC65574:SID65574 SRY65574:SRZ65574 TBU65574:TBV65574 TLQ65574:TLR65574 TVM65574:TVN65574 UFI65574:UFJ65574 UPE65574:UPF65574 UZA65574:UZB65574 VIW65574:VIX65574 VSS65574:VST65574 WCO65574:WCP65574 WMK65574:WML65574 WWG65574:WWH65574 Y131110:Z131110 JU131110:JV131110 TQ131110:TR131110 ADM131110:ADN131110 ANI131110:ANJ131110 AXE131110:AXF131110 BHA131110:BHB131110 BQW131110:BQX131110 CAS131110:CAT131110 CKO131110:CKP131110 CUK131110:CUL131110 DEG131110:DEH131110 DOC131110:DOD131110 DXY131110:DXZ131110 EHU131110:EHV131110 ERQ131110:ERR131110 FBM131110:FBN131110 FLI131110:FLJ131110 FVE131110:FVF131110 GFA131110:GFB131110 GOW131110:GOX131110 GYS131110:GYT131110 HIO131110:HIP131110 HSK131110:HSL131110 ICG131110:ICH131110 IMC131110:IMD131110 IVY131110:IVZ131110 JFU131110:JFV131110 JPQ131110:JPR131110 JZM131110:JZN131110 KJI131110:KJJ131110 KTE131110:KTF131110 LDA131110:LDB131110 LMW131110:LMX131110 LWS131110:LWT131110 MGO131110:MGP131110 MQK131110:MQL131110 NAG131110:NAH131110 NKC131110:NKD131110 NTY131110:NTZ131110 ODU131110:ODV131110 ONQ131110:ONR131110 OXM131110:OXN131110 PHI131110:PHJ131110 PRE131110:PRF131110 QBA131110:QBB131110 QKW131110:QKX131110 QUS131110:QUT131110 REO131110:REP131110 ROK131110:ROL131110 RYG131110:RYH131110 SIC131110:SID131110 SRY131110:SRZ131110 TBU131110:TBV131110 TLQ131110:TLR131110 TVM131110:TVN131110 UFI131110:UFJ131110 UPE131110:UPF131110 UZA131110:UZB131110 VIW131110:VIX131110 VSS131110:VST131110 WCO131110:WCP131110 WMK131110:WML131110 WWG131110:WWH131110 Y196646:Z196646 JU196646:JV196646 TQ196646:TR196646 ADM196646:ADN196646 ANI196646:ANJ196646 AXE196646:AXF196646 BHA196646:BHB196646 BQW196646:BQX196646 CAS196646:CAT196646 CKO196646:CKP196646 CUK196646:CUL196646 DEG196646:DEH196646 DOC196646:DOD196646 DXY196646:DXZ196646 EHU196646:EHV196646 ERQ196646:ERR196646 FBM196646:FBN196646 FLI196646:FLJ196646 FVE196646:FVF196646 GFA196646:GFB196646 GOW196646:GOX196646 GYS196646:GYT196646 HIO196646:HIP196646 HSK196646:HSL196646 ICG196646:ICH196646 IMC196646:IMD196646 IVY196646:IVZ196646 JFU196646:JFV196646 JPQ196646:JPR196646 JZM196646:JZN196646 KJI196646:KJJ196646 KTE196646:KTF196646 LDA196646:LDB196646 LMW196646:LMX196646 LWS196646:LWT196646 MGO196646:MGP196646 MQK196646:MQL196646 NAG196646:NAH196646 NKC196646:NKD196646 NTY196646:NTZ196646 ODU196646:ODV196646 ONQ196646:ONR196646 OXM196646:OXN196646 PHI196646:PHJ196646 PRE196646:PRF196646 QBA196646:QBB196646 QKW196646:QKX196646 QUS196646:QUT196646 REO196646:REP196646 ROK196646:ROL196646 RYG196646:RYH196646 SIC196646:SID196646 SRY196646:SRZ196646 TBU196646:TBV196646 TLQ196646:TLR196646 TVM196646:TVN196646 UFI196646:UFJ196646 UPE196646:UPF196646 UZA196646:UZB196646 VIW196646:VIX196646 VSS196646:VST196646 WCO196646:WCP196646 WMK196646:WML196646 WWG196646:WWH196646 Y262182:Z262182 JU262182:JV262182 TQ262182:TR262182 ADM262182:ADN262182 ANI262182:ANJ262182 AXE262182:AXF262182 BHA262182:BHB262182 BQW262182:BQX262182 CAS262182:CAT262182 CKO262182:CKP262182 CUK262182:CUL262182 DEG262182:DEH262182 DOC262182:DOD262182 DXY262182:DXZ262182 EHU262182:EHV262182 ERQ262182:ERR262182 FBM262182:FBN262182 FLI262182:FLJ262182 FVE262182:FVF262182 GFA262182:GFB262182 GOW262182:GOX262182 GYS262182:GYT262182 HIO262182:HIP262182 HSK262182:HSL262182 ICG262182:ICH262182 IMC262182:IMD262182 IVY262182:IVZ262182 JFU262182:JFV262182 JPQ262182:JPR262182 JZM262182:JZN262182 KJI262182:KJJ262182 KTE262182:KTF262182 LDA262182:LDB262182 LMW262182:LMX262182 LWS262182:LWT262182 MGO262182:MGP262182 MQK262182:MQL262182 NAG262182:NAH262182 NKC262182:NKD262182 NTY262182:NTZ262182 ODU262182:ODV262182 ONQ262182:ONR262182 OXM262182:OXN262182 PHI262182:PHJ262182 PRE262182:PRF262182 QBA262182:QBB262182 QKW262182:QKX262182 QUS262182:QUT262182 REO262182:REP262182 ROK262182:ROL262182 RYG262182:RYH262182 SIC262182:SID262182 SRY262182:SRZ262182 TBU262182:TBV262182 TLQ262182:TLR262182 TVM262182:TVN262182 UFI262182:UFJ262182 UPE262182:UPF262182 UZA262182:UZB262182 VIW262182:VIX262182 VSS262182:VST262182 WCO262182:WCP262182 WMK262182:WML262182 WWG262182:WWH262182 Y327718:Z327718 JU327718:JV327718 TQ327718:TR327718 ADM327718:ADN327718 ANI327718:ANJ327718 AXE327718:AXF327718 BHA327718:BHB327718 BQW327718:BQX327718 CAS327718:CAT327718 CKO327718:CKP327718 CUK327718:CUL327718 DEG327718:DEH327718 DOC327718:DOD327718 DXY327718:DXZ327718 EHU327718:EHV327718 ERQ327718:ERR327718 FBM327718:FBN327718 FLI327718:FLJ327718 FVE327718:FVF327718 GFA327718:GFB327718 GOW327718:GOX327718 GYS327718:GYT327718 HIO327718:HIP327718 HSK327718:HSL327718 ICG327718:ICH327718 IMC327718:IMD327718 IVY327718:IVZ327718 JFU327718:JFV327718 JPQ327718:JPR327718 JZM327718:JZN327718 KJI327718:KJJ327718 KTE327718:KTF327718 LDA327718:LDB327718 LMW327718:LMX327718 LWS327718:LWT327718 MGO327718:MGP327718 MQK327718:MQL327718 NAG327718:NAH327718 NKC327718:NKD327718 NTY327718:NTZ327718 ODU327718:ODV327718 ONQ327718:ONR327718 OXM327718:OXN327718 PHI327718:PHJ327718 PRE327718:PRF327718 QBA327718:QBB327718 QKW327718:QKX327718 QUS327718:QUT327718 REO327718:REP327718 ROK327718:ROL327718 RYG327718:RYH327718 SIC327718:SID327718 SRY327718:SRZ327718 TBU327718:TBV327718 TLQ327718:TLR327718 TVM327718:TVN327718 UFI327718:UFJ327718 UPE327718:UPF327718 UZA327718:UZB327718 VIW327718:VIX327718 VSS327718:VST327718 WCO327718:WCP327718 WMK327718:WML327718 WWG327718:WWH327718 Y393254:Z393254 JU393254:JV393254 TQ393254:TR393254 ADM393254:ADN393254 ANI393254:ANJ393254 AXE393254:AXF393254 BHA393254:BHB393254 BQW393254:BQX393254 CAS393254:CAT393254 CKO393254:CKP393254 CUK393254:CUL393254 DEG393254:DEH393254 DOC393254:DOD393254 DXY393254:DXZ393254 EHU393254:EHV393254 ERQ393254:ERR393254 FBM393254:FBN393254 FLI393254:FLJ393254 FVE393254:FVF393254 GFA393254:GFB393254 GOW393254:GOX393254 GYS393254:GYT393254 HIO393254:HIP393254 HSK393254:HSL393254 ICG393254:ICH393254 IMC393254:IMD393254 IVY393254:IVZ393254 JFU393254:JFV393254 JPQ393254:JPR393254 JZM393254:JZN393254 KJI393254:KJJ393254 KTE393254:KTF393254 LDA393254:LDB393254 LMW393254:LMX393254 LWS393254:LWT393254 MGO393254:MGP393254 MQK393254:MQL393254 NAG393254:NAH393254 NKC393254:NKD393254 NTY393254:NTZ393254 ODU393254:ODV393254 ONQ393254:ONR393254 OXM393254:OXN393254 PHI393254:PHJ393254 PRE393254:PRF393254 QBA393254:QBB393254 QKW393254:QKX393254 QUS393254:QUT393254 REO393254:REP393254 ROK393254:ROL393254 RYG393254:RYH393254 SIC393254:SID393254 SRY393254:SRZ393254 TBU393254:TBV393254 TLQ393254:TLR393254 TVM393254:TVN393254 UFI393254:UFJ393254 UPE393254:UPF393254 UZA393254:UZB393254 VIW393254:VIX393254 VSS393254:VST393254 WCO393254:WCP393254 WMK393254:WML393254 WWG393254:WWH393254 Y458790:Z458790 JU458790:JV458790 TQ458790:TR458790 ADM458790:ADN458790 ANI458790:ANJ458790 AXE458790:AXF458790 BHA458790:BHB458790 BQW458790:BQX458790 CAS458790:CAT458790 CKO458790:CKP458790 CUK458790:CUL458790 DEG458790:DEH458790 DOC458790:DOD458790 DXY458790:DXZ458790 EHU458790:EHV458790 ERQ458790:ERR458790 FBM458790:FBN458790 FLI458790:FLJ458790 FVE458790:FVF458790 GFA458790:GFB458790 GOW458790:GOX458790 GYS458790:GYT458790 HIO458790:HIP458790 HSK458790:HSL458790 ICG458790:ICH458790 IMC458790:IMD458790 IVY458790:IVZ458790 JFU458790:JFV458790 JPQ458790:JPR458790 JZM458790:JZN458790 KJI458790:KJJ458790 KTE458790:KTF458790 LDA458790:LDB458790 LMW458790:LMX458790 LWS458790:LWT458790 MGO458790:MGP458790 MQK458790:MQL458790 NAG458790:NAH458790 NKC458790:NKD458790 NTY458790:NTZ458790 ODU458790:ODV458790 ONQ458790:ONR458790 OXM458790:OXN458790 PHI458790:PHJ458790 PRE458790:PRF458790 QBA458790:QBB458790 QKW458790:QKX458790 QUS458790:QUT458790 REO458790:REP458790 ROK458790:ROL458790 RYG458790:RYH458790 SIC458790:SID458790 SRY458790:SRZ458790 TBU458790:TBV458790 TLQ458790:TLR458790 TVM458790:TVN458790 UFI458790:UFJ458790 UPE458790:UPF458790 UZA458790:UZB458790 VIW458790:VIX458790 VSS458790:VST458790 WCO458790:WCP458790 WMK458790:WML458790 WWG458790:WWH458790 Y524326:Z524326 JU524326:JV524326 TQ524326:TR524326 ADM524326:ADN524326 ANI524326:ANJ524326 AXE524326:AXF524326 BHA524326:BHB524326 BQW524326:BQX524326 CAS524326:CAT524326 CKO524326:CKP524326 CUK524326:CUL524326 DEG524326:DEH524326 DOC524326:DOD524326 DXY524326:DXZ524326 EHU524326:EHV524326 ERQ524326:ERR524326 FBM524326:FBN524326 FLI524326:FLJ524326 FVE524326:FVF524326 GFA524326:GFB524326 GOW524326:GOX524326 GYS524326:GYT524326 HIO524326:HIP524326 HSK524326:HSL524326 ICG524326:ICH524326 IMC524326:IMD524326 IVY524326:IVZ524326 JFU524326:JFV524326 JPQ524326:JPR524326 JZM524326:JZN524326 KJI524326:KJJ524326 KTE524326:KTF524326 LDA524326:LDB524326 LMW524326:LMX524326 LWS524326:LWT524326 MGO524326:MGP524326 MQK524326:MQL524326 NAG524326:NAH524326 NKC524326:NKD524326 NTY524326:NTZ524326 ODU524326:ODV524326 ONQ524326:ONR524326 OXM524326:OXN524326 PHI524326:PHJ524326 PRE524326:PRF524326 QBA524326:QBB524326 QKW524326:QKX524326 QUS524326:QUT524326 REO524326:REP524326 ROK524326:ROL524326 RYG524326:RYH524326 SIC524326:SID524326 SRY524326:SRZ524326 TBU524326:TBV524326 TLQ524326:TLR524326 TVM524326:TVN524326 UFI524326:UFJ524326 UPE524326:UPF524326 UZA524326:UZB524326 VIW524326:VIX524326 VSS524326:VST524326 WCO524326:WCP524326 WMK524326:WML524326 WWG524326:WWH524326 Y589862:Z589862 JU589862:JV589862 TQ589862:TR589862 ADM589862:ADN589862 ANI589862:ANJ589862 AXE589862:AXF589862 BHA589862:BHB589862 BQW589862:BQX589862 CAS589862:CAT589862 CKO589862:CKP589862 CUK589862:CUL589862 DEG589862:DEH589862 DOC589862:DOD589862 DXY589862:DXZ589862 EHU589862:EHV589862 ERQ589862:ERR589862 FBM589862:FBN589862 FLI589862:FLJ589862 FVE589862:FVF589862 GFA589862:GFB589862 GOW589862:GOX589862 GYS589862:GYT589862 HIO589862:HIP589862 HSK589862:HSL589862 ICG589862:ICH589862 IMC589862:IMD589862 IVY589862:IVZ589862 JFU589862:JFV589862 JPQ589862:JPR589862 JZM589862:JZN589862 KJI589862:KJJ589862 KTE589862:KTF589862 LDA589862:LDB589862 LMW589862:LMX589862 LWS589862:LWT589862 MGO589862:MGP589862 MQK589862:MQL589862 NAG589862:NAH589862 NKC589862:NKD589862 NTY589862:NTZ589862 ODU589862:ODV589862 ONQ589862:ONR589862 OXM589862:OXN589862 PHI589862:PHJ589862 PRE589862:PRF589862 QBA589862:QBB589862 QKW589862:QKX589862 QUS589862:QUT589862 REO589862:REP589862 ROK589862:ROL589862 RYG589862:RYH589862 SIC589862:SID589862 SRY589862:SRZ589862 TBU589862:TBV589862 TLQ589862:TLR589862 TVM589862:TVN589862 UFI589862:UFJ589862 UPE589862:UPF589862 UZA589862:UZB589862 VIW589862:VIX589862 VSS589862:VST589862 WCO589862:WCP589862 WMK589862:WML589862 WWG589862:WWH589862 Y655398:Z655398 JU655398:JV655398 TQ655398:TR655398 ADM655398:ADN655398 ANI655398:ANJ655398 AXE655398:AXF655398 BHA655398:BHB655398 BQW655398:BQX655398 CAS655398:CAT655398 CKO655398:CKP655398 CUK655398:CUL655398 DEG655398:DEH655398 DOC655398:DOD655398 DXY655398:DXZ655398 EHU655398:EHV655398 ERQ655398:ERR655398 FBM655398:FBN655398 FLI655398:FLJ655398 FVE655398:FVF655398 GFA655398:GFB655398 GOW655398:GOX655398 GYS655398:GYT655398 HIO655398:HIP655398 HSK655398:HSL655398 ICG655398:ICH655398 IMC655398:IMD655398 IVY655398:IVZ655398 JFU655398:JFV655398 JPQ655398:JPR655398 JZM655398:JZN655398 KJI655398:KJJ655398 KTE655398:KTF655398 LDA655398:LDB655398 LMW655398:LMX655398 LWS655398:LWT655398 MGO655398:MGP655398 MQK655398:MQL655398 NAG655398:NAH655398 NKC655398:NKD655398 NTY655398:NTZ655398 ODU655398:ODV655398 ONQ655398:ONR655398 OXM655398:OXN655398 PHI655398:PHJ655398 PRE655398:PRF655398 QBA655398:QBB655398 QKW655398:QKX655398 QUS655398:QUT655398 REO655398:REP655398 ROK655398:ROL655398 RYG655398:RYH655398 SIC655398:SID655398 SRY655398:SRZ655398 TBU655398:TBV655398 TLQ655398:TLR655398 TVM655398:TVN655398 UFI655398:UFJ655398 UPE655398:UPF655398 UZA655398:UZB655398 VIW655398:VIX655398 VSS655398:VST655398 WCO655398:WCP655398 WMK655398:WML655398 WWG655398:WWH655398 Y720934:Z720934 JU720934:JV720934 TQ720934:TR720934 ADM720934:ADN720934 ANI720934:ANJ720934 AXE720934:AXF720934 BHA720934:BHB720934 BQW720934:BQX720934 CAS720934:CAT720934 CKO720934:CKP720934 CUK720934:CUL720934 DEG720934:DEH720934 DOC720934:DOD720934 DXY720934:DXZ720934 EHU720934:EHV720934 ERQ720934:ERR720934 FBM720934:FBN720934 FLI720934:FLJ720934 FVE720934:FVF720934 GFA720934:GFB720934 GOW720934:GOX720934 GYS720934:GYT720934 HIO720934:HIP720934 HSK720934:HSL720934 ICG720934:ICH720934 IMC720934:IMD720934 IVY720934:IVZ720934 JFU720934:JFV720934 JPQ720934:JPR720934 JZM720934:JZN720934 KJI720934:KJJ720934 KTE720934:KTF720934 LDA720934:LDB720934 LMW720934:LMX720934 LWS720934:LWT720934 MGO720934:MGP720934 MQK720934:MQL720934 NAG720934:NAH720934 NKC720934:NKD720934 NTY720934:NTZ720934 ODU720934:ODV720934 ONQ720934:ONR720934 OXM720934:OXN720934 PHI720934:PHJ720934 PRE720934:PRF720934 QBA720934:QBB720934 QKW720934:QKX720934 QUS720934:QUT720934 REO720934:REP720934 ROK720934:ROL720934 RYG720934:RYH720934 SIC720934:SID720934 SRY720934:SRZ720934 TBU720934:TBV720934 TLQ720934:TLR720934 TVM720934:TVN720934 UFI720934:UFJ720934 UPE720934:UPF720934 UZA720934:UZB720934 VIW720934:VIX720934 VSS720934:VST720934 WCO720934:WCP720934 WMK720934:WML720934 WWG720934:WWH720934 Y786470:Z786470 JU786470:JV786470 TQ786470:TR786470 ADM786470:ADN786470 ANI786470:ANJ786470 AXE786470:AXF786470 BHA786470:BHB786470 BQW786470:BQX786470 CAS786470:CAT786470 CKO786470:CKP786470 CUK786470:CUL786470 DEG786470:DEH786470 DOC786470:DOD786470 DXY786470:DXZ786470 EHU786470:EHV786470 ERQ786470:ERR786470 FBM786470:FBN786470 FLI786470:FLJ786470 FVE786470:FVF786470 GFA786470:GFB786470 GOW786470:GOX786470 GYS786470:GYT786470 HIO786470:HIP786470 HSK786470:HSL786470 ICG786470:ICH786470 IMC786470:IMD786470 IVY786470:IVZ786470 JFU786470:JFV786470 JPQ786470:JPR786470 JZM786470:JZN786470 KJI786470:KJJ786470 KTE786470:KTF786470 LDA786470:LDB786470 LMW786470:LMX786470 LWS786470:LWT786470 MGO786470:MGP786470 MQK786470:MQL786470 NAG786470:NAH786470 NKC786470:NKD786470 NTY786470:NTZ786470 ODU786470:ODV786470 ONQ786470:ONR786470 OXM786470:OXN786470 PHI786470:PHJ786470 PRE786470:PRF786470 QBA786470:QBB786470 QKW786470:QKX786470 QUS786470:QUT786470 REO786470:REP786470 ROK786470:ROL786470 RYG786470:RYH786470 SIC786470:SID786470 SRY786470:SRZ786470 TBU786470:TBV786470 TLQ786470:TLR786470 TVM786470:TVN786470 UFI786470:UFJ786470 UPE786470:UPF786470 UZA786470:UZB786470 VIW786470:VIX786470 VSS786470:VST786470 WCO786470:WCP786470 WMK786470:WML786470 WWG786470:WWH786470 Y852006:Z852006 JU852006:JV852006 TQ852006:TR852006 ADM852006:ADN852006 ANI852006:ANJ852006 AXE852006:AXF852006 BHA852006:BHB852006 BQW852006:BQX852006 CAS852006:CAT852006 CKO852006:CKP852006 CUK852006:CUL852006 DEG852006:DEH852006 DOC852006:DOD852006 DXY852006:DXZ852006 EHU852006:EHV852006 ERQ852006:ERR852006 FBM852006:FBN852006 FLI852006:FLJ852006 FVE852006:FVF852006 GFA852006:GFB852006 GOW852006:GOX852006 GYS852006:GYT852006 HIO852006:HIP852006 HSK852006:HSL852006 ICG852006:ICH852006 IMC852006:IMD852006 IVY852006:IVZ852006 JFU852006:JFV852006 JPQ852006:JPR852006 JZM852006:JZN852006 KJI852006:KJJ852006 KTE852006:KTF852006 LDA852006:LDB852006 LMW852006:LMX852006 LWS852006:LWT852006 MGO852006:MGP852006 MQK852006:MQL852006 NAG852006:NAH852006 NKC852006:NKD852006 NTY852006:NTZ852006 ODU852006:ODV852006 ONQ852006:ONR852006 OXM852006:OXN852006 PHI852006:PHJ852006 PRE852006:PRF852006 QBA852006:QBB852006 QKW852006:QKX852006 QUS852006:QUT852006 REO852006:REP852006 ROK852006:ROL852006 RYG852006:RYH852006 SIC852006:SID852006 SRY852006:SRZ852006 TBU852006:TBV852006 TLQ852006:TLR852006 TVM852006:TVN852006 UFI852006:UFJ852006 UPE852006:UPF852006 UZA852006:UZB852006 VIW852006:VIX852006 VSS852006:VST852006 WCO852006:WCP852006 WMK852006:WML852006 WWG852006:WWH852006 Y917542:Z917542 JU917542:JV917542 TQ917542:TR917542 ADM917542:ADN917542 ANI917542:ANJ917542 AXE917542:AXF917542 BHA917542:BHB917542 BQW917542:BQX917542 CAS917542:CAT917542 CKO917542:CKP917542 CUK917542:CUL917542 DEG917542:DEH917542 DOC917542:DOD917542 DXY917542:DXZ917542 EHU917542:EHV917542 ERQ917542:ERR917542 FBM917542:FBN917542 FLI917542:FLJ917542 FVE917542:FVF917542 GFA917542:GFB917542 GOW917542:GOX917542 GYS917542:GYT917542 HIO917542:HIP917542 HSK917542:HSL917542 ICG917542:ICH917542 IMC917542:IMD917542 IVY917542:IVZ917542 JFU917542:JFV917542 JPQ917542:JPR917542 JZM917542:JZN917542 KJI917542:KJJ917542 KTE917542:KTF917542 LDA917542:LDB917542 LMW917542:LMX917542 LWS917542:LWT917542 MGO917542:MGP917542 MQK917542:MQL917542 NAG917542:NAH917542 NKC917542:NKD917542 NTY917542:NTZ917542 ODU917542:ODV917542 ONQ917542:ONR917542 OXM917542:OXN917542 PHI917542:PHJ917542 PRE917542:PRF917542 QBA917542:QBB917542 QKW917542:QKX917542 QUS917542:QUT917542 REO917542:REP917542 ROK917542:ROL917542 RYG917542:RYH917542 SIC917542:SID917542 SRY917542:SRZ917542 TBU917542:TBV917542 TLQ917542:TLR917542 TVM917542:TVN917542 UFI917542:UFJ917542 UPE917542:UPF917542 UZA917542:UZB917542 VIW917542:VIX917542 VSS917542:VST917542 WCO917542:WCP917542 WMK917542:WML917542 WWG917542:WWH917542 Y983078:Z983078 JU983078:JV983078 TQ983078:TR983078 ADM983078:ADN983078 ANI983078:ANJ983078 AXE983078:AXF983078 BHA983078:BHB983078 BQW983078:BQX983078 CAS983078:CAT983078 CKO983078:CKP983078 CUK983078:CUL983078 DEG983078:DEH983078 DOC983078:DOD983078 DXY983078:DXZ983078 EHU983078:EHV983078 ERQ983078:ERR983078 FBM983078:FBN983078 FLI983078:FLJ983078 FVE983078:FVF983078 GFA983078:GFB983078 GOW983078:GOX983078 GYS983078:GYT983078 HIO983078:HIP983078 HSK983078:HSL983078 ICG983078:ICH983078 IMC983078:IMD983078 IVY983078:IVZ983078 JFU983078:JFV983078 JPQ983078:JPR983078 JZM983078:JZN983078 KJI983078:KJJ983078 KTE983078:KTF983078 LDA983078:LDB983078 LMW983078:LMX983078 LWS983078:LWT983078 MGO983078:MGP983078 MQK983078:MQL983078 NAG983078:NAH983078 NKC983078:NKD983078 NTY983078:NTZ983078 ODU983078:ODV983078 ONQ983078:ONR983078 OXM983078:OXN983078 PHI983078:PHJ983078 PRE983078:PRF983078 QBA983078:QBB983078 QKW983078:QKX983078 QUS983078:QUT983078 REO983078:REP983078 ROK983078:ROL983078 RYG983078:RYH983078 SIC983078:SID983078 SRY983078:SRZ983078 TBU983078:TBV983078 TLQ983078:TLR983078 TVM983078:TVN983078 UFI983078:UFJ983078 UPE983078:UPF983078 UZA983078:UZB983078 VIW983078:VIX983078 VSS983078:VST983078 WCO983078:WCP983078 WMK983078:WML983078 WWG983078:WWH983078 AW38 KS38 UO38 AEK38 AOG38 AYC38 BHY38 BRU38 CBQ38 CLM38 CVI38 DFE38 DPA38 DYW38 EIS38 ESO38 FCK38 FMG38 FWC38 GFY38 GPU38 GZQ38 HJM38 HTI38 IDE38 INA38 IWW38 JGS38 JQO38 KAK38 KKG38 KUC38 LDY38 LNU38 LXQ38 MHM38 MRI38 NBE38 NLA38 NUW38 OES38 OOO38 OYK38 PIG38 PSC38 QBY38 QLU38 QVQ38 RFM38 RPI38 RZE38 SJA38 SSW38 TCS38 TMO38 TWK38 UGG38 UQC38 UZY38 VJU38 VTQ38 WDM38 WNI38 WXE38 AW65574 KS65574 UO65574 AEK65574 AOG65574 AYC65574 BHY65574 BRU65574 CBQ65574 CLM65574 CVI65574 DFE65574 DPA65574 DYW65574 EIS65574 ESO65574 FCK65574 FMG65574 FWC65574 GFY65574 GPU65574 GZQ65574 HJM65574 HTI65574 IDE65574 INA65574 IWW65574 JGS65574 JQO65574 KAK65574 KKG65574 KUC65574 LDY65574 LNU65574 LXQ65574 MHM65574 MRI65574 NBE65574 NLA65574 NUW65574 OES65574 OOO65574 OYK65574 PIG65574 PSC65574 QBY65574 QLU65574 QVQ65574 RFM65574 RPI65574 RZE65574 SJA65574 SSW65574 TCS65574 TMO65574 TWK65574 UGG65574 UQC65574 UZY65574 VJU65574 VTQ65574 WDM65574 WNI65574 WXE65574 AW131110 KS131110 UO131110 AEK131110 AOG131110 AYC131110 BHY131110 BRU131110 CBQ131110 CLM131110 CVI131110 DFE131110 DPA131110 DYW131110 EIS131110 ESO131110 FCK131110 FMG131110 FWC131110 GFY131110 GPU131110 GZQ131110 HJM131110 HTI131110 IDE131110 INA131110 IWW131110 JGS131110 JQO131110 KAK131110 KKG131110 KUC131110 LDY131110 LNU131110 LXQ131110 MHM131110 MRI131110 NBE131110 NLA131110 NUW131110 OES131110 OOO131110 OYK131110 PIG131110 PSC131110 QBY131110 QLU131110 QVQ131110 RFM131110 RPI131110 RZE131110 SJA131110 SSW131110 TCS131110 TMO131110 TWK131110 UGG131110 UQC131110 UZY131110 VJU131110 VTQ131110 WDM131110 WNI131110 WXE131110 AW196646 KS196646 UO196646 AEK196646 AOG196646 AYC196646 BHY196646 BRU196646 CBQ196646 CLM196646 CVI196646 DFE196646 DPA196646 DYW196646 EIS196646 ESO196646 FCK196646 FMG196646 FWC196646 GFY196646 GPU196646 GZQ196646 HJM196646 HTI196646 IDE196646 INA196646 IWW196646 JGS196646 JQO196646 KAK196646 KKG196646 KUC196646 LDY196646 LNU196646 LXQ196646 MHM196646 MRI196646 NBE196646 NLA196646 NUW196646 OES196646 OOO196646 OYK196646 PIG196646 PSC196646 QBY196646 QLU196646 QVQ196646 RFM196646 RPI196646 RZE196646 SJA196646 SSW196646 TCS196646 TMO196646 TWK196646 UGG196646 UQC196646 UZY196646 VJU196646 VTQ196646 WDM196646 WNI196646 WXE196646 AW262182 KS262182 UO262182 AEK262182 AOG262182 AYC262182 BHY262182 BRU262182 CBQ262182 CLM262182 CVI262182 DFE262182 DPA262182 DYW262182 EIS262182 ESO262182 FCK262182 FMG262182 FWC262182 GFY262182 GPU262182 GZQ262182 HJM262182 HTI262182 IDE262182 INA262182 IWW262182 JGS262182 JQO262182 KAK262182 KKG262182 KUC262182 LDY262182 LNU262182 LXQ262182 MHM262182 MRI262182 NBE262182 NLA262182 NUW262182 OES262182 OOO262182 OYK262182 PIG262182 PSC262182 QBY262182 QLU262182 QVQ262182 RFM262182 RPI262182 RZE262182 SJA262182 SSW262182 TCS262182 TMO262182 TWK262182 UGG262182 UQC262182 UZY262182 VJU262182 VTQ262182 WDM262182 WNI262182 WXE262182 AW327718 KS327718 UO327718 AEK327718 AOG327718 AYC327718 BHY327718 BRU327718 CBQ327718 CLM327718 CVI327718 DFE327718 DPA327718 DYW327718 EIS327718 ESO327718 FCK327718 FMG327718 FWC327718 GFY327718 GPU327718 GZQ327718 HJM327718 HTI327718 IDE327718 INA327718 IWW327718 JGS327718 JQO327718 KAK327718 KKG327718 KUC327718 LDY327718 LNU327718 LXQ327718 MHM327718 MRI327718 NBE327718 NLA327718 NUW327718 OES327718 OOO327718 OYK327718 PIG327718 PSC327718 QBY327718 QLU327718 QVQ327718 RFM327718 RPI327718 RZE327718 SJA327718 SSW327718 TCS327718 TMO327718 TWK327718 UGG327718 UQC327718 UZY327718 VJU327718 VTQ327718 WDM327718 WNI327718 WXE327718 AW393254 KS393254 UO393254 AEK393254 AOG393254 AYC393254 BHY393254 BRU393254 CBQ393254 CLM393254 CVI393254 DFE393254 DPA393254 DYW393254 EIS393254 ESO393254 FCK393254 FMG393254 FWC393254 GFY393254 GPU393254 GZQ393254 HJM393254 HTI393254 IDE393254 INA393254 IWW393254 JGS393254 JQO393254 KAK393254 KKG393254 KUC393254 LDY393254 LNU393254 LXQ393254 MHM393254 MRI393254 NBE393254 NLA393254 NUW393254 OES393254 OOO393254 OYK393254 PIG393254 PSC393254 QBY393254 QLU393254 QVQ393254 RFM393254 RPI393254 RZE393254 SJA393254 SSW393254 TCS393254 TMO393254 TWK393254 UGG393254 UQC393254 UZY393254 VJU393254 VTQ393254 WDM393254 WNI393254 WXE393254 AW458790 KS458790 UO458790 AEK458790 AOG458790 AYC458790 BHY458790 BRU458790 CBQ458790 CLM458790 CVI458790 DFE458790 DPA458790 DYW458790 EIS458790 ESO458790 FCK458790 FMG458790 FWC458790 GFY458790 GPU458790 GZQ458790 HJM458790 HTI458790 IDE458790 INA458790 IWW458790 JGS458790 JQO458790 KAK458790 KKG458790 KUC458790 LDY458790 LNU458790 LXQ458790 MHM458790 MRI458790 NBE458790 NLA458790 NUW458790 OES458790 OOO458790 OYK458790 PIG458790 PSC458790 QBY458790 QLU458790 QVQ458790 RFM458790 RPI458790 RZE458790 SJA458790 SSW458790 TCS458790 TMO458790 TWK458790 UGG458790 UQC458790 UZY458790 VJU458790 VTQ458790 WDM458790 WNI458790 WXE458790 AW524326 KS524326 UO524326 AEK524326 AOG524326 AYC524326 BHY524326 BRU524326 CBQ524326 CLM524326 CVI524326 DFE524326 DPA524326 DYW524326 EIS524326 ESO524326 FCK524326 FMG524326 FWC524326 GFY524326 GPU524326 GZQ524326 HJM524326 HTI524326 IDE524326 INA524326 IWW524326 JGS524326 JQO524326 KAK524326 KKG524326 KUC524326 LDY524326 LNU524326 LXQ524326 MHM524326 MRI524326 NBE524326 NLA524326 NUW524326 OES524326 OOO524326 OYK524326 PIG524326 PSC524326 QBY524326 QLU524326 QVQ524326 RFM524326 RPI524326 RZE524326 SJA524326 SSW524326 TCS524326 TMO524326 TWK524326 UGG524326 UQC524326 UZY524326 VJU524326 VTQ524326 WDM524326 WNI524326 WXE524326 AW589862 KS589862 UO589862 AEK589862 AOG589862 AYC589862 BHY589862 BRU589862 CBQ589862 CLM589862 CVI589862 DFE589862 DPA589862 DYW589862 EIS589862 ESO589862 FCK589862 FMG589862 FWC589862 GFY589862 GPU589862 GZQ589862 HJM589862 HTI589862 IDE589862 INA589862 IWW589862 JGS589862 JQO589862 KAK589862 KKG589862 KUC589862 LDY589862 LNU589862 LXQ589862 MHM589862 MRI589862 NBE589862 NLA589862 NUW589862 OES589862 OOO589862 OYK589862 PIG589862 PSC589862 QBY589862 QLU589862 QVQ589862 RFM589862 RPI589862 RZE589862 SJA589862 SSW589862 TCS589862 TMO589862 TWK589862 UGG589862 UQC589862 UZY589862 VJU589862 VTQ589862 WDM589862 WNI589862 WXE589862 AW655398 KS655398 UO655398 AEK655398 AOG655398 AYC655398 BHY655398 BRU655398 CBQ655398 CLM655398 CVI655398 DFE655398 DPA655398 DYW655398 EIS655398 ESO655398 FCK655398 FMG655398 FWC655398 GFY655398 GPU655398 GZQ655398 HJM655398 HTI655398 IDE655398 INA655398 IWW655398 JGS655398 JQO655398 KAK655398 KKG655398 KUC655398 LDY655398 LNU655398 LXQ655398 MHM655398 MRI655398 NBE655398 NLA655398 NUW655398 OES655398 OOO655398 OYK655398 PIG655398 PSC655398 QBY655398 QLU655398 QVQ655398 RFM655398 RPI655398 RZE655398 SJA655398 SSW655398 TCS655398 TMO655398 TWK655398 UGG655398 UQC655398 UZY655398 VJU655398 VTQ655398 WDM655398 WNI655398 WXE655398 AW720934 KS720934 UO720934 AEK720934 AOG720934 AYC720934 BHY720934 BRU720934 CBQ720934 CLM720934 CVI720934 DFE720934 DPA720934 DYW720934 EIS720934 ESO720934 FCK720934 FMG720934 FWC720934 GFY720934 GPU720934 GZQ720934 HJM720934 HTI720934 IDE720934 INA720934 IWW720934 JGS720934 JQO720934 KAK720934 KKG720934 KUC720934 LDY720934 LNU720934 LXQ720934 MHM720934 MRI720934 NBE720934 NLA720934 NUW720934 OES720934 OOO720934 OYK720934 PIG720934 PSC720934 QBY720934 QLU720934 QVQ720934 RFM720934 RPI720934 RZE720934 SJA720934 SSW720934 TCS720934 TMO720934 TWK720934 UGG720934 UQC720934 UZY720934 VJU720934 VTQ720934 WDM720934 WNI720934 WXE720934 AW786470 KS786470 UO786470 AEK786470 AOG786470 AYC786470 BHY786470 BRU786470 CBQ786470 CLM786470 CVI786470 DFE786470 DPA786470 DYW786470 EIS786470 ESO786470 FCK786470 FMG786470 FWC786470 GFY786470 GPU786470 GZQ786470 HJM786470 HTI786470 IDE786470 INA786470 IWW786470 JGS786470 JQO786470 KAK786470 KKG786470 KUC786470 LDY786470 LNU786470 LXQ786470 MHM786470 MRI786470 NBE786470 NLA786470 NUW786470 OES786470 OOO786470 OYK786470 PIG786470 PSC786470 QBY786470 QLU786470 QVQ786470 RFM786470 RPI786470 RZE786470 SJA786470 SSW786470 TCS786470 TMO786470 TWK786470 UGG786470 UQC786470 UZY786470 VJU786470 VTQ786470 WDM786470 WNI786470 WXE786470 AW852006 KS852006 UO852006 AEK852006 AOG852006 AYC852006 BHY852006 BRU852006 CBQ852006 CLM852006 CVI852006 DFE852006 DPA852006 DYW852006 EIS852006 ESO852006 FCK852006 FMG852006 FWC852006 GFY852006 GPU852006 GZQ852006 HJM852006 HTI852006 IDE852006 INA852006 IWW852006 JGS852006 JQO852006 KAK852006 KKG852006 KUC852006 LDY852006 LNU852006 LXQ852006 MHM852006 MRI852006 NBE852006 NLA852006 NUW852006 OES852006 OOO852006 OYK852006 PIG852006 PSC852006 QBY852006 QLU852006 QVQ852006 RFM852006 RPI852006 RZE852006 SJA852006 SSW852006 TCS852006 TMO852006 TWK852006 UGG852006 UQC852006 UZY852006 VJU852006 VTQ852006 WDM852006 WNI852006 WXE852006 AW917542 KS917542 UO917542 AEK917542 AOG917542 AYC917542 BHY917542 BRU917542 CBQ917542 CLM917542 CVI917542 DFE917542 DPA917542 DYW917542 EIS917542 ESO917542 FCK917542 FMG917542 FWC917542 GFY917542 GPU917542 GZQ917542 HJM917542 HTI917542 IDE917542 INA917542 IWW917542 JGS917542 JQO917542 KAK917542 KKG917542 KUC917542 LDY917542 LNU917542 LXQ917542 MHM917542 MRI917542 NBE917542 NLA917542 NUW917542 OES917542 OOO917542 OYK917542 PIG917542 PSC917542 QBY917542 QLU917542 QVQ917542 RFM917542 RPI917542 RZE917542 SJA917542 SSW917542 TCS917542 TMO917542 TWK917542 UGG917542 UQC917542 UZY917542 VJU917542 VTQ917542 WDM917542 WNI917542 WXE917542 AW983078 KS983078 UO983078 AEK983078 AOG983078 AYC983078 BHY983078 BRU983078 CBQ983078 CLM983078 CVI983078 DFE983078 DPA983078 DYW983078 EIS983078 ESO983078 FCK983078 FMG983078 FWC983078 GFY983078 GPU983078 GZQ983078 HJM983078 HTI983078 IDE983078 INA983078 IWW983078 JGS983078 JQO983078 KAK983078 KKG983078 KUC983078 LDY983078 LNU983078 LXQ983078 MHM983078 MRI983078 NBE983078 NLA983078 NUW983078 OES983078 OOO983078 OYK983078 PIG983078 PSC983078 QBY983078 QLU983078 QVQ983078 RFM983078 RPI983078 RZE983078 SJA983078 SSW983078 TCS983078 TMO983078 TWK983078 UGG983078 UQC983078 UZY983078 VJU983078 VTQ983078 WDM983078 WNI983078" xr:uid="{00000000-0002-0000-0800-000001000000}">
      <formula1>"x"</formula1>
      <formula2>0</formula2>
    </dataValidation>
    <dataValidation type="list" showDropDown="1" showInputMessage="1" showErrorMessage="1" error="Vyznačí sa iba  x" prompt="_x000a_    Vyznačí sa x,     _x000a_ak ide o schválenú_x000a_ účtovnú závierku" sqref="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WWU983066 KI26 UE26 AEA26 ANW26 AXS26 BHO26 BRK26 CBG26 CLC26 CUY26 DEU26 DOQ26 DYM26 EII26 ESE26 FCA26 FLW26 FVS26 GFO26 GPK26 GZG26 HJC26 HSY26 ICU26 IMQ26 IWM26 JGI26 JQE26 KAA26 KJW26 KTS26 LDO26 LNK26 LXG26 MHC26 MQY26 NAU26 NKQ26 NUM26 OEI26 OOE26 OYA26 PHW26 PRS26 QBO26 QLK26 QVG26 RFC26 ROY26 RYU26 SIQ26 SSM26 TCI26 TME26 TWA26 UFW26 UPS26 UZO26 VJK26 VTG26 WDC26 WMY26 WWU26 AM65562 KI65562 UE65562 AEA65562 ANW65562 AXS65562 BHO65562 BRK65562 CBG65562 CLC65562 CUY65562 DEU65562 DOQ65562 DYM65562 EII65562 ESE65562 FCA65562 FLW65562 FVS65562 GFO65562 GPK65562 GZG65562 HJC65562 HSY65562 ICU65562 IMQ65562 IWM65562 JGI65562 JQE65562 KAA65562 KJW65562 KTS65562 LDO65562 LNK65562 LXG65562 MHC65562 MQY65562 NAU65562 NKQ65562 NUM65562 OEI65562 OOE65562 OYA65562 PHW65562 PRS65562 QBO65562 QLK65562 QVG65562 RFC65562 ROY65562 RYU65562 SIQ65562 SSM65562 TCI65562 TME65562 TWA65562 UFW65562 UPS65562 UZO65562 VJK65562 VTG65562 WDC65562 WMY65562 WWU65562 AM131098 KI131098 UE131098 AEA131098 ANW131098 AXS131098 BHO131098 BRK131098 CBG131098 CLC131098 CUY131098 DEU131098 DOQ131098 DYM131098 EII131098 ESE131098 FCA131098 FLW131098 FVS131098 GFO131098 GPK131098 GZG131098 HJC131098 HSY131098 ICU131098 IMQ131098 IWM131098 JGI131098 JQE131098 KAA131098 KJW131098 KTS131098 LDO131098 LNK131098 LXG131098 MHC131098 MQY131098 NAU131098 NKQ131098 NUM131098 OEI131098 OOE131098 OYA131098 PHW131098 PRS131098 QBO131098 QLK131098 QVG131098 RFC131098 ROY131098 RYU131098 SIQ131098 SSM131098 TCI131098 TME131098 TWA131098 UFW131098 UPS131098 UZO131098 VJK131098 VTG131098 WDC131098 WMY131098 WWU131098 AM196634 KI196634 UE196634 AEA196634 ANW196634 AXS196634 BHO196634 BRK196634 CBG196634 CLC196634 CUY196634 DEU196634 DOQ196634 DYM196634 EII196634 ESE196634 FCA196634 FLW196634 FVS196634 GFO196634 GPK196634 GZG196634 HJC196634 HSY196634 ICU196634 IMQ196634 IWM196634 JGI196634 JQE196634 KAA196634 KJW196634 KTS196634 LDO196634 LNK196634 LXG196634 MHC196634 MQY196634 NAU196634 NKQ196634 NUM196634 OEI196634 OOE196634 OYA196634 PHW196634 PRS196634 QBO196634 QLK196634 QVG196634 RFC196634 ROY196634 RYU196634 SIQ196634 SSM196634 TCI196634 TME196634 TWA196634 UFW196634 UPS196634 UZO196634 VJK196634 VTG196634 WDC196634 WMY196634 WWU196634 AM262170 KI262170 UE262170 AEA262170 ANW262170 AXS262170 BHO262170 BRK262170 CBG262170 CLC262170 CUY262170 DEU262170 DOQ262170 DYM262170 EII262170 ESE262170 FCA262170 FLW262170 FVS262170 GFO262170 GPK262170 GZG262170 HJC262170 HSY262170 ICU262170 IMQ262170 IWM262170 JGI262170 JQE262170 KAA262170 KJW262170 KTS262170 LDO262170 LNK262170 LXG262170 MHC262170 MQY262170 NAU262170 NKQ262170 NUM262170 OEI262170 OOE262170 OYA262170 PHW262170 PRS262170 QBO262170 QLK262170 QVG262170 RFC262170 ROY262170 RYU262170 SIQ262170 SSM262170 TCI262170 TME262170 TWA262170 UFW262170 UPS262170 UZO262170 VJK262170 VTG262170 WDC262170 WMY262170 WWU262170 AM327706 KI327706 UE327706 AEA327706 ANW327706 AXS327706 BHO327706 BRK327706 CBG327706 CLC327706 CUY327706 DEU327706 DOQ327706 DYM327706 EII327706 ESE327706 FCA327706 FLW327706 FVS327706 GFO327706 GPK327706 GZG327706 HJC327706 HSY327706 ICU327706 IMQ327706 IWM327706 JGI327706 JQE327706 KAA327706 KJW327706 KTS327706 LDO327706 LNK327706 LXG327706 MHC327706 MQY327706 NAU327706 NKQ327706 NUM327706 OEI327706 OOE327706 OYA327706 PHW327706 PRS327706 QBO327706 QLK327706 QVG327706 RFC327706 ROY327706 RYU327706 SIQ327706 SSM327706 TCI327706 TME327706 TWA327706 UFW327706 UPS327706 UZO327706 VJK327706 VTG327706 WDC327706 WMY327706 WWU327706 AM393242 KI393242 UE393242 AEA393242 ANW393242 AXS393242 BHO393242 BRK393242 CBG393242 CLC393242 CUY393242 DEU393242 DOQ393242 DYM393242 EII393242 ESE393242 FCA393242 FLW393242 FVS393242 GFO393242 GPK393242 GZG393242 HJC393242 HSY393242 ICU393242 IMQ393242 IWM393242 JGI393242 JQE393242 KAA393242 KJW393242 KTS393242 LDO393242 LNK393242 LXG393242 MHC393242 MQY393242 NAU393242 NKQ393242 NUM393242 OEI393242 OOE393242 OYA393242 PHW393242 PRS393242 QBO393242 QLK393242 QVG393242 RFC393242 ROY393242 RYU393242 SIQ393242 SSM393242 TCI393242 TME393242 TWA393242 UFW393242 UPS393242 UZO393242 VJK393242 VTG393242 WDC393242 WMY393242 WWU393242 AM458778 KI458778 UE458778 AEA458778 ANW458778 AXS458778 BHO458778 BRK458778 CBG458778 CLC458778 CUY458778 DEU458778 DOQ458778 DYM458778 EII458778 ESE458778 FCA458778 FLW458778 FVS458778 GFO458778 GPK458778 GZG458778 HJC458778 HSY458778 ICU458778 IMQ458778 IWM458778 JGI458778 JQE458778 KAA458778 KJW458778 KTS458778 LDO458778 LNK458778 LXG458778 MHC458778 MQY458778 NAU458778 NKQ458778 NUM458778 OEI458778 OOE458778 OYA458778 PHW458778 PRS458778 QBO458778 QLK458778 QVG458778 RFC458778 ROY458778 RYU458778 SIQ458778 SSM458778 TCI458778 TME458778 TWA458778 UFW458778 UPS458778 UZO458778 VJK458778 VTG458778 WDC458778 WMY458778 WWU458778 AM524314 KI524314 UE524314 AEA524314 ANW524314 AXS524314 BHO524314 BRK524314 CBG524314 CLC524314 CUY524314 DEU524314 DOQ524314 DYM524314 EII524314 ESE524314 FCA524314 FLW524314 FVS524314 GFO524314 GPK524314 GZG524314 HJC524314 HSY524314 ICU524314 IMQ524314 IWM524314 JGI524314 JQE524314 KAA524314 KJW524314 KTS524314 LDO524314 LNK524314 LXG524314 MHC524314 MQY524314 NAU524314 NKQ524314 NUM524314 OEI524314 OOE524314 OYA524314 PHW524314 PRS524314 QBO524314 QLK524314 QVG524314 RFC524314 ROY524314 RYU524314 SIQ524314 SSM524314 TCI524314 TME524314 TWA524314 UFW524314 UPS524314 UZO524314 VJK524314 VTG524314 WDC524314 WMY524314 WWU524314 AM589850 KI589850 UE589850 AEA589850 ANW589850 AXS589850 BHO589850 BRK589850 CBG589850 CLC589850 CUY589850 DEU589850 DOQ589850 DYM589850 EII589850 ESE589850 FCA589850 FLW589850 FVS589850 GFO589850 GPK589850 GZG589850 HJC589850 HSY589850 ICU589850 IMQ589850 IWM589850 JGI589850 JQE589850 KAA589850 KJW589850 KTS589850 LDO589850 LNK589850 LXG589850 MHC589850 MQY589850 NAU589850 NKQ589850 NUM589850 OEI589850 OOE589850 OYA589850 PHW589850 PRS589850 QBO589850 QLK589850 QVG589850 RFC589850 ROY589850 RYU589850 SIQ589850 SSM589850 TCI589850 TME589850 TWA589850 UFW589850 UPS589850 UZO589850 VJK589850 VTG589850 WDC589850 WMY589850 WWU589850 AM655386 KI655386 UE655386 AEA655386 ANW655386 AXS655386 BHO655386 BRK655386 CBG655386 CLC655386 CUY655386 DEU655386 DOQ655386 DYM655386 EII655386 ESE655386 FCA655386 FLW655386 FVS655386 GFO655386 GPK655386 GZG655386 HJC655386 HSY655386 ICU655386 IMQ655386 IWM655386 JGI655386 JQE655386 KAA655386 KJW655386 KTS655386 LDO655386 LNK655386 LXG655386 MHC655386 MQY655386 NAU655386 NKQ655386 NUM655386 OEI655386 OOE655386 OYA655386 PHW655386 PRS655386 QBO655386 QLK655386 QVG655386 RFC655386 ROY655386 RYU655386 SIQ655386 SSM655386 TCI655386 TME655386 TWA655386 UFW655386 UPS655386 UZO655386 VJK655386 VTG655386 WDC655386 WMY655386 WWU655386 AM720922 KI720922 UE720922 AEA720922 ANW720922 AXS720922 BHO720922 BRK720922 CBG720922 CLC720922 CUY720922 DEU720922 DOQ720922 DYM720922 EII720922 ESE720922 FCA720922 FLW720922 FVS720922 GFO720922 GPK720922 GZG720922 HJC720922 HSY720922 ICU720922 IMQ720922 IWM720922 JGI720922 JQE720922 KAA720922 KJW720922 KTS720922 LDO720922 LNK720922 LXG720922 MHC720922 MQY720922 NAU720922 NKQ720922 NUM720922 OEI720922 OOE720922 OYA720922 PHW720922 PRS720922 QBO720922 QLK720922 QVG720922 RFC720922 ROY720922 RYU720922 SIQ720922 SSM720922 TCI720922 TME720922 TWA720922 UFW720922 UPS720922 UZO720922 VJK720922 VTG720922 WDC720922 WMY720922 WWU720922 AM786458 KI786458 UE786458 AEA786458 ANW786458 AXS786458 BHO786458 BRK786458 CBG786458 CLC786458 CUY786458 DEU786458 DOQ786458 DYM786458 EII786458 ESE786458 FCA786458 FLW786458 FVS786458 GFO786458 GPK786458 GZG786458 HJC786458 HSY786458 ICU786458 IMQ786458 IWM786458 JGI786458 JQE786458 KAA786458 KJW786458 KTS786458 LDO786458 LNK786458 LXG786458 MHC786458 MQY786458 NAU786458 NKQ786458 NUM786458 OEI786458 OOE786458 OYA786458 PHW786458 PRS786458 QBO786458 QLK786458 QVG786458 RFC786458 ROY786458 RYU786458 SIQ786458 SSM786458 TCI786458 TME786458 TWA786458 UFW786458 UPS786458 UZO786458 VJK786458 VTG786458 WDC786458 WMY786458 WWU786458 AM851994 KI851994 UE851994 AEA851994 ANW851994 AXS851994 BHO851994 BRK851994 CBG851994 CLC851994 CUY851994 DEU851994 DOQ851994 DYM851994 EII851994 ESE851994 FCA851994 FLW851994 FVS851994 GFO851994 GPK851994 GZG851994 HJC851994 HSY851994 ICU851994 IMQ851994 IWM851994 JGI851994 JQE851994 KAA851994 KJW851994 KTS851994 LDO851994 LNK851994 LXG851994 MHC851994 MQY851994 NAU851994 NKQ851994 NUM851994 OEI851994 OOE851994 OYA851994 PHW851994 PRS851994 QBO851994 QLK851994 QVG851994 RFC851994 ROY851994 RYU851994 SIQ851994 SSM851994 TCI851994 TME851994 TWA851994 UFW851994 UPS851994 UZO851994 VJK851994 VTG851994 WDC851994 WMY851994 WWU851994 AM917530 KI917530 UE917530 AEA917530 ANW917530 AXS917530 BHO917530 BRK917530 CBG917530 CLC917530 CUY917530 DEU917530 DOQ917530 DYM917530 EII917530 ESE917530 FCA917530 FLW917530 FVS917530 GFO917530 GPK917530 GZG917530 HJC917530 HSY917530 ICU917530 IMQ917530 IWM917530 JGI917530 JQE917530 KAA917530 KJW917530 KTS917530 LDO917530 LNK917530 LXG917530 MHC917530 MQY917530 NAU917530 NKQ917530 NUM917530 OEI917530 OOE917530 OYA917530 PHW917530 PRS917530 QBO917530 QLK917530 QVG917530 RFC917530 ROY917530 RYU917530 SIQ917530 SSM917530 TCI917530 TME917530 TWA917530 UFW917530 UPS917530 UZO917530 VJK917530 VTG917530 WDC917530 WMY917530 WWU917530 AM983066 KI983066 UE983066 AEA983066 ANW983066 AXS983066 BHO983066 BRK983066 CBG983066 CLC983066 CUY983066 DEU983066 DOQ983066 DYM983066 EII983066 ESE983066 FCA983066 FLW983066 FVS983066 GFO983066 GPK983066 GZG983066 HJC983066 HSY983066 ICU983066 IMQ983066 IWM983066 JGI983066 JQE983066 KAA983066 KJW983066 KTS983066 LDO983066 LNK983066 LXG983066 MHC983066 MQY983066 NAU983066 NKQ983066 NUM983066 OEI983066 OOE983066 OYA983066 PHW983066 PRS983066 QBO983066 QLK983066 QVG983066 RFC983066 ROY983066 RYU983066 SIQ983066 SSM983066 TCI983066 TME983066 TWA983066 UFW983066 UPS983066 UZO983066 VJK983066 VTG983066 WDC983066 WMY983066" xr:uid="{00000000-0002-0000-0800-000002000000}">
      <formula1>"x"</formula1>
      <formula2>0</formula2>
    </dataValidation>
    <dataValidation type="list" showDropDown="1" showInputMessage="1" showErrorMessage="1" error="Vyznačí sa iba  x" prompt="_x000a_    Vyznačí sa x,     _x000a_ak ide o mimoriadnu_x000a_  účtovnú závierku" sqref="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WWI983072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WMM98307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xr:uid="{00000000-0002-0000-0800-000003000000}">
      <formula1>"x"</formula1>
      <formula2>0</formula2>
    </dataValidation>
    <dataValidation type="list" showDropDown="1" showInputMessage="1" showErrorMessage="1" error="Vyznačí sa iba  x" prompt="_x000a_    Vyznačí sa x,     _x000a_ak ide o priebežnú_x000a_účtovnú závierku" sqref="U30:U32 JQ30:JQ32 TM30:TM32 ADI30:ADI32 ANE30:ANE32 AXA30:AXA32 BGW30:BGW32 BQS30:BQS32 CAO30:CAO32 CKK30:CKK32 CUG30:CUG32 DEC30:DEC32 DNY30:DNY32 DXU30:DXU32 EHQ30:EHQ32 ERM30:ERM32 FBI30:FBI32 FLE30:FLE32 FVA30:FVA32 GEW30:GEW32 GOS30:GOS32 GYO30:GYO32 HIK30:HIK32 HSG30:HSG32 ICC30:ICC32 ILY30:ILY32 IVU30:IVU32 JFQ30:JFQ32 JPM30:JPM32 JZI30:JZI32 KJE30:KJE32 KTA30:KTA32 LCW30:LCW32 LMS30:LMS32 LWO30:LWO32 MGK30:MGK32 MQG30:MQG32 NAC30:NAC32 NJY30:NJY32 NTU30:NTU32 ODQ30:ODQ32 ONM30:ONM32 OXI30:OXI32 PHE30:PHE32 PRA30:PRA32 QAW30:QAW32 QKS30:QKS32 QUO30:QUO32 REK30:REK32 ROG30:ROG32 RYC30:RYC32 SHY30:SHY32 SRU30:SRU32 TBQ30:TBQ32 TLM30:TLM32 TVI30:TVI32 UFE30:UFE32 UPA30:UPA32 UYW30:UYW32 VIS30:VIS32 VSO30:VSO32 WCK30:WCK32 WMG30:WMG32 WWC30:WWC32 U65566:U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U131102:U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U196638:U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U262174:U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U327710:U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U393246:U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U458782:U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U524318:U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U589854:U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U655390:U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U720926:U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U786462:U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U851998:U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U917534:U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U983070:U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U34 JQ34 TM34 ADI34 ANE34 AXA34 BGW34 BQS34 CAO34 CKK34 CUG34 DEC34 DNY34 DXU34 EHQ34 ERM34 FBI34 FLE34 FVA34 GEW34 GOS34 GYO34 HIK34 HSG34 ICC34 ILY34 IVU34 JFQ34 JPM34 JZI34 KJE34 KTA34 LCW34 LMS34 LWO34 MGK34 MQG34 NAC34 NJY34 NTU34 ODQ34 ONM34 OXI34 PHE34 PRA34 QAW34 QKS34 QUO34 REK34 ROG34 RYC34 SHY34 SRU34 TBQ34 TLM34 TVI34 UFE34 UPA34 UYW34 VIS34 VSO34 WCK34 WMG34 WWC34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WWC983074" xr:uid="{00000000-0002-0000-0800-000004000000}">
      <formula1>"x"</formula1>
      <formula2>0</formula2>
    </dataValidation>
    <dataValidation type="whole" showDropDown="1" showInputMessage="1" showErrorMessage="1" error="Môže byť iba číslica." prompt="Posledná číslica _x000a_     bežného _x000a_    účtovného _x000a_     obdobia." sqref="WWY983112:WWY983119 KO8:KO9 UK8:UK9 AEG8:AEG9 AOC8:AOC9 AXY8:AXY9 BHU8:BHU9 BRQ8:BRQ9 CBM8:CBM9 CLI8:CLI9 CVE8:CVE9 DFA8:DFA9 DOW8:DOW9 DYS8:DYS9 EIO8:EIO9 ESK8:ESK9 FCG8:FCG9 FMC8:FMC9 FVY8:FVY9 GFU8:GFU9 GPQ8:GPQ9 GZM8:GZM9 HJI8:HJI9 HTE8:HTE9 IDA8:IDA9 IMW8:IMW9 IWS8:IWS9 JGO8:JGO9 JQK8:JQK9 KAG8:KAG9 KKC8:KKC9 KTY8:KTY9 LDU8:LDU9 LNQ8:LNQ9 LXM8:LXM9 MHI8:MHI9 MRE8:MRE9 NBA8:NBA9 NKW8:NKW9 NUS8:NUS9 OEO8:OEO9 OOK8:OOK9 OYG8:OYG9 PIC8:PIC9 PRY8:PRY9 QBU8:QBU9 QLQ8:QLQ9 QVM8:QVM9 RFI8:RFI9 RPE8:RPE9 RZA8:RZA9 SIW8:SIW9 SSS8:SSS9 TCO8:TCO9 TMK8:TMK9 TWG8:TWG9 UGC8:UGC9 UPY8:UPY9 UZU8:UZU9 VJQ8:VJQ9 VTM8:VTM9 WDI8:WDI9 WNE8:WNE9 WXA8:WXA9 AS65544:AS65545 KO65544:KO65545 UK65544:UK65545 AEG65544:AEG65545 AOC65544:AOC65545 AXY65544:AXY65545 BHU65544:BHU65545 BRQ65544:BRQ65545 CBM65544:CBM65545 CLI65544:CLI65545 CVE65544:CVE65545 DFA65544:DFA65545 DOW65544:DOW65545 DYS65544:DYS65545 EIO65544:EIO65545 ESK65544:ESK65545 FCG65544:FCG65545 FMC65544:FMC65545 FVY65544:FVY65545 GFU65544:GFU65545 GPQ65544:GPQ65545 GZM65544:GZM65545 HJI65544:HJI65545 HTE65544:HTE65545 IDA65544:IDA65545 IMW65544:IMW65545 IWS65544:IWS65545 JGO65544:JGO65545 JQK65544:JQK65545 KAG65544:KAG65545 KKC65544:KKC65545 KTY65544:KTY65545 LDU65544:LDU65545 LNQ65544:LNQ65545 LXM65544:LXM65545 MHI65544:MHI65545 MRE65544:MRE65545 NBA65544:NBA65545 NKW65544:NKW65545 NUS65544:NUS65545 OEO65544:OEO65545 OOK65544:OOK65545 OYG65544:OYG65545 PIC65544:PIC65545 PRY65544:PRY65545 QBU65544:QBU65545 QLQ65544:QLQ65545 QVM65544:QVM65545 RFI65544:RFI65545 RPE65544:RPE65545 RZA65544:RZA65545 SIW65544:SIW65545 SSS65544:SSS65545 TCO65544:TCO65545 TMK65544:TMK65545 TWG65544:TWG65545 UGC65544:UGC65545 UPY65544:UPY65545 UZU65544:UZU65545 VJQ65544:VJQ65545 VTM65544:VTM65545 WDI65544:WDI65545 WNE65544:WNE65545 WXA65544:WXA65545 AS131080:AS131081 KO131080:KO131081 UK131080:UK131081 AEG131080:AEG131081 AOC131080:AOC131081 AXY131080:AXY131081 BHU131080:BHU131081 BRQ131080:BRQ131081 CBM131080:CBM131081 CLI131080:CLI131081 CVE131080:CVE131081 DFA131080:DFA131081 DOW131080:DOW131081 DYS131080:DYS131081 EIO131080:EIO131081 ESK131080:ESK131081 FCG131080:FCG131081 FMC131080:FMC131081 FVY131080:FVY131081 GFU131080:GFU131081 GPQ131080:GPQ131081 GZM131080:GZM131081 HJI131080:HJI131081 HTE131080:HTE131081 IDA131080:IDA131081 IMW131080:IMW131081 IWS131080:IWS131081 JGO131080:JGO131081 JQK131080:JQK131081 KAG131080:KAG131081 KKC131080:KKC131081 KTY131080:KTY131081 LDU131080:LDU131081 LNQ131080:LNQ131081 LXM131080:LXM131081 MHI131080:MHI131081 MRE131080:MRE131081 NBA131080:NBA131081 NKW131080:NKW131081 NUS131080:NUS131081 OEO131080:OEO131081 OOK131080:OOK131081 OYG131080:OYG131081 PIC131080:PIC131081 PRY131080:PRY131081 QBU131080:QBU131081 QLQ131080:QLQ131081 QVM131080:QVM131081 RFI131080:RFI131081 RPE131080:RPE131081 RZA131080:RZA131081 SIW131080:SIW131081 SSS131080:SSS131081 TCO131080:TCO131081 TMK131080:TMK131081 TWG131080:TWG131081 UGC131080:UGC131081 UPY131080:UPY131081 UZU131080:UZU131081 VJQ131080:VJQ131081 VTM131080:VTM131081 WDI131080:WDI131081 WNE131080:WNE131081 WXA131080:WXA131081 AS196616:AS196617 KO196616:KO196617 UK196616:UK196617 AEG196616:AEG196617 AOC196616:AOC196617 AXY196616:AXY196617 BHU196616:BHU196617 BRQ196616:BRQ196617 CBM196616:CBM196617 CLI196616:CLI196617 CVE196616:CVE196617 DFA196616:DFA196617 DOW196616:DOW196617 DYS196616:DYS196617 EIO196616:EIO196617 ESK196616:ESK196617 FCG196616:FCG196617 FMC196616:FMC196617 FVY196616:FVY196617 GFU196616:GFU196617 GPQ196616:GPQ196617 GZM196616:GZM196617 HJI196616:HJI196617 HTE196616:HTE196617 IDA196616:IDA196617 IMW196616:IMW196617 IWS196616:IWS196617 JGO196616:JGO196617 JQK196616:JQK196617 KAG196616:KAG196617 KKC196616:KKC196617 KTY196616:KTY196617 LDU196616:LDU196617 LNQ196616:LNQ196617 LXM196616:LXM196617 MHI196616:MHI196617 MRE196616:MRE196617 NBA196616:NBA196617 NKW196616:NKW196617 NUS196616:NUS196617 OEO196616:OEO196617 OOK196616:OOK196617 OYG196616:OYG196617 PIC196616:PIC196617 PRY196616:PRY196617 QBU196616:QBU196617 QLQ196616:QLQ196617 QVM196616:QVM196617 RFI196616:RFI196617 RPE196616:RPE196617 RZA196616:RZA196617 SIW196616:SIW196617 SSS196616:SSS196617 TCO196616:TCO196617 TMK196616:TMK196617 TWG196616:TWG196617 UGC196616:UGC196617 UPY196616:UPY196617 UZU196616:UZU196617 VJQ196616:VJQ196617 VTM196616:VTM196617 WDI196616:WDI196617 WNE196616:WNE196617 WXA196616:WXA196617 AS262152:AS262153 KO262152:KO262153 UK262152:UK262153 AEG262152:AEG262153 AOC262152:AOC262153 AXY262152:AXY262153 BHU262152:BHU262153 BRQ262152:BRQ262153 CBM262152:CBM262153 CLI262152:CLI262153 CVE262152:CVE262153 DFA262152:DFA262153 DOW262152:DOW262153 DYS262152:DYS262153 EIO262152:EIO262153 ESK262152:ESK262153 FCG262152:FCG262153 FMC262152:FMC262153 FVY262152:FVY262153 GFU262152:GFU262153 GPQ262152:GPQ262153 GZM262152:GZM262153 HJI262152:HJI262153 HTE262152:HTE262153 IDA262152:IDA262153 IMW262152:IMW262153 IWS262152:IWS262153 JGO262152:JGO262153 JQK262152:JQK262153 KAG262152:KAG262153 KKC262152:KKC262153 KTY262152:KTY262153 LDU262152:LDU262153 LNQ262152:LNQ262153 LXM262152:LXM262153 MHI262152:MHI262153 MRE262152:MRE262153 NBA262152:NBA262153 NKW262152:NKW262153 NUS262152:NUS262153 OEO262152:OEO262153 OOK262152:OOK262153 OYG262152:OYG262153 PIC262152:PIC262153 PRY262152:PRY262153 QBU262152:QBU262153 QLQ262152:QLQ262153 QVM262152:QVM262153 RFI262152:RFI262153 RPE262152:RPE262153 RZA262152:RZA262153 SIW262152:SIW262153 SSS262152:SSS262153 TCO262152:TCO262153 TMK262152:TMK262153 TWG262152:TWG262153 UGC262152:UGC262153 UPY262152:UPY262153 UZU262152:UZU262153 VJQ262152:VJQ262153 VTM262152:VTM262153 WDI262152:WDI262153 WNE262152:WNE262153 WXA262152:WXA262153 AS327688:AS327689 KO327688:KO327689 UK327688:UK327689 AEG327688:AEG327689 AOC327688:AOC327689 AXY327688:AXY327689 BHU327688:BHU327689 BRQ327688:BRQ327689 CBM327688:CBM327689 CLI327688:CLI327689 CVE327688:CVE327689 DFA327688:DFA327689 DOW327688:DOW327689 DYS327688:DYS327689 EIO327688:EIO327689 ESK327688:ESK327689 FCG327688:FCG327689 FMC327688:FMC327689 FVY327688:FVY327689 GFU327688:GFU327689 GPQ327688:GPQ327689 GZM327688:GZM327689 HJI327688:HJI327689 HTE327688:HTE327689 IDA327688:IDA327689 IMW327688:IMW327689 IWS327688:IWS327689 JGO327688:JGO327689 JQK327688:JQK327689 KAG327688:KAG327689 KKC327688:KKC327689 KTY327688:KTY327689 LDU327688:LDU327689 LNQ327688:LNQ327689 LXM327688:LXM327689 MHI327688:MHI327689 MRE327688:MRE327689 NBA327688:NBA327689 NKW327688:NKW327689 NUS327688:NUS327689 OEO327688:OEO327689 OOK327688:OOK327689 OYG327688:OYG327689 PIC327688:PIC327689 PRY327688:PRY327689 QBU327688:QBU327689 QLQ327688:QLQ327689 QVM327688:QVM327689 RFI327688:RFI327689 RPE327688:RPE327689 RZA327688:RZA327689 SIW327688:SIW327689 SSS327688:SSS327689 TCO327688:TCO327689 TMK327688:TMK327689 TWG327688:TWG327689 UGC327688:UGC327689 UPY327688:UPY327689 UZU327688:UZU327689 VJQ327688:VJQ327689 VTM327688:VTM327689 WDI327688:WDI327689 WNE327688:WNE327689 WXA327688:WXA327689 AS393224:AS393225 KO393224:KO393225 UK393224:UK393225 AEG393224:AEG393225 AOC393224:AOC393225 AXY393224:AXY393225 BHU393224:BHU393225 BRQ393224:BRQ393225 CBM393224:CBM393225 CLI393224:CLI393225 CVE393224:CVE393225 DFA393224:DFA393225 DOW393224:DOW393225 DYS393224:DYS393225 EIO393224:EIO393225 ESK393224:ESK393225 FCG393224:FCG393225 FMC393224:FMC393225 FVY393224:FVY393225 GFU393224:GFU393225 GPQ393224:GPQ393225 GZM393224:GZM393225 HJI393224:HJI393225 HTE393224:HTE393225 IDA393224:IDA393225 IMW393224:IMW393225 IWS393224:IWS393225 JGO393224:JGO393225 JQK393224:JQK393225 KAG393224:KAG393225 KKC393224:KKC393225 KTY393224:KTY393225 LDU393224:LDU393225 LNQ393224:LNQ393225 LXM393224:LXM393225 MHI393224:MHI393225 MRE393224:MRE393225 NBA393224:NBA393225 NKW393224:NKW393225 NUS393224:NUS393225 OEO393224:OEO393225 OOK393224:OOK393225 OYG393224:OYG393225 PIC393224:PIC393225 PRY393224:PRY393225 QBU393224:QBU393225 QLQ393224:QLQ393225 QVM393224:QVM393225 RFI393224:RFI393225 RPE393224:RPE393225 RZA393224:RZA393225 SIW393224:SIW393225 SSS393224:SSS393225 TCO393224:TCO393225 TMK393224:TMK393225 TWG393224:TWG393225 UGC393224:UGC393225 UPY393224:UPY393225 UZU393224:UZU393225 VJQ393224:VJQ393225 VTM393224:VTM393225 WDI393224:WDI393225 WNE393224:WNE393225 WXA393224:WXA393225 AS458760:AS458761 KO458760:KO458761 UK458760:UK458761 AEG458760:AEG458761 AOC458760:AOC458761 AXY458760:AXY458761 BHU458760:BHU458761 BRQ458760:BRQ458761 CBM458760:CBM458761 CLI458760:CLI458761 CVE458760:CVE458761 DFA458760:DFA458761 DOW458760:DOW458761 DYS458760:DYS458761 EIO458760:EIO458761 ESK458760:ESK458761 FCG458760:FCG458761 FMC458760:FMC458761 FVY458760:FVY458761 GFU458760:GFU458761 GPQ458760:GPQ458761 GZM458760:GZM458761 HJI458760:HJI458761 HTE458760:HTE458761 IDA458760:IDA458761 IMW458760:IMW458761 IWS458760:IWS458761 JGO458760:JGO458761 JQK458760:JQK458761 KAG458760:KAG458761 KKC458760:KKC458761 KTY458760:KTY458761 LDU458760:LDU458761 LNQ458760:LNQ458761 LXM458760:LXM458761 MHI458760:MHI458761 MRE458760:MRE458761 NBA458760:NBA458761 NKW458760:NKW458761 NUS458760:NUS458761 OEO458760:OEO458761 OOK458760:OOK458761 OYG458760:OYG458761 PIC458760:PIC458761 PRY458760:PRY458761 QBU458760:QBU458761 QLQ458760:QLQ458761 QVM458760:QVM458761 RFI458760:RFI458761 RPE458760:RPE458761 RZA458760:RZA458761 SIW458760:SIW458761 SSS458760:SSS458761 TCO458760:TCO458761 TMK458760:TMK458761 TWG458760:TWG458761 UGC458760:UGC458761 UPY458760:UPY458761 UZU458760:UZU458761 VJQ458760:VJQ458761 VTM458760:VTM458761 WDI458760:WDI458761 WNE458760:WNE458761 WXA458760:WXA458761 AS524296:AS524297 KO524296:KO524297 UK524296:UK524297 AEG524296:AEG524297 AOC524296:AOC524297 AXY524296:AXY524297 BHU524296:BHU524297 BRQ524296:BRQ524297 CBM524296:CBM524297 CLI524296:CLI524297 CVE524296:CVE524297 DFA524296:DFA524297 DOW524296:DOW524297 DYS524296:DYS524297 EIO524296:EIO524297 ESK524296:ESK524297 FCG524296:FCG524297 FMC524296:FMC524297 FVY524296:FVY524297 GFU524296:GFU524297 GPQ524296:GPQ524297 GZM524296:GZM524297 HJI524296:HJI524297 HTE524296:HTE524297 IDA524296:IDA524297 IMW524296:IMW524297 IWS524296:IWS524297 JGO524296:JGO524297 JQK524296:JQK524297 KAG524296:KAG524297 KKC524296:KKC524297 KTY524296:KTY524297 LDU524296:LDU524297 LNQ524296:LNQ524297 LXM524296:LXM524297 MHI524296:MHI524297 MRE524296:MRE524297 NBA524296:NBA524297 NKW524296:NKW524297 NUS524296:NUS524297 OEO524296:OEO524297 OOK524296:OOK524297 OYG524296:OYG524297 PIC524296:PIC524297 PRY524296:PRY524297 QBU524296:QBU524297 QLQ524296:QLQ524297 QVM524296:QVM524297 RFI524296:RFI524297 RPE524296:RPE524297 RZA524296:RZA524297 SIW524296:SIW524297 SSS524296:SSS524297 TCO524296:TCO524297 TMK524296:TMK524297 TWG524296:TWG524297 UGC524296:UGC524297 UPY524296:UPY524297 UZU524296:UZU524297 VJQ524296:VJQ524297 VTM524296:VTM524297 WDI524296:WDI524297 WNE524296:WNE524297 WXA524296:WXA524297 AS589832:AS589833 KO589832:KO589833 UK589832:UK589833 AEG589832:AEG589833 AOC589832:AOC589833 AXY589832:AXY589833 BHU589832:BHU589833 BRQ589832:BRQ589833 CBM589832:CBM589833 CLI589832:CLI589833 CVE589832:CVE589833 DFA589832:DFA589833 DOW589832:DOW589833 DYS589832:DYS589833 EIO589832:EIO589833 ESK589832:ESK589833 FCG589832:FCG589833 FMC589832:FMC589833 FVY589832:FVY589833 GFU589832:GFU589833 GPQ589832:GPQ589833 GZM589832:GZM589833 HJI589832:HJI589833 HTE589832:HTE589833 IDA589832:IDA589833 IMW589832:IMW589833 IWS589832:IWS589833 JGO589832:JGO589833 JQK589832:JQK589833 KAG589832:KAG589833 KKC589832:KKC589833 KTY589832:KTY589833 LDU589832:LDU589833 LNQ589832:LNQ589833 LXM589832:LXM589833 MHI589832:MHI589833 MRE589832:MRE589833 NBA589832:NBA589833 NKW589832:NKW589833 NUS589832:NUS589833 OEO589832:OEO589833 OOK589832:OOK589833 OYG589832:OYG589833 PIC589832:PIC589833 PRY589832:PRY589833 QBU589832:QBU589833 QLQ589832:QLQ589833 QVM589832:QVM589833 RFI589832:RFI589833 RPE589832:RPE589833 RZA589832:RZA589833 SIW589832:SIW589833 SSS589832:SSS589833 TCO589832:TCO589833 TMK589832:TMK589833 TWG589832:TWG589833 UGC589832:UGC589833 UPY589832:UPY589833 UZU589832:UZU589833 VJQ589832:VJQ589833 VTM589832:VTM589833 WDI589832:WDI589833 WNE589832:WNE589833 WXA589832:WXA589833 AS655368:AS655369 KO655368:KO655369 UK655368:UK655369 AEG655368:AEG655369 AOC655368:AOC655369 AXY655368:AXY655369 BHU655368:BHU655369 BRQ655368:BRQ655369 CBM655368:CBM655369 CLI655368:CLI655369 CVE655368:CVE655369 DFA655368:DFA655369 DOW655368:DOW655369 DYS655368:DYS655369 EIO655368:EIO655369 ESK655368:ESK655369 FCG655368:FCG655369 FMC655368:FMC655369 FVY655368:FVY655369 GFU655368:GFU655369 GPQ655368:GPQ655369 GZM655368:GZM655369 HJI655368:HJI655369 HTE655368:HTE655369 IDA655368:IDA655369 IMW655368:IMW655369 IWS655368:IWS655369 JGO655368:JGO655369 JQK655368:JQK655369 KAG655368:KAG655369 KKC655368:KKC655369 KTY655368:KTY655369 LDU655368:LDU655369 LNQ655368:LNQ655369 LXM655368:LXM655369 MHI655368:MHI655369 MRE655368:MRE655369 NBA655368:NBA655369 NKW655368:NKW655369 NUS655368:NUS655369 OEO655368:OEO655369 OOK655368:OOK655369 OYG655368:OYG655369 PIC655368:PIC655369 PRY655368:PRY655369 QBU655368:QBU655369 QLQ655368:QLQ655369 QVM655368:QVM655369 RFI655368:RFI655369 RPE655368:RPE655369 RZA655368:RZA655369 SIW655368:SIW655369 SSS655368:SSS655369 TCO655368:TCO655369 TMK655368:TMK655369 TWG655368:TWG655369 UGC655368:UGC655369 UPY655368:UPY655369 UZU655368:UZU655369 VJQ655368:VJQ655369 VTM655368:VTM655369 WDI655368:WDI655369 WNE655368:WNE655369 WXA655368:WXA655369 AS720904:AS720905 KO720904:KO720905 UK720904:UK720905 AEG720904:AEG720905 AOC720904:AOC720905 AXY720904:AXY720905 BHU720904:BHU720905 BRQ720904:BRQ720905 CBM720904:CBM720905 CLI720904:CLI720905 CVE720904:CVE720905 DFA720904:DFA720905 DOW720904:DOW720905 DYS720904:DYS720905 EIO720904:EIO720905 ESK720904:ESK720905 FCG720904:FCG720905 FMC720904:FMC720905 FVY720904:FVY720905 GFU720904:GFU720905 GPQ720904:GPQ720905 GZM720904:GZM720905 HJI720904:HJI720905 HTE720904:HTE720905 IDA720904:IDA720905 IMW720904:IMW720905 IWS720904:IWS720905 JGO720904:JGO720905 JQK720904:JQK720905 KAG720904:KAG720905 KKC720904:KKC720905 KTY720904:KTY720905 LDU720904:LDU720905 LNQ720904:LNQ720905 LXM720904:LXM720905 MHI720904:MHI720905 MRE720904:MRE720905 NBA720904:NBA720905 NKW720904:NKW720905 NUS720904:NUS720905 OEO720904:OEO720905 OOK720904:OOK720905 OYG720904:OYG720905 PIC720904:PIC720905 PRY720904:PRY720905 QBU720904:QBU720905 QLQ720904:QLQ720905 QVM720904:QVM720905 RFI720904:RFI720905 RPE720904:RPE720905 RZA720904:RZA720905 SIW720904:SIW720905 SSS720904:SSS720905 TCO720904:TCO720905 TMK720904:TMK720905 TWG720904:TWG720905 UGC720904:UGC720905 UPY720904:UPY720905 UZU720904:UZU720905 VJQ720904:VJQ720905 VTM720904:VTM720905 WDI720904:WDI720905 WNE720904:WNE720905 WXA720904:WXA720905 AS786440:AS786441 KO786440:KO786441 UK786440:UK786441 AEG786440:AEG786441 AOC786440:AOC786441 AXY786440:AXY786441 BHU786440:BHU786441 BRQ786440:BRQ786441 CBM786440:CBM786441 CLI786440:CLI786441 CVE786440:CVE786441 DFA786440:DFA786441 DOW786440:DOW786441 DYS786440:DYS786441 EIO786440:EIO786441 ESK786440:ESK786441 FCG786440:FCG786441 FMC786440:FMC786441 FVY786440:FVY786441 GFU786440:GFU786441 GPQ786440:GPQ786441 GZM786440:GZM786441 HJI786440:HJI786441 HTE786440:HTE786441 IDA786440:IDA786441 IMW786440:IMW786441 IWS786440:IWS786441 JGO786440:JGO786441 JQK786440:JQK786441 KAG786440:KAG786441 KKC786440:KKC786441 KTY786440:KTY786441 LDU786440:LDU786441 LNQ786440:LNQ786441 LXM786440:LXM786441 MHI786440:MHI786441 MRE786440:MRE786441 NBA786440:NBA786441 NKW786440:NKW786441 NUS786440:NUS786441 OEO786440:OEO786441 OOK786440:OOK786441 OYG786440:OYG786441 PIC786440:PIC786441 PRY786440:PRY786441 QBU786440:QBU786441 QLQ786440:QLQ786441 QVM786440:QVM786441 RFI786440:RFI786441 RPE786440:RPE786441 RZA786440:RZA786441 SIW786440:SIW786441 SSS786440:SSS786441 TCO786440:TCO786441 TMK786440:TMK786441 TWG786440:TWG786441 UGC786440:UGC786441 UPY786440:UPY786441 UZU786440:UZU786441 VJQ786440:VJQ786441 VTM786440:VTM786441 WDI786440:WDI786441 WNE786440:WNE786441 WXA786440:WXA786441 AS851976:AS851977 KO851976:KO851977 UK851976:UK851977 AEG851976:AEG851977 AOC851976:AOC851977 AXY851976:AXY851977 BHU851976:BHU851977 BRQ851976:BRQ851977 CBM851976:CBM851977 CLI851976:CLI851977 CVE851976:CVE851977 DFA851976:DFA851977 DOW851976:DOW851977 DYS851976:DYS851977 EIO851976:EIO851977 ESK851976:ESK851977 FCG851976:FCG851977 FMC851976:FMC851977 FVY851976:FVY851977 GFU851976:GFU851977 GPQ851976:GPQ851977 GZM851976:GZM851977 HJI851976:HJI851977 HTE851976:HTE851977 IDA851976:IDA851977 IMW851976:IMW851977 IWS851976:IWS851977 JGO851976:JGO851977 JQK851976:JQK851977 KAG851976:KAG851977 KKC851976:KKC851977 KTY851976:KTY851977 LDU851976:LDU851977 LNQ851976:LNQ851977 LXM851976:LXM851977 MHI851976:MHI851977 MRE851976:MRE851977 NBA851976:NBA851977 NKW851976:NKW851977 NUS851976:NUS851977 OEO851976:OEO851977 OOK851976:OOK851977 OYG851976:OYG851977 PIC851976:PIC851977 PRY851976:PRY851977 QBU851976:QBU851977 QLQ851976:QLQ851977 QVM851976:QVM851977 RFI851976:RFI851977 RPE851976:RPE851977 RZA851976:RZA851977 SIW851976:SIW851977 SSS851976:SSS851977 TCO851976:TCO851977 TMK851976:TMK851977 TWG851976:TWG851977 UGC851976:UGC851977 UPY851976:UPY851977 UZU851976:UZU851977 VJQ851976:VJQ851977 VTM851976:VTM851977 WDI851976:WDI851977 WNE851976:WNE851977 WXA851976:WXA851977 AS917512:AS917513 KO917512:KO917513 UK917512:UK917513 AEG917512:AEG917513 AOC917512:AOC917513 AXY917512:AXY917513 BHU917512:BHU917513 BRQ917512:BRQ917513 CBM917512:CBM917513 CLI917512:CLI917513 CVE917512:CVE917513 DFA917512:DFA917513 DOW917512:DOW917513 DYS917512:DYS917513 EIO917512:EIO917513 ESK917512:ESK917513 FCG917512:FCG917513 FMC917512:FMC917513 FVY917512:FVY917513 GFU917512:GFU917513 GPQ917512:GPQ917513 GZM917512:GZM917513 HJI917512:HJI917513 HTE917512:HTE917513 IDA917512:IDA917513 IMW917512:IMW917513 IWS917512:IWS917513 JGO917512:JGO917513 JQK917512:JQK917513 KAG917512:KAG917513 KKC917512:KKC917513 KTY917512:KTY917513 LDU917512:LDU917513 LNQ917512:LNQ917513 LXM917512:LXM917513 MHI917512:MHI917513 MRE917512:MRE917513 NBA917512:NBA917513 NKW917512:NKW917513 NUS917512:NUS917513 OEO917512:OEO917513 OOK917512:OOK917513 OYG917512:OYG917513 PIC917512:PIC917513 PRY917512:PRY917513 QBU917512:QBU917513 QLQ917512:QLQ917513 QVM917512:QVM917513 RFI917512:RFI917513 RPE917512:RPE917513 RZA917512:RZA917513 SIW917512:SIW917513 SSS917512:SSS917513 TCO917512:TCO917513 TMK917512:TMK917513 TWG917512:TWG917513 UGC917512:UGC917513 UPY917512:UPY917513 UZU917512:UZU917513 VJQ917512:VJQ917513 VTM917512:VTM917513 WDI917512:WDI917513 WNE917512:WNE917513 WXA917512:WXA917513 AS983048:AS983049 KO983048:KO983049 UK983048:UK983049 AEG983048:AEG983049 AOC983048:AOC983049 AXY983048:AXY983049 BHU983048:BHU983049 BRQ983048:BRQ983049 CBM983048:CBM983049 CLI983048:CLI983049 CVE983048:CVE983049 DFA983048:DFA983049 DOW983048:DOW983049 DYS983048:DYS983049 EIO983048:EIO983049 ESK983048:ESK983049 FCG983048:FCG983049 FMC983048:FMC983049 FVY983048:FVY983049 GFU983048:GFU983049 GPQ983048:GPQ983049 GZM983048:GZM983049 HJI983048:HJI983049 HTE983048:HTE983049 IDA983048:IDA983049 IMW983048:IMW983049 IWS983048:IWS983049 JGO983048:JGO983049 JQK983048:JQK983049 KAG983048:KAG983049 KKC983048:KKC983049 KTY983048:KTY983049 LDU983048:LDU983049 LNQ983048:LNQ983049 LXM983048:LXM983049 MHI983048:MHI983049 MRE983048:MRE983049 NBA983048:NBA983049 NKW983048:NKW983049 NUS983048:NUS983049 OEO983048:OEO983049 OOK983048:OOK983049 OYG983048:OYG983049 PIC983048:PIC983049 PRY983048:PRY983049 QBU983048:QBU983049 QLQ983048:QLQ983049 QVM983048:QVM983049 RFI983048:RFI983049 RPE983048:RPE983049 RZA983048:RZA983049 SIW983048:SIW983049 SSS983048:SSS983049 TCO983048:TCO983049 TMK983048:TMK983049 TWG983048:TWG983049 UGC983048:UGC983049 UPY983048:UPY983049 UZU983048:UZU983049 VJQ983048:VJQ983049 VTM983048:VTM983049 WDI983048:WDI983049 WNE983048:WNE983049 WXA983048:WXA983049 WNC983112:WNC983119 JQ72:JQ79 TM72:TM79 ADI72:ADI79 ANE72:ANE79 AXA72:AXA79 BGW72:BGW79 BQS72:BQS79 CAO72:CAO79 CKK72:CKK79 CUG72:CUG79 DEC72:DEC79 DNY72:DNY79 DXU72:DXU79 EHQ72:EHQ79 ERM72:ERM79 FBI72:FBI79 FLE72:FLE79 FVA72:FVA79 GEW72:GEW79 GOS72:GOS79 GYO72:GYO79 HIK72:HIK79 HSG72:HSG79 ICC72:ICC79 ILY72:ILY79 IVU72:IVU79 JFQ72:JFQ79 JPM72:JPM79 JZI72:JZI79 KJE72:KJE79 KTA72:KTA79 LCW72:LCW79 LMS72:LMS79 LWO72:LWO79 MGK72:MGK79 MQG72:MQG79 NAC72:NAC79 NJY72:NJY79 NTU72:NTU79 ODQ72:ODQ79 ONM72:ONM79 OXI72:OXI79 PHE72:PHE79 PRA72:PRA79 QAW72:QAW79 QKS72:QKS79 QUO72:QUO79 REK72:REK79 ROG72:ROG79 RYC72:RYC79 SHY72:SHY79 SRU72:SRU79 TBQ72:TBQ79 TLM72:TLM79 TVI72:TVI79 UFE72:UFE79 UPA72:UPA79 UYW72:UYW79 VIS72:VIS79 VSO72:VSO79 WCK72:WCK79 WMG72:WMG79 WWC72:WWC79 U65608:U65615 JQ65608:JQ65615 TM65608:TM65615 ADI65608:ADI65615 ANE65608:ANE65615 AXA65608:AXA65615 BGW65608:BGW65615 BQS65608:BQS65615 CAO65608:CAO65615 CKK65608:CKK65615 CUG65608:CUG65615 DEC65608:DEC65615 DNY65608:DNY65615 DXU65608:DXU65615 EHQ65608:EHQ65615 ERM65608:ERM65615 FBI65608:FBI65615 FLE65608:FLE65615 FVA65608:FVA65615 GEW65608:GEW65615 GOS65608:GOS65615 GYO65608:GYO65615 HIK65608:HIK65615 HSG65608:HSG65615 ICC65608:ICC65615 ILY65608:ILY65615 IVU65608:IVU65615 JFQ65608:JFQ65615 JPM65608:JPM65615 JZI65608:JZI65615 KJE65608:KJE65615 KTA65608:KTA65615 LCW65608:LCW65615 LMS65608:LMS65615 LWO65608:LWO65615 MGK65608:MGK65615 MQG65608:MQG65615 NAC65608:NAC65615 NJY65608:NJY65615 NTU65608:NTU65615 ODQ65608:ODQ65615 ONM65608:ONM65615 OXI65608:OXI65615 PHE65608:PHE65615 PRA65608:PRA65615 QAW65608:QAW65615 QKS65608:QKS65615 QUO65608:QUO65615 REK65608:REK65615 ROG65608:ROG65615 RYC65608:RYC65615 SHY65608:SHY65615 SRU65608:SRU65615 TBQ65608:TBQ65615 TLM65608:TLM65615 TVI65608:TVI65615 UFE65608:UFE65615 UPA65608:UPA65615 UYW65608:UYW65615 VIS65608:VIS65615 VSO65608:VSO65615 WCK65608:WCK65615 WMG65608:WMG65615 WWC65608:WWC65615 U131144:U131151 JQ131144:JQ131151 TM131144:TM131151 ADI131144:ADI131151 ANE131144:ANE131151 AXA131144:AXA131151 BGW131144:BGW131151 BQS131144:BQS131151 CAO131144:CAO131151 CKK131144:CKK131151 CUG131144:CUG131151 DEC131144:DEC131151 DNY131144:DNY131151 DXU131144:DXU131151 EHQ131144:EHQ131151 ERM131144:ERM131151 FBI131144:FBI131151 FLE131144:FLE131151 FVA131144:FVA131151 GEW131144:GEW131151 GOS131144:GOS131151 GYO131144:GYO131151 HIK131144:HIK131151 HSG131144:HSG131151 ICC131144:ICC131151 ILY131144:ILY131151 IVU131144:IVU131151 JFQ131144:JFQ131151 JPM131144:JPM131151 JZI131144:JZI131151 KJE131144:KJE131151 KTA131144:KTA131151 LCW131144:LCW131151 LMS131144:LMS131151 LWO131144:LWO131151 MGK131144:MGK131151 MQG131144:MQG131151 NAC131144:NAC131151 NJY131144:NJY131151 NTU131144:NTU131151 ODQ131144:ODQ131151 ONM131144:ONM131151 OXI131144:OXI131151 PHE131144:PHE131151 PRA131144:PRA131151 QAW131144:QAW131151 QKS131144:QKS131151 QUO131144:QUO131151 REK131144:REK131151 ROG131144:ROG131151 RYC131144:RYC131151 SHY131144:SHY131151 SRU131144:SRU131151 TBQ131144:TBQ131151 TLM131144:TLM131151 TVI131144:TVI131151 UFE131144:UFE131151 UPA131144:UPA131151 UYW131144:UYW131151 VIS131144:VIS131151 VSO131144:VSO131151 WCK131144:WCK131151 WMG131144:WMG131151 WWC131144:WWC131151 U196680:U196687 JQ196680:JQ196687 TM196680:TM196687 ADI196680:ADI196687 ANE196680:ANE196687 AXA196680:AXA196687 BGW196680:BGW196687 BQS196680:BQS196687 CAO196680:CAO196687 CKK196680:CKK196687 CUG196680:CUG196687 DEC196680:DEC196687 DNY196680:DNY196687 DXU196680:DXU196687 EHQ196680:EHQ196687 ERM196680:ERM196687 FBI196680:FBI196687 FLE196680:FLE196687 FVA196680:FVA196687 GEW196680:GEW196687 GOS196680:GOS196687 GYO196680:GYO196687 HIK196680:HIK196687 HSG196680:HSG196687 ICC196680:ICC196687 ILY196680:ILY196687 IVU196680:IVU196687 JFQ196680:JFQ196687 JPM196680:JPM196687 JZI196680:JZI196687 KJE196680:KJE196687 KTA196680:KTA196687 LCW196680:LCW196687 LMS196680:LMS196687 LWO196680:LWO196687 MGK196680:MGK196687 MQG196680:MQG196687 NAC196680:NAC196687 NJY196680:NJY196687 NTU196680:NTU196687 ODQ196680:ODQ196687 ONM196680:ONM196687 OXI196680:OXI196687 PHE196680:PHE196687 PRA196680:PRA196687 QAW196680:QAW196687 QKS196680:QKS196687 QUO196680:QUO196687 REK196680:REK196687 ROG196680:ROG196687 RYC196680:RYC196687 SHY196680:SHY196687 SRU196680:SRU196687 TBQ196680:TBQ196687 TLM196680:TLM196687 TVI196680:TVI196687 UFE196680:UFE196687 UPA196680:UPA196687 UYW196680:UYW196687 VIS196680:VIS196687 VSO196680:VSO196687 WCK196680:WCK196687 WMG196680:WMG196687 WWC196680:WWC196687 U262216:U262223 JQ262216:JQ262223 TM262216:TM262223 ADI262216:ADI262223 ANE262216:ANE262223 AXA262216:AXA262223 BGW262216:BGW262223 BQS262216:BQS262223 CAO262216:CAO262223 CKK262216:CKK262223 CUG262216:CUG262223 DEC262216:DEC262223 DNY262216:DNY262223 DXU262216:DXU262223 EHQ262216:EHQ262223 ERM262216:ERM262223 FBI262216:FBI262223 FLE262216:FLE262223 FVA262216:FVA262223 GEW262216:GEW262223 GOS262216:GOS262223 GYO262216:GYO262223 HIK262216:HIK262223 HSG262216:HSG262223 ICC262216:ICC262223 ILY262216:ILY262223 IVU262216:IVU262223 JFQ262216:JFQ262223 JPM262216:JPM262223 JZI262216:JZI262223 KJE262216:KJE262223 KTA262216:KTA262223 LCW262216:LCW262223 LMS262216:LMS262223 LWO262216:LWO262223 MGK262216:MGK262223 MQG262216:MQG262223 NAC262216:NAC262223 NJY262216:NJY262223 NTU262216:NTU262223 ODQ262216:ODQ262223 ONM262216:ONM262223 OXI262216:OXI262223 PHE262216:PHE262223 PRA262216:PRA262223 QAW262216:QAW262223 QKS262216:QKS262223 QUO262216:QUO262223 REK262216:REK262223 ROG262216:ROG262223 RYC262216:RYC262223 SHY262216:SHY262223 SRU262216:SRU262223 TBQ262216:TBQ262223 TLM262216:TLM262223 TVI262216:TVI262223 UFE262216:UFE262223 UPA262216:UPA262223 UYW262216:UYW262223 VIS262216:VIS262223 VSO262216:VSO262223 WCK262216:WCK262223 WMG262216:WMG262223 WWC262216:WWC262223 U327752:U327759 JQ327752:JQ327759 TM327752:TM327759 ADI327752:ADI327759 ANE327752:ANE327759 AXA327752:AXA327759 BGW327752:BGW327759 BQS327752:BQS327759 CAO327752:CAO327759 CKK327752:CKK327759 CUG327752:CUG327759 DEC327752:DEC327759 DNY327752:DNY327759 DXU327752:DXU327759 EHQ327752:EHQ327759 ERM327752:ERM327759 FBI327752:FBI327759 FLE327752:FLE327759 FVA327752:FVA327759 GEW327752:GEW327759 GOS327752:GOS327759 GYO327752:GYO327759 HIK327752:HIK327759 HSG327752:HSG327759 ICC327752:ICC327759 ILY327752:ILY327759 IVU327752:IVU327759 JFQ327752:JFQ327759 JPM327752:JPM327759 JZI327752:JZI327759 KJE327752:KJE327759 KTA327752:KTA327759 LCW327752:LCW327759 LMS327752:LMS327759 LWO327752:LWO327759 MGK327752:MGK327759 MQG327752:MQG327759 NAC327752:NAC327759 NJY327752:NJY327759 NTU327752:NTU327759 ODQ327752:ODQ327759 ONM327752:ONM327759 OXI327752:OXI327759 PHE327752:PHE327759 PRA327752:PRA327759 QAW327752:QAW327759 QKS327752:QKS327759 QUO327752:QUO327759 REK327752:REK327759 ROG327752:ROG327759 RYC327752:RYC327759 SHY327752:SHY327759 SRU327752:SRU327759 TBQ327752:TBQ327759 TLM327752:TLM327759 TVI327752:TVI327759 UFE327752:UFE327759 UPA327752:UPA327759 UYW327752:UYW327759 VIS327752:VIS327759 VSO327752:VSO327759 WCK327752:WCK327759 WMG327752:WMG327759 WWC327752:WWC327759 U393288:U393295 JQ393288:JQ393295 TM393288:TM393295 ADI393288:ADI393295 ANE393288:ANE393295 AXA393288:AXA393295 BGW393288:BGW393295 BQS393288:BQS393295 CAO393288:CAO393295 CKK393288:CKK393295 CUG393288:CUG393295 DEC393288:DEC393295 DNY393288:DNY393295 DXU393288:DXU393295 EHQ393288:EHQ393295 ERM393288:ERM393295 FBI393288:FBI393295 FLE393288:FLE393295 FVA393288:FVA393295 GEW393288:GEW393295 GOS393288:GOS393295 GYO393288:GYO393295 HIK393288:HIK393295 HSG393288:HSG393295 ICC393288:ICC393295 ILY393288:ILY393295 IVU393288:IVU393295 JFQ393288:JFQ393295 JPM393288:JPM393295 JZI393288:JZI393295 KJE393288:KJE393295 KTA393288:KTA393295 LCW393288:LCW393295 LMS393288:LMS393295 LWO393288:LWO393295 MGK393288:MGK393295 MQG393288:MQG393295 NAC393288:NAC393295 NJY393288:NJY393295 NTU393288:NTU393295 ODQ393288:ODQ393295 ONM393288:ONM393295 OXI393288:OXI393295 PHE393288:PHE393295 PRA393288:PRA393295 QAW393288:QAW393295 QKS393288:QKS393295 QUO393288:QUO393295 REK393288:REK393295 ROG393288:ROG393295 RYC393288:RYC393295 SHY393288:SHY393295 SRU393288:SRU393295 TBQ393288:TBQ393295 TLM393288:TLM393295 TVI393288:TVI393295 UFE393288:UFE393295 UPA393288:UPA393295 UYW393288:UYW393295 VIS393288:VIS393295 VSO393288:VSO393295 WCK393288:WCK393295 WMG393288:WMG393295 WWC393288:WWC393295 U458824:U458831 JQ458824:JQ458831 TM458824:TM458831 ADI458824:ADI458831 ANE458824:ANE458831 AXA458824:AXA458831 BGW458824:BGW458831 BQS458824:BQS458831 CAO458824:CAO458831 CKK458824:CKK458831 CUG458824:CUG458831 DEC458824:DEC458831 DNY458824:DNY458831 DXU458824:DXU458831 EHQ458824:EHQ458831 ERM458824:ERM458831 FBI458824:FBI458831 FLE458824:FLE458831 FVA458824:FVA458831 GEW458824:GEW458831 GOS458824:GOS458831 GYO458824:GYO458831 HIK458824:HIK458831 HSG458824:HSG458831 ICC458824:ICC458831 ILY458824:ILY458831 IVU458824:IVU458831 JFQ458824:JFQ458831 JPM458824:JPM458831 JZI458824:JZI458831 KJE458824:KJE458831 KTA458824:KTA458831 LCW458824:LCW458831 LMS458824:LMS458831 LWO458824:LWO458831 MGK458824:MGK458831 MQG458824:MQG458831 NAC458824:NAC458831 NJY458824:NJY458831 NTU458824:NTU458831 ODQ458824:ODQ458831 ONM458824:ONM458831 OXI458824:OXI458831 PHE458824:PHE458831 PRA458824:PRA458831 QAW458824:QAW458831 QKS458824:QKS458831 QUO458824:QUO458831 REK458824:REK458831 ROG458824:ROG458831 RYC458824:RYC458831 SHY458824:SHY458831 SRU458824:SRU458831 TBQ458824:TBQ458831 TLM458824:TLM458831 TVI458824:TVI458831 UFE458824:UFE458831 UPA458824:UPA458831 UYW458824:UYW458831 VIS458824:VIS458831 VSO458824:VSO458831 WCK458824:WCK458831 WMG458824:WMG458831 WWC458824:WWC458831 U524360:U524367 JQ524360:JQ524367 TM524360:TM524367 ADI524360:ADI524367 ANE524360:ANE524367 AXA524360:AXA524367 BGW524360:BGW524367 BQS524360:BQS524367 CAO524360:CAO524367 CKK524360:CKK524367 CUG524360:CUG524367 DEC524360:DEC524367 DNY524360:DNY524367 DXU524360:DXU524367 EHQ524360:EHQ524367 ERM524360:ERM524367 FBI524360:FBI524367 FLE524360:FLE524367 FVA524360:FVA524367 GEW524360:GEW524367 GOS524360:GOS524367 GYO524360:GYO524367 HIK524360:HIK524367 HSG524360:HSG524367 ICC524360:ICC524367 ILY524360:ILY524367 IVU524360:IVU524367 JFQ524360:JFQ524367 JPM524360:JPM524367 JZI524360:JZI524367 KJE524360:KJE524367 KTA524360:KTA524367 LCW524360:LCW524367 LMS524360:LMS524367 LWO524360:LWO524367 MGK524360:MGK524367 MQG524360:MQG524367 NAC524360:NAC524367 NJY524360:NJY524367 NTU524360:NTU524367 ODQ524360:ODQ524367 ONM524360:ONM524367 OXI524360:OXI524367 PHE524360:PHE524367 PRA524360:PRA524367 QAW524360:QAW524367 QKS524360:QKS524367 QUO524360:QUO524367 REK524360:REK524367 ROG524360:ROG524367 RYC524360:RYC524367 SHY524360:SHY524367 SRU524360:SRU524367 TBQ524360:TBQ524367 TLM524360:TLM524367 TVI524360:TVI524367 UFE524360:UFE524367 UPA524360:UPA524367 UYW524360:UYW524367 VIS524360:VIS524367 VSO524360:VSO524367 WCK524360:WCK524367 WMG524360:WMG524367 WWC524360:WWC524367 U589896:U589903 JQ589896:JQ589903 TM589896:TM589903 ADI589896:ADI589903 ANE589896:ANE589903 AXA589896:AXA589903 BGW589896:BGW589903 BQS589896:BQS589903 CAO589896:CAO589903 CKK589896:CKK589903 CUG589896:CUG589903 DEC589896:DEC589903 DNY589896:DNY589903 DXU589896:DXU589903 EHQ589896:EHQ589903 ERM589896:ERM589903 FBI589896:FBI589903 FLE589896:FLE589903 FVA589896:FVA589903 GEW589896:GEW589903 GOS589896:GOS589903 GYO589896:GYO589903 HIK589896:HIK589903 HSG589896:HSG589903 ICC589896:ICC589903 ILY589896:ILY589903 IVU589896:IVU589903 JFQ589896:JFQ589903 JPM589896:JPM589903 JZI589896:JZI589903 KJE589896:KJE589903 KTA589896:KTA589903 LCW589896:LCW589903 LMS589896:LMS589903 LWO589896:LWO589903 MGK589896:MGK589903 MQG589896:MQG589903 NAC589896:NAC589903 NJY589896:NJY589903 NTU589896:NTU589903 ODQ589896:ODQ589903 ONM589896:ONM589903 OXI589896:OXI589903 PHE589896:PHE589903 PRA589896:PRA589903 QAW589896:QAW589903 QKS589896:QKS589903 QUO589896:QUO589903 REK589896:REK589903 ROG589896:ROG589903 RYC589896:RYC589903 SHY589896:SHY589903 SRU589896:SRU589903 TBQ589896:TBQ589903 TLM589896:TLM589903 TVI589896:TVI589903 UFE589896:UFE589903 UPA589896:UPA589903 UYW589896:UYW589903 VIS589896:VIS589903 VSO589896:VSO589903 WCK589896:WCK589903 WMG589896:WMG589903 WWC589896:WWC589903 U655432:U655439 JQ655432:JQ655439 TM655432:TM655439 ADI655432:ADI655439 ANE655432:ANE655439 AXA655432:AXA655439 BGW655432:BGW655439 BQS655432:BQS655439 CAO655432:CAO655439 CKK655432:CKK655439 CUG655432:CUG655439 DEC655432:DEC655439 DNY655432:DNY655439 DXU655432:DXU655439 EHQ655432:EHQ655439 ERM655432:ERM655439 FBI655432:FBI655439 FLE655432:FLE655439 FVA655432:FVA655439 GEW655432:GEW655439 GOS655432:GOS655439 GYO655432:GYO655439 HIK655432:HIK655439 HSG655432:HSG655439 ICC655432:ICC655439 ILY655432:ILY655439 IVU655432:IVU655439 JFQ655432:JFQ655439 JPM655432:JPM655439 JZI655432:JZI655439 KJE655432:KJE655439 KTA655432:KTA655439 LCW655432:LCW655439 LMS655432:LMS655439 LWO655432:LWO655439 MGK655432:MGK655439 MQG655432:MQG655439 NAC655432:NAC655439 NJY655432:NJY655439 NTU655432:NTU655439 ODQ655432:ODQ655439 ONM655432:ONM655439 OXI655432:OXI655439 PHE655432:PHE655439 PRA655432:PRA655439 QAW655432:QAW655439 QKS655432:QKS655439 QUO655432:QUO655439 REK655432:REK655439 ROG655432:ROG655439 RYC655432:RYC655439 SHY655432:SHY655439 SRU655432:SRU655439 TBQ655432:TBQ655439 TLM655432:TLM655439 TVI655432:TVI655439 UFE655432:UFE655439 UPA655432:UPA655439 UYW655432:UYW655439 VIS655432:VIS655439 VSO655432:VSO655439 WCK655432:WCK655439 WMG655432:WMG655439 WWC655432:WWC655439 U720968:U720975 JQ720968:JQ720975 TM720968:TM720975 ADI720968:ADI720975 ANE720968:ANE720975 AXA720968:AXA720975 BGW720968:BGW720975 BQS720968:BQS720975 CAO720968:CAO720975 CKK720968:CKK720975 CUG720968:CUG720975 DEC720968:DEC720975 DNY720968:DNY720975 DXU720968:DXU720975 EHQ720968:EHQ720975 ERM720968:ERM720975 FBI720968:FBI720975 FLE720968:FLE720975 FVA720968:FVA720975 GEW720968:GEW720975 GOS720968:GOS720975 GYO720968:GYO720975 HIK720968:HIK720975 HSG720968:HSG720975 ICC720968:ICC720975 ILY720968:ILY720975 IVU720968:IVU720975 JFQ720968:JFQ720975 JPM720968:JPM720975 JZI720968:JZI720975 KJE720968:KJE720975 KTA720968:KTA720975 LCW720968:LCW720975 LMS720968:LMS720975 LWO720968:LWO720975 MGK720968:MGK720975 MQG720968:MQG720975 NAC720968:NAC720975 NJY720968:NJY720975 NTU720968:NTU720975 ODQ720968:ODQ720975 ONM720968:ONM720975 OXI720968:OXI720975 PHE720968:PHE720975 PRA720968:PRA720975 QAW720968:QAW720975 QKS720968:QKS720975 QUO720968:QUO720975 REK720968:REK720975 ROG720968:ROG720975 RYC720968:RYC720975 SHY720968:SHY720975 SRU720968:SRU720975 TBQ720968:TBQ720975 TLM720968:TLM720975 TVI720968:TVI720975 UFE720968:UFE720975 UPA720968:UPA720975 UYW720968:UYW720975 VIS720968:VIS720975 VSO720968:VSO720975 WCK720968:WCK720975 WMG720968:WMG720975 WWC720968:WWC720975 U786504:U786511 JQ786504:JQ786511 TM786504:TM786511 ADI786504:ADI786511 ANE786504:ANE786511 AXA786504:AXA786511 BGW786504:BGW786511 BQS786504:BQS786511 CAO786504:CAO786511 CKK786504:CKK786511 CUG786504:CUG786511 DEC786504:DEC786511 DNY786504:DNY786511 DXU786504:DXU786511 EHQ786504:EHQ786511 ERM786504:ERM786511 FBI786504:FBI786511 FLE786504:FLE786511 FVA786504:FVA786511 GEW786504:GEW786511 GOS786504:GOS786511 GYO786504:GYO786511 HIK786504:HIK786511 HSG786504:HSG786511 ICC786504:ICC786511 ILY786504:ILY786511 IVU786504:IVU786511 JFQ786504:JFQ786511 JPM786504:JPM786511 JZI786504:JZI786511 KJE786504:KJE786511 KTA786504:KTA786511 LCW786504:LCW786511 LMS786504:LMS786511 LWO786504:LWO786511 MGK786504:MGK786511 MQG786504:MQG786511 NAC786504:NAC786511 NJY786504:NJY786511 NTU786504:NTU786511 ODQ786504:ODQ786511 ONM786504:ONM786511 OXI786504:OXI786511 PHE786504:PHE786511 PRA786504:PRA786511 QAW786504:QAW786511 QKS786504:QKS786511 QUO786504:QUO786511 REK786504:REK786511 ROG786504:ROG786511 RYC786504:RYC786511 SHY786504:SHY786511 SRU786504:SRU786511 TBQ786504:TBQ786511 TLM786504:TLM786511 TVI786504:TVI786511 UFE786504:UFE786511 UPA786504:UPA786511 UYW786504:UYW786511 VIS786504:VIS786511 VSO786504:VSO786511 WCK786504:WCK786511 WMG786504:WMG786511 WWC786504:WWC786511 U852040:U852047 JQ852040:JQ852047 TM852040:TM852047 ADI852040:ADI852047 ANE852040:ANE852047 AXA852040:AXA852047 BGW852040:BGW852047 BQS852040:BQS852047 CAO852040:CAO852047 CKK852040:CKK852047 CUG852040:CUG852047 DEC852040:DEC852047 DNY852040:DNY852047 DXU852040:DXU852047 EHQ852040:EHQ852047 ERM852040:ERM852047 FBI852040:FBI852047 FLE852040:FLE852047 FVA852040:FVA852047 GEW852040:GEW852047 GOS852040:GOS852047 GYO852040:GYO852047 HIK852040:HIK852047 HSG852040:HSG852047 ICC852040:ICC852047 ILY852040:ILY852047 IVU852040:IVU852047 JFQ852040:JFQ852047 JPM852040:JPM852047 JZI852040:JZI852047 KJE852040:KJE852047 KTA852040:KTA852047 LCW852040:LCW852047 LMS852040:LMS852047 LWO852040:LWO852047 MGK852040:MGK852047 MQG852040:MQG852047 NAC852040:NAC852047 NJY852040:NJY852047 NTU852040:NTU852047 ODQ852040:ODQ852047 ONM852040:ONM852047 OXI852040:OXI852047 PHE852040:PHE852047 PRA852040:PRA852047 QAW852040:QAW852047 QKS852040:QKS852047 QUO852040:QUO852047 REK852040:REK852047 ROG852040:ROG852047 RYC852040:RYC852047 SHY852040:SHY852047 SRU852040:SRU852047 TBQ852040:TBQ852047 TLM852040:TLM852047 TVI852040:TVI852047 UFE852040:UFE852047 UPA852040:UPA852047 UYW852040:UYW852047 VIS852040:VIS852047 VSO852040:VSO852047 WCK852040:WCK852047 WMG852040:WMG852047 WWC852040:WWC852047 U917576:U917583 JQ917576:JQ917583 TM917576:TM917583 ADI917576:ADI917583 ANE917576:ANE917583 AXA917576:AXA917583 BGW917576:BGW917583 BQS917576:BQS917583 CAO917576:CAO917583 CKK917576:CKK917583 CUG917576:CUG917583 DEC917576:DEC917583 DNY917576:DNY917583 DXU917576:DXU917583 EHQ917576:EHQ917583 ERM917576:ERM917583 FBI917576:FBI917583 FLE917576:FLE917583 FVA917576:FVA917583 GEW917576:GEW917583 GOS917576:GOS917583 GYO917576:GYO917583 HIK917576:HIK917583 HSG917576:HSG917583 ICC917576:ICC917583 ILY917576:ILY917583 IVU917576:IVU917583 JFQ917576:JFQ917583 JPM917576:JPM917583 JZI917576:JZI917583 KJE917576:KJE917583 KTA917576:KTA917583 LCW917576:LCW917583 LMS917576:LMS917583 LWO917576:LWO917583 MGK917576:MGK917583 MQG917576:MQG917583 NAC917576:NAC917583 NJY917576:NJY917583 NTU917576:NTU917583 ODQ917576:ODQ917583 ONM917576:ONM917583 OXI917576:OXI917583 PHE917576:PHE917583 PRA917576:PRA917583 QAW917576:QAW917583 QKS917576:QKS917583 QUO917576:QUO917583 REK917576:REK917583 ROG917576:ROG917583 RYC917576:RYC917583 SHY917576:SHY917583 SRU917576:SRU917583 TBQ917576:TBQ917583 TLM917576:TLM917583 TVI917576:TVI917583 UFE917576:UFE917583 UPA917576:UPA917583 UYW917576:UYW917583 VIS917576:VIS917583 VSO917576:VSO917583 WCK917576:WCK917583 WMG917576:WMG917583 WWC917576:WWC917583 U983112:U983119 JQ983112:JQ983119 TM983112:TM983119 ADI983112:ADI983119 ANE983112:ANE983119 AXA983112:AXA983119 BGW983112:BGW983119 BQS983112:BQS983119 CAO983112:CAO983119 CKK983112:CKK983119 CUG983112:CUG983119 DEC983112:DEC983119 DNY983112:DNY983119 DXU983112:DXU983119 EHQ983112:EHQ983119 ERM983112:ERM983119 FBI983112:FBI983119 FLE983112:FLE983119 FVA983112:FVA983119 GEW983112:GEW983119 GOS983112:GOS983119 GYO983112:GYO983119 HIK983112:HIK983119 HSG983112:HSG983119 ICC983112:ICC983119 ILY983112:ILY983119 IVU983112:IVU983119 JFQ983112:JFQ983119 JPM983112:JPM983119 JZI983112:JZI983119 KJE983112:KJE983119 KTA983112:KTA983119 LCW983112:LCW983119 LMS983112:LMS983119 LWO983112:LWO983119 MGK983112:MGK983119 MQG983112:MQG983119 NAC983112:NAC983119 NJY983112:NJY983119 NTU983112:NTU983119 ODQ983112:ODQ983119 ONM983112:ONM983119 OXI983112:OXI983119 PHE983112:PHE983119 PRA983112:PRA983119 QAW983112:QAW983119 QKS983112:QKS983119 QUO983112:QUO983119 REK983112:REK983119 ROG983112:ROG983119 RYC983112:RYC983119 SHY983112:SHY983119 SRU983112:SRU983119 TBQ983112:TBQ983119 TLM983112:TLM983119 TVI983112:TVI983119 UFE983112:UFE983119 UPA983112:UPA983119 UYW983112:UYW983119 VIS983112:VIS983119 VSO983112:VSO983119 WCK983112:WCK983119 WMG983112:WMG983119 WWC983112:WWC983119 U74:U79 KM72:KM79 UI72:UI79 AEE72:AEE79 AOA72:AOA79 AXW72:AXW79 BHS72:BHS79 BRO72:BRO79 CBK72:CBK79 CLG72:CLG79 CVC72:CVC79 DEY72:DEY79 DOU72:DOU79 DYQ72:DYQ79 EIM72:EIM79 ESI72:ESI79 FCE72:FCE79 FMA72:FMA79 FVW72:FVW79 GFS72:GFS79 GPO72:GPO79 GZK72:GZK79 HJG72:HJG79 HTC72:HTC79 ICY72:ICY79 IMU72:IMU79 IWQ72:IWQ79 JGM72:JGM79 JQI72:JQI79 KAE72:KAE79 KKA72:KKA79 KTW72:KTW79 LDS72:LDS79 LNO72:LNO79 LXK72:LXK79 MHG72:MHG79 MRC72:MRC79 NAY72:NAY79 NKU72:NKU79 NUQ72:NUQ79 OEM72:OEM79 OOI72:OOI79 OYE72:OYE79 PIA72:PIA79 PRW72:PRW79 QBS72:QBS79 QLO72:QLO79 QVK72:QVK79 RFG72:RFG79 RPC72:RPC79 RYY72:RYY79 SIU72:SIU79 SSQ72:SSQ79 TCM72:TCM79 TMI72:TMI79 TWE72:TWE79 UGA72:UGA79 UPW72:UPW79 UZS72:UZS79 VJO72:VJO79 VTK72:VTK79 WDG72:WDG79 WNC72:WNC79 WWY72:WWY79 AQ65608:AQ65615 KM65608:KM65615 UI65608:UI65615 AEE65608:AEE65615 AOA65608:AOA65615 AXW65608:AXW65615 BHS65608:BHS65615 BRO65608:BRO65615 CBK65608:CBK65615 CLG65608:CLG65615 CVC65608:CVC65615 DEY65608:DEY65615 DOU65608:DOU65615 DYQ65608:DYQ65615 EIM65608:EIM65615 ESI65608:ESI65615 FCE65608:FCE65615 FMA65608:FMA65615 FVW65608:FVW65615 GFS65608:GFS65615 GPO65608:GPO65615 GZK65608:GZK65615 HJG65608:HJG65615 HTC65608:HTC65615 ICY65608:ICY65615 IMU65608:IMU65615 IWQ65608:IWQ65615 JGM65608:JGM65615 JQI65608:JQI65615 KAE65608:KAE65615 KKA65608:KKA65615 KTW65608:KTW65615 LDS65608:LDS65615 LNO65608:LNO65615 LXK65608:LXK65615 MHG65608:MHG65615 MRC65608:MRC65615 NAY65608:NAY65615 NKU65608:NKU65615 NUQ65608:NUQ65615 OEM65608:OEM65615 OOI65608:OOI65615 OYE65608:OYE65615 PIA65608:PIA65615 PRW65608:PRW65615 QBS65608:QBS65615 QLO65608:QLO65615 QVK65608:QVK65615 RFG65608:RFG65615 RPC65608:RPC65615 RYY65608:RYY65615 SIU65608:SIU65615 SSQ65608:SSQ65615 TCM65608:TCM65615 TMI65608:TMI65615 TWE65608:TWE65615 UGA65608:UGA65615 UPW65608:UPW65615 UZS65608:UZS65615 VJO65608:VJO65615 VTK65608:VTK65615 WDG65608:WDG65615 WNC65608:WNC65615 WWY65608:WWY65615 AQ131144:AQ131151 KM131144:KM131151 UI131144:UI131151 AEE131144:AEE131151 AOA131144:AOA131151 AXW131144:AXW131151 BHS131144:BHS131151 BRO131144:BRO131151 CBK131144:CBK131151 CLG131144:CLG131151 CVC131144:CVC131151 DEY131144:DEY131151 DOU131144:DOU131151 DYQ131144:DYQ131151 EIM131144:EIM131151 ESI131144:ESI131151 FCE131144:FCE131151 FMA131144:FMA131151 FVW131144:FVW131151 GFS131144:GFS131151 GPO131144:GPO131151 GZK131144:GZK131151 HJG131144:HJG131151 HTC131144:HTC131151 ICY131144:ICY131151 IMU131144:IMU131151 IWQ131144:IWQ131151 JGM131144:JGM131151 JQI131144:JQI131151 KAE131144:KAE131151 KKA131144:KKA131151 KTW131144:KTW131151 LDS131144:LDS131151 LNO131144:LNO131151 LXK131144:LXK131151 MHG131144:MHG131151 MRC131144:MRC131151 NAY131144:NAY131151 NKU131144:NKU131151 NUQ131144:NUQ131151 OEM131144:OEM131151 OOI131144:OOI131151 OYE131144:OYE131151 PIA131144:PIA131151 PRW131144:PRW131151 QBS131144:QBS131151 QLO131144:QLO131151 QVK131144:QVK131151 RFG131144:RFG131151 RPC131144:RPC131151 RYY131144:RYY131151 SIU131144:SIU131151 SSQ131144:SSQ131151 TCM131144:TCM131151 TMI131144:TMI131151 TWE131144:TWE131151 UGA131144:UGA131151 UPW131144:UPW131151 UZS131144:UZS131151 VJO131144:VJO131151 VTK131144:VTK131151 WDG131144:WDG131151 WNC131144:WNC131151 WWY131144:WWY131151 AQ196680:AQ196687 KM196680:KM196687 UI196680:UI196687 AEE196680:AEE196687 AOA196680:AOA196687 AXW196680:AXW196687 BHS196680:BHS196687 BRO196680:BRO196687 CBK196680:CBK196687 CLG196680:CLG196687 CVC196680:CVC196687 DEY196680:DEY196687 DOU196680:DOU196687 DYQ196680:DYQ196687 EIM196680:EIM196687 ESI196680:ESI196687 FCE196680:FCE196687 FMA196680:FMA196687 FVW196680:FVW196687 GFS196680:GFS196687 GPO196680:GPO196687 GZK196680:GZK196687 HJG196680:HJG196687 HTC196680:HTC196687 ICY196680:ICY196687 IMU196680:IMU196687 IWQ196680:IWQ196687 JGM196680:JGM196687 JQI196680:JQI196687 KAE196680:KAE196687 KKA196680:KKA196687 KTW196680:KTW196687 LDS196680:LDS196687 LNO196680:LNO196687 LXK196680:LXK196687 MHG196680:MHG196687 MRC196680:MRC196687 NAY196680:NAY196687 NKU196680:NKU196687 NUQ196680:NUQ196687 OEM196680:OEM196687 OOI196680:OOI196687 OYE196680:OYE196687 PIA196680:PIA196687 PRW196680:PRW196687 QBS196680:QBS196687 QLO196680:QLO196687 QVK196680:QVK196687 RFG196680:RFG196687 RPC196680:RPC196687 RYY196680:RYY196687 SIU196680:SIU196687 SSQ196680:SSQ196687 TCM196680:TCM196687 TMI196680:TMI196687 TWE196680:TWE196687 UGA196680:UGA196687 UPW196680:UPW196687 UZS196680:UZS196687 VJO196680:VJO196687 VTK196680:VTK196687 WDG196680:WDG196687 WNC196680:WNC196687 WWY196680:WWY196687 AQ262216:AQ262223 KM262216:KM262223 UI262216:UI262223 AEE262216:AEE262223 AOA262216:AOA262223 AXW262216:AXW262223 BHS262216:BHS262223 BRO262216:BRO262223 CBK262216:CBK262223 CLG262216:CLG262223 CVC262216:CVC262223 DEY262216:DEY262223 DOU262216:DOU262223 DYQ262216:DYQ262223 EIM262216:EIM262223 ESI262216:ESI262223 FCE262216:FCE262223 FMA262216:FMA262223 FVW262216:FVW262223 GFS262216:GFS262223 GPO262216:GPO262223 GZK262216:GZK262223 HJG262216:HJG262223 HTC262216:HTC262223 ICY262216:ICY262223 IMU262216:IMU262223 IWQ262216:IWQ262223 JGM262216:JGM262223 JQI262216:JQI262223 KAE262216:KAE262223 KKA262216:KKA262223 KTW262216:KTW262223 LDS262216:LDS262223 LNO262216:LNO262223 LXK262216:LXK262223 MHG262216:MHG262223 MRC262216:MRC262223 NAY262216:NAY262223 NKU262216:NKU262223 NUQ262216:NUQ262223 OEM262216:OEM262223 OOI262216:OOI262223 OYE262216:OYE262223 PIA262216:PIA262223 PRW262216:PRW262223 QBS262216:QBS262223 QLO262216:QLO262223 QVK262216:QVK262223 RFG262216:RFG262223 RPC262216:RPC262223 RYY262216:RYY262223 SIU262216:SIU262223 SSQ262216:SSQ262223 TCM262216:TCM262223 TMI262216:TMI262223 TWE262216:TWE262223 UGA262216:UGA262223 UPW262216:UPW262223 UZS262216:UZS262223 VJO262216:VJO262223 VTK262216:VTK262223 WDG262216:WDG262223 WNC262216:WNC262223 WWY262216:WWY262223 AQ327752:AQ327759 KM327752:KM327759 UI327752:UI327759 AEE327752:AEE327759 AOA327752:AOA327759 AXW327752:AXW327759 BHS327752:BHS327759 BRO327752:BRO327759 CBK327752:CBK327759 CLG327752:CLG327759 CVC327752:CVC327759 DEY327752:DEY327759 DOU327752:DOU327759 DYQ327752:DYQ327759 EIM327752:EIM327759 ESI327752:ESI327759 FCE327752:FCE327759 FMA327752:FMA327759 FVW327752:FVW327759 GFS327752:GFS327759 GPO327752:GPO327759 GZK327752:GZK327759 HJG327752:HJG327759 HTC327752:HTC327759 ICY327752:ICY327759 IMU327752:IMU327759 IWQ327752:IWQ327759 JGM327752:JGM327759 JQI327752:JQI327759 KAE327752:KAE327759 KKA327752:KKA327759 KTW327752:KTW327759 LDS327752:LDS327759 LNO327752:LNO327759 LXK327752:LXK327759 MHG327752:MHG327759 MRC327752:MRC327759 NAY327752:NAY327759 NKU327752:NKU327759 NUQ327752:NUQ327759 OEM327752:OEM327759 OOI327752:OOI327759 OYE327752:OYE327759 PIA327752:PIA327759 PRW327752:PRW327759 QBS327752:QBS327759 QLO327752:QLO327759 QVK327752:QVK327759 RFG327752:RFG327759 RPC327752:RPC327759 RYY327752:RYY327759 SIU327752:SIU327759 SSQ327752:SSQ327759 TCM327752:TCM327759 TMI327752:TMI327759 TWE327752:TWE327759 UGA327752:UGA327759 UPW327752:UPW327759 UZS327752:UZS327759 VJO327752:VJO327759 VTK327752:VTK327759 WDG327752:WDG327759 WNC327752:WNC327759 WWY327752:WWY327759 AQ393288:AQ393295 KM393288:KM393295 UI393288:UI393295 AEE393288:AEE393295 AOA393288:AOA393295 AXW393288:AXW393295 BHS393288:BHS393295 BRO393288:BRO393295 CBK393288:CBK393295 CLG393288:CLG393295 CVC393288:CVC393295 DEY393288:DEY393295 DOU393288:DOU393295 DYQ393288:DYQ393295 EIM393288:EIM393295 ESI393288:ESI393295 FCE393288:FCE393295 FMA393288:FMA393295 FVW393288:FVW393295 GFS393288:GFS393295 GPO393288:GPO393295 GZK393288:GZK393295 HJG393288:HJG393295 HTC393288:HTC393295 ICY393288:ICY393295 IMU393288:IMU393295 IWQ393288:IWQ393295 JGM393288:JGM393295 JQI393288:JQI393295 KAE393288:KAE393295 KKA393288:KKA393295 KTW393288:KTW393295 LDS393288:LDS393295 LNO393288:LNO393295 LXK393288:LXK393295 MHG393288:MHG393295 MRC393288:MRC393295 NAY393288:NAY393295 NKU393288:NKU393295 NUQ393288:NUQ393295 OEM393288:OEM393295 OOI393288:OOI393295 OYE393288:OYE393295 PIA393288:PIA393295 PRW393288:PRW393295 QBS393288:QBS393295 QLO393288:QLO393295 QVK393288:QVK393295 RFG393288:RFG393295 RPC393288:RPC393295 RYY393288:RYY393295 SIU393288:SIU393295 SSQ393288:SSQ393295 TCM393288:TCM393295 TMI393288:TMI393295 TWE393288:TWE393295 UGA393288:UGA393295 UPW393288:UPW393295 UZS393288:UZS393295 VJO393288:VJO393295 VTK393288:VTK393295 WDG393288:WDG393295 WNC393288:WNC393295 WWY393288:WWY393295 AQ458824:AQ458831 KM458824:KM458831 UI458824:UI458831 AEE458824:AEE458831 AOA458824:AOA458831 AXW458824:AXW458831 BHS458824:BHS458831 BRO458824:BRO458831 CBK458824:CBK458831 CLG458824:CLG458831 CVC458824:CVC458831 DEY458824:DEY458831 DOU458824:DOU458831 DYQ458824:DYQ458831 EIM458824:EIM458831 ESI458824:ESI458831 FCE458824:FCE458831 FMA458824:FMA458831 FVW458824:FVW458831 GFS458824:GFS458831 GPO458824:GPO458831 GZK458824:GZK458831 HJG458824:HJG458831 HTC458824:HTC458831 ICY458824:ICY458831 IMU458824:IMU458831 IWQ458824:IWQ458831 JGM458824:JGM458831 JQI458824:JQI458831 KAE458824:KAE458831 KKA458824:KKA458831 KTW458824:KTW458831 LDS458824:LDS458831 LNO458824:LNO458831 LXK458824:LXK458831 MHG458824:MHG458831 MRC458824:MRC458831 NAY458824:NAY458831 NKU458824:NKU458831 NUQ458824:NUQ458831 OEM458824:OEM458831 OOI458824:OOI458831 OYE458824:OYE458831 PIA458824:PIA458831 PRW458824:PRW458831 QBS458824:QBS458831 QLO458824:QLO458831 QVK458824:QVK458831 RFG458824:RFG458831 RPC458824:RPC458831 RYY458824:RYY458831 SIU458824:SIU458831 SSQ458824:SSQ458831 TCM458824:TCM458831 TMI458824:TMI458831 TWE458824:TWE458831 UGA458824:UGA458831 UPW458824:UPW458831 UZS458824:UZS458831 VJO458824:VJO458831 VTK458824:VTK458831 WDG458824:WDG458831 WNC458824:WNC458831 WWY458824:WWY458831 AQ524360:AQ524367 KM524360:KM524367 UI524360:UI524367 AEE524360:AEE524367 AOA524360:AOA524367 AXW524360:AXW524367 BHS524360:BHS524367 BRO524360:BRO524367 CBK524360:CBK524367 CLG524360:CLG524367 CVC524360:CVC524367 DEY524360:DEY524367 DOU524360:DOU524367 DYQ524360:DYQ524367 EIM524360:EIM524367 ESI524360:ESI524367 FCE524360:FCE524367 FMA524360:FMA524367 FVW524360:FVW524367 GFS524360:GFS524367 GPO524360:GPO524367 GZK524360:GZK524367 HJG524360:HJG524367 HTC524360:HTC524367 ICY524360:ICY524367 IMU524360:IMU524367 IWQ524360:IWQ524367 JGM524360:JGM524367 JQI524360:JQI524367 KAE524360:KAE524367 KKA524360:KKA524367 KTW524360:KTW524367 LDS524360:LDS524367 LNO524360:LNO524367 LXK524360:LXK524367 MHG524360:MHG524367 MRC524360:MRC524367 NAY524360:NAY524367 NKU524360:NKU524367 NUQ524360:NUQ524367 OEM524360:OEM524367 OOI524360:OOI524367 OYE524360:OYE524367 PIA524360:PIA524367 PRW524360:PRW524367 QBS524360:QBS524367 QLO524360:QLO524367 QVK524360:QVK524367 RFG524360:RFG524367 RPC524360:RPC524367 RYY524360:RYY524367 SIU524360:SIU524367 SSQ524360:SSQ524367 TCM524360:TCM524367 TMI524360:TMI524367 TWE524360:TWE524367 UGA524360:UGA524367 UPW524360:UPW524367 UZS524360:UZS524367 VJO524360:VJO524367 VTK524360:VTK524367 WDG524360:WDG524367 WNC524360:WNC524367 WWY524360:WWY524367 AQ589896:AQ589903 KM589896:KM589903 UI589896:UI589903 AEE589896:AEE589903 AOA589896:AOA589903 AXW589896:AXW589903 BHS589896:BHS589903 BRO589896:BRO589903 CBK589896:CBK589903 CLG589896:CLG589903 CVC589896:CVC589903 DEY589896:DEY589903 DOU589896:DOU589903 DYQ589896:DYQ589903 EIM589896:EIM589903 ESI589896:ESI589903 FCE589896:FCE589903 FMA589896:FMA589903 FVW589896:FVW589903 GFS589896:GFS589903 GPO589896:GPO589903 GZK589896:GZK589903 HJG589896:HJG589903 HTC589896:HTC589903 ICY589896:ICY589903 IMU589896:IMU589903 IWQ589896:IWQ589903 JGM589896:JGM589903 JQI589896:JQI589903 KAE589896:KAE589903 KKA589896:KKA589903 KTW589896:KTW589903 LDS589896:LDS589903 LNO589896:LNO589903 LXK589896:LXK589903 MHG589896:MHG589903 MRC589896:MRC589903 NAY589896:NAY589903 NKU589896:NKU589903 NUQ589896:NUQ589903 OEM589896:OEM589903 OOI589896:OOI589903 OYE589896:OYE589903 PIA589896:PIA589903 PRW589896:PRW589903 QBS589896:QBS589903 QLO589896:QLO589903 QVK589896:QVK589903 RFG589896:RFG589903 RPC589896:RPC589903 RYY589896:RYY589903 SIU589896:SIU589903 SSQ589896:SSQ589903 TCM589896:TCM589903 TMI589896:TMI589903 TWE589896:TWE589903 UGA589896:UGA589903 UPW589896:UPW589903 UZS589896:UZS589903 VJO589896:VJO589903 VTK589896:VTK589903 WDG589896:WDG589903 WNC589896:WNC589903 WWY589896:WWY589903 AQ655432:AQ655439 KM655432:KM655439 UI655432:UI655439 AEE655432:AEE655439 AOA655432:AOA655439 AXW655432:AXW655439 BHS655432:BHS655439 BRO655432:BRO655439 CBK655432:CBK655439 CLG655432:CLG655439 CVC655432:CVC655439 DEY655432:DEY655439 DOU655432:DOU655439 DYQ655432:DYQ655439 EIM655432:EIM655439 ESI655432:ESI655439 FCE655432:FCE655439 FMA655432:FMA655439 FVW655432:FVW655439 GFS655432:GFS655439 GPO655432:GPO655439 GZK655432:GZK655439 HJG655432:HJG655439 HTC655432:HTC655439 ICY655432:ICY655439 IMU655432:IMU655439 IWQ655432:IWQ655439 JGM655432:JGM655439 JQI655432:JQI655439 KAE655432:KAE655439 KKA655432:KKA655439 KTW655432:KTW655439 LDS655432:LDS655439 LNO655432:LNO655439 LXK655432:LXK655439 MHG655432:MHG655439 MRC655432:MRC655439 NAY655432:NAY655439 NKU655432:NKU655439 NUQ655432:NUQ655439 OEM655432:OEM655439 OOI655432:OOI655439 OYE655432:OYE655439 PIA655432:PIA655439 PRW655432:PRW655439 QBS655432:QBS655439 QLO655432:QLO655439 QVK655432:QVK655439 RFG655432:RFG655439 RPC655432:RPC655439 RYY655432:RYY655439 SIU655432:SIU655439 SSQ655432:SSQ655439 TCM655432:TCM655439 TMI655432:TMI655439 TWE655432:TWE655439 UGA655432:UGA655439 UPW655432:UPW655439 UZS655432:UZS655439 VJO655432:VJO655439 VTK655432:VTK655439 WDG655432:WDG655439 WNC655432:WNC655439 WWY655432:WWY655439 AQ720968:AQ720975 KM720968:KM720975 UI720968:UI720975 AEE720968:AEE720975 AOA720968:AOA720975 AXW720968:AXW720975 BHS720968:BHS720975 BRO720968:BRO720975 CBK720968:CBK720975 CLG720968:CLG720975 CVC720968:CVC720975 DEY720968:DEY720975 DOU720968:DOU720975 DYQ720968:DYQ720975 EIM720968:EIM720975 ESI720968:ESI720975 FCE720968:FCE720975 FMA720968:FMA720975 FVW720968:FVW720975 GFS720968:GFS720975 GPO720968:GPO720975 GZK720968:GZK720975 HJG720968:HJG720975 HTC720968:HTC720975 ICY720968:ICY720975 IMU720968:IMU720975 IWQ720968:IWQ720975 JGM720968:JGM720975 JQI720968:JQI720975 KAE720968:KAE720975 KKA720968:KKA720975 KTW720968:KTW720975 LDS720968:LDS720975 LNO720968:LNO720975 LXK720968:LXK720975 MHG720968:MHG720975 MRC720968:MRC720975 NAY720968:NAY720975 NKU720968:NKU720975 NUQ720968:NUQ720975 OEM720968:OEM720975 OOI720968:OOI720975 OYE720968:OYE720975 PIA720968:PIA720975 PRW720968:PRW720975 QBS720968:QBS720975 QLO720968:QLO720975 QVK720968:QVK720975 RFG720968:RFG720975 RPC720968:RPC720975 RYY720968:RYY720975 SIU720968:SIU720975 SSQ720968:SSQ720975 TCM720968:TCM720975 TMI720968:TMI720975 TWE720968:TWE720975 UGA720968:UGA720975 UPW720968:UPW720975 UZS720968:UZS720975 VJO720968:VJO720975 VTK720968:VTK720975 WDG720968:WDG720975 WNC720968:WNC720975 WWY720968:WWY720975 AQ786504:AQ786511 KM786504:KM786511 UI786504:UI786511 AEE786504:AEE786511 AOA786504:AOA786511 AXW786504:AXW786511 BHS786504:BHS786511 BRO786504:BRO786511 CBK786504:CBK786511 CLG786504:CLG786511 CVC786504:CVC786511 DEY786504:DEY786511 DOU786504:DOU786511 DYQ786504:DYQ786511 EIM786504:EIM786511 ESI786504:ESI786511 FCE786504:FCE786511 FMA786504:FMA786511 FVW786504:FVW786511 GFS786504:GFS786511 GPO786504:GPO786511 GZK786504:GZK786511 HJG786504:HJG786511 HTC786504:HTC786511 ICY786504:ICY786511 IMU786504:IMU786511 IWQ786504:IWQ786511 JGM786504:JGM786511 JQI786504:JQI786511 KAE786504:KAE786511 KKA786504:KKA786511 KTW786504:KTW786511 LDS786504:LDS786511 LNO786504:LNO786511 LXK786504:LXK786511 MHG786504:MHG786511 MRC786504:MRC786511 NAY786504:NAY786511 NKU786504:NKU786511 NUQ786504:NUQ786511 OEM786504:OEM786511 OOI786504:OOI786511 OYE786504:OYE786511 PIA786504:PIA786511 PRW786504:PRW786511 QBS786504:QBS786511 QLO786504:QLO786511 QVK786504:QVK786511 RFG786504:RFG786511 RPC786504:RPC786511 RYY786504:RYY786511 SIU786504:SIU786511 SSQ786504:SSQ786511 TCM786504:TCM786511 TMI786504:TMI786511 TWE786504:TWE786511 UGA786504:UGA786511 UPW786504:UPW786511 UZS786504:UZS786511 VJO786504:VJO786511 VTK786504:VTK786511 WDG786504:WDG786511 WNC786504:WNC786511 WWY786504:WWY786511 AQ852040:AQ852047 KM852040:KM852047 UI852040:UI852047 AEE852040:AEE852047 AOA852040:AOA852047 AXW852040:AXW852047 BHS852040:BHS852047 BRO852040:BRO852047 CBK852040:CBK852047 CLG852040:CLG852047 CVC852040:CVC852047 DEY852040:DEY852047 DOU852040:DOU852047 DYQ852040:DYQ852047 EIM852040:EIM852047 ESI852040:ESI852047 FCE852040:FCE852047 FMA852040:FMA852047 FVW852040:FVW852047 GFS852040:GFS852047 GPO852040:GPO852047 GZK852040:GZK852047 HJG852040:HJG852047 HTC852040:HTC852047 ICY852040:ICY852047 IMU852040:IMU852047 IWQ852040:IWQ852047 JGM852040:JGM852047 JQI852040:JQI852047 KAE852040:KAE852047 KKA852040:KKA852047 KTW852040:KTW852047 LDS852040:LDS852047 LNO852040:LNO852047 LXK852040:LXK852047 MHG852040:MHG852047 MRC852040:MRC852047 NAY852040:NAY852047 NKU852040:NKU852047 NUQ852040:NUQ852047 OEM852040:OEM852047 OOI852040:OOI852047 OYE852040:OYE852047 PIA852040:PIA852047 PRW852040:PRW852047 QBS852040:QBS852047 QLO852040:QLO852047 QVK852040:QVK852047 RFG852040:RFG852047 RPC852040:RPC852047 RYY852040:RYY852047 SIU852040:SIU852047 SSQ852040:SSQ852047 TCM852040:TCM852047 TMI852040:TMI852047 TWE852040:TWE852047 UGA852040:UGA852047 UPW852040:UPW852047 UZS852040:UZS852047 VJO852040:VJO852047 VTK852040:VTK852047 WDG852040:WDG852047 WNC852040:WNC852047 WWY852040:WWY852047 AQ917576:AQ917583 KM917576:KM917583 UI917576:UI917583 AEE917576:AEE917583 AOA917576:AOA917583 AXW917576:AXW917583 BHS917576:BHS917583 BRO917576:BRO917583 CBK917576:CBK917583 CLG917576:CLG917583 CVC917576:CVC917583 DEY917576:DEY917583 DOU917576:DOU917583 DYQ917576:DYQ917583 EIM917576:EIM917583 ESI917576:ESI917583 FCE917576:FCE917583 FMA917576:FMA917583 FVW917576:FVW917583 GFS917576:GFS917583 GPO917576:GPO917583 GZK917576:GZK917583 HJG917576:HJG917583 HTC917576:HTC917583 ICY917576:ICY917583 IMU917576:IMU917583 IWQ917576:IWQ917583 JGM917576:JGM917583 JQI917576:JQI917583 KAE917576:KAE917583 KKA917576:KKA917583 KTW917576:KTW917583 LDS917576:LDS917583 LNO917576:LNO917583 LXK917576:LXK917583 MHG917576:MHG917583 MRC917576:MRC917583 NAY917576:NAY917583 NKU917576:NKU917583 NUQ917576:NUQ917583 OEM917576:OEM917583 OOI917576:OOI917583 OYE917576:OYE917583 PIA917576:PIA917583 PRW917576:PRW917583 QBS917576:QBS917583 QLO917576:QLO917583 QVK917576:QVK917583 RFG917576:RFG917583 RPC917576:RPC917583 RYY917576:RYY917583 SIU917576:SIU917583 SSQ917576:SSQ917583 TCM917576:TCM917583 TMI917576:TMI917583 TWE917576:TWE917583 UGA917576:UGA917583 UPW917576:UPW917583 UZS917576:UZS917583 VJO917576:VJO917583 VTK917576:VTK917583 WDG917576:WDG917583 WNC917576:WNC917583 WWY917576:WWY917583 AQ983112:AQ983119 KM983112:KM983119 UI983112:UI983119 AEE983112:AEE983119 AOA983112:AOA983119 AXW983112:AXW983119 BHS983112:BHS983119 BRO983112:BRO983119 CBK983112:CBK983119 CLG983112:CLG983119 CVC983112:CVC983119 DEY983112:DEY983119 DOU983112:DOU983119 DYQ983112:DYQ983119 EIM983112:EIM983119 ESI983112:ESI983119 FCE983112:FCE983119 FMA983112:FMA983119 FVW983112:FVW983119 GFS983112:GFS983119 GPO983112:GPO983119 GZK983112:GZK983119 HJG983112:HJG983119 HTC983112:HTC983119 ICY983112:ICY983119 IMU983112:IMU983119 IWQ983112:IWQ983119 JGM983112:JGM983119 JQI983112:JQI983119 KAE983112:KAE983119 KKA983112:KKA983119 KTW983112:KTW983119 LDS983112:LDS983119 LNO983112:LNO983119 LXK983112:LXK983119 MHG983112:MHG983119 MRC983112:MRC983119 NAY983112:NAY983119 NKU983112:NKU983119 NUQ983112:NUQ983119 OEM983112:OEM983119 OOI983112:OOI983119 OYE983112:OYE983119 PIA983112:PIA983119 PRW983112:PRW983119 QBS983112:QBS983119 QLO983112:QLO983119 QVK983112:QVK983119 RFG983112:RFG983119 RPC983112:RPC983119 RYY983112:RYY983119 SIU983112:SIU983119 SSQ983112:SSQ983119 TCM983112:TCM983119 TMI983112:TMI983119 TWE983112:TWE983119 UGA983112:UGA983119 UPW983112:UPW983119 UZS983112:UZS983119 VJO983112:VJO983119 VTK983112:VTK983119 WDG983112:WDG983119 AQ74:AQ79" xr:uid="{00000000-0002-0000-0800-000005000000}">
      <formula1>0</formula1>
      <formula2>9</formula2>
    </dataValidation>
    <dataValidation type="whole" showDropDown="1" showInputMessage="1" showErrorMessage="1" errorTitle="A" error="Môže byť iba 0 alebo 1" prompt="Musí byť _x000a_    iba _x000a_0 alebo 1" sqref="WWM983112 KC8:KC9 TY8:TY9 ADU8:ADU9 ANQ8:ANQ9 AXM8:AXM9 BHI8:BHI9 BRE8:BRE9 CBA8:CBA9 CKW8:CKW9 CUS8:CUS9 DEO8:DEO9 DOK8:DOK9 DYG8:DYG9 EIC8:EIC9 ERY8:ERY9 FBU8:FBU9 FLQ8:FLQ9 FVM8:FVM9 GFI8:GFI9 GPE8:GPE9 GZA8:GZA9 HIW8:HIW9 HSS8:HSS9 ICO8:ICO9 IMK8:IMK9 IWG8:IWG9 JGC8:JGC9 JPY8:JPY9 JZU8:JZU9 KJQ8:KJQ9 KTM8:KTM9 LDI8:LDI9 LNE8:LNE9 LXA8:LXA9 MGW8:MGW9 MQS8:MQS9 NAO8:NAO9 NKK8:NKK9 NUG8:NUG9 OEC8:OEC9 ONY8:ONY9 OXU8:OXU9 PHQ8:PHQ9 PRM8:PRM9 QBI8:QBI9 QLE8:QLE9 QVA8:QVA9 REW8:REW9 ROS8:ROS9 RYO8:RYO9 SIK8:SIK9 SSG8:SSG9 TCC8:TCC9 TLY8:TLY9 TVU8:TVU9 UFQ8:UFQ9 UPM8:UPM9 UZI8:UZI9 VJE8:VJE9 VTA8:VTA9 WCW8:WCW9 WMS8:WMS9 WWO8:WWO9 AG65544:AG65545 KC65544:KC65545 TY65544:TY65545 ADU65544:ADU65545 ANQ65544:ANQ65545 AXM65544:AXM65545 BHI65544:BHI65545 BRE65544:BRE65545 CBA65544:CBA65545 CKW65544:CKW65545 CUS65544:CUS65545 DEO65544:DEO65545 DOK65544:DOK65545 DYG65544:DYG65545 EIC65544:EIC65545 ERY65544:ERY65545 FBU65544:FBU65545 FLQ65544:FLQ65545 FVM65544:FVM65545 GFI65544:GFI65545 GPE65544:GPE65545 GZA65544:GZA65545 HIW65544:HIW65545 HSS65544:HSS65545 ICO65544:ICO65545 IMK65544:IMK65545 IWG65544:IWG65545 JGC65544:JGC65545 JPY65544:JPY65545 JZU65544:JZU65545 KJQ65544:KJQ65545 KTM65544:KTM65545 LDI65544:LDI65545 LNE65544:LNE65545 LXA65544:LXA65545 MGW65544:MGW65545 MQS65544:MQS65545 NAO65544:NAO65545 NKK65544:NKK65545 NUG65544:NUG65545 OEC65544:OEC65545 ONY65544:ONY65545 OXU65544:OXU65545 PHQ65544:PHQ65545 PRM65544:PRM65545 QBI65544:QBI65545 QLE65544:QLE65545 QVA65544:QVA65545 REW65544:REW65545 ROS65544:ROS65545 RYO65544:RYO65545 SIK65544:SIK65545 SSG65544:SSG65545 TCC65544:TCC65545 TLY65544:TLY65545 TVU65544:TVU65545 UFQ65544:UFQ65545 UPM65544:UPM65545 UZI65544:UZI65545 VJE65544:VJE65545 VTA65544:VTA65545 WCW65544:WCW65545 WMS65544:WMS65545 WWO65544:WWO65545 AG131080:AG131081 KC131080:KC131081 TY131080:TY131081 ADU131080:ADU131081 ANQ131080:ANQ131081 AXM131080:AXM131081 BHI131080:BHI131081 BRE131080:BRE131081 CBA131080:CBA131081 CKW131080:CKW131081 CUS131080:CUS131081 DEO131080:DEO131081 DOK131080:DOK131081 DYG131080:DYG131081 EIC131080:EIC131081 ERY131080:ERY131081 FBU131080:FBU131081 FLQ131080:FLQ131081 FVM131080:FVM131081 GFI131080:GFI131081 GPE131080:GPE131081 GZA131080:GZA131081 HIW131080:HIW131081 HSS131080:HSS131081 ICO131080:ICO131081 IMK131080:IMK131081 IWG131080:IWG131081 JGC131080:JGC131081 JPY131080:JPY131081 JZU131080:JZU131081 KJQ131080:KJQ131081 KTM131080:KTM131081 LDI131080:LDI131081 LNE131080:LNE131081 LXA131080:LXA131081 MGW131080:MGW131081 MQS131080:MQS131081 NAO131080:NAO131081 NKK131080:NKK131081 NUG131080:NUG131081 OEC131080:OEC131081 ONY131080:ONY131081 OXU131080:OXU131081 PHQ131080:PHQ131081 PRM131080:PRM131081 QBI131080:QBI131081 QLE131080:QLE131081 QVA131080:QVA131081 REW131080:REW131081 ROS131080:ROS131081 RYO131080:RYO131081 SIK131080:SIK131081 SSG131080:SSG131081 TCC131080:TCC131081 TLY131080:TLY131081 TVU131080:TVU131081 UFQ131080:UFQ131081 UPM131080:UPM131081 UZI131080:UZI131081 VJE131080:VJE131081 VTA131080:VTA131081 WCW131080:WCW131081 WMS131080:WMS131081 WWO131080:WWO131081 AG196616:AG196617 KC196616:KC196617 TY196616:TY196617 ADU196616:ADU196617 ANQ196616:ANQ196617 AXM196616:AXM196617 BHI196616:BHI196617 BRE196616:BRE196617 CBA196616:CBA196617 CKW196616:CKW196617 CUS196616:CUS196617 DEO196616:DEO196617 DOK196616:DOK196617 DYG196616:DYG196617 EIC196616:EIC196617 ERY196616:ERY196617 FBU196616:FBU196617 FLQ196616:FLQ196617 FVM196616:FVM196617 GFI196616:GFI196617 GPE196616:GPE196617 GZA196616:GZA196617 HIW196616:HIW196617 HSS196616:HSS196617 ICO196616:ICO196617 IMK196616:IMK196617 IWG196616:IWG196617 JGC196616:JGC196617 JPY196616:JPY196617 JZU196616:JZU196617 KJQ196616:KJQ196617 KTM196616:KTM196617 LDI196616:LDI196617 LNE196616:LNE196617 LXA196616:LXA196617 MGW196616:MGW196617 MQS196616:MQS196617 NAO196616:NAO196617 NKK196616:NKK196617 NUG196616:NUG196617 OEC196616:OEC196617 ONY196616:ONY196617 OXU196616:OXU196617 PHQ196616:PHQ196617 PRM196616:PRM196617 QBI196616:QBI196617 QLE196616:QLE196617 QVA196616:QVA196617 REW196616:REW196617 ROS196616:ROS196617 RYO196616:RYO196617 SIK196616:SIK196617 SSG196616:SSG196617 TCC196616:TCC196617 TLY196616:TLY196617 TVU196616:TVU196617 UFQ196616:UFQ196617 UPM196616:UPM196617 UZI196616:UZI196617 VJE196616:VJE196617 VTA196616:VTA196617 WCW196616:WCW196617 WMS196616:WMS196617 WWO196616:WWO196617 AG262152:AG262153 KC262152:KC262153 TY262152:TY262153 ADU262152:ADU262153 ANQ262152:ANQ262153 AXM262152:AXM262153 BHI262152:BHI262153 BRE262152:BRE262153 CBA262152:CBA262153 CKW262152:CKW262153 CUS262152:CUS262153 DEO262152:DEO262153 DOK262152:DOK262153 DYG262152:DYG262153 EIC262152:EIC262153 ERY262152:ERY262153 FBU262152:FBU262153 FLQ262152:FLQ262153 FVM262152:FVM262153 GFI262152:GFI262153 GPE262152:GPE262153 GZA262152:GZA262153 HIW262152:HIW262153 HSS262152:HSS262153 ICO262152:ICO262153 IMK262152:IMK262153 IWG262152:IWG262153 JGC262152:JGC262153 JPY262152:JPY262153 JZU262152:JZU262153 KJQ262152:KJQ262153 KTM262152:KTM262153 LDI262152:LDI262153 LNE262152:LNE262153 LXA262152:LXA262153 MGW262152:MGW262153 MQS262152:MQS262153 NAO262152:NAO262153 NKK262152:NKK262153 NUG262152:NUG262153 OEC262152:OEC262153 ONY262152:ONY262153 OXU262152:OXU262153 PHQ262152:PHQ262153 PRM262152:PRM262153 QBI262152:QBI262153 QLE262152:QLE262153 QVA262152:QVA262153 REW262152:REW262153 ROS262152:ROS262153 RYO262152:RYO262153 SIK262152:SIK262153 SSG262152:SSG262153 TCC262152:TCC262153 TLY262152:TLY262153 TVU262152:TVU262153 UFQ262152:UFQ262153 UPM262152:UPM262153 UZI262152:UZI262153 VJE262152:VJE262153 VTA262152:VTA262153 WCW262152:WCW262153 WMS262152:WMS262153 WWO262152:WWO262153 AG327688:AG327689 KC327688:KC327689 TY327688:TY327689 ADU327688:ADU327689 ANQ327688:ANQ327689 AXM327688:AXM327689 BHI327688:BHI327689 BRE327688:BRE327689 CBA327688:CBA327689 CKW327688:CKW327689 CUS327688:CUS327689 DEO327688:DEO327689 DOK327688:DOK327689 DYG327688:DYG327689 EIC327688:EIC327689 ERY327688:ERY327689 FBU327688:FBU327689 FLQ327688:FLQ327689 FVM327688:FVM327689 GFI327688:GFI327689 GPE327688:GPE327689 GZA327688:GZA327689 HIW327688:HIW327689 HSS327688:HSS327689 ICO327688:ICO327689 IMK327688:IMK327689 IWG327688:IWG327689 JGC327688:JGC327689 JPY327688:JPY327689 JZU327688:JZU327689 KJQ327688:KJQ327689 KTM327688:KTM327689 LDI327688:LDI327689 LNE327688:LNE327689 LXA327688:LXA327689 MGW327688:MGW327689 MQS327688:MQS327689 NAO327688:NAO327689 NKK327688:NKK327689 NUG327688:NUG327689 OEC327688:OEC327689 ONY327688:ONY327689 OXU327688:OXU327689 PHQ327688:PHQ327689 PRM327688:PRM327689 QBI327688:QBI327689 QLE327688:QLE327689 QVA327688:QVA327689 REW327688:REW327689 ROS327688:ROS327689 RYO327688:RYO327689 SIK327688:SIK327689 SSG327688:SSG327689 TCC327688:TCC327689 TLY327688:TLY327689 TVU327688:TVU327689 UFQ327688:UFQ327689 UPM327688:UPM327689 UZI327688:UZI327689 VJE327688:VJE327689 VTA327688:VTA327689 WCW327688:WCW327689 WMS327688:WMS327689 WWO327688:WWO327689 AG393224:AG393225 KC393224:KC393225 TY393224:TY393225 ADU393224:ADU393225 ANQ393224:ANQ393225 AXM393224:AXM393225 BHI393224:BHI393225 BRE393224:BRE393225 CBA393224:CBA393225 CKW393224:CKW393225 CUS393224:CUS393225 DEO393224:DEO393225 DOK393224:DOK393225 DYG393224:DYG393225 EIC393224:EIC393225 ERY393224:ERY393225 FBU393224:FBU393225 FLQ393224:FLQ393225 FVM393224:FVM393225 GFI393224:GFI393225 GPE393224:GPE393225 GZA393224:GZA393225 HIW393224:HIW393225 HSS393224:HSS393225 ICO393224:ICO393225 IMK393224:IMK393225 IWG393224:IWG393225 JGC393224:JGC393225 JPY393224:JPY393225 JZU393224:JZU393225 KJQ393224:KJQ393225 KTM393224:KTM393225 LDI393224:LDI393225 LNE393224:LNE393225 LXA393224:LXA393225 MGW393224:MGW393225 MQS393224:MQS393225 NAO393224:NAO393225 NKK393224:NKK393225 NUG393224:NUG393225 OEC393224:OEC393225 ONY393224:ONY393225 OXU393224:OXU393225 PHQ393224:PHQ393225 PRM393224:PRM393225 QBI393224:QBI393225 QLE393224:QLE393225 QVA393224:QVA393225 REW393224:REW393225 ROS393224:ROS393225 RYO393224:RYO393225 SIK393224:SIK393225 SSG393224:SSG393225 TCC393224:TCC393225 TLY393224:TLY393225 TVU393224:TVU393225 UFQ393224:UFQ393225 UPM393224:UPM393225 UZI393224:UZI393225 VJE393224:VJE393225 VTA393224:VTA393225 WCW393224:WCW393225 WMS393224:WMS393225 WWO393224:WWO393225 AG458760:AG458761 KC458760:KC458761 TY458760:TY458761 ADU458760:ADU458761 ANQ458760:ANQ458761 AXM458760:AXM458761 BHI458760:BHI458761 BRE458760:BRE458761 CBA458760:CBA458761 CKW458760:CKW458761 CUS458760:CUS458761 DEO458760:DEO458761 DOK458760:DOK458761 DYG458760:DYG458761 EIC458760:EIC458761 ERY458760:ERY458761 FBU458760:FBU458761 FLQ458760:FLQ458761 FVM458760:FVM458761 GFI458760:GFI458761 GPE458760:GPE458761 GZA458760:GZA458761 HIW458760:HIW458761 HSS458760:HSS458761 ICO458760:ICO458761 IMK458760:IMK458761 IWG458760:IWG458761 JGC458760:JGC458761 JPY458760:JPY458761 JZU458760:JZU458761 KJQ458760:KJQ458761 KTM458760:KTM458761 LDI458760:LDI458761 LNE458760:LNE458761 LXA458760:LXA458761 MGW458760:MGW458761 MQS458760:MQS458761 NAO458760:NAO458761 NKK458760:NKK458761 NUG458760:NUG458761 OEC458760:OEC458761 ONY458760:ONY458761 OXU458760:OXU458761 PHQ458760:PHQ458761 PRM458760:PRM458761 QBI458760:QBI458761 QLE458760:QLE458761 QVA458760:QVA458761 REW458760:REW458761 ROS458760:ROS458761 RYO458760:RYO458761 SIK458760:SIK458761 SSG458760:SSG458761 TCC458760:TCC458761 TLY458760:TLY458761 TVU458760:TVU458761 UFQ458760:UFQ458761 UPM458760:UPM458761 UZI458760:UZI458761 VJE458760:VJE458761 VTA458760:VTA458761 WCW458760:WCW458761 WMS458760:WMS458761 WWO458760:WWO458761 AG524296:AG524297 KC524296:KC524297 TY524296:TY524297 ADU524296:ADU524297 ANQ524296:ANQ524297 AXM524296:AXM524297 BHI524296:BHI524297 BRE524296:BRE524297 CBA524296:CBA524297 CKW524296:CKW524297 CUS524296:CUS524297 DEO524296:DEO524297 DOK524296:DOK524297 DYG524296:DYG524297 EIC524296:EIC524297 ERY524296:ERY524297 FBU524296:FBU524297 FLQ524296:FLQ524297 FVM524296:FVM524297 GFI524296:GFI524297 GPE524296:GPE524297 GZA524296:GZA524297 HIW524296:HIW524297 HSS524296:HSS524297 ICO524296:ICO524297 IMK524296:IMK524297 IWG524296:IWG524297 JGC524296:JGC524297 JPY524296:JPY524297 JZU524296:JZU524297 KJQ524296:KJQ524297 KTM524296:KTM524297 LDI524296:LDI524297 LNE524296:LNE524297 LXA524296:LXA524297 MGW524296:MGW524297 MQS524296:MQS524297 NAO524296:NAO524297 NKK524296:NKK524297 NUG524296:NUG524297 OEC524296:OEC524297 ONY524296:ONY524297 OXU524296:OXU524297 PHQ524296:PHQ524297 PRM524296:PRM524297 QBI524296:QBI524297 QLE524296:QLE524297 QVA524296:QVA524297 REW524296:REW524297 ROS524296:ROS524297 RYO524296:RYO524297 SIK524296:SIK524297 SSG524296:SSG524297 TCC524296:TCC524297 TLY524296:TLY524297 TVU524296:TVU524297 UFQ524296:UFQ524297 UPM524296:UPM524297 UZI524296:UZI524297 VJE524296:VJE524297 VTA524296:VTA524297 WCW524296:WCW524297 WMS524296:WMS524297 WWO524296:WWO524297 AG589832:AG589833 KC589832:KC589833 TY589832:TY589833 ADU589832:ADU589833 ANQ589832:ANQ589833 AXM589832:AXM589833 BHI589832:BHI589833 BRE589832:BRE589833 CBA589832:CBA589833 CKW589832:CKW589833 CUS589832:CUS589833 DEO589832:DEO589833 DOK589832:DOK589833 DYG589832:DYG589833 EIC589832:EIC589833 ERY589832:ERY589833 FBU589832:FBU589833 FLQ589832:FLQ589833 FVM589832:FVM589833 GFI589832:GFI589833 GPE589832:GPE589833 GZA589832:GZA589833 HIW589832:HIW589833 HSS589832:HSS589833 ICO589832:ICO589833 IMK589832:IMK589833 IWG589832:IWG589833 JGC589832:JGC589833 JPY589832:JPY589833 JZU589832:JZU589833 KJQ589832:KJQ589833 KTM589832:KTM589833 LDI589832:LDI589833 LNE589832:LNE589833 LXA589832:LXA589833 MGW589832:MGW589833 MQS589832:MQS589833 NAO589832:NAO589833 NKK589832:NKK589833 NUG589832:NUG589833 OEC589832:OEC589833 ONY589832:ONY589833 OXU589832:OXU589833 PHQ589832:PHQ589833 PRM589832:PRM589833 QBI589832:QBI589833 QLE589832:QLE589833 QVA589832:QVA589833 REW589832:REW589833 ROS589832:ROS589833 RYO589832:RYO589833 SIK589832:SIK589833 SSG589832:SSG589833 TCC589832:TCC589833 TLY589832:TLY589833 TVU589832:TVU589833 UFQ589832:UFQ589833 UPM589832:UPM589833 UZI589832:UZI589833 VJE589832:VJE589833 VTA589832:VTA589833 WCW589832:WCW589833 WMS589832:WMS589833 WWO589832:WWO589833 AG655368:AG655369 KC655368:KC655369 TY655368:TY655369 ADU655368:ADU655369 ANQ655368:ANQ655369 AXM655368:AXM655369 BHI655368:BHI655369 BRE655368:BRE655369 CBA655368:CBA655369 CKW655368:CKW655369 CUS655368:CUS655369 DEO655368:DEO655369 DOK655368:DOK655369 DYG655368:DYG655369 EIC655368:EIC655369 ERY655368:ERY655369 FBU655368:FBU655369 FLQ655368:FLQ655369 FVM655368:FVM655369 GFI655368:GFI655369 GPE655368:GPE655369 GZA655368:GZA655369 HIW655368:HIW655369 HSS655368:HSS655369 ICO655368:ICO655369 IMK655368:IMK655369 IWG655368:IWG655369 JGC655368:JGC655369 JPY655368:JPY655369 JZU655368:JZU655369 KJQ655368:KJQ655369 KTM655368:KTM655369 LDI655368:LDI655369 LNE655368:LNE655369 LXA655368:LXA655369 MGW655368:MGW655369 MQS655368:MQS655369 NAO655368:NAO655369 NKK655368:NKK655369 NUG655368:NUG655369 OEC655368:OEC655369 ONY655368:ONY655369 OXU655368:OXU655369 PHQ655368:PHQ655369 PRM655368:PRM655369 QBI655368:QBI655369 QLE655368:QLE655369 QVA655368:QVA655369 REW655368:REW655369 ROS655368:ROS655369 RYO655368:RYO655369 SIK655368:SIK655369 SSG655368:SSG655369 TCC655368:TCC655369 TLY655368:TLY655369 TVU655368:TVU655369 UFQ655368:UFQ655369 UPM655368:UPM655369 UZI655368:UZI655369 VJE655368:VJE655369 VTA655368:VTA655369 WCW655368:WCW655369 WMS655368:WMS655369 WWO655368:WWO655369 AG720904:AG720905 KC720904:KC720905 TY720904:TY720905 ADU720904:ADU720905 ANQ720904:ANQ720905 AXM720904:AXM720905 BHI720904:BHI720905 BRE720904:BRE720905 CBA720904:CBA720905 CKW720904:CKW720905 CUS720904:CUS720905 DEO720904:DEO720905 DOK720904:DOK720905 DYG720904:DYG720905 EIC720904:EIC720905 ERY720904:ERY720905 FBU720904:FBU720905 FLQ720904:FLQ720905 FVM720904:FVM720905 GFI720904:GFI720905 GPE720904:GPE720905 GZA720904:GZA720905 HIW720904:HIW720905 HSS720904:HSS720905 ICO720904:ICO720905 IMK720904:IMK720905 IWG720904:IWG720905 JGC720904:JGC720905 JPY720904:JPY720905 JZU720904:JZU720905 KJQ720904:KJQ720905 KTM720904:KTM720905 LDI720904:LDI720905 LNE720904:LNE720905 LXA720904:LXA720905 MGW720904:MGW720905 MQS720904:MQS720905 NAO720904:NAO720905 NKK720904:NKK720905 NUG720904:NUG720905 OEC720904:OEC720905 ONY720904:ONY720905 OXU720904:OXU720905 PHQ720904:PHQ720905 PRM720904:PRM720905 QBI720904:QBI720905 QLE720904:QLE720905 QVA720904:QVA720905 REW720904:REW720905 ROS720904:ROS720905 RYO720904:RYO720905 SIK720904:SIK720905 SSG720904:SSG720905 TCC720904:TCC720905 TLY720904:TLY720905 TVU720904:TVU720905 UFQ720904:UFQ720905 UPM720904:UPM720905 UZI720904:UZI720905 VJE720904:VJE720905 VTA720904:VTA720905 WCW720904:WCW720905 WMS720904:WMS720905 WWO720904:WWO720905 AG786440:AG786441 KC786440:KC786441 TY786440:TY786441 ADU786440:ADU786441 ANQ786440:ANQ786441 AXM786440:AXM786441 BHI786440:BHI786441 BRE786440:BRE786441 CBA786440:CBA786441 CKW786440:CKW786441 CUS786440:CUS786441 DEO786440:DEO786441 DOK786440:DOK786441 DYG786440:DYG786441 EIC786440:EIC786441 ERY786440:ERY786441 FBU786440:FBU786441 FLQ786440:FLQ786441 FVM786440:FVM786441 GFI786440:GFI786441 GPE786440:GPE786441 GZA786440:GZA786441 HIW786440:HIW786441 HSS786440:HSS786441 ICO786440:ICO786441 IMK786440:IMK786441 IWG786440:IWG786441 JGC786440:JGC786441 JPY786440:JPY786441 JZU786440:JZU786441 KJQ786440:KJQ786441 KTM786440:KTM786441 LDI786440:LDI786441 LNE786440:LNE786441 LXA786440:LXA786441 MGW786440:MGW786441 MQS786440:MQS786441 NAO786440:NAO786441 NKK786440:NKK786441 NUG786440:NUG786441 OEC786440:OEC786441 ONY786440:ONY786441 OXU786440:OXU786441 PHQ786440:PHQ786441 PRM786440:PRM786441 QBI786440:QBI786441 QLE786440:QLE786441 QVA786440:QVA786441 REW786440:REW786441 ROS786440:ROS786441 RYO786440:RYO786441 SIK786440:SIK786441 SSG786440:SSG786441 TCC786440:TCC786441 TLY786440:TLY786441 TVU786440:TVU786441 UFQ786440:UFQ786441 UPM786440:UPM786441 UZI786440:UZI786441 VJE786440:VJE786441 VTA786440:VTA786441 WCW786440:WCW786441 WMS786440:WMS786441 WWO786440:WWO786441 AG851976:AG851977 KC851976:KC851977 TY851976:TY851977 ADU851976:ADU851977 ANQ851976:ANQ851977 AXM851976:AXM851977 BHI851976:BHI851977 BRE851976:BRE851977 CBA851976:CBA851977 CKW851976:CKW851977 CUS851976:CUS851977 DEO851976:DEO851977 DOK851976:DOK851977 DYG851976:DYG851977 EIC851976:EIC851977 ERY851976:ERY851977 FBU851976:FBU851977 FLQ851976:FLQ851977 FVM851976:FVM851977 GFI851976:GFI851977 GPE851976:GPE851977 GZA851976:GZA851977 HIW851976:HIW851977 HSS851976:HSS851977 ICO851976:ICO851977 IMK851976:IMK851977 IWG851976:IWG851977 JGC851976:JGC851977 JPY851976:JPY851977 JZU851976:JZU851977 KJQ851976:KJQ851977 KTM851976:KTM851977 LDI851976:LDI851977 LNE851976:LNE851977 LXA851976:LXA851977 MGW851976:MGW851977 MQS851976:MQS851977 NAO851976:NAO851977 NKK851976:NKK851977 NUG851976:NUG851977 OEC851976:OEC851977 ONY851976:ONY851977 OXU851976:OXU851977 PHQ851976:PHQ851977 PRM851976:PRM851977 QBI851976:QBI851977 QLE851976:QLE851977 QVA851976:QVA851977 REW851976:REW851977 ROS851976:ROS851977 RYO851976:RYO851977 SIK851976:SIK851977 SSG851976:SSG851977 TCC851976:TCC851977 TLY851976:TLY851977 TVU851976:TVU851977 UFQ851976:UFQ851977 UPM851976:UPM851977 UZI851976:UZI851977 VJE851976:VJE851977 VTA851976:VTA851977 WCW851976:WCW851977 WMS851976:WMS851977 WWO851976:WWO851977 AG917512:AG917513 KC917512:KC917513 TY917512:TY917513 ADU917512:ADU917513 ANQ917512:ANQ917513 AXM917512:AXM917513 BHI917512:BHI917513 BRE917512:BRE917513 CBA917512:CBA917513 CKW917512:CKW917513 CUS917512:CUS917513 DEO917512:DEO917513 DOK917512:DOK917513 DYG917512:DYG917513 EIC917512:EIC917513 ERY917512:ERY917513 FBU917512:FBU917513 FLQ917512:FLQ917513 FVM917512:FVM917513 GFI917512:GFI917513 GPE917512:GPE917513 GZA917512:GZA917513 HIW917512:HIW917513 HSS917512:HSS917513 ICO917512:ICO917513 IMK917512:IMK917513 IWG917512:IWG917513 JGC917512:JGC917513 JPY917512:JPY917513 JZU917512:JZU917513 KJQ917512:KJQ917513 KTM917512:KTM917513 LDI917512:LDI917513 LNE917512:LNE917513 LXA917512:LXA917513 MGW917512:MGW917513 MQS917512:MQS917513 NAO917512:NAO917513 NKK917512:NKK917513 NUG917512:NUG917513 OEC917512:OEC917513 ONY917512:ONY917513 OXU917512:OXU917513 PHQ917512:PHQ917513 PRM917512:PRM917513 QBI917512:QBI917513 QLE917512:QLE917513 QVA917512:QVA917513 REW917512:REW917513 ROS917512:ROS917513 RYO917512:RYO917513 SIK917512:SIK917513 SSG917512:SSG917513 TCC917512:TCC917513 TLY917512:TLY917513 TVU917512:TVU917513 UFQ917512:UFQ917513 UPM917512:UPM917513 UZI917512:UZI917513 VJE917512:VJE917513 VTA917512:VTA917513 WCW917512:WCW917513 WMS917512:WMS917513 WWO917512:WWO917513 AG983048:AG983049 KC983048:KC983049 TY983048:TY983049 ADU983048:ADU983049 ANQ983048:ANQ983049 AXM983048:AXM983049 BHI983048:BHI983049 BRE983048:BRE983049 CBA983048:CBA983049 CKW983048:CKW983049 CUS983048:CUS983049 DEO983048:DEO983049 DOK983048:DOK983049 DYG983048:DYG983049 EIC983048:EIC983049 ERY983048:ERY983049 FBU983048:FBU983049 FLQ983048:FLQ983049 FVM983048:FVM983049 GFI983048:GFI983049 GPE983048:GPE983049 GZA983048:GZA983049 HIW983048:HIW983049 HSS983048:HSS983049 ICO983048:ICO983049 IMK983048:IMK983049 IWG983048:IWG983049 JGC983048:JGC983049 JPY983048:JPY983049 JZU983048:JZU983049 KJQ983048:KJQ983049 KTM983048:KTM983049 LDI983048:LDI983049 LNE983048:LNE983049 LXA983048:LXA983049 MGW983048:MGW983049 MQS983048:MQS983049 NAO983048:NAO983049 NKK983048:NKK983049 NUG983048:NUG983049 OEC983048:OEC983049 ONY983048:ONY983049 OXU983048:OXU983049 PHQ983048:PHQ983049 PRM983048:PRM983049 QBI983048:QBI983049 QLE983048:QLE983049 QVA983048:QVA983049 REW983048:REW983049 ROS983048:ROS983049 RYO983048:RYO983049 SIK983048:SIK983049 SSG983048:SSG983049 TCC983048:TCC983049 TLY983048:TLY983049 TVU983048:TVU983049 UFQ983048:UFQ983049 UPM983048:UPM983049 UZI983048:UZI983049 VJE983048:VJE983049 VTA983048:VTA983049 WCW983048:WCW983049 WMS983048:WMS983049 WWO983048:WWO983049 WMQ983112 JE72:JE79 TA72:TA79 ACW72:ACW79 AMS72:AMS79 AWO72:AWO79 BGK72:BGK79 BQG72:BQG79 CAC72:CAC79 CJY72:CJY79 CTU72:CTU79 DDQ72:DDQ79 DNM72:DNM79 DXI72:DXI79 EHE72:EHE79 ERA72:ERA79 FAW72:FAW79 FKS72:FKS79 FUO72:FUO79 GEK72:GEK79 GOG72:GOG79 GYC72:GYC79 HHY72:HHY79 HRU72:HRU79 IBQ72:IBQ79 ILM72:ILM79 IVI72:IVI79 JFE72:JFE79 JPA72:JPA79 JYW72:JYW79 KIS72:KIS79 KSO72:KSO79 LCK72:LCK79 LMG72:LMG79 LWC72:LWC79 MFY72:MFY79 MPU72:MPU79 MZQ72:MZQ79 NJM72:NJM79 NTI72:NTI79 ODE72:ODE79 ONA72:ONA79 OWW72:OWW79 PGS72:PGS79 PQO72:PQO79 QAK72:QAK79 QKG72:QKG79 QUC72:QUC79 RDY72:RDY79 RNU72:RNU79 RXQ72:RXQ79 SHM72:SHM79 SRI72:SRI79 TBE72:TBE79 TLA72:TLA79 TUW72:TUW79 UES72:UES79 UOO72:UOO79 UYK72:UYK79 VIG72:VIG79 VSC72:VSC79 WBY72:WBY79 WLU72:WLU79 WVQ72:WVQ79 I65608:I65615 JE65608:JE65615 TA65608:TA65615 ACW65608:ACW65615 AMS65608:AMS65615 AWO65608:AWO65615 BGK65608:BGK65615 BQG65608:BQG65615 CAC65608:CAC65615 CJY65608:CJY65615 CTU65608:CTU65615 DDQ65608:DDQ65615 DNM65608:DNM65615 DXI65608:DXI65615 EHE65608:EHE65615 ERA65608:ERA65615 FAW65608:FAW65615 FKS65608:FKS65615 FUO65608:FUO65615 GEK65608:GEK65615 GOG65608:GOG65615 GYC65608:GYC65615 HHY65608:HHY65615 HRU65608:HRU65615 IBQ65608:IBQ65615 ILM65608:ILM65615 IVI65608:IVI65615 JFE65608:JFE65615 JPA65608:JPA65615 JYW65608:JYW65615 KIS65608:KIS65615 KSO65608:KSO65615 LCK65608:LCK65615 LMG65608:LMG65615 LWC65608:LWC65615 MFY65608:MFY65615 MPU65608:MPU65615 MZQ65608:MZQ65615 NJM65608:NJM65615 NTI65608:NTI65615 ODE65608:ODE65615 ONA65608:ONA65615 OWW65608:OWW65615 PGS65608:PGS65615 PQO65608:PQO65615 QAK65608:QAK65615 QKG65608:QKG65615 QUC65608:QUC65615 RDY65608:RDY65615 RNU65608:RNU65615 RXQ65608:RXQ65615 SHM65608:SHM65615 SRI65608:SRI65615 TBE65608:TBE65615 TLA65608:TLA65615 TUW65608:TUW65615 UES65608:UES65615 UOO65608:UOO65615 UYK65608:UYK65615 VIG65608:VIG65615 VSC65608:VSC65615 WBY65608:WBY65615 WLU65608:WLU65615 WVQ65608:WVQ65615 I131144:I131151 JE131144:JE131151 TA131144:TA131151 ACW131144:ACW131151 AMS131144:AMS131151 AWO131144:AWO131151 BGK131144:BGK131151 BQG131144:BQG131151 CAC131144:CAC131151 CJY131144:CJY131151 CTU131144:CTU131151 DDQ131144:DDQ131151 DNM131144:DNM131151 DXI131144:DXI131151 EHE131144:EHE131151 ERA131144:ERA131151 FAW131144:FAW131151 FKS131144:FKS131151 FUO131144:FUO131151 GEK131144:GEK131151 GOG131144:GOG131151 GYC131144:GYC131151 HHY131144:HHY131151 HRU131144:HRU131151 IBQ131144:IBQ131151 ILM131144:ILM131151 IVI131144:IVI131151 JFE131144:JFE131151 JPA131144:JPA131151 JYW131144:JYW131151 KIS131144:KIS131151 KSO131144:KSO131151 LCK131144:LCK131151 LMG131144:LMG131151 LWC131144:LWC131151 MFY131144:MFY131151 MPU131144:MPU131151 MZQ131144:MZQ131151 NJM131144:NJM131151 NTI131144:NTI131151 ODE131144:ODE131151 ONA131144:ONA131151 OWW131144:OWW131151 PGS131144:PGS131151 PQO131144:PQO131151 QAK131144:QAK131151 QKG131144:QKG131151 QUC131144:QUC131151 RDY131144:RDY131151 RNU131144:RNU131151 RXQ131144:RXQ131151 SHM131144:SHM131151 SRI131144:SRI131151 TBE131144:TBE131151 TLA131144:TLA131151 TUW131144:TUW131151 UES131144:UES131151 UOO131144:UOO131151 UYK131144:UYK131151 VIG131144:VIG131151 VSC131144:VSC131151 WBY131144:WBY131151 WLU131144:WLU131151 WVQ131144:WVQ131151 I196680:I196687 JE196680:JE196687 TA196680:TA196687 ACW196680:ACW196687 AMS196680:AMS196687 AWO196680:AWO196687 BGK196680:BGK196687 BQG196680:BQG196687 CAC196680:CAC196687 CJY196680:CJY196687 CTU196680:CTU196687 DDQ196680:DDQ196687 DNM196680:DNM196687 DXI196680:DXI196687 EHE196680:EHE196687 ERA196680:ERA196687 FAW196680:FAW196687 FKS196680:FKS196687 FUO196680:FUO196687 GEK196680:GEK196687 GOG196680:GOG196687 GYC196680:GYC196687 HHY196680:HHY196687 HRU196680:HRU196687 IBQ196680:IBQ196687 ILM196680:ILM196687 IVI196680:IVI196687 JFE196680:JFE196687 JPA196680:JPA196687 JYW196680:JYW196687 KIS196680:KIS196687 KSO196680:KSO196687 LCK196680:LCK196687 LMG196680:LMG196687 LWC196680:LWC196687 MFY196680:MFY196687 MPU196680:MPU196687 MZQ196680:MZQ196687 NJM196680:NJM196687 NTI196680:NTI196687 ODE196680:ODE196687 ONA196680:ONA196687 OWW196680:OWW196687 PGS196680:PGS196687 PQO196680:PQO196687 QAK196680:QAK196687 QKG196680:QKG196687 QUC196680:QUC196687 RDY196680:RDY196687 RNU196680:RNU196687 RXQ196680:RXQ196687 SHM196680:SHM196687 SRI196680:SRI196687 TBE196680:TBE196687 TLA196680:TLA196687 TUW196680:TUW196687 UES196680:UES196687 UOO196680:UOO196687 UYK196680:UYK196687 VIG196680:VIG196687 VSC196680:VSC196687 WBY196680:WBY196687 WLU196680:WLU196687 WVQ196680:WVQ196687 I262216:I262223 JE262216:JE262223 TA262216:TA262223 ACW262216:ACW262223 AMS262216:AMS262223 AWO262216:AWO262223 BGK262216:BGK262223 BQG262216:BQG262223 CAC262216:CAC262223 CJY262216:CJY262223 CTU262216:CTU262223 DDQ262216:DDQ262223 DNM262216:DNM262223 DXI262216:DXI262223 EHE262216:EHE262223 ERA262216:ERA262223 FAW262216:FAW262223 FKS262216:FKS262223 FUO262216:FUO262223 GEK262216:GEK262223 GOG262216:GOG262223 GYC262216:GYC262223 HHY262216:HHY262223 HRU262216:HRU262223 IBQ262216:IBQ262223 ILM262216:ILM262223 IVI262216:IVI262223 JFE262216:JFE262223 JPA262216:JPA262223 JYW262216:JYW262223 KIS262216:KIS262223 KSO262216:KSO262223 LCK262216:LCK262223 LMG262216:LMG262223 LWC262216:LWC262223 MFY262216:MFY262223 MPU262216:MPU262223 MZQ262216:MZQ262223 NJM262216:NJM262223 NTI262216:NTI262223 ODE262216:ODE262223 ONA262216:ONA262223 OWW262216:OWW262223 PGS262216:PGS262223 PQO262216:PQO262223 QAK262216:QAK262223 QKG262216:QKG262223 QUC262216:QUC262223 RDY262216:RDY262223 RNU262216:RNU262223 RXQ262216:RXQ262223 SHM262216:SHM262223 SRI262216:SRI262223 TBE262216:TBE262223 TLA262216:TLA262223 TUW262216:TUW262223 UES262216:UES262223 UOO262216:UOO262223 UYK262216:UYK262223 VIG262216:VIG262223 VSC262216:VSC262223 WBY262216:WBY262223 WLU262216:WLU262223 WVQ262216:WVQ262223 I327752:I327759 JE327752:JE327759 TA327752:TA327759 ACW327752:ACW327759 AMS327752:AMS327759 AWO327752:AWO327759 BGK327752:BGK327759 BQG327752:BQG327759 CAC327752:CAC327759 CJY327752:CJY327759 CTU327752:CTU327759 DDQ327752:DDQ327759 DNM327752:DNM327759 DXI327752:DXI327759 EHE327752:EHE327759 ERA327752:ERA327759 FAW327752:FAW327759 FKS327752:FKS327759 FUO327752:FUO327759 GEK327752:GEK327759 GOG327752:GOG327759 GYC327752:GYC327759 HHY327752:HHY327759 HRU327752:HRU327759 IBQ327752:IBQ327759 ILM327752:ILM327759 IVI327752:IVI327759 JFE327752:JFE327759 JPA327752:JPA327759 JYW327752:JYW327759 KIS327752:KIS327759 KSO327752:KSO327759 LCK327752:LCK327759 LMG327752:LMG327759 LWC327752:LWC327759 MFY327752:MFY327759 MPU327752:MPU327759 MZQ327752:MZQ327759 NJM327752:NJM327759 NTI327752:NTI327759 ODE327752:ODE327759 ONA327752:ONA327759 OWW327752:OWW327759 PGS327752:PGS327759 PQO327752:PQO327759 QAK327752:QAK327759 QKG327752:QKG327759 QUC327752:QUC327759 RDY327752:RDY327759 RNU327752:RNU327759 RXQ327752:RXQ327759 SHM327752:SHM327759 SRI327752:SRI327759 TBE327752:TBE327759 TLA327752:TLA327759 TUW327752:TUW327759 UES327752:UES327759 UOO327752:UOO327759 UYK327752:UYK327759 VIG327752:VIG327759 VSC327752:VSC327759 WBY327752:WBY327759 WLU327752:WLU327759 WVQ327752:WVQ327759 I393288:I393295 JE393288:JE393295 TA393288:TA393295 ACW393288:ACW393295 AMS393288:AMS393295 AWO393288:AWO393295 BGK393288:BGK393295 BQG393288:BQG393295 CAC393288:CAC393295 CJY393288:CJY393295 CTU393288:CTU393295 DDQ393288:DDQ393295 DNM393288:DNM393295 DXI393288:DXI393295 EHE393288:EHE393295 ERA393288:ERA393295 FAW393288:FAW393295 FKS393288:FKS393295 FUO393288:FUO393295 GEK393288:GEK393295 GOG393288:GOG393295 GYC393288:GYC393295 HHY393288:HHY393295 HRU393288:HRU393295 IBQ393288:IBQ393295 ILM393288:ILM393295 IVI393288:IVI393295 JFE393288:JFE393295 JPA393288:JPA393295 JYW393288:JYW393295 KIS393288:KIS393295 KSO393288:KSO393295 LCK393288:LCK393295 LMG393288:LMG393295 LWC393288:LWC393295 MFY393288:MFY393295 MPU393288:MPU393295 MZQ393288:MZQ393295 NJM393288:NJM393295 NTI393288:NTI393295 ODE393288:ODE393295 ONA393288:ONA393295 OWW393288:OWW393295 PGS393288:PGS393295 PQO393288:PQO393295 QAK393288:QAK393295 QKG393288:QKG393295 QUC393288:QUC393295 RDY393288:RDY393295 RNU393288:RNU393295 RXQ393288:RXQ393295 SHM393288:SHM393295 SRI393288:SRI393295 TBE393288:TBE393295 TLA393288:TLA393295 TUW393288:TUW393295 UES393288:UES393295 UOO393288:UOO393295 UYK393288:UYK393295 VIG393288:VIG393295 VSC393288:VSC393295 WBY393288:WBY393295 WLU393288:WLU393295 WVQ393288:WVQ393295 I458824:I458831 JE458824:JE458831 TA458824:TA458831 ACW458824:ACW458831 AMS458824:AMS458831 AWO458824:AWO458831 BGK458824:BGK458831 BQG458824:BQG458831 CAC458824:CAC458831 CJY458824:CJY458831 CTU458824:CTU458831 DDQ458824:DDQ458831 DNM458824:DNM458831 DXI458824:DXI458831 EHE458824:EHE458831 ERA458824:ERA458831 FAW458824:FAW458831 FKS458824:FKS458831 FUO458824:FUO458831 GEK458824:GEK458831 GOG458824:GOG458831 GYC458824:GYC458831 HHY458824:HHY458831 HRU458824:HRU458831 IBQ458824:IBQ458831 ILM458824:ILM458831 IVI458824:IVI458831 JFE458824:JFE458831 JPA458824:JPA458831 JYW458824:JYW458831 KIS458824:KIS458831 KSO458824:KSO458831 LCK458824:LCK458831 LMG458824:LMG458831 LWC458824:LWC458831 MFY458824:MFY458831 MPU458824:MPU458831 MZQ458824:MZQ458831 NJM458824:NJM458831 NTI458824:NTI458831 ODE458824:ODE458831 ONA458824:ONA458831 OWW458824:OWW458831 PGS458824:PGS458831 PQO458824:PQO458831 QAK458824:QAK458831 QKG458824:QKG458831 QUC458824:QUC458831 RDY458824:RDY458831 RNU458824:RNU458831 RXQ458824:RXQ458831 SHM458824:SHM458831 SRI458824:SRI458831 TBE458824:TBE458831 TLA458824:TLA458831 TUW458824:TUW458831 UES458824:UES458831 UOO458824:UOO458831 UYK458824:UYK458831 VIG458824:VIG458831 VSC458824:VSC458831 WBY458824:WBY458831 WLU458824:WLU458831 WVQ458824:WVQ458831 I524360:I524367 JE524360:JE524367 TA524360:TA524367 ACW524360:ACW524367 AMS524360:AMS524367 AWO524360:AWO524367 BGK524360:BGK524367 BQG524360:BQG524367 CAC524360:CAC524367 CJY524360:CJY524367 CTU524360:CTU524367 DDQ524360:DDQ524367 DNM524360:DNM524367 DXI524360:DXI524367 EHE524360:EHE524367 ERA524360:ERA524367 FAW524360:FAW524367 FKS524360:FKS524367 FUO524360:FUO524367 GEK524360:GEK524367 GOG524360:GOG524367 GYC524360:GYC524367 HHY524360:HHY524367 HRU524360:HRU524367 IBQ524360:IBQ524367 ILM524360:ILM524367 IVI524360:IVI524367 JFE524360:JFE524367 JPA524360:JPA524367 JYW524360:JYW524367 KIS524360:KIS524367 KSO524360:KSO524367 LCK524360:LCK524367 LMG524360:LMG524367 LWC524360:LWC524367 MFY524360:MFY524367 MPU524360:MPU524367 MZQ524360:MZQ524367 NJM524360:NJM524367 NTI524360:NTI524367 ODE524360:ODE524367 ONA524360:ONA524367 OWW524360:OWW524367 PGS524360:PGS524367 PQO524360:PQO524367 QAK524360:QAK524367 QKG524360:QKG524367 QUC524360:QUC524367 RDY524360:RDY524367 RNU524360:RNU524367 RXQ524360:RXQ524367 SHM524360:SHM524367 SRI524360:SRI524367 TBE524360:TBE524367 TLA524360:TLA524367 TUW524360:TUW524367 UES524360:UES524367 UOO524360:UOO524367 UYK524360:UYK524367 VIG524360:VIG524367 VSC524360:VSC524367 WBY524360:WBY524367 WLU524360:WLU524367 WVQ524360:WVQ524367 I589896:I589903 JE589896:JE589903 TA589896:TA589903 ACW589896:ACW589903 AMS589896:AMS589903 AWO589896:AWO589903 BGK589896:BGK589903 BQG589896:BQG589903 CAC589896:CAC589903 CJY589896:CJY589903 CTU589896:CTU589903 DDQ589896:DDQ589903 DNM589896:DNM589903 DXI589896:DXI589903 EHE589896:EHE589903 ERA589896:ERA589903 FAW589896:FAW589903 FKS589896:FKS589903 FUO589896:FUO589903 GEK589896:GEK589903 GOG589896:GOG589903 GYC589896:GYC589903 HHY589896:HHY589903 HRU589896:HRU589903 IBQ589896:IBQ589903 ILM589896:ILM589903 IVI589896:IVI589903 JFE589896:JFE589903 JPA589896:JPA589903 JYW589896:JYW589903 KIS589896:KIS589903 KSO589896:KSO589903 LCK589896:LCK589903 LMG589896:LMG589903 LWC589896:LWC589903 MFY589896:MFY589903 MPU589896:MPU589903 MZQ589896:MZQ589903 NJM589896:NJM589903 NTI589896:NTI589903 ODE589896:ODE589903 ONA589896:ONA589903 OWW589896:OWW589903 PGS589896:PGS589903 PQO589896:PQO589903 QAK589896:QAK589903 QKG589896:QKG589903 QUC589896:QUC589903 RDY589896:RDY589903 RNU589896:RNU589903 RXQ589896:RXQ589903 SHM589896:SHM589903 SRI589896:SRI589903 TBE589896:TBE589903 TLA589896:TLA589903 TUW589896:TUW589903 UES589896:UES589903 UOO589896:UOO589903 UYK589896:UYK589903 VIG589896:VIG589903 VSC589896:VSC589903 WBY589896:WBY589903 WLU589896:WLU589903 WVQ589896:WVQ589903 I655432:I655439 JE655432:JE655439 TA655432:TA655439 ACW655432:ACW655439 AMS655432:AMS655439 AWO655432:AWO655439 BGK655432:BGK655439 BQG655432:BQG655439 CAC655432:CAC655439 CJY655432:CJY655439 CTU655432:CTU655439 DDQ655432:DDQ655439 DNM655432:DNM655439 DXI655432:DXI655439 EHE655432:EHE655439 ERA655432:ERA655439 FAW655432:FAW655439 FKS655432:FKS655439 FUO655432:FUO655439 GEK655432:GEK655439 GOG655432:GOG655439 GYC655432:GYC655439 HHY655432:HHY655439 HRU655432:HRU655439 IBQ655432:IBQ655439 ILM655432:ILM655439 IVI655432:IVI655439 JFE655432:JFE655439 JPA655432:JPA655439 JYW655432:JYW655439 KIS655432:KIS655439 KSO655432:KSO655439 LCK655432:LCK655439 LMG655432:LMG655439 LWC655432:LWC655439 MFY655432:MFY655439 MPU655432:MPU655439 MZQ655432:MZQ655439 NJM655432:NJM655439 NTI655432:NTI655439 ODE655432:ODE655439 ONA655432:ONA655439 OWW655432:OWW655439 PGS655432:PGS655439 PQO655432:PQO655439 QAK655432:QAK655439 QKG655432:QKG655439 QUC655432:QUC655439 RDY655432:RDY655439 RNU655432:RNU655439 RXQ655432:RXQ655439 SHM655432:SHM655439 SRI655432:SRI655439 TBE655432:TBE655439 TLA655432:TLA655439 TUW655432:TUW655439 UES655432:UES655439 UOO655432:UOO655439 UYK655432:UYK655439 VIG655432:VIG655439 VSC655432:VSC655439 WBY655432:WBY655439 WLU655432:WLU655439 WVQ655432:WVQ655439 I720968:I720975 JE720968:JE720975 TA720968:TA720975 ACW720968:ACW720975 AMS720968:AMS720975 AWO720968:AWO720975 BGK720968:BGK720975 BQG720968:BQG720975 CAC720968:CAC720975 CJY720968:CJY720975 CTU720968:CTU720975 DDQ720968:DDQ720975 DNM720968:DNM720975 DXI720968:DXI720975 EHE720968:EHE720975 ERA720968:ERA720975 FAW720968:FAW720975 FKS720968:FKS720975 FUO720968:FUO720975 GEK720968:GEK720975 GOG720968:GOG720975 GYC720968:GYC720975 HHY720968:HHY720975 HRU720968:HRU720975 IBQ720968:IBQ720975 ILM720968:ILM720975 IVI720968:IVI720975 JFE720968:JFE720975 JPA720968:JPA720975 JYW720968:JYW720975 KIS720968:KIS720975 KSO720968:KSO720975 LCK720968:LCK720975 LMG720968:LMG720975 LWC720968:LWC720975 MFY720968:MFY720975 MPU720968:MPU720975 MZQ720968:MZQ720975 NJM720968:NJM720975 NTI720968:NTI720975 ODE720968:ODE720975 ONA720968:ONA720975 OWW720968:OWW720975 PGS720968:PGS720975 PQO720968:PQO720975 QAK720968:QAK720975 QKG720968:QKG720975 QUC720968:QUC720975 RDY720968:RDY720975 RNU720968:RNU720975 RXQ720968:RXQ720975 SHM720968:SHM720975 SRI720968:SRI720975 TBE720968:TBE720975 TLA720968:TLA720975 TUW720968:TUW720975 UES720968:UES720975 UOO720968:UOO720975 UYK720968:UYK720975 VIG720968:VIG720975 VSC720968:VSC720975 WBY720968:WBY720975 WLU720968:WLU720975 WVQ720968:WVQ720975 I786504:I786511 JE786504:JE786511 TA786504:TA786511 ACW786504:ACW786511 AMS786504:AMS786511 AWO786504:AWO786511 BGK786504:BGK786511 BQG786504:BQG786511 CAC786504:CAC786511 CJY786504:CJY786511 CTU786504:CTU786511 DDQ786504:DDQ786511 DNM786504:DNM786511 DXI786504:DXI786511 EHE786504:EHE786511 ERA786504:ERA786511 FAW786504:FAW786511 FKS786504:FKS786511 FUO786504:FUO786511 GEK786504:GEK786511 GOG786504:GOG786511 GYC786504:GYC786511 HHY786504:HHY786511 HRU786504:HRU786511 IBQ786504:IBQ786511 ILM786504:ILM786511 IVI786504:IVI786511 JFE786504:JFE786511 JPA786504:JPA786511 JYW786504:JYW786511 KIS786504:KIS786511 KSO786504:KSO786511 LCK786504:LCK786511 LMG786504:LMG786511 LWC786504:LWC786511 MFY786504:MFY786511 MPU786504:MPU786511 MZQ786504:MZQ786511 NJM786504:NJM786511 NTI786504:NTI786511 ODE786504:ODE786511 ONA786504:ONA786511 OWW786504:OWW786511 PGS786504:PGS786511 PQO786504:PQO786511 QAK786504:QAK786511 QKG786504:QKG786511 QUC786504:QUC786511 RDY786504:RDY786511 RNU786504:RNU786511 RXQ786504:RXQ786511 SHM786504:SHM786511 SRI786504:SRI786511 TBE786504:TBE786511 TLA786504:TLA786511 TUW786504:TUW786511 UES786504:UES786511 UOO786504:UOO786511 UYK786504:UYK786511 VIG786504:VIG786511 VSC786504:VSC786511 WBY786504:WBY786511 WLU786504:WLU786511 WVQ786504:WVQ786511 I852040:I852047 JE852040:JE852047 TA852040:TA852047 ACW852040:ACW852047 AMS852040:AMS852047 AWO852040:AWO852047 BGK852040:BGK852047 BQG852040:BQG852047 CAC852040:CAC852047 CJY852040:CJY852047 CTU852040:CTU852047 DDQ852040:DDQ852047 DNM852040:DNM852047 DXI852040:DXI852047 EHE852040:EHE852047 ERA852040:ERA852047 FAW852040:FAW852047 FKS852040:FKS852047 FUO852040:FUO852047 GEK852040:GEK852047 GOG852040:GOG852047 GYC852040:GYC852047 HHY852040:HHY852047 HRU852040:HRU852047 IBQ852040:IBQ852047 ILM852040:ILM852047 IVI852040:IVI852047 JFE852040:JFE852047 JPA852040:JPA852047 JYW852040:JYW852047 KIS852040:KIS852047 KSO852040:KSO852047 LCK852040:LCK852047 LMG852040:LMG852047 LWC852040:LWC852047 MFY852040:MFY852047 MPU852040:MPU852047 MZQ852040:MZQ852047 NJM852040:NJM852047 NTI852040:NTI852047 ODE852040:ODE852047 ONA852040:ONA852047 OWW852040:OWW852047 PGS852040:PGS852047 PQO852040:PQO852047 QAK852040:QAK852047 QKG852040:QKG852047 QUC852040:QUC852047 RDY852040:RDY852047 RNU852040:RNU852047 RXQ852040:RXQ852047 SHM852040:SHM852047 SRI852040:SRI852047 TBE852040:TBE852047 TLA852040:TLA852047 TUW852040:TUW852047 UES852040:UES852047 UOO852040:UOO852047 UYK852040:UYK852047 VIG852040:VIG852047 VSC852040:VSC852047 WBY852040:WBY852047 WLU852040:WLU852047 WVQ852040:WVQ852047 I917576:I917583 JE917576:JE917583 TA917576:TA917583 ACW917576:ACW917583 AMS917576:AMS917583 AWO917576:AWO917583 BGK917576:BGK917583 BQG917576:BQG917583 CAC917576:CAC917583 CJY917576:CJY917583 CTU917576:CTU917583 DDQ917576:DDQ917583 DNM917576:DNM917583 DXI917576:DXI917583 EHE917576:EHE917583 ERA917576:ERA917583 FAW917576:FAW917583 FKS917576:FKS917583 FUO917576:FUO917583 GEK917576:GEK917583 GOG917576:GOG917583 GYC917576:GYC917583 HHY917576:HHY917583 HRU917576:HRU917583 IBQ917576:IBQ917583 ILM917576:ILM917583 IVI917576:IVI917583 JFE917576:JFE917583 JPA917576:JPA917583 JYW917576:JYW917583 KIS917576:KIS917583 KSO917576:KSO917583 LCK917576:LCK917583 LMG917576:LMG917583 LWC917576:LWC917583 MFY917576:MFY917583 MPU917576:MPU917583 MZQ917576:MZQ917583 NJM917576:NJM917583 NTI917576:NTI917583 ODE917576:ODE917583 ONA917576:ONA917583 OWW917576:OWW917583 PGS917576:PGS917583 PQO917576:PQO917583 QAK917576:QAK917583 QKG917576:QKG917583 QUC917576:QUC917583 RDY917576:RDY917583 RNU917576:RNU917583 RXQ917576:RXQ917583 SHM917576:SHM917583 SRI917576:SRI917583 TBE917576:TBE917583 TLA917576:TLA917583 TUW917576:TUW917583 UES917576:UES917583 UOO917576:UOO917583 UYK917576:UYK917583 VIG917576:VIG917583 VSC917576:VSC917583 WBY917576:WBY917583 WLU917576:WLU917583 WVQ917576:WVQ917583 I983112:I983119 JE983112:JE983119 TA983112:TA983119 ACW983112:ACW983119 AMS983112:AMS983119 AWO983112:AWO983119 BGK983112:BGK983119 BQG983112:BQG983119 CAC983112:CAC983119 CJY983112:CJY983119 CTU983112:CTU983119 DDQ983112:DDQ983119 DNM983112:DNM983119 DXI983112:DXI983119 EHE983112:EHE983119 ERA983112:ERA983119 FAW983112:FAW983119 FKS983112:FKS983119 FUO983112:FUO983119 GEK983112:GEK983119 GOG983112:GOG983119 GYC983112:GYC983119 HHY983112:HHY983119 HRU983112:HRU983119 IBQ983112:IBQ983119 ILM983112:ILM983119 IVI983112:IVI983119 JFE983112:JFE983119 JPA983112:JPA983119 JYW983112:JYW983119 KIS983112:KIS983119 KSO983112:KSO983119 LCK983112:LCK983119 LMG983112:LMG983119 LWC983112:LWC983119 MFY983112:MFY983119 MPU983112:MPU983119 MZQ983112:MZQ983119 NJM983112:NJM983119 NTI983112:NTI983119 ODE983112:ODE983119 ONA983112:ONA983119 OWW983112:OWW983119 PGS983112:PGS983119 PQO983112:PQO983119 QAK983112:QAK983119 QKG983112:QKG983119 QUC983112:QUC983119 RDY983112:RDY983119 RNU983112:RNU983119 RXQ983112:RXQ983119 SHM983112:SHM983119 SRI983112:SRI983119 TBE983112:TBE983119 TLA983112:TLA983119 TUW983112:TUW983119 UES983112:UES983119 UOO983112:UOO983119 UYK983112:UYK983119 VIG983112:VIG983119 VSC983112:VSC983119 WBY983112:WBY983119 WLU983112:WLU983119 WVQ983112:WVQ983119 I74:I79 KA72 TW72 ADS72 ANO72 AXK72 BHG72 BRC72 CAY72 CKU72 CUQ72 DEM72 DOI72 DYE72 EIA72 ERW72 FBS72 FLO72 FVK72 GFG72 GPC72 GYY72 HIU72 HSQ72 ICM72 IMI72 IWE72 JGA72 JPW72 JZS72 KJO72 KTK72 LDG72 LNC72 LWY72 MGU72 MQQ72 NAM72 NKI72 NUE72 OEA72 ONW72 OXS72 PHO72 PRK72 QBG72 QLC72 QUY72 REU72 ROQ72 RYM72 SII72 SSE72 TCA72 TLW72 TVS72 UFO72 UPK72 UZG72 VJC72 VSY72 WCU72 WMQ72 WWM72 AE65608 KA65608 TW65608 ADS65608 ANO65608 AXK65608 BHG65608 BRC65608 CAY65608 CKU65608 CUQ65608 DEM65608 DOI65608 DYE65608 EIA65608 ERW65608 FBS65608 FLO65608 FVK65608 GFG65608 GPC65608 GYY65608 HIU65608 HSQ65608 ICM65608 IMI65608 IWE65608 JGA65608 JPW65608 JZS65608 KJO65608 KTK65608 LDG65608 LNC65608 LWY65608 MGU65608 MQQ65608 NAM65608 NKI65608 NUE65608 OEA65608 ONW65608 OXS65608 PHO65608 PRK65608 QBG65608 QLC65608 QUY65608 REU65608 ROQ65608 RYM65608 SII65608 SSE65608 TCA65608 TLW65608 TVS65608 UFO65608 UPK65608 UZG65608 VJC65608 VSY65608 WCU65608 WMQ65608 WWM65608 AE131144 KA131144 TW131144 ADS131144 ANO131144 AXK131144 BHG131144 BRC131144 CAY131144 CKU131144 CUQ131144 DEM131144 DOI131144 DYE131144 EIA131144 ERW131144 FBS131144 FLO131144 FVK131144 GFG131144 GPC131144 GYY131144 HIU131144 HSQ131144 ICM131144 IMI131144 IWE131144 JGA131144 JPW131144 JZS131144 KJO131144 KTK131144 LDG131144 LNC131144 LWY131144 MGU131144 MQQ131144 NAM131144 NKI131144 NUE131144 OEA131144 ONW131144 OXS131144 PHO131144 PRK131144 QBG131144 QLC131144 QUY131144 REU131144 ROQ131144 RYM131144 SII131144 SSE131144 TCA131144 TLW131144 TVS131144 UFO131144 UPK131144 UZG131144 VJC131144 VSY131144 WCU131144 WMQ131144 WWM131144 AE196680 KA196680 TW196680 ADS196680 ANO196680 AXK196680 BHG196680 BRC196680 CAY196680 CKU196680 CUQ196680 DEM196680 DOI196680 DYE196680 EIA196680 ERW196680 FBS196680 FLO196680 FVK196680 GFG196680 GPC196680 GYY196680 HIU196680 HSQ196680 ICM196680 IMI196680 IWE196680 JGA196680 JPW196680 JZS196680 KJO196680 KTK196680 LDG196680 LNC196680 LWY196680 MGU196680 MQQ196680 NAM196680 NKI196680 NUE196680 OEA196680 ONW196680 OXS196680 PHO196680 PRK196680 QBG196680 QLC196680 QUY196680 REU196680 ROQ196680 RYM196680 SII196680 SSE196680 TCA196680 TLW196680 TVS196680 UFO196680 UPK196680 UZG196680 VJC196680 VSY196680 WCU196680 WMQ196680 WWM196680 AE262216 KA262216 TW262216 ADS262216 ANO262216 AXK262216 BHG262216 BRC262216 CAY262216 CKU262216 CUQ262216 DEM262216 DOI262216 DYE262216 EIA262216 ERW262216 FBS262216 FLO262216 FVK262216 GFG262216 GPC262216 GYY262216 HIU262216 HSQ262216 ICM262216 IMI262216 IWE262216 JGA262216 JPW262216 JZS262216 KJO262216 KTK262216 LDG262216 LNC262216 LWY262216 MGU262216 MQQ262216 NAM262216 NKI262216 NUE262216 OEA262216 ONW262216 OXS262216 PHO262216 PRK262216 QBG262216 QLC262216 QUY262216 REU262216 ROQ262216 RYM262216 SII262216 SSE262216 TCA262216 TLW262216 TVS262216 UFO262216 UPK262216 UZG262216 VJC262216 VSY262216 WCU262216 WMQ262216 WWM262216 AE327752 KA327752 TW327752 ADS327752 ANO327752 AXK327752 BHG327752 BRC327752 CAY327752 CKU327752 CUQ327752 DEM327752 DOI327752 DYE327752 EIA327752 ERW327752 FBS327752 FLO327752 FVK327752 GFG327752 GPC327752 GYY327752 HIU327752 HSQ327752 ICM327752 IMI327752 IWE327752 JGA327752 JPW327752 JZS327752 KJO327752 KTK327752 LDG327752 LNC327752 LWY327752 MGU327752 MQQ327752 NAM327752 NKI327752 NUE327752 OEA327752 ONW327752 OXS327752 PHO327752 PRK327752 QBG327752 QLC327752 QUY327752 REU327752 ROQ327752 RYM327752 SII327752 SSE327752 TCA327752 TLW327752 TVS327752 UFO327752 UPK327752 UZG327752 VJC327752 VSY327752 WCU327752 WMQ327752 WWM327752 AE393288 KA393288 TW393288 ADS393288 ANO393288 AXK393288 BHG393288 BRC393288 CAY393288 CKU393288 CUQ393288 DEM393288 DOI393288 DYE393288 EIA393288 ERW393288 FBS393288 FLO393288 FVK393288 GFG393288 GPC393288 GYY393288 HIU393288 HSQ393288 ICM393288 IMI393288 IWE393288 JGA393288 JPW393288 JZS393288 KJO393288 KTK393288 LDG393288 LNC393288 LWY393288 MGU393288 MQQ393288 NAM393288 NKI393288 NUE393288 OEA393288 ONW393288 OXS393288 PHO393288 PRK393288 QBG393288 QLC393288 QUY393288 REU393288 ROQ393288 RYM393288 SII393288 SSE393288 TCA393288 TLW393288 TVS393288 UFO393288 UPK393288 UZG393288 VJC393288 VSY393288 WCU393288 WMQ393288 WWM393288 AE458824 KA458824 TW458824 ADS458824 ANO458824 AXK458824 BHG458824 BRC458824 CAY458824 CKU458824 CUQ458824 DEM458824 DOI458824 DYE458824 EIA458824 ERW458824 FBS458824 FLO458824 FVK458824 GFG458824 GPC458824 GYY458824 HIU458824 HSQ458824 ICM458824 IMI458824 IWE458824 JGA458824 JPW458824 JZS458824 KJO458824 KTK458824 LDG458824 LNC458824 LWY458824 MGU458824 MQQ458824 NAM458824 NKI458824 NUE458824 OEA458824 ONW458824 OXS458824 PHO458824 PRK458824 QBG458824 QLC458824 QUY458824 REU458824 ROQ458824 RYM458824 SII458824 SSE458824 TCA458824 TLW458824 TVS458824 UFO458824 UPK458824 UZG458824 VJC458824 VSY458824 WCU458824 WMQ458824 WWM458824 AE524360 KA524360 TW524360 ADS524360 ANO524360 AXK524360 BHG524360 BRC524360 CAY524360 CKU524360 CUQ524360 DEM524360 DOI524360 DYE524360 EIA524360 ERW524360 FBS524360 FLO524360 FVK524360 GFG524360 GPC524360 GYY524360 HIU524360 HSQ524360 ICM524360 IMI524360 IWE524360 JGA524360 JPW524360 JZS524360 KJO524360 KTK524360 LDG524360 LNC524360 LWY524360 MGU524360 MQQ524360 NAM524360 NKI524360 NUE524360 OEA524360 ONW524360 OXS524360 PHO524360 PRK524360 QBG524360 QLC524360 QUY524360 REU524360 ROQ524360 RYM524360 SII524360 SSE524360 TCA524360 TLW524360 TVS524360 UFO524360 UPK524360 UZG524360 VJC524360 VSY524360 WCU524360 WMQ524360 WWM524360 AE589896 KA589896 TW589896 ADS589896 ANO589896 AXK589896 BHG589896 BRC589896 CAY589896 CKU589896 CUQ589896 DEM589896 DOI589896 DYE589896 EIA589896 ERW589896 FBS589896 FLO589896 FVK589896 GFG589896 GPC589896 GYY589896 HIU589896 HSQ589896 ICM589896 IMI589896 IWE589896 JGA589896 JPW589896 JZS589896 KJO589896 KTK589896 LDG589896 LNC589896 LWY589896 MGU589896 MQQ589896 NAM589896 NKI589896 NUE589896 OEA589896 ONW589896 OXS589896 PHO589896 PRK589896 QBG589896 QLC589896 QUY589896 REU589896 ROQ589896 RYM589896 SII589896 SSE589896 TCA589896 TLW589896 TVS589896 UFO589896 UPK589896 UZG589896 VJC589896 VSY589896 WCU589896 WMQ589896 WWM589896 AE655432 KA655432 TW655432 ADS655432 ANO655432 AXK655432 BHG655432 BRC655432 CAY655432 CKU655432 CUQ655432 DEM655432 DOI655432 DYE655432 EIA655432 ERW655432 FBS655432 FLO655432 FVK655432 GFG655432 GPC655432 GYY655432 HIU655432 HSQ655432 ICM655432 IMI655432 IWE655432 JGA655432 JPW655432 JZS655432 KJO655432 KTK655432 LDG655432 LNC655432 LWY655432 MGU655432 MQQ655432 NAM655432 NKI655432 NUE655432 OEA655432 ONW655432 OXS655432 PHO655432 PRK655432 QBG655432 QLC655432 QUY655432 REU655432 ROQ655432 RYM655432 SII655432 SSE655432 TCA655432 TLW655432 TVS655432 UFO655432 UPK655432 UZG655432 VJC655432 VSY655432 WCU655432 WMQ655432 WWM655432 AE720968 KA720968 TW720968 ADS720968 ANO720968 AXK720968 BHG720968 BRC720968 CAY720968 CKU720968 CUQ720968 DEM720968 DOI720968 DYE720968 EIA720968 ERW720968 FBS720968 FLO720968 FVK720968 GFG720968 GPC720968 GYY720968 HIU720968 HSQ720968 ICM720968 IMI720968 IWE720968 JGA720968 JPW720968 JZS720968 KJO720968 KTK720968 LDG720968 LNC720968 LWY720968 MGU720968 MQQ720968 NAM720968 NKI720968 NUE720968 OEA720968 ONW720968 OXS720968 PHO720968 PRK720968 QBG720968 QLC720968 QUY720968 REU720968 ROQ720968 RYM720968 SII720968 SSE720968 TCA720968 TLW720968 TVS720968 UFO720968 UPK720968 UZG720968 VJC720968 VSY720968 WCU720968 WMQ720968 WWM720968 AE786504 KA786504 TW786504 ADS786504 ANO786504 AXK786504 BHG786504 BRC786504 CAY786504 CKU786504 CUQ786504 DEM786504 DOI786504 DYE786504 EIA786504 ERW786504 FBS786504 FLO786504 FVK786504 GFG786504 GPC786504 GYY786504 HIU786504 HSQ786504 ICM786504 IMI786504 IWE786504 JGA786504 JPW786504 JZS786504 KJO786504 KTK786504 LDG786504 LNC786504 LWY786504 MGU786504 MQQ786504 NAM786504 NKI786504 NUE786504 OEA786504 ONW786504 OXS786504 PHO786504 PRK786504 QBG786504 QLC786504 QUY786504 REU786504 ROQ786504 RYM786504 SII786504 SSE786504 TCA786504 TLW786504 TVS786504 UFO786504 UPK786504 UZG786504 VJC786504 VSY786504 WCU786504 WMQ786504 WWM786504 AE852040 KA852040 TW852040 ADS852040 ANO852040 AXK852040 BHG852040 BRC852040 CAY852040 CKU852040 CUQ852040 DEM852040 DOI852040 DYE852040 EIA852040 ERW852040 FBS852040 FLO852040 FVK852040 GFG852040 GPC852040 GYY852040 HIU852040 HSQ852040 ICM852040 IMI852040 IWE852040 JGA852040 JPW852040 JZS852040 KJO852040 KTK852040 LDG852040 LNC852040 LWY852040 MGU852040 MQQ852040 NAM852040 NKI852040 NUE852040 OEA852040 ONW852040 OXS852040 PHO852040 PRK852040 QBG852040 QLC852040 QUY852040 REU852040 ROQ852040 RYM852040 SII852040 SSE852040 TCA852040 TLW852040 TVS852040 UFO852040 UPK852040 UZG852040 VJC852040 VSY852040 WCU852040 WMQ852040 WWM852040 AE917576 KA917576 TW917576 ADS917576 ANO917576 AXK917576 BHG917576 BRC917576 CAY917576 CKU917576 CUQ917576 DEM917576 DOI917576 DYE917576 EIA917576 ERW917576 FBS917576 FLO917576 FVK917576 GFG917576 GPC917576 GYY917576 HIU917576 HSQ917576 ICM917576 IMI917576 IWE917576 JGA917576 JPW917576 JZS917576 KJO917576 KTK917576 LDG917576 LNC917576 LWY917576 MGU917576 MQQ917576 NAM917576 NKI917576 NUE917576 OEA917576 ONW917576 OXS917576 PHO917576 PRK917576 QBG917576 QLC917576 QUY917576 REU917576 ROQ917576 RYM917576 SII917576 SSE917576 TCA917576 TLW917576 TVS917576 UFO917576 UPK917576 UZG917576 VJC917576 VSY917576 WCU917576 WMQ917576 WWM917576 AE983112 KA983112 TW983112 ADS983112 ANO983112 AXK983112 BHG983112 BRC983112 CAY983112 CKU983112 CUQ983112 DEM983112 DOI983112 DYE983112 EIA983112 ERW983112 FBS983112 FLO983112 FVK983112 GFG983112 GPC983112 GYY983112 HIU983112 HSQ983112 ICM983112 IMI983112 IWE983112 JGA983112 JPW983112 JZS983112 KJO983112 KTK983112 LDG983112 LNC983112 LWY983112 MGU983112 MQQ983112 NAM983112 NKI983112 NUE983112 OEA983112 ONW983112 OXS983112 PHO983112 PRK983112 QBG983112 QLC983112 QUY983112 REU983112 ROQ983112 RYM983112 SII983112 SSE983112 TCA983112 TLW983112 TVS983112 UFO983112 UPK983112 UZG983112 VJC983112 VSY983112 WCU983112" xr:uid="{00000000-0002-0000-0800-000006000000}">
      <formula1>0</formula1>
      <formula2>1</formula2>
    </dataValidation>
    <dataValidation type="whole" showDropDown="1" showInputMessage="1" showErrorMessage="1" errorTitle="A" error="Môže byť iba 0, 1, 2, 3" prompt="Musí byť _x000a_    iba _x000a_0, 1, 2, 3" sqref="WWL983112:WWL983119 JW8:JW9 TS8:TS9 ADO8:ADO9 ANK8:ANK9 AXG8:AXG9 BHC8:BHC9 BQY8:BQY9 CAU8:CAU9 CKQ8:CKQ9 CUM8:CUM9 DEI8:DEI9 DOE8:DOE9 DYA8:DYA9 EHW8:EHW9 ERS8:ERS9 FBO8:FBO9 FLK8:FLK9 FVG8:FVG9 GFC8:GFC9 GOY8:GOY9 GYU8:GYU9 HIQ8:HIQ9 HSM8:HSM9 ICI8:ICI9 IME8:IME9 IWA8:IWA9 JFW8:JFW9 JPS8:JPS9 JZO8:JZO9 KJK8:KJK9 KTG8:KTG9 LDC8:LDC9 LMY8:LMY9 LWU8:LWU9 MGQ8:MGQ9 MQM8:MQM9 NAI8:NAI9 NKE8:NKE9 NUA8:NUA9 ODW8:ODW9 ONS8:ONS9 OXO8:OXO9 PHK8:PHK9 PRG8:PRG9 QBC8:QBC9 QKY8:QKY9 QUU8:QUU9 REQ8:REQ9 ROM8:ROM9 RYI8:RYI9 SIE8:SIE9 SSA8:SSA9 TBW8:TBW9 TLS8:TLS9 TVO8:TVO9 UFK8:UFK9 UPG8:UPG9 UZC8:UZC9 VIY8:VIY9 VSU8:VSU9 WCQ8:WCQ9 WMM8:WMM9 WWI8:WWI9 AA65544:AA65545 JW65544:JW65545 TS65544:TS65545 ADO65544:ADO65545 ANK65544:ANK65545 AXG65544:AXG65545 BHC65544:BHC65545 BQY65544:BQY65545 CAU65544:CAU65545 CKQ65544:CKQ65545 CUM65544:CUM65545 DEI65544:DEI65545 DOE65544:DOE65545 DYA65544:DYA65545 EHW65544:EHW65545 ERS65544:ERS65545 FBO65544:FBO65545 FLK65544:FLK65545 FVG65544:FVG65545 GFC65544:GFC65545 GOY65544:GOY65545 GYU65544:GYU65545 HIQ65544:HIQ65545 HSM65544:HSM65545 ICI65544:ICI65545 IME65544:IME65545 IWA65544:IWA65545 JFW65544:JFW65545 JPS65544:JPS65545 JZO65544:JZO65545 KJK65544:KJK65545 KTG65544:KTG65545 LDC65544:LDC65545 LMY65544:LMY65545 LWU65544:LWU65545 MGQ65544:MGQ65545 MQM65544:MQM65545 NAI65544:NAI65545 NKE65544:NKE65545 NUA65544:NUA65545 ODW65544:ODW65545 ONS65544:ONS65545 OXO65544:OXO65545 PHK65544:PHK65545 PRG65544:PRG65545 QBC65544:QBC65545 QKY65544:QKY65545 QUU65544:QUU65545 REQ65544:REQ65545 ROM65544:ROM65545 RYI65544:RYI65545 SIE65544:SIE65545 SSA65544:SSA65545 TBW65544:TBW65545 TLS65544:TLS65545 TVO65544:TVO65545 UFK65544:UFK65545 UPG65544:UPG65545 UZC65544:UZC65545 VIY65544:VIY65545 VSU65544:VSU65545 WCQ65544:WCQ65545 WMM65544:WMM65545 WWI65544:WWI65545 AA131080:AA131081 JW131080:JW131081 TS131080:TS131081 ADO131080:ADO131081 ANK131080:ANK131081 AXG131080:AXG131081 BHC131080:BHC131081 BQY131080:BQY131081 CAU131080:CAU131081 CKQ131080:CKQ131081 CUM131080:CUM131081 DEI131080:DEI131081 DOE131080:DOE131081 DYA131080:DYA131081 EHW131080:EHW131081 ERS131080:ERS131081 FBO131080:FBO131081 FLK131080:FLK131081 FVG131080:FVG131081 GFC131080:GFC131081 GOY131080:GOY131081 GYU131080:GYU131081 HIQ131080:HIQ131081 HSM131080:HSM131081 ICI131080:ICI131081 IME131080:IME131081 IWA131080:IWA131081 JFW131080:JFW131081 JPS131080:JPS131081 JZO131080:JZO131081 KJK131080:KJK131081 KTG131080:KTG131081 LDC131080:LDC131081 LMY131080:LMY131081 LWU131080:LWU131081 MGQ131080:MGQ131081 MQM131080:MQM131081 NAI131080:NAI131081 NKE131080:NKE131081 NUA131080:NUA131081 ODW131080:ODW131081 ONS131080:ONS131081 OXO131080:OXO131081 PHK131080:PHK131081 PRG131080:PRG131081 QBC131080:QBC131081 QKY131080:QKY131081 QUU131080:QUU131081 REQ131080:REQ131081 ROM131080:ROM131081 RYI131080:RYI131081 SIE131080:SIE131081 SSA131080:SSA131081 TBW131080:TBW131081 TLS131080:TLS131081 TVO131080:TVO131081 UFK131080:UFK131081 UPG131080:UPG131081 UZC131080:UZC131081 VIY131080:VIY131081 VSU131080:VSU131081 WCQ131080:WCQ131081 WMM131080:WMM131081 WWI131080:WWI131081 AA196616:AA196617 JW196616:JW196617 TS196616:TS196617 ADO196616:ADO196617 ANK196616:ANK196617 AXG196616:AXG196617 BHC196616:BHC196617 BQY196616:BQY196617 CAU196616:CAU196617 CKQ196616:CKQ196617 CUM196616:CUM196617 DEI196616:DEI196617 DOE196616:DOE196617 DYA196616:DYA196617 EHW196616:EHW196617 ERS196616:ERS196617 FBO196616:FBO196617 FLK196616:FLK196617 FVG196616:FVG196617 GFC196616:GFC196617 GOY196616:GOY196617 GYU196616:GYU196617 HIQ196616:HIQ196617 HSM196616:HSM196617 ICI196616:ICI196617 IME196616:IME196617 IWA196616:IWA196617 JFW196616:JFW196617 JPS196616:JPS196617 JZO196616:JZO196617 KJK196616:KJK196617 KTG196616:KTG196617 LDC196616:LDC196617 LMY196616:LMY196617 LWU196616:LWU196617 MGQ196616:MGQ196617 MQM196616:MQM196617 NAI196616:NAI196617 NKE196616:NKE196617 NUA196616:NUA196617 ODW196616:ODW196617 ONS196616:ONS196617 OXO196616:OXO196617 PHK196616:PHK196617 PRG196616:PRG196617 QBC196616:QBC196617 QKY196616:QKY196617 QUU196616:QUU196617 REQ196616:REQ196617 ROM196616:ROM196617 RYI196616:RYI196617 SIE196616:SIE196617 SSA196616:SSA196617 TBW196616:TBW196617 TLS196616:TLS196617 TVO196616:TVO196617 UFK196616:UFK196617 UPG196616:UPG196617 UZC196616:UZC196617 VIY196616:VIY196617 VSU196616:VSU196617 WCQ196616:WCQ196617 WMM196616:WMM196617 WWI196616:WWI196617 AA262152:AA262153 JW262152:JW262153 TS262152:TS262153 ADO262152:ADO262153 ANK262152:ANK262153 AXG262152:AXG262153 BHC262152:BHC262153 BQY262152:BQY262153 CAU262152:CAU262153 CKQ262152:CKQ262153 CUM262152:CUM262153 DEI262152:DEI262153 DOE262152:DOE262153 DYA262152:DYA262153 EHW262152:EHW262153 ERS262152:ERS262153 FBO262152:FBO262153 FLK262152:FLK262153 FVG262152:FVG262153 GFC262152:GFC262153 GOY262152:GOY262153 GYU262152:GYU262153 HIQ262152:HIQ262153 HSM262152:HSM262153 ICI262152:ICI262153 IME262152:IME262153 IWA262152:IWA262153 JFW262152:JFW262153 JPS262152:JPS262153 JZO262152:JZO262153 KJK262152:KJK262153 KTG262152:KTG262153 LDC262152:LDC262153 LMY262152:LMY262153 LWU262152:LWU262153 MGQ262152:MGQ262153 MQM262152:MQM262153 NAI262152:NAI262153 NKE262152:NKE262153 NUA262152:NUA262153 ODW262152:ODW262153 ONS262152:ONS262153 OXO262152:OXO262153 PHK262152:PHK262153 PRG262152:PRG262153 QBC262152:QBC262153 QKY262152:QKY262153 QUU262152:QUU262153 REQ262152:REQ262153 ROM262152:ROM262153 RYI262152:RYI262153 SIE262152:SIE262153 SSA262152:SSA262153 TBW262152:TBW262153 TLS262152:TLS262153 TVO262152:TVO262153 UFK262152:UFK262153 UPG262152:UPG262153 UZC262152:UZC262153 VIY262152:VIY262153 VSU262152:VSU262153 WCQ262152:WCQ262153 WMM262152:WMM262153 WWI262152:WWI262153 AA327688:AA327689 JW327688:JW327689 TS327688:TS327689 ADO327688:ADO327689 ANK327688:ANK327689 AXG327688:AXG327689 BHC327688:BHC327689 BQY327688:BQY327689 CAU327688:CAU327689 CKQ327688:CKQ327689 CUM327688:CUM327689 DEI327688:DEI327689 DOE327688:DOE327689 DYA327688:DYA327689 EHW327688:EHW327689 ERS327688:ERS327689 FBO327688:FBO327689 FLK327688:FLK327689 FVG327688:FVG327689 GFC327688:GFC327689 GOY327688:GOY327689 GYU327688:GYU327689 HIQ327688:HIQ327689 HSM327688:HSM327689 ICI327688:ICI327689 IME327688:IME327689 IWA327688:IWA327689 JFW327688:JFW327689 JPS327688:JPS327689 JZO327688:JZO327689 KJK327688:KJK327689 KTG327688:KTG327689 LDC327688:LDC327689 LMY327688:LMY327689 LWU327688:LWU327689 MGQ327688:MGQ327689 MQM327688:MQM327689 NAI327688:NAI327689 NKE327688:NKE327689 NUA327688:NUA327689 ODW327688:ODW327689 ONS327688:ONS327689 OXO327688:OXO327689 PHK327688:PHK327689 PRG327688:PRG327689 QBC327688:QBC327689 QKY327688:QKY327689 QUU327688:QUU327689 REQ327688:REQ327689 ROM327688:ROM327689 RYI327688:RYI327689 SIE327688:SIE327689 SSA327688:SSA327689 TBW327688:TBW327689 TLS327688:TLS327689 TVO327688:TVO327689 UFK327688:UFK327689 UPG327688:UPG327689 UZC327688:UZC327689 VIY327688:VIY327689 VSU327688:VSU327689 WCQ327688:WCQ327689 WMM327688:WMM327689 WWI327688:WWI327689 AA393224:AA393225 JW393224:JW393225 TS393224:TS393225 ADO393224:ADO393225 ANK393224:ANK393225 AXG393224:AXG393225 BHC393224:BHC393225 BQY393224:BQY393225 CAU393224:CAU393225 CKQ393224:CKQ393225 CUM393224:CUM393225 DEI393224:DEI393225 DOE393224:DOE393225 DYA393224:DYA393225 EHW393224:EHW393225 ERS393224:ERS393225 FBO393224:FBO393225 FLK393224:FLK393225 FVG393224:FVG393225 GFC393224:GFC393225 GOY393224:GOY393225 GYU393224:GYU393225 HIQ393224:HIQ393225 HSM393224:HSM393225 ICI393224:ICI393225 IME393224:IME393225 IWA393224:IWA393225 JFW393224:JFW393225 JPS393224:JPS393225 JZO393224:JZO393225 KJK393224:KJK393225 KTG393224:KTG393225 LDC393224:LDC393225 LMY393224:LMY393225 LWU393224:LWU393225 MGQ393224:MGQ393225 MQM393224:MQM393225 NAI393224:NAI393225 NKE393224:NKE393225 NUA393224:NUA393225 ODW393224:ODW393225 ONS393224:ONS393225 OXO393224:OXO393225 PHK393224:PHK393225 PRG393224:PRG393225 QBC393224:QBC393225 QKY393224:QKY393225 QUU393224:QUU393225 REQ393224:REQ393225 ROM393224:ROM393225 RYI393224:RYI393225 SIE393224:SIE393225 SSA393224:SSA393225 TBW393224:TBW393225 TLS393224:TLS393225 TVO393224:TVO393225 UFK393224:UFK393225 UPG393224:UPG393225 UZC393224:UZC393225 VIY393224:VIY393225 VSU393224:VSU393225 WCQ393224:WCQ393225 WMM393224:WMM393225 WWI393224:WWI393225 AA458760:AA458761 JW458760:JW458761 TS458760:TS458761 ADO458760:ADO458761 ANK458760:ANK458761 AXG458760:AXG458761 BHC458760:BHC458761 BQY458760:BQY458761 CAU458760:CAU458761 CKQ458760:CKQ458761 CUM458760:CUM458761 DEI458760:DEI458761 DOE458760:DOE458761 DYA458760:DYA458761 EHW458760:EHW458761 ERS458760:ERS458761 FBO458760:FBO458761 FLK458760:FLK458761 FVG458760:FVG458761 GFC458760:GFC458761 GOY458760:GOY458761 GYU458760:GYU458761 HIQ458760:HIQ458761 HSM458760:HSM458761 ICI458760:ICI458761 IME458760:IME458761 IWA458760:IWA458761 JFW458760:JFW458761 JPS458760:JPS458761 JZO458760:JZO458761 KJK458760:KJK458761 KTG458760:KTG458761 LDC458760:LDC458761 LMY458760:LMY458761 LWU458760:LWU458761 MGQ458760:MGQ458761 MQM458760:MQM458761 NAI458760:NAI458761 NKE458760:NKE458761 NUA458760:NUA458761 ODW458760:ODW458761 ONS458760:ONS458761 OXO458760:OXO458761 PHK458760:PHK458761 PRG458760:PRG458761 QBC458760:QBC458761 QKY458760:QKY458761 QUU458760:QUU458761 REQ458760:REQ458761 ROM458760:ROM458761 RYI458760:RYI458761 SIE458760:SIE458761 SSA458760:SSA458761 TBW458760:TBW458761 TLS458760:TLS458761 TVO458760:TVO458761 UFK458760:UFK458761 UPG458760:UPG458761 UZC458760:UZC458761 VIY458760:VIY458761 VSU458760:VSU458761 WCQ458760:WCQ458761 WMM458760:WMM458761 WWI458760:WWI458761 AA524296:AA524297 JW524296:JW524297 TS524296:TS524297 ADO524296:ADO524297 ANK524296:ANK524297 AXG524296:AXG524297 BHC524296:BHC524297 BQY524296:BQY524297 CAU524296:CAU524297 CKQ524296:CKQ524297 CUM524296:CUM524297 DEI524296:DEI524297 DOE524296:DOE524297 DYA524296:DYA524297 EHW524296:EHW524297 ERS524296:ERS524297 FBO524296:FBO524297 FLK524296:FLK524297 FVG524296:FVG524297 GFC524296:GFC524297 GOY524296:GOY524297 GYU524296:GYU524297 HIQ524296:HIQ524297 HSM524296:HSM524297 ICI524296:ICI524297 IME524296:IME524297 IWA524296:IWA524297 JFW524296:JFW524297 JPS524296:JPS524297 JZO524296:JZO524297 KJK524296:KJK524297 KTG524296:KTG524297 LDC524296:LDC524297 LMY524296:LMY524297 LWU524296:LWU524297 MGQ524296:MGQ524297 MQM524296:MQM524297 NAI524296:NAI524297 NKE524296:NKE524297 NUA524296:NUA524297 ODW524296:ODW524297 ONS524296:ONS524297 OXO524296:OXO524297 PHK524296:PHK524297 PRG524296:PRG524297 QBC524296:QBC524297 QKY524296:QKY524297 QUU524296:QUU524297 REQ524296:REQ524297 ROM524296:ROM524297 RYI524296:RYI524297 SIE524296:SIE524297 SSA524296:SSA524297 TBW524296:TBW524297 TLS524296:TLS524297 TVO524296:TVO524297 UFK524296:UFK524297 UPG524296:UPG524297 UZC524296:UZC524297 VIY524296:VIY524297 VSU524296:VSU524297 WCQ524296:WCQ524297 WMM524296:WMM524297 WWI524296:WWI524297 AA589832:AA589833 JW589832:JW589833 TS589832:TS589833 ADO589832:ADO589833 ANK589832:ANK589833 AXG589832:AXG589833 BHC589832:BHC589833 BQY589832:BQY589833 CAU589832:CAU589833 CKQ589832:CKQ589833 CUM589832:CUM589833 DEI589832:DEI589833 DOE589832:DOE589833 DYA589832:DYA589833 EHW589832:EHW589833 ERS589832:ERS589833 FBO589832:FBO589833 FLK589832:FLK589833 FVG589832:FVG589833 GFC589832:GFC589833 GOY589832:GOY589833 GYU589832:GYU589833 HIQ589832:HIQ589833 HSM589832:HSM589833 ICI589832:ICI589833 IME589832:IME589833 IWA589832:IWA589833 JFW589832:JFW589833 JPS589832:JPS589833 JZO589832:JZO589833 KJK589832:KJK589833 KTG589832:KTG589833 LDC589832:LDC589833 LMY589832:LMY589833 LWU589832:LWU589833 MGQ589832:MGQ589833 MQM589832:MQM589833 NAI589832:NAI589833 NKE589832:NKE589833 NUA589832:NUA589833 ODW589832:ODW589833 ONS589832:ONS589833 OXO589832:OXO589833 PHK589832:PHK589833 PRG589832:PRG589833 QBC589832:QBC589833 QKY589832:QKY589833 QUU589832:QUU589833 REQ589832:REQ589833 ROM589832:ROM589833 RYI589832:RYI589833 SIE589832:SIE589833 SSA589832:SSA589833 TBW589832:TBW589833 TLS589832:TLS589833 TVO589832:TVO589833 UFK589832:UFK589833 UPG589832:UPG589833 UZC589832:UZC589833 VIY589832:VIY589833 VSU589832:VSU589833 WCQ589832:WCQ589833 WMM589832:WMM589833 WWI589832:WWI589833 AA655368:AA655369 JW655368:JW655369 TS655368:TS655369 ADO655368:ADO655369 ANK655368:ANK655369 AXG655368:AXG655369 BHC655368:BHC655369 BQY655368:BQY655369 CAU655368:CAU655369 CKQ655368:CKQ655369 CUM655368:CUM655369 DEI655368:DEI655369 DOE655368:DOE655369 DYA655368:DYA655369 EHW655368:EHW655369 ERS655368:ERS655369 FBO655368:FBO655369 FLK655368:FLK655369 FVG655368:FVG655369 GFC655368:GFC655369 GOY655368:GOY655369 GYU655368:GYU655369 HIQ655368:HIQ655369 HSM655368:HSM655369 ICI655368:ICI655369 IME655368:IME655369 IWA655368:IWA655369 JFW655368:JFW655369 JPS655368:JPS655369 JZO655368:JZO655369 KJK655368:KJK655369 KTG655368:KTG655369 LDC655368:LDC655369 LMY655368:LMY655369 LWU655368:LWU655369 MGQ655368:MGQ655369 MQM655368:MQM655369 NAI655368:NAI655369 NKE655368:NKE655369 NUA655368:NUA655369 ODW655368:ODW655369 ONS655368:ONS655369 OXO655368:OXO655369 PHK655368:PHK655369 PRG655368:PRG655369 QBC655368:QBC655369 QKY655368:QKY655369 QUU655368:QUU655369 REQ655368:REQ655369 ROM655368:ROM655369 RYI655368:RYI655369 SIE655368:SIE655369 SSA655368:SSA655369 TBW655368:TBW655369 TLS655368:TLS655369 TVO655368:TVO655369 UFK655368:UFK655369 UPG655368:UPG655369 UZC655368:UZC655369 VIY655368:VIY655369 VSU655368:VSU655369 WCQ655368:WCQ655369 WMM655368:WMM655369 WWI655368:WWI655369 AA720904:AA720905 JW720904:JW720905 TS720904:TS720905 ADO720904:ADO720905 ANK720904:ANK720905 AXG720904:AXG720905 BHC720904:BHC720905 BQY720904:BQY720905 CAU720904:CAU720905 CKQ720904:CKQ720905 CUM720904:CUM720905 DEI720904:DEI720905 DOE720904:DOE720905 DYA720904:DYA720905 EHW720904:EHW720905 ERS720904:ERS720905 FBO720904:FBO720905 FLK720904:FLK720905 FVG720904:FVG720905 GFC720904:GFC720905 GOY720904:GOY720905 GYU720904:GYU720905 HIQ720904:HIQ720905 HSM720904:HSM720905 ICI720904:ICI720905 IME720904:IME720905 IWA720904:IWA720905 JFW720904:JFW720905 JPS720904:JPS720905 JZO720904:JZO720905 KJK720904:KJK720905 KTG720904:KTG720905 LDC720904:LDC720905 LMY720904:LMY720905 LWU720904:LWU720905 MGQ720904:MGQ720905 MQM720904:MQM720905 NAI720904:NAI720905 NKE720904:NKE720905 NUA720904:NUA720905 ODW720904:ODW720905 ONS720904:ONS720905 OXO720904:OXO720905 PHK720904:PHK720905 PRG720904:PRG720905 QBC720904:QBC720905 QKY720904:QKY720905 QUU720904:QUU720905 REQ720904:REQ720905 ROM720904:ROM720905 RYI720904:RYI720905 SIE720904:SIE720905 SSA720904:SSA720905 TBW720904:TBW720905 TLS720904:TLS720905 TVO720904:TVO720905 UFK720904:UFK720905 UPG720904:UPG720905 UZC720904:UZC720905 VIY720904:VIY720905 VSU720904:VSU720905 WCQ720904:WCQ720905 WMM720904:WMM720905 WWI720904:WWI720905 AA786440:AA786441 JW786440:JW786441 TS786440:TS786441 ADO786440:ADO786441 ANK786440:ANK786441 AXG786440:AXG786441 BHC786440:BHC786441 BQY786440:BQY786441 CAU786440:CAU786441 CKQ786440:CKQ786441 CUM786440:CUM786441 DEI786440:DEI786441 DOE786440:DOE786441 DYA786440:DYA786441 EHW786440:EHW786441 ERS786440:ERS786441 FBO786440:FBO786441 FLK786440:FLK786441 FVG786440:FVG786441 GFC786440:GFC786441 GOY786440:GOY786441 GYU786440:GYU786441 HIQ786440:HIQ786441 HSM786440:HSM786441 ICI786440:ICI786441 IME786440:IME786441 IWA786440:IWA786441 JFW786440:JFW786441 JPS786440:JPS786441 JZO786440:JZO786441 KJK786440:KJK786441 KTG786440:KTG786441 LDC786440:LDC786441 LMY786440:LMY786441 LWU786440:LWU786441 MGQ786440:MGQ786441 MQM786440:MQM786441 NAI786440:NAI786441 NKE786440:NKE786441 NUA786440:NUA786441 ODW786440:ODW786441 ONS786440:ONS786441 OXO786440:OXO786441 PHK786440:PHK786441 PRG786440:PRG786441 QBC786440:QBC786441 QKY786440:QKY786441 QUU786440:QUU786441 REQ786440:REQ786441 ROM786440:ROM786441 RYI786440:RYI786441 SIE786440:SIE786441 SSA786440:SSA786441 TBW786440:TBW786441 TLS786440:TLS786441 TVO786440:TVO786441 UFK786440:UFK786441 UPG786440:UPG786441 UZC786440:UZC786441 VIY786440:VIY786441 VSU786440:VSU786441 WCQ786440:WCQ786441 WMM786440:WMM786441 WWI786440:WWI786441 AA851976:AA851977 JW851976:JW851977 TS851976:TS851977 ADO851976:ADO851977 ANK851976:ANK851977 AXG851976:AXG851977 BHC851976:BHC851977 BQY851976:BQY851977 CAU851976:CAU851977 CKQ851976:CKQ851977 CUM851976:CUM851977 DEI851976:DEI851977 DOE851976:DOE851977 DYA851976:DYA851977 EHW851976:EHW851977 ERS851976:ERS851977 FBO851976:FBO851977 FLK851976:FLK851977 FVG851976:FVG851977 GFC851976:GFC851977 GOY851976:GOY851977 GYU851976:GYU851977 HIQ851976:HIQ851977 HSM851976:HSM851977 ICI851976:ICI851977 IME851976:IME851977 IWA851976:IWA851977 JFW851976:JFW851977 JPS851976:JPS851977 JZO851976:JZO851977 KJK851976:KJK851977 KTG851976:KTG851977 LDC851976:LDC851977 LMY851976:LMY851977 LWU851976:LWU851977 MGQ851976:MGQ851977 MQM851976:MQM851977 NAI851976:NAI851977 NKE851976:NKE851977 NUA851976:NUA851977 ODW851976:ODW851977 ONS851976:ONS851977 OXO851976:OXO851977 PHK851976:PHK851977 PRG851976:PRG851977 QBC851976:QBC851977 QKY851976:QKY851977 QUU851976:QUU851977 REQ851976:REQ851977 ROM851976:ROM851977 RYI851976:RYI851977 SIE851976:SIE851977 SSA851976:SSA851977 TBW851976:TBW851977 TLS851976:TLS851977 TVO851976:TVO851977 UFK851976:UFK851977 UPG851976:UPG851977 UZC851976:UZC851977 VIY851976:VIY851977 VSU851976:VSU851977 WCQ851976:WCQ851977 WMM851976:WMM851977 WWI851976:WWI851977 AA917512:AA917513 JW917512:JW917513 TS917512:TS917513 ADO917512:ADO917513 ANK917512:ANK917513 AXG917512:AXG917513 BHC917512:BHC917513 BQY917512:BQY917513 CAU917512:CAU917513 CKQ917512:CKQ917513 CUM917512:CUM917513 DEI917512:DEI917513 DOE917512:DOE917513 DYA917512:DYA917513 EHW917512:EHW917513 ERS917512:ERS917513 FBO917512:FBO917513 FLK917512:FLK917513 FVG917512:FVG917513 GFC917512:GFC917513 GOY917512:GOY917513 GYU917512:GYU917513 HIQ917512:HIQ917513 HSM917512:HSM917513 ICI917512:ICI917513 IME917512:IME917513 IWA917512:IWA917513 JFW917512:JFW917513 JPS917512:JPS917513 JZO917512:JZO917513 KJK917512:KJK917513 KTG917512:KTG917513 LDC917512:LDC917513 LMY917512:LMY917513 LWU917512:LWU917513 MGQ917512:MGQ917513 MQM917512:MQM917513 NAI917512:NAI917513 NKE917512:NKE917513 NUA917512:NUA917513 ODW917512:ODW917513 ONS917512:ONS917513 OXO917512:OXO917513 PHK917512:PHK917513 PRG917512:PRG917513 QBC917512:QBC917513 QKY917512:QKY917513 QUU917512:QUU917513 REQ917512:REQ917513 ROM917512:ROM917513 RYI917512:RYI917513 SIE917512:SIE917513 SSA917512:SSA917513 TBW917512:TBW917513 TLS917512:TLS917513 TVO917512:TVO917513 UFK917512:UFK917513 UPG917512:UPG917513 UZC917512:UZC917513 VIY917512:VIY917513 VSU917512:VSU917513 WCQ917512:WCQ917513 WMM917512:WMM917513 WWI917512:WWI917513 AA983048:AA983049 JW983048:JW983049 TS983048:TS983049 ADO983048:ADO983049 ANK983048:ANK983049 AXG983048:AXG983049 BHC983048:BHC983049 BQY983048:BQY983049 CAU983048:CAU983049 CKQ983048:CKQ983049 CUM983048:CUM983049 DEI983048:DEI983049 DOE983048:DOE983049 DYA983048:DYA983049 EHW983048:EHW983049 ERS983048:ERS983049 FBO983048:FBO983049 FLK983048:FLK983049 FVG983048:FVG983049 GFC983048:GFC983049 GOY983048:GOY983049 GYU983048:GYU983049 HIQ983048:HIQ983049 HSM983048:HSM983049 ICI983048:ICI983049 IME983048:IME983049 IWA983048:IWA983049 JFW983048:JFW983049 JPS983048:JPS983049 JZO983048:JZO983049 KJK983048:KJK983049 KTG983048:KTG983049 LDC983048:LDC983049 LMY983048:LMY983049 LWU983048:LWU983049 MGQ983048:MGQ983049 MQM983048:MQM983049 NAI983048:NAI983049 NKE983048:NKE983049 NUA983048:NUA983049 ODW983048:ODW983049 ONS983048:ONS983049 OXO983048:OXO983049 PHK983048:PHK983049 PRG983048:PRG983049 QBC983048:QBC983049 QKY983048:QKY983049 QUU983048:QUU983049 REQ983048:REQ983049 ROM983048:ROM983049 RYI983048:RYI983049 SIE983048:SIE983049 SSA983048:SSA983049 TBW983048:TBW983049 TLS983048:TLS983049 TVO983048:TVO983049 UFK983048:UFK983049 UPG983048:UPG983049 UZC983048:UZC983049 VIY983048:VIY983049 VSU983048:VSU983049 WCQ983048:WCQ983049 WMM983048:WMM983049 WWI983048:WWI983049 WMP983112:WMP983119 IY72:IY79 SU72:SU79 ACQ72:ACQ79 AMM72:AMM79 AWI72:AWI79 BGE72:BGE79 BQA72:BQA79 BZW72:BZW79 CJS72:CJS79 CTO72:CTO79 DDK72:DDK79 DNG72:DNG79 DXC72:DXC79 EGY72:EGY79 EQU72:EQU79 FAQ72:FAQ79 FKM72:FKM79 FUI72:FUI79 GEE72:GEE79 GOA72:GOA79 GXW72:GXW79 HHS72:HHS79 HRO72:HRO79 IBK72:IBK79 ILG72:ILG79 IVC72:IVC79 JEY72:JEY79 JOU72:JOU79 JYQ72:JYQ79 KIM72:KIM79 KSI72:KSI79 LCE72:LCE79 LMA72:LMA79 LVW72:LVW79 MFS72:MFS79 MPO72:MPO79 MZK72:MZK79 NJG72:NJG79 NTC72:NTC79 OCY72:OCY79 OMU72:OMU79 OWQ72:OWQ79 PGM72:PGM79 PQI72:PQI79 QAE72:QAE79 QKA72:QKA79 QTW72:QTW79 RDS72:RDS79 RNO72:RNO79 RXK72:RXK79 SHG72:SHG79 SRC72:SRC79 TAY72:TAY79 TKU72:TKU79 TUQ72:TUQ79 UEM72:UEM79 UOI72:UOI79 UYE72:UYE79 VIA72:VIA79 VRW72:VRW79 WBS72:WBS79 WLO72:WLO79 WVK72:WVK79 C65608:C65615 IY65608:IY65615 SU65608:SU65615 ACQ65608:ACQ65615 AMM65608:AMM65615 AWI65608:AWI65615 BGE65608:BGE65615 BQA65608:BQA65615 BZW65608:BZW65615 CJS65608:CJS65615 CTO65608:CTO65615 DDK65608:DDK65615 DNG65608:DNG65615 DXC65608:DXC65615 EGY65608:EGY65615 EQU65608:EQU65615 FAQ65608:FAQ65615 FKM65608:FKM65615 FUI65608:FUI65615 GEE65608:GEE65615 GOA65608:GOA65615 GXW65608:GXW65615 HHS65608:HHS65615 HRO65608:HRO65615 IBK65608:IBK65615 ILG65608:ILG65615 IVC65608:IVC65615 JEY65608:JEY65615 JOU65608:JOU65615 JYQ65608:JYQ65615 KIM65608:KIM65615 KSI65608:KSI65615 LCE65608:LCE65615 LMA65608:LMA65615 LVW65608:LVW65615 MFS65608:MFS65615 MPO65608:MPO65615 MZK65608:MZK65615 NJG65608:NJG65615 NTC65608:NTC65615 OCY65608:OCY65615 OMU65608:OMU65615 OWQ65608:OWQ65615 PGM65608:PGM65615 PQI65608:PQI65615 QAE65608:QAE65615 QKA65608:QKA65615 QTW65608:QTW65615 RDS65608:RDS65615 RNO65608:RNO65615 RXK65608:RXK65615 SHG65608:SHG65615 SRC65608:SRC65615 TAY65608:TAY65615 TKU65608:TKU65615 TUQ65608:TUQ65615 UEM65608:UEM65615 UOI65608:UOI65615 UYE65608:UYE65615 VIA65608:VIA65615 VRW65608:VRW65615 WBS65608:WBS65615 WLO65608:WLO65615 WVK65608:WVK65615 C131144:C131151 IY131144:IY131151 SU131144:SU131151 ACQ131144:ACQ131151 AMM131144:AMM131151 AWI131144:AWI131151 BGE131144:BGE131151 BQA131144:BQA131151 BZW131144:BZW131151 CJS131144:CJS131151 CTO131144:CTO131151 DDK131144:DDK131151 DNG131144:DNG131151 DXC131144:DXC131151 EGY131144:EGY131151 EQU131144:EQU131151 FAQ131144:FAQ131151 FKM131144:FKM131151 FUI131144:FUI131151 GEE131144:GEE131151 GOA131144:GOA131151 GXW131144:GXW131151 HHS131144:HHS131151 HRO131144:HRO131151 IBK131144:IBK131151 ILG131144:ILG131151 IVC131144:IVC131151 JEY131144:JEY131151 JOU131144:JOU131151 JYQ131144:JYQ131151 KIM131144:KIM131151 KSI131144:KSI131151 LCE131144:LCE131151 LMA131144:LMA131151 LVW131144:LVW131151 MFS131144:MFS131151 MPO131144:MPO131151 MZK131144:MZK131151 NJG131144:NJG131151 NTC131144:NTC131151 OCY131144:OCY131151 OMU131144:OMU131151 OWQ131144:OWQ131151 PGM131144:PGM131151 PQI131144:PQI131151 QAE131144:QAE131151 QKA131144:QKA131151 QTW131144:QTW131151 RDS131144:RDS131151 RNO131144:RNO131151 RXK131144:RXK131151 SHG131144:SHG131151 SRC131144:SRC131151 TAY131144:TAY131151 TKU131144:TKU131151 TUQ131144:TUQ131151 UEM131144:UEM131151 UOI131144:UOI131151 UYE131144:UYE131151 VIA131144:VIA131151 VRW131144:VRW131151 WBS131144:WBS131151 WLO131144:WLO131151 WVK131144:WVK131151 C196680:C196687 IY196680:IY196687 SU196680:SU196687 ACQ196680:ACQ196687 AMM196680:AMM196687 AWI196680:AWI196687 BGE196680:BGE196687 BQA196680:BQA196687 BZW196680:BZW196687 CJS196680:CJS196687 CTO196680:CTO196687 DDK196680:DDK196687 DNG196680:DNG196687 DXC196680:DXC196687 EGY196680:EGY196687 EQU196680:EQU196687 FAQ196680:FAQ196687 FKM196680:FKM196687 FUI196680:FUI196687 GEE196680:GEE196687 GOA196680:GOA196687 GXW196680:GXW196687 HHS196680:HHS196687 HRO196680:HRO196687 IBK196680:IBK196687 ILG196680:ILG196687 IVC196680:IVC196687 JEY196680:JEY196687 JOU196680:JOU196687 JYQ196680:JYQ196687 KIM196680:KIM196687 KSI196680:KSI196687 LCE196680:LCE196687 LMA196680:LMA196687 LVW196680:LVW196687 MFS196680:MFS196687 MPO196680:MPO196687 MZK196680:MZK196687 NJG196680:NJG196687 NTC196680:NTC196687 OCY196680:OCY196687 OMU196680:OMU196687 OWQ196680:OWQ196687 PGM196680:PGM196687 PQI196680:PQI196687 QAE196680:QAE196687 QKA196680:QKA196687 QTW196680:QTW196687 RDS196680:RDS196687 RNO196680:RNO196687 RXK196680:RXK196687 SHG196680:SHG196687 SRC196680:SRC196687 TAY196680:TAY196687 TKU196680:TKU196687 TUQ196680:TUQ196687 UEM196680:UEM196687 UOI196680:UOI196687 UYE196680:UYE196687 VIA196680:VIA196687 VRW196680:VRW196687 WBS196680:WBS196687 WLO196680:WLO196687 WVK196680:WVK196687 C262216:C262223 IY262216:IY262223 SU262216:SU262223 ACQ262216:ACQ262223 AMM262216:AMM262223 AWI262216:AWI262223 BGE262216:BGE262223 BQA262216:BQA262223 BZW262216:BZW262223 CJS262216:CJS262223 CTO262216:CTO262223 DDK262216:DDK262223 DNG262216:DNG262223 DXC262216:DXC262223 EGY262216:EGY262223 EQU262216:EQU262223 FAQ262216:FAQ262223 FKM262216:FKM262223 FUI262216:FUI262223 GEE262216:GEE262223 GOA262216:GOA262223 GXW262216:GXW262223 HHS262216:HHS262223 HRO262216:HRO262223 IBK262216:IBK262223 ILG262216:ILG262223 IVC262216:IVC262223 JEY262216:JEY262223 JOU262216:JOU262223 JYQ262216:JYQ262223 KIM262216:KIM262223 KSI262216:KSI262223 LCE262216:LCE262223 LMA262216:LMA262223 LVW262216:LVW262223 MFS262216:MFS262223 MPO262216:MPO262223 MZK262216:MZK262223 NJG262216:NJG262223 NTC262216:NTC262223 OCY262216:OCY262223 OMU262216:OMU262223 OWQ262216:OWQ262223 PGM262216:PGM262223 PQI262216:PQI262223 QAE262216:QAE262223 QKA262216:QKA262223 QTW262216:QTW262223 RDS262216:RDS262223 RNO262216:RNO262223 RXK262216:RXK262223 SHG262216:SHG262223 SRC262216:SRC262223 TAY262216:TAY262223 TKU262216:TKU262223 TUQ262216:TUQ262223 UEM262216:UEM262223 UOI262216:UOI262223 UYE262216:UYE262223 VIA262216:VIA262223 VRW262216:VRW262223 WBS262216:WBS262223 WLO262216:WLO262223 WVK262216:WVK262223 C327752:C327759 IY327752:IY327759 SU327752:SU327759 ACQ327752:ACQ327759 AMM327752:AMM327759 AWI327752:AWI327759 BGE327752:BGE327759 BQA327752:BQA327759 BZW327752:BZW327759 CJS327752:CJS327759 CTO327752:CTO327759 DDK327752:DDK327759 DNG327752:DNG327759 DXC327752:DXC327759 EGY327752:EGY327759 EQU327752:EQU327759 FAQ327752:FAQ327759 FKM327752:FKM327759 FUI327752:FUI327759 GEE327752:GEE327759 GOA327752:GOA327759 GXW327752:GXW327759 HHS327752:HHS327759 HRO327752:HRO327759 IBK327752:IBK327759 ILG327752:ILG327759 IVC327752:IVC327759 JEY327752:JEY327759 JOU327752:JOU327759 JYQ327752:JYQ327759 KIM327752:KIM327759 KSI327752:KSI327759 LCE327752:LCE327759 LMA327752:LMA327759 LVW327752:LVW327759 MFS327752:MFS327759 MPO327752:MPO327759 MZK327752:MZK327759 NJG327752:NJG327759 NTC327752:NTC327759 OCY327752:OCY327759 OMU327752:OMU327759 OWQ327752:OWQ327759 PGM327752:PGM327759 PQI327752:PQI327759 QAE327752:QAE327759 QKA327752:QKA327759 QTW327752:QTW327759 RDS327752:RDS327759 RNO327752:RNO327759 RXK327752:RXK327759 SHG327752:SHG327759 SRC327752:SRC327759 TAY327752:TAY327759 TKU327752:TKU327759 TUQ327752:TUQ327759 UEM327752:UEM327759 UOI327752:UOI327759 UYE327752:UYE327759 VIA327752:VIA327759 VRW327752:VRW327759 WBS327752:WBS327759 WLO327752:WLO327759 WVK327752:WVK327759 C393288:C393295 IY393288:IY393295 SU393288:SU393295 ACQ393288:ACQ393295 AMM393288:AMM393295 AWI393288:AWI393295 BGE393288:BGE393295 BQA393288:BQA393295 BZW393288:BZW393295 CJS393288:CJS393295 CTO393288:CTO393295 DDK393288:DDK393295 DNG393288:DNG393295 DXC393288:DXC393295 EGY393288:EGY393295 EQU393288:EQU393295 FAQ393288:FAQ393295 FKM393288:FKM393295 FUI393288:FUI393295 GEE393288:GEE393295 GOA393288:GOA393295 GXW393288:GXW393295 HHS393288:HHS393295 HRO393288:HRO393295 IBK393288:IBK393295 ILG393288:ILG393295 IVC393288:IVC393295 JEY393288:JEY393295 JOU393288:JOU393295 JYQ393288:JYQ393295 KIM393288:KIM393295 KSI393288:KSI393295 LCE393288:LCE393295 LMA393288:LMA393295 LVW393288:LVW393295 MFS393288:MFS393295 MPO393288:MPO393295 MZK393288:MZK393295 NJG393288:NJG393295 NTC393288:NTC393295 OCY393288:OCY393295 OMU393288:OMU393295 OWQ393288:OWQ393295 PGM393288:PGM393295 PQI393288:PQI393295 QAE393288:QAE393295 QKA393288:QKA393295 QTW393288:QTW393295 RDS393288:RDS393295 RNO393288:RNO393295 RXK393288:RXK393295 SHG393288:SHG393295 SRC393288:SRC393295 TAY393288:TAY393295 TKU393288:TKU393295 TUQ393288:TUQ393295 UEM393288:UEM393295 UOI393288:UOI393295 UYE393288:UYE393295 VIA393288:VIA393295 VRW393288:VRW393295 WBS393288:WBS393295 WLO393288:WLO393295 WVK393288:WVK393295 C458824:C458831 IY458824:IY458831 SU458824:SU458831 ACQ458824:ACQ458831 AMM458824:AMM458831 AWI458824:AWI458831 BGE458824:BGE458831 BQA458824:BQA458831 BZW458824:BZW458831 CJS458824:CJS458831 CTO458824:CTO458831 DDK458824:DDK458831 DNG458824:DNG458831 DXC458824:DXC458831 EGY458824:EGY458831 EQU458824:EQU458831 FAQ458824:FAQ458831 FKM458824:FKM458831 FUI458824:FUI458831 GEE458824:GEE458831 GOA458824:GOA458831 GXW458824:GXW458831 HHS458824:HHS458831 HRO458824:HRO458831 IBK458824:IBK458831 ILG458824:ILG458831 IVC458824:IVC458831 JEY458824:JEY458831 JOU458824:JOU458831 JYQ458824:JYQ458831 KIM458824:KIM458831 KSI458824:KSI458831 LCE458824:LCE458831 LMA458824:LMA458831 LVW458824:LVW458831 MFS458824:MFS458831 MPO458824:MPO458831 MZK458824:MZK458831 NJG458824:NJG458831 NTC458824:NTC458831 OCY458824:OCY458831 OMU458824:OMU458831 OWQ458824:OWQ458831 PGM458824:PGM458831 PQI458824:PQI458831 QAE458824:QAE458831 QKA458824:QKA458831 QTW458824:QTW458831 RDS458824:RDS458831 RNO458824:RNO458831 RXK458824:RXK458831 SHG458824:SHG458831 SRC458824:SRC458831 TAY458824:TAY458831 TKU458824:TKU458831 TUQ458824:TUQ458831 UEM458824:UEM458831 UOI458824:UOI458831 UYE458824:UYE458831 VIA458824:VIA458831 VRW458824:VRW458831 WBS458824:WBS458831 WLO458824:WLO458831 WVK458824:WVK458831 C524360:C524367 IY524360:IY524367 SU524360:SU524367 ACQ524360:ACQ524367 AMM524360:AMM524367 AWI524360:AWI524367 BGE524360:BGE524367 BQA524360:BQA524367 BZW524360:BZW524367 CJS524360:CJS524367 CTO524360:CTO524367 DDK524360:DDK524367 DNG524360:DNG524367 DXC524360:DXC524367 EGY524360:EGY524367 EQU524360:EQU524367 FAQ524360:FAQ524367 FKM524360:FKM524367 FUI524360:FUI524367 GEE524360:GEE524367 GOA524360:GOA524367 GXW524360:GXW524367 HHS524360:HHS524367 HRO524360:HRO524367 IBK524360:IBK524367 ILG524360:ILG524367 IVC524360:IVC524367 JEY524360:JEY524367 JOU524360:JOU524367 JYQ524360:JYQ524367 KIM524360:KIM524367 KSI524360:KSI524367 LCE524360:LCE524367 LMA524360:LMA524367 LVW524360:LVW524367 MFS524360:MFS524367 MPO524360:MPO524367 MZK524360:MZK524367 NJG524360:NJG524367 NTC524360:NTC524367 OCY524360:OCY524367 OMU524360:OMU524367 OWQ524360:OWQ524367 PGM524360:PGM524367 PQI524360:PQI524367 QAE524360:QAE524367 QKA524360:QKA524367 QTW524360:QTW524367 RDS524360:RDS524367 RNO524360:RNO524367 RXK524360:RXK524367 SHG524360:SHG524367 SRC524360:SRC524367 TAY524360:TAY524367 TKU524360:TKU524367 TUQ524360:TUQ524367 UEM524360:UEM524367 UOI524360:UOI524367 UYE524360:UYE524367 VIA524360:VIA524367 VRW524360:VRW524367 WBS524360:WBS524367 WLO524360:WLO524367 WVK524360:WVK524367 C589896:C589903 IY589896:IY589903 SU589896:SU589903 ACQ589896:ACQ589903 AMM589896:AMM589903 AWI589896:AWI589903 BGE589896:BGE589903 BQA589896:BQA589903 BZW589896:BZW589903 CJS589896:CJS589903 CTO589896:CTO589903 DDK589896:DDK589903 DNG589896:DNG589903 DXC589896:DXC589903 EGY589896:EGY589903 EQU589896:EQU589903 FAQ589896:FAQ589903 FKM589896:FKM589903 FUI589896:FUI589903 GEE589896:GEE589903 GOA589896:GOA589903 GXW589896:GXW589903 HHS589896:HHS589903 HRO589896:HRO589903 IBK589896:IBK589903 ILG589896:ILG589903 IVC589896:IVC589903 JEY589896:JEY589903 JOU589896:JOU589903 JYQ589896:JYQ589903 KIM589896:KIM589903 KSI589896:KSI589903 LCE589896:LCE589903 LMA589896:LMA589903 LVW589896:LVW589903 MFS589896:MFS589903 MPO589896:MPO589903 MZK589896:MZK589903 NJG589896:NJG589903 NTC589896:NTC589903 OCY589896:OCY589903 OMU589896:OMU589903 OWQ589896:OWQ589903 PGM589896:PGM589903 PQI589896:PQI589903 QAE589896:QAE589903 QKA589896:QKA589903 QTW589896:QTW589903 RDS589896:RDS589903 RNO589896:RNO589903 RXK589896:RXK589903 SHG589896:SHG589903 SRC589896:SRC589903 TAY589896:TAY589903 TKU589896:TKU589903 TUQ589896:TUQ589903 UEM589896:UEM589903 UOI589896:UOI589903 UYE589896:UYE589903 VIA589896:VIA589903 VRW589896:VRW589903 WBS589896:WBS589903 WLO589896:WLO589903 WVK589896:WVK589903 C655432:C655439 IY655432:IY655439 SU655432:SU655439 ACQ655432:ACQ655439 AMM655432:AMM655439 AWI655432:AWI655439 BGE655432:BGE655439 BQA655432:BQA655439 BZW655432:BZW655439 CJS655432:CJS655439 CTO655432:CTO655439 DDK655432:DDK655439 DNG655432:DNG655439 DXC655432:DXC655439 EGY655432:EGY655439 EQU655432:EQU655439 FAQ655432:FAQ655439 FKM655432:FKM655439 FUI655432:FUI655439 GEE655432:GEE655439 GOA655432:GOA655439 GXW655432:GXW655439 HHS655432:HHS655439 HRO655432:HRO655439 IBK655432:IBK655439 ILG655432:ILG655439 IVC655432:IVC655439 JEY655432:JEY655439 JOU655432:JOU655439 JYQ655432:JYQ655439 KIM655432:KIM655439 KSI655432:KSI655439 LCE655432:LCE655439 LMA655432:LMA655439 LVW655432:LVW655439 MFS655432:MFS655439 MPO655432:MPO655439 MZK655432:MZK655439 NJG655432:NJG655439 NTC655432:NTC655439 OCY655432:OCY655439 OMU655432:OMU655439 OWQ655432:OWQ655439 PGM655432:PGM655439 PQI655432:PQI655439 QAE655432:QAE655439 QKA655432:QKA655439 QTW655432:QTW655439 RDS655432:RDS655439 RNO655432:RNO655439 RXK655432:RXK655439 SHG655432:SHG655439 SRC655432:SRC655439 TAY655432:TAY655439 TKU655432:TKU655439 TUQ655432:TUQ655439 UEM655432:UEM655439 UOI655432:UOI655439 UYE655432:UYE655439 VIA655432:VIA655439 VRW655432:VRW655439 WBS655432:WBS655439 WLO655432:WLO655439 WVK655432:WVK655439 C720968:C720975 IY720968:IY720975 SU720968:SU720975 ACQ720968:ACQ720975 AMM720968:AMM720975 AWI720968:AWI720975 BGE720968:BGE720975 BQA720968:BQA720975 BZW720968:BZW720975 CJS720968:CJS720975 CTO720968:CTO720975 DDK720968:DDK720975 DNG720968:DNG720975 DXC720968:DXC720975 EGY720968:EGY720975 EQU720968:EQU720975 FAQ720968:FAQ720975 FKM720968:FKM720975 FUI720968:FUI720975 GEE720968:GEE720975 GOA720968:GOA720975 GXW720968:GXW720975 HHS720968:HHS720975 HRO720968:HRO720975 IBK720968:IBK720975 ILG720968:ILG720975 IVC720968:IVC720975 JEY720968:JEY720975 JOU720968:JOU720975 JYQ720968:JYQ720975 KIM720968:KIM720975 KSI720968:KSI720975 LCE720968:LCE720975 LMA720968:LMA720975 LVW720968:LVW720975 MFS720968:MFS720975 MPO720968:MPO720975 MZK720968:MZK720975 NJG720968:NJG720975 NTC720968:NTC720975 OCY720968:OCY720975 OMU720968:OMU720975 OWQ720968:OWQ720975 PGM720968:PGM720975 PQI720968:PQI720975 QAE720968:QAE720975 QKA720968:QKA720975 QTW720968:QTW720975 RDS720968:RDS720975 RNO720968:RNO720975 RXK720968:RXK720975 SHG720968:SHG720975 SRC720968:SRC720975 TAY720968:TAY720975 TKU720968:TKU720975 TUQ720968:TUQ720975 UEM720968:UEM720975 UOI720968:UOI720975 UYE720968:UYE720975 VIA720968:VIA720975 VRW720968:VRW720975 WBS720968:WBS720975 WLO720968:WLO720975 WVK720968:WVK720975 C786504:C786511 IY786504:IY786511 SU786504:SU786511 ACQ786504:ACQ786511 AMM786504:AMM786511 AWI786504:AWI786511 BGE786504:BGE786511 BQA786504:BQA786511 BZW786504:BZW786511 CJS786504:CJS786511 CTO786504:CTO786511 DDK786504:DDK786511 DNG786504:DNG786511 DXC786504:DXC786511 EGY786504:EGY786511 EQU786504:EQU786511 FAQ786504:FAQ786511 FKM786504:FKM786511 FUI786504:FUI786511 GEE786504:GEE786511 GOA786504:GOA786511 GXW786504:GXW786511 HHS786504:HHS786511 HRO786504:HRO786511 IBK786504:IBK786511 ILG786504:ILG786511 IVC786504:IVC786511 JEY786504:JEY786511 JOU786504:JOU786511 JYQ786504:JYQ786511 KIM786504:KIM786511 KSI786504:KSI786511 LCE786504:LCE786511 LMA786504:LMA786511 LVW786504:LVW786511 MFS786504:MFS786511 MPO786504:MPO786511 MZK786504:MZK786511 NJG786504:NJG786511 NTC786504:NTC786511 OCY786504:OCY786511 OMU786504:OMU786511 OWQ786504:OWQ786511 PGM786504:PGM786511 PQI786504:PQI786511 QAE786504:QAE786511 QKA786504:QKA786511 QTW786504:QTW786511 RDS786504:RDS786511 RNO786504:RNO786511 RXK786504:RXK786511 SHG786504:SHG786511 SRC786504:SRC786511 TAY786504:TAY786511 TKU786504:TKU786511 TUQ786504:TUQ786511 UEM786504:UEM786511 UOI786504:UOI786511 UYE786504:UYE786511 VIA786504:VIA786511 VRW786504:VRW786511 WBS786504:WBS786511 WLO786504:WLO786511 WVK786504:WVK786511 C852040:C852047 IY852040:IY852047 SU852040:SU852047 ACQ852040:ACQ852047 AMM852040:AMM852047 AWI852040:AWI852047 BGE852040:BGE852047 BQA852040:BQA852047 BZW852040:BZW852047 CJS852040:CJS852047 CTO852040:CTO852047 DDK852040:DDK852047 DNG852040:DNG852047 DXC852040:DXC852047 EGY852040:EGY852047 EQU852040:EQU852047 FAQ852040:FAQ852047 FKM852040:FKM852047 FUI852040:FUI852047 GEE852040:GEE852047 GOA852040:GOA852047 GXW852040:GXW852047 HHS852040:HHS852047 HRO852040:HRO852047 IBK852040:IBK852047 ILG852040:ILG852047 IVC852040:IVC852047 JEY852040:JEY852047 JOU852040:JOU852047 JYQ852040:JYQ852047 KIM852040:KIM852047 KSI852040:KSI852047 LCE852040:LCE852047 LMA852040:LMA852047 LVW852040:LVW852047 MFS852040:MFS852047 MPO852040:MPO852047 MZK852040:MZK852047 NJG852040:NJG852047 NTC852040:NTC852047 OCY852040:OCY852047 OMU852040:OMU852047 OWQ852040:OWQ852047 PGM852040:PGM852047 PQI852040:PQI852047 QAE852040:QAE852047 QKA852040:QKA852047 QTW852040:QTW852047 RDS852040:RDS852047 RNO852040:RNO852047 RXK852040:RXK852047 SHG852040:SHG852047 SRC852040:SRC852047 TAY852040:TAY852047 TKU852040:TKU852047 TUQ852040:TUQ852047 UEM852040:UEM852047 UOI852040:UOI852047 UYE852040:UYE852047 VIA852040:VIA852047 VRW852040:VRW852047 WBS852040:WBS852047 WLO852040:WLO852047 WVK852040:WVK852047 C917576:C917583 IY917576:IY917583 SU917576:SU917583 ACQ917576:ACQ917583 AMM917576:AMM917583 AWI917576:AWI917583 BGE917576:BGE917583 BQA917576:BQA917583 BZW917576:BZW917583 CJS917576:CJS917583 CTO917576:CTO917583 DDK917576:DDK917583 DNG917576:DNG917583 DXC917576:DXC917583 EGY917576:EGY917583 EQU917576:EQU917583 FAQ917576:FAQ917583 FKM917576:FKM917583 FUI917576:FUI917583 GEE917576:GEE917583 GOA917576:GOA917583 GXW917576:GXW917583 HHS917576:HHS917583 HRO917576:HRO917583 IBK917576:IBK917583 ILG917576:ILG917583 IVC917576:IVC917583 JEY917576:JEY917583 JOU917576:JOU917583 JYQ917576:JYQ917583 KIM917576:KIM917583 KSI917576:KSI917583 LCE917576:LCE917583 LMA917576:LMA917583 LVW917576:LVW917583 MFS917576:MFS917583 MPO917576:MPO917583 MZK917576:MZK917583 NJG917576:NJG917583 NTC917576:NTC917583 OCY917576:OCY917583 OMU917576:OMU917583 OWQ917576:OWQ917583 PGM917576:PGM917583 PQI917576:PQI917583 QAE917576:QAE917583 QKA917576:QKA917583 QTW917576:QTW917583 RDS917576:RDS917583 RNO917576:RNO917583 RXK917576:RXK917583 SHG917576:SHG917583 SRC917576:SRC917583 TAY917576:TAY917583 TKU917576:TKU917583 TUQ917576:TUQ917583 UEM917576:UEM917583 UOI917576:UOI917583 UYE917576:UYE917583 VIA917576:VIA917583 VRW917576:VRW917583 WBS917576:WBS917583 WLO917576:WLO917583 WVK917576:WVK917583 C983112:C983119 IY983112:IY983119 SU983112:SU983119 ACQ983112:ACQ983119 AMM983112:AMM983119 AWI983112:AWI983119 BGE983112:BGE983119 BQA983112:BQA983119 BZW983112:BZW983119 CJS983112:CJS983119 CTO983112:CTO983119 DDK983112:DDK983119 DNG983112:DNG983119 DXC983112:DXC983119 EGY983112:EGY983119 EQU983112:EQU983119 FAQ983112:FAQ983119 FKM983112:FKM983119 FUI983112:FUI983119 GEE983112:GEE983119 GOA983112:GOA983119 GXW983112:GXW983119 HHS983112:HHS983119 HRO983112:HRO983119 IBK983112:IBK983119 ILG983112:ILG983119 IVC983112:IVC983119 JEY983112:JEY983119 JOU983112:JOU983119 JYQ983112:JYQ983119 KIM983112:KIM983119 KSI983112:KSI983119 LCE983112:LCE983119 LMA983112:LMA983119 LVW983112:LVW983119 MFS983112:MFS983119 MPO983112:MPO983119 MZK983112:MZK983119 NJG983112:NJG983119 NTC983112:NTC983119 OCY983112:OCY983119 OMU983112:OMU983119 OWQ983112:OWQ983119 PGM983112:PGM983119 PQI983112:PQI983119 QAE983112:QAE983119 QKA983112:QKA983119 QTW983112:QTW983119 RDS983112:RDS983119 RNO983112:RNO983119 RXK983112:RXK983119 SHG983112:SHG983119 SRC983112:SRC983119 TAY983112:TAY983119 TKU983112:TKU983119 TUQ983112:TUQ983119 UEM983112:UEM983119 UOI983112:UOI983119 UYE983112:UYE983119 VIA983112:VIA983119 VRW983112:VRW983119 WBS983112:WBS983119 WLO983112:WLO983119 WVK983112:WVK983119 C74:C79 JU72:JU79 TQ72:TQ79 ADM72:ADM79 ANI72:ANI79 AXE72:AXE79 BHA72:BHA79 BQW72:BQW79 CAS72:CAS79 CKO72:CKO79 CUK72:CUK79 DEG72:DEG79 DOC72:DOC79 DXY72:DXY79 EHU72:EHU79 ERQ72:ERQ79 FBM72:FBM79 FLI72:FLI79 FVE72:FVE79 GFA72:GFA79 GOW72:GOW79 GYS72:GYS79 HIO72:HIO79 HSK72:HSK79 ICG72:ICG79 IMC72:IMC79 IVY72:IVY79 JFU72:JFU79 JPQ72:JPQ79 JZM72:JZM79 KJI72:KJI79 KTE72:KTE79 LDA72:LDA79 LMW72:LMW79 LWS72:LWS79 MGO72:MGO79 MQK72:MQK79 NAG72:NAG79 NKC72:NKC79 NTY72:NTY79 ODU72:ODU79 ONQ72:ONQ79 OXM72:OXM79 PHI72:PHI79 PRE72:PRE79 QBA72:QBA79 QKW72:QKW79 QUS72:QUS79 REO72:REO79 ROK72:ROK79 RYG72:RYG79 SIC72:SIC79 SRY72:SRY79 TBU72:TBU79 TLQ72:TLQ79 TVM72:TVM79 UFI72:UFI79 UPE72:UPE79 UZA72:UZA79 VIW72:VIW79 VSS72:VSS79 WCO72:WCO79 WMK72:WMK79 WWG72:WWG79 Y65608:Y65615 JU65608:JU65615 TQ65608:TQ65615 ADM65608:ADM65615 ANI65608:ANI65615 AXE65608:AXE65615 BHA65608:BHA65615 BQW65608:BQW65615 CAS65608:CAS65615 CKO65608:CKO65615 CUK65608:CUK65615 DEG65608:DEG65615 DOC65608:DOC65615 DXY65608:DXY65615 EHU65608:EHU65615 ERQ65608:ERQ65615 FBM65608:FBM65615 FLI65608:FLI65615 FVE65608:FVE65615 GFA65608:GFA65615 GOW65608:GOW65615 GYS65608:GYS65615 HIO65608:HIO65615 HSK65608:HSK65615 ICG65608:ICG65615 IMC65608:IMC65615 IVY65608:IVY65615 JFU65608:JFU65615 JPQ65608:JPQ65615 JZM65608:JZM65615 KJI65608:KJI65615 KTE65608:KTE65615 LDA65608:LDA65615 LMW65608:LMW65615 LWS65608:LWS65615 MGO65608:MGO65615 MQK65608:MQK65615 NAG65608:NAG65615 NKC65608:NKC65615 NTY65608:NTY65615 ODU65608:ODU65615 ONQ65608:ONQ65615 OXM65608:OXM65615 PHI65608:PHI65615 PRE65608:PRE65615 QBA65608:QBA65615 QKW65608:QKW65615 QUS65608:QUS65615 REO65608:REO65615 ROK65608:ROK65615 RYG65608:RYG65615 SIC65608:SIC65615 SRY65608:SRY65615 TBU65608:TBU65615 TLQ65608:TLQ65615 TVM65608:TVM65615 UFI65608:UFI65615 UPE65608:UPE65615 UZA65608:UZA65615 VIW65608:VIW65615 VSS65608:VSS65615 WCO65608:WCO65615 WMK65608:WMK65615 WWG65608:WWG65615 Y131144:Y131151 JU131144:JU131151 TQ131144:TQ131151 ADM131144:ADM131151 ANI131144:ANI131151 AXE131144:AXE131151 BHA131144:BHA131151 BQW131144:BQW131151 CAS131144:CAS131151 CKO131144:CKO131151 CUK131144:CUK131151 DEG131144:DEG131151 DOC131144:DOC131151 DXY131144:DXY131151 EHU131144:EHU131151 ERQ131144:ERQ131151 FBM131144:FBM131151 FLI131144:FLI131151 FVE131144:FVE131151 GFA131144:GFA131151 GOW131144:GOW131151 GYS131144:GYS131151 HIO131144:HIO131151 HSK131144:HSK131151 ICG131144:ICG131151 IMC131144:IMC131151 IVY131144:IVY131151 JFU131144:JFU131151 JPQ131144:JPQ131151 JZM131144:JZM131151 KJI131144:KJI131151 KTE131144:KTE131151 LDA131144:LDA131151 LMW131144:LMW131151 LWS131144:LWS131151 MGO131144:MGO131151 MQK131144:MQK131151 NAG131144:NAG131151 NKC131144:NKC131151 NTY131144:NTY131151 ODU131144:ODU131151 ONQ131144:ONQ131151 OXM131144:OXM131151 PHI131144:PHI131151 PRE131144:PRE131151 QBA131144:QBA131151 QKW131144:QKW131151 QUS131144:QUS131151 REO131144:REO131151 ROK131144:ROK131151 RYG131144:RYG131151 SIC131144:SIC131151 SRY131144:SRY131151 TBU131144:TBU131151 TLQ131144:TLQ131151 TVM131144:TVM131151 UFI131144:UFI131151 UPE131144:UPE131151 UZA131144:UZA131151 VIW131144:VIW131151 VSS131144:VSS131151 WCO131144:WCO131151 WMK131144:WMK131151 WWG131144:WWG131151 Y196680:Y196687 JU196680:JU196687 TQ196680:TQ196687 ADM196680:ADM196687 ANI196680:ANI196687 AXE196680:AXE196687 BHA196680:BHA196687 BQW196680:BQW196687 CAS196680:CAS196687 CKO196680:CKO196687 CUK196680:CUK196687 DEG196680:DEG196687 DOC196680:DOC196687 DXY196680:DXY196687 EHU196680:EHU196687 ERQ196680:ERQ196687 FBM196680:FBM196687 FLI196680:FLI196687 FVE196680:FVE196687 GFA196680:GFA196687 GOW196680:GOW196687 GYS196680:GYS196687 HIO196680:HIO196687 HSK196680:HSK196687 ICG196680:ICG196687 IMC196680:IMC196687 IVY196680:IVY196687 JFU196680:JFU196687 JPQ196680:JPQ196687 JZM196680:JZM196687 KJI196680:KJI196687 KTE196680:KTE196687 LDA196680:LDA196687 LMW196680:LMW196687 LWS196680:LWS196687 MGO196680:MGO196687 MQK196680:MQK196687 NAG196680:NAG196687 NKC196680:NKC196687 NTY196680:NTY196687 ODU196680:ODU196687 ONQ196680:ONQ196687 OXM196680:OXM196687 PHI196680:PHI196687 PRE196680:PRE196687 QBA196680:QBA196687 QKW196680:QKW196687 QUS196680:QUS196687 REO196680:REO196687 ROK196680:ROK196687 RYG196680:RYG196687 SIC196680:SIC196687 SRY196680:SRY196687 TBU196680:TBU196687 TLQ196680:TLQ196687 TVM196680:TVM196687 UFI196680:UFI196687 UPE196680:UPE196687 UZA196680:UZA196687 VIW196680:VIW196687 VSS196680:VSS196687 WCO196680:WCO196687 WMK196680:WMK196687 WWG196680:WWG196687 Y262216:Y262223 JU262216:JU262223 TQ262216:TQ262223 ADM262216:ADM262223 ANI262216:ANI262223 AXE262216:AXE262223 BHA262216:BHA262223 BQW262216:BQW262223 CAS262216:CAS262223 CKO262216:CKO262223 CUK262216:CUK262223 DEG262216:DEG262223 DOC262216:DOC262223 DXY262216:DXY262223 EHU262216:EHU262223 ERQ262216:ERQ262223 FBM262216:FBM262223 FLI262216:FLI262223 FVE262216:FVE262223 GFA262216:GFA262223 GOW262216:GOW262223 GYS262216:GYS262223 HIO262216:HIO262223 HSK262216:HSK262223 ICG262216:ICG262223 IMC262216:IMC262223 IVY262216:IVY262223 JFU262216:JFU262223 JPQ262216:JPQ262223 JZM262216:JZM262223 KJI262216:KJI262223 KTE262216:KTE262223 LDA262216:LDA262223 LMW262216:LMW262223 LWS262216:LWS262223 MGO262216:MGO262223 MQK262216:MQK262223 NAG262216:NAG262223 NKC262216:NKC262223 NTY262216:NTY262223 ODU262216:ODU262223 ONQ262216:ONQ262223 OXM262216:OXM262223 PHI262216:PHI262223 PRE262216:PRE262223 QBA262216:QBA262223 QKW262216:QKW262223 QUS262216:QUS262223 REO262216:REO262223 ROK262216:ROK262223 RYG262216:RYG262223 SIC262216:SIC262223 SRY262216:SRY262223 TBU262216:TBU262223 TLQ262216:TLQ262223 TVM262216:TVM262223 UFI262216:UFI262223 UPE262216:UPE262223 UZA262216:UZA262223 VIW262216:VIW262223 VSS262216:VSS262223 WCO262216:WCO262223 WMK262216:WMK262223 WWG262216:WWG262223 Y327752:Y327759 JU327752:JU327759 TQ327752:TQ327759 ADM327752:ADM327759 ANI327752:ANI327759 AXE327752:AXE327759 BHA327752:BHA327759 BQW327752:BQW327759 CAS327752:CAS327759 CKO327752:CKO327759 CUK327752:CUK327759 DEG327752:DEG327759 DOC327752:DOC327759 DXY327752:DXY327759 EHU327752:EHU327759 ERQ327752:ERQ327759 FBM327752:FBM327759 FLI327752:FLI327759 FVE327752:FVE327759 GFA327752:GFA327759 GOW327752:GOW327759 GYS327752:GYS327759 HIO327752:HIO327759 HSK327752:HSK327759 ICG327752:ICG327759 IMC327752:IMC327759 IVY327752:IVY327759 JFU327752:JFU327759 JPQ327752:JPQ327759 JZM327752:JZM327759 KJI327752:KJI327759 KTE327752:KTE327759 LDA327752:LDA327759 LMW327752:LMW327759 LWS327752:LWS327759 MGO327752:MGO327759 MQK327752:MQK327759 NAG327752:NAG327759 NKC327752:NKC327759 NTY327752:NTY327759 ODU327752:ODU327759 ONQ327752:ONQ327759 OXM327752:OXM327759 PHI327752:PHI327759 PRE327752:PRE327759 QBA327752:QBA327759 QKW327752:QKW327759 QUS327752:QUS327759 REO327752:REO327759 ROK327752:ROK327759 RYG327752:RYG327759 SIC327752:SIC327759 SRY327752:SRY327759 TBU327752:TBU327759 TLQ327752:TLQ327759 TVM327752:TVM327759 UFI327752:UFI327759 UPE327752:UPE327759 UZA327752:UZA327759 VIW327752:VIW327759 VSS327752:VSS327759 WCO327752:WCO327759 WMK327752:WMK327759 WWG327752:WWG327759 Y393288:Y393295 JU393288:JU393295 TQ393288:TQ393295 ADM393288:ADM393295 ANI393288:ANI393295 AXE393288:AXE393295 BHA393288:BHA393295 BQW393288:BQW393295 CAS393288:CAS393295 CKO393288:CKO393295 CUK393288:CUK393295 DEG393288:DEG393295 DOC393288:DOC393295 DXY393288:DXY393295 EHU393288:EHU393295 ERQ393288:ERQ393295 FBM393288:FBM393295 FLI393288:FLI393295 FVE393288:FVE393295 GFA393288:GFA393295 GOW393288:GOW393295 GYS393288:GYS393295 HIO393288:HIO393295 HSK393288:HSK393295 ICG393288:ICG393295 IMC393288:IMC393295 IVY393288:IVY393295 JFU393288:JFU393295 JPQ393288:JPQ393295 JZM393288:JZM393295 KJI393288:KJI393295 KTE393288:KTE393295 LDA393288:LDA393295 LMW393288:LMW393295 LWS393288:LWS393295 MGO393288:MGO393295 MQK393288:MQK393295 NAG393288:NAG393295 NKC393288:NKC393295 NTY393288:NTY393295 ODU393288:ODU393295 ONQ393288:ONQ393295 OXM393288:OXM393295 PHI393288:PHI393295 PRE393288:PRE393295 QBA393288:QBA393295 QKW393288:QKW393295 QUS393288:QUS393295 REO393288:REO393295 ROK393288:ROK393295 RYG393288:RYG393295 SIC393288:SIC393295 SRY393288:SRY393295 TBU393288:TBU393295 TLQ393288:TLQ393295 TVM393288:TVM393295 UFI393288:UFI393295 UPE393288:UPE393295 UZA393288:UZA393295 VIW393288:VIW393295 VSS393288:VSS393295 WCO393288:WCO393295 WMK393288:WMK393295 WWG393288:WWG393295 Y458824:Y458831 JU458824:JU458831 TQ458824:TQ458831 ADM458824:ADM458831 ANI458824:ANI458831 AXE458824:AXE458831 BHA458824:BHA458831 BQW458824:BQW458831 CAS458824:CAS458831 CKO458824:CKO458831 CUK458824:CUK458831 DEG458824:DEG458831 DOC458824:DOC458831 DXY458824:DXY458831 EHU458824:EHU458831 ERQ458824:ERQ458831 FBM458824:FBM458831 FLI458824:FLI458831 FVE458824:FVE458831 GFA458824:GFA458831 GOW458824:GOW458831 GYS458824:GYS458831 HIO458824:HIO458831 HSK458824:HSK458831 ICG458824:ICG458831 IMC458824:IMC458831 IVY458824:IVY458831 JFU458824:JFU458831 JPQ458824:JPQ458831 JZM458824:JZM458831 KJI458824:KJI458831 KTE458824:KTE458831 LDA458824:LDA458831 LMW458824:LMW458831 LWS458824:LWS458831 MGO458824:MGO458831 MQK458824:MQK458831 NAG458824:NAG458831 NKC458824:NKC458831 NTY458824:NTY458831 ODU458824:ODU458831 ONQ458824:ONQ458831 OXM458824:OXM458831 PHI458824:PHI458831 PRE458824:PRE458831 QBA458824:QBA458831 QKW458824:QKW458831 QUS458824:QUS458831 REO458824:REO458831 ROK458824:ROK458831 RYG458824:RYG458831 SIC458824:SIC458831 SRY458824:SRY458831 TBU458824:TBU458831 TLQ458824:TLQ458831 TVM458824:TVM458831 UFI458824:UFI458831 UPE458824:UPE458831 UZA458824:UZA458831 VIW458824:VIW458831 VSS458824:VSS458831 WCO458824:WCO458831 WMK458824:WMK458831 WWG458824:WWG458831 Y524360:Y524367 JU524360:JU524367 TQ524360:TQ524367 ADM524360:ADM524367 ANI524360:ANI524367 AXE524360:AXE524367 BHA524360:BHA524367 BQW524360:BQW524367 CAS524360:CAS524367 CKO524360:CKO524367 CUK524360:CUK524367 DEG524360:DEG524367 DOC524360:DOC524367 DXY524360:DXY524367 EHU524360:EHU524367 ERQ524360:ERQ524367 FBM524360:FBM524367 FLI524360:FLI524367 FVE524360:FVE524367 GFA524360:GFA524367 GOW524360:GOW524367 GYS524360:GYS524367 HIO524360:HIO524367 HSK524360:HSK524367 ICG524360:ICG524367 IMC524360:IMC524367 IVY524360:IVY524367 JFU524360:JFU524367 JPQ524360:JPQ524367 JZM524360:JZM524367 KJI524360:KJI524367 KTE524360:KTE524367 LDA524360:LDA524367 LMW524360:LMW524367 LWS524360:LWS524367 MGO524360:MGO524367 MQK524360:MQK524367 NAG524360:NAG524367 NKC524360:NKC524367 NTY524360:NTY524367 ODU524360:ODU524367 ONQ524360:ONQ524367 OXM524360:OXM524367 PHI524360:PHI524367 PRE524360:PRE524367 QBA524360:QBA524367 QKW524360:QKW524367 QUS524360:QUS524367 REO524360:REO524367 ROK524360:ROK524367 RYG524360:RYG524367 SIC524360:SIC524367 SRY524360:SRY524367 TBU524360:TBU524367 TLQ524360:TLQ524367 TVM524360:TVM524367 UFI524360:UFI524367 UPE524360:UPE524367 UZA524360:UZA524367 VIW524360:VIW524367 VSS524360:VSS524367 WCO524360:WCO524367 WMK524360:WMK524367 WWG524360:WWG524367 Y589896:Y589903 JU589896:JU589903 TQ589896:TQ589903 ADM589896:ADM589903 ANI589896:ANI589903 AXE589896:AXE589903 BHA589896:BHA589903 BQW589896:BQW589903 CAS589896:CAS589903 CKO589896:CKO589903 CUK589896:CUK589903 DEG589896:DEG589903 DOC589896:DOC589903 DXY589896:DXY589903 EHU589896:EHU589903 ERQ589896:ERQ589903 FBM589896:FBM589903 FLI589896:FLI589903 FVE589896:FVE589903 GFA589896:GFA589903 GOW589896:GOW589903 GYS589896:GYS589903 HIO589896:HIO589903 HSK589896:HSK589903 ICG589896:ICG589903 IMC589896:IMC589903 IVY589896:IVY589903 JFU589896:JFU589903 JPQ589896:JPQ589903 JZM589896:JZM589903 KJI589896:KJI589903 KTE589896:KTE589903 LDA589896:LDA589903 LMW589896:LMW589903 LWS589896:LWS589903 MGO589896:MGO589903 MQK589896:MQK589903 NAG589896:NAG589903 NKC589896:NKC589903 NTY589896:NTY589903 ODU589896:ODU589903 ONQ589896:ONQ589903 OXM589896:OXM589903 PHI589896:PHI589903 PRE589896:PRE589903 QBA589896:QBA589903 QKW589896:QKW589903 QUS589896:QUS589903 REO589896:REO589903 ROK589896:ROK589903 RYG589896:RYG589903 SIC589896:SIC589903 SRY589896:SRY589903 TBU589896:TBU589903 TLQ589896:TLQ589903 TVM589896:TVM589903 UFI589896:UFI589903 UPE589896:UPE589903 UZA589896:UZA589903 VIW589896:VIW589903 VSS589896:VSS589903 WCO589896:WCO589903 WMK589896:WMK589903 WWG589896:WWG589903 Y655432:Y655439 JU655432:JU655439 TQ655432:TQ655439 ADM655432:ADM655439 ANI655432:ANI655439 AXE655432:AXE655439 BHA655432:BHA655439 BQW655432:BQW655439 CAS655432:CAS655439 CKO655432:CKO655439 CUK655432:CUK655439 DEG655432:DEG655439 DOC655432:DOC655439 DXY655432:DXY655439 EHU655432:EHU655439 ERQ655432:ERQ655439 FBM655432:FBM655439 FLI655432:FLI655439 FVE655432:FVE655439 GFA655432:GFA655439 GOW655432:GOW655439 GYS655432:GYS655439 HIO655432:HIO655439 HSK655432:HSK655439 ICG655432:ICG655439 IMC655432:IMC655439 IVY655432:IVY655439 JFU655432:JFU655439 JPQ655432:JPQ655439 JZM655432:JZM655439 KJI655432:KJI655439 KTE655432:KTE655439 LDA655432:LDA655439 LMW655432:LMW655439 LWS655432:LWS655439 MGO655432:MGO655439 MQK655432:MQK655439 NAG655432:NAG655439 NKC655432:NKC655439 NTY655432:NTY655439 ODU655432:ODU655439 ONQ655432:ONQ655439 OXM655432:OXM655439 PHI655432:PHI655439 PRE655432:PRE655439 QBA655432:QBA655439 QKW655432:QKW655439 QUS655432:QUS655439 REO655432:REO655439 ROK655432:ROK655439 RYG655432:RYG655439 SIC655432:SIC655439 SRY655432:SRY655439 TBU655432:TBU655439 TLQ655432:TLQ655439 TVM655432:TVM655439 UFI655432:UFI655439 UPE655432:UPE655439 UZA655432:UZA655439 VIW655432:VIW655439 VSS655432:VSS655439 WCO655432:WCO655439 WMK655432:WMK655439 WWG655432:WWG655439 Y720968:Y720975 JU720968:JU720975 TQ720968:TQ720975 ADM720968:ADM720975 ANI720968:ANI720975 AXE720968:AXE720975 BHA720968:BHA720975 BQW720968:BQW720975 CAS720968:CAS720975 CKO720968:CKO720975 CUK720968:CUK720975 DEG720968:DEG720975 DOC720968:DOC720975 DXY720968:DXY720975 EHU720968:EHU720975 ERQ720968:ERQ720975 FBM720968:FBM720975 FLI720968:FLI720975 FVE720968:FVE720975 GFA720968:GFA720975 GOW720968:GOW720975 GYS720968:GYS720975 HIO720968:HIO720975 HSK720968:HSK720975 ICG720968:ICG720975 IMC720968:IMC720975 IVY720968:IVY720975 JFU720968:JFU720975 JPQ720968:JPQ720975 JZM720968:JZM720975 KJI720968:KJI720975 KTE720968:KTE720975 LDA720968:LDA720975 LMW720968:LMW720975 LWS720968:LWS720975 MGO720968:MGO720975 MQK720968:MQK720975 NAG720968:NAG720975 NKC720968:NKC720975 NTY720968:NTY720975 ODU720968:ODU720975 ONQ720968:ONQ720975 OXM720968:OXM720975 PHI720968:PHI720975 PRE720968:PRE720975 QBA720968:QBA720975 QKW720968:QKW720975 QUS720968:QUS720975 REO720968:REO720975 ROK720968:ROK720975 RYG720968:RYG720975 SIC720968:SIC720975 SRY720968:SRY720975 TBU720968:TBU720975 TLQ720968:TLQ720975 TVM720968:TVM720975 UFI720968:UFI720975 UPE720968:UPE720975 UZA720968:UZA720975 VIW720968:VIW720975 VSS720968:VSS720975 WCO720968:WCO720975 WMK720968:WMK720975 WWG720968:WWG720975 Y786504:Y786511 JU786504:JU786511 TQ786504:TQ786511 ADM786504:ADM786511 ANI786504:ANI786511 AXE786504:AXE786511 BHA786504:BHA786511 BQW786504:BQW786511 CAS786504:CAS786511 CKO786504:CKO786511 CUK786504:CUK786511 DEG786504:DEG786511 DOC786504:DOC786511 DXY786504:DXY786511 EHU786504:EHU786511 ERQ786504:ERQ786511 FBM786504:FBM786511 FLI786504:FLI786511 FVE786504:FVE786511 GFA786504:GFA786511 GOW786504:GOW786511 GYS786504:GYS786511 HIO786504:HIO786511 HSK786504:HSK786511 ICG786504:ICG786511 IMC786504:IMC786511 IVY786504:IVY786511 JFU786504:JFU786511 JPQ786504:JPQ786511 JZM786504:JZM786511 KJI786504:KJI786511 KTE786504:KTE786511 LDA786504:LDA786511 LMW786504:LMW786511 LWS786504:LWS786511 MGO786504:MGO786511 MQK786504:MQK786511 NAG786504:NAG786511 NKC786504:NKC786511 NTY786504:NTY786511 ODU786504:ODU786511 ONQ786504:ONQ786511 OXM786504:OXM786511 PHI786504:PHI786511 PRE786504:PRE786511 QBA786504:QBA786511 QKW786504:QKW786511 QUS786504:QUS786511 REO786504:REO786511 ROK786504:ROK786511 RYG786504:RYG786511 SIC786504:SIC786511 SRY786504:SRY786511 TBU786504:TBU786511 TLQ786504:TLQ786511 TVM786504:TVM786511 UFI786504:UFI786511 UPE786504:UPE786511 UZA786504:UZA786511 VIW786504:VIW786511 VSS786504:VSS786511 WCO786504:WCO786511 WMK786504:WMK786511 WWG786504:WWG786511 Y852040:Y852047 JU852040:JU852047 TQ852040:TQ852047 ADM852040:ADM852047 ANI852040:ANI852047 AXE852040:AXE852047 BHA852040:BHA852047 BQW852040:BQW852047 CAS852040:CAS852047 CKO852040:CKO852047 CUK852040:CUK852047 DEG852040:DEG852047 DOC852040:DOC852047 DXY852040:DXY852047 EHU852040:EHU852047 ERQ852040:ERQ852047 FBM852040:FBM852047 FLI852040:FLI852047 FVE852040:FVE852047 GFA852040:GFA852047 GOW852040:GOW852047 GYS852040:GYS852047 HIO852040:HIO852047 HSK852040:HSK852047 ICG852040:ICG852047 IMC852040:IMC852047 IVY852040:IVY852047 JFU852040:JFU852047 JPQ852040:JPQ852047 JZM852040:JZM852047 KJI852040:KJI852047 KTE852040:KTE852047 LDA852040:LDA852047 LMW852040:LMW852047 LWS852040:LWS852047 MGO852040:MGO852047 MQK852040:MQK852047 NAG852040:NAG852047 NKC852040:NKC852047 NTY852040:NTY852047 ODU852040:ODU852047 ONQ852040:ONQ852047 OXM852040:OXM852047 PHI852040:PHI852047 PRE852040:PRE852047 QBA852040:QBA852047 QKW852040:QKW852047 QUS852040:QUS852047 REO852040:REO852047 ROK852040:ROK852047 RYG852040:RYG852047 SIC852040:SIC852047 SRY852040:SRY852047 TBU852040:TBU852047 TLQ852040:TLQ852047 TVM852040:TVM852047 UFI852040:UFI852047 UPE852040:UPE852047 UZA852040:UZA852047 VIW852040:VIW852047 VSS852040:VSS852047 WCO852040:WCO852047 WMK852040:WMK852047 WWG852040:WWG852047 Y917576:Y917583 JU917576:JU917583 TQ917576:TQ917583 ADM917576:ADM917583 ANI917576:ANI917583 AXE917576:AXE917583 BHA917576:BHA917583 BQW917576:BQW917583 CAS917576:CAS917583 CKO917576:CKO917583 CUK917576:CUK917583 DEG917576:DEG917583 DOC917576:DOC917583 DXY917576:DXY917583 EHU917576:EHU917583 ERQ917576:ERQ917583 FBM917576:FBM917583 FLI917576:FLI917583 FVE917576:FVE917583 GFA917576:GFA917583 GOW917576:GOW917583 GYS917576:GYS917583 HIO917576:HIO917583 HSK917576:HSK917583 ICG917576:ICG917583 IMC917576:IMC917583 IVY917576:IVY917583 JFU917576:JFU917583 JPQ917576:JPQ917583 JZM917576:JZM917583 KJI917576:KJI917583 KTE917576:KTE917583 LDA917576:LDA917583 LMW917576:LMW917583 LWS917576:LWS917583 MGO917576:MGO917583 MQK917576:MQK917583 NAG917576:NAG917583 NKC917576:NKC917583 NTY917576:NTY917583 ODU917576:ODU917583 ONQ917576:ONQ917583 OXM917576:OXM917583 PHI917576:PHI917583 PRE917576:PRE917583 QBA917576:QBA917583 QKW917576:QKW917583 QUS917576:QUS917583 REO917576:REO917583 ROK917576:ROK917583 RYG917576:RYG917583 SIC917576:SIC917583 SRY917576:SRY917583 TBU917576:TBU917583 TLQ917576:TLQ917583 TVM917576:TVM917583 UFI917576:UFI917583 UPE917576:UPE917583 UZA917576:UZA917583 VIW917576:VIW917583 VSS917576:VSS917583 WCO917576:WCO917583 WMK917576:WMK917583 WWG917576:WWG917583 Y983112:Y983119 JU983112:JU983119 TQ983112:TQ983119 ADM983112:ADM983119 ANI983112:ANI983119 AXE983112:AXE983119 BHA983112:BHA983119 BQW983112:BQW983119 CAS983112:CAS983119 CKO983112:CKO983119 CUK983112:CUK983119 DEG983112:DEG983119 DOC983112:DOC983119 DXY983112:DXY983119 EHU983112:EHU983119 ERQ983112:ERQ983119 FBM983112:FBM983119 FLI983112:FLI983119 FVE983112:FVE983119 GFA983112:GFA983119 GOW983112:GOW983119 GYS983112:GYS983119 HIO983112:HIO983119 HSK983112:HSK983119 ICG983112:ICG983119 IMC983112:IMC983119 IVY983112:IVY983119 JFU983112:JFU983119 JPQ983112:JPQ983119 JZM983112:JZM983119 KJI983112:KJI983119 KTE983112:KTE983119 LDA983112:LDA983119 LMW983112:LMW983119 LWS983112:LWS983119 MGO983112:MGO983119 MQK983112:MQK983119 NAG983112:NAG983119 NKC983112:NKC983119 NTY983112:NTY983119 ODU983112:ODU983119 ONQ983112:ONQ983119 OXM983112:OXM983119 PHI983112:PHI983119 PRE983112:PRE983119 QBA983112:QBA983119 QKW983112:QKW983119 QUS983112:QUS983119 REO983112:REO983119 ROK983112:ROK983119 RYG983112:RYG983119 SIC983112:SIC983119 SRY983112:SRY983119 TBU983112:TBU983119 TLQ983112:TLQ983119 TVM983112:TVM983119 UFI983112:UFI983119 UPE983112:UPE983119 UZA983112:UZA983119 VIW983112:VIW983119 VSS983112:VSS983119 WCO983112:WCO983119 WMK983112:WMK983119 WWG983112:WWG983119 AD72:AD79 JZ72:JZ79 TV72:TV79 ADR72:ADR79 ANN72:ANN79 AXJ72:AXJ79 BHF72:BHF79 BRB72:BRB79 CAX72:CAX79 CKT72:CKT79 CUP72:CUP79 DEL72:DEL79 DOH72:DOH79 DYD72:DYD79 EHZ72:EHZ79 ERV72:ERV79 FBR72:FBR79 FLN72:FLN79 FVJ72:FVJ79 GFF72:GFF79 GPB72:GPB79 GYX72:GYX79 HIT72:HIT79 HSP72:HSP79 ICL72:ICL79 IMH72:IMH79 IWD72:IWD79 JFZ72:JFZ79 JPV72:JPV79 JZR72:JZR79 KJN72:KJN79 KTJ72:KTJ79 LDF72:LDF79 LNB72:LNB79 LWX72:LWX79 MGT72:MGT79 MQP72:MQP79 NAL72:NAL79 NKH72:NKH79 NUD72:NUD79 ODZ72:ODZ79 ONV72:ONV79 OXR72:OXR79 PHN72:PHN79 PRJ72:PRJ79 QBF72:QBF79 QLB72:QLB79 QUX72:QUX79 RET72:RET79 ROP72:ROP79 RYL72:RYL79 SIH72:SIH79 SSD72:SSD79 TBZ72:TBZ79 TLV72:TLV79 TVR72:TVR79 UFN72:UFN79 UPJ72:UPJ79 UZF72:UZF79 VJB72:VJB79 VSX72:VSX79 WCT72:WCT79 WMP72:WMP79 WWL72:WWL79 AD65608:AD65615 JZ65608:JZ65615 TV65608:TV65615 ADR65608:ADR65615 ANN65608:ANN65615 AXJ65608:AXJ65615 BHF65608:BHF65615 BRB65608:BRB65615 CAX65608:CAX65615 CKT65608:CKT65615 CUP65608:CUP65615 DEL65608:DEL65615 DOH65608:DOH65615 DYD65608:DYD65615 EHZ65608:EHZ65615 ERV65608:ERV65615 FBR65608:FBR65615 FLN65608:FLN65615 FVJ65608:FVJ65615 GFF65608:GFF65615 GPB65608:GPB65615 GYX65608:GYX65615 HIT65608:HIT65615 HSP65608:HSP65615 ICL65608:ICL65615 IMH65608:IMH65615 IWD65608:IWD65615 JFZ65608:JFZ65615 JPV65608:JPV65615 JZR65608:JZR65615 KJN65608:KJN65615 KTJ65608:KTJ65615 LDF65608:LDF65615 LNB65608:LNB65615 LWX65608:LWX65615 MGT65608:MGT65615 MQP65608:MQP65615 NAL65608:NAL65615 NKH65608:NKH65615 NUD65608:NUD65615 ODZ65608:ODZ65615 ONV65608:ONV65615 OXR65608:OXR65615 PHN65608:PHN65615 PRJ65608:PRJ65615 QBF65608:QBF65615 QLB65608:QLB65615 QUX65608:QUX65615 RET65608:RET65615 ROP65608:ROP65615 RYL65608:RYL65615 SIH65608:SIH65615 SSD65608:SSD65615 TBZ65608:TBZ65615 TLV65608:TLV65615 TVR65608:TVR65615 UFN65608:UFN65615 UPJ65608:UPJ65615 UZF65608:UZF65615 VJB65608:VJB65615 VSX65608:VSX65615 WCT65608:WCT65615 WMP65608:WMP65615 WWL65608:WWL65615 AD131144:AD131151 JZ131144:JZ131151 TV131144:TV131151 ADR131144:ADR131151 ANN131144:ANN131151 AXJ131144:AXJ131151 BHF131144:BHF131151 BRB131144:BRB131151 CAX131144:CAX131151 CKT131144:CKT131151 CUP131144:CUP131151 DEL131144:DEL131151 DOH131144:DOH131151 DYD131144:DYD131151 EHZ131144:EHZ131151 ERV131144:ERV131151 FBR131144:FBR131151 FLN131144:FLN131151 FVJ131144:FVJ131151 GFF131144:GFF131151 GPB131144:GPB131151 GYX131144:GYX131151 HIT131144:HIT131151 HSP131144:HSP131151 ICL131144:ICL131151 IMH131144:IMH131151 IWD131144:IWD131151 JFZ131144:JFZ131151 JPV131144:JPV131151 JZR131144:JZR131151 KJN131144:KJN131151 KTJ131144:KTJ131151 LDF131144:LDF131151 LNB131144:LNB131151 LWX131144:LWX131151 MGT131144:MGT131151 MQP131144:MQP131151 NAL131144:NAL131151 NKH131144:NKH131151 NUD131144:NUD131151 ODZ131144:ODZ131151 ONV131144:ONV131151 OXR131144:OXR131151 PHN131144:PHN131151 PRJ131144:PRJ131151 QBF131144:QBF131151 QLB131144:QLB131151 QUX131144:QUX131151 RET131144:RET131151 ROP131144:ROP131151 RYL131144:RYL131151 SIH131144:SIH131151 SSD131144:SSD131151 TBZ131144:TBZ131151 TLV131144:TLV131151 TVR131144:TVR131151 UFN131144:UFN131151 UPJ131144:UPJ131151 UZF131144:UZF131151 VJB131144:VJB131151 VSX131144:VSX131151 WCT131144:WCT131151 WMP131144:WMP131151 WWL131144:WWL131151 AD196680:AD196687 JZ196680:JZ196687 TV196680:TV196687 ADR196680:ADR196687 ANN196680:ANN196687 AXJ196680:AXJ196687 BHF196680:BHF196687 BRB196680:BRB196687 CAX196680:CAX196687 CKT196680:CKT196687 CUP196680:CUP196687 DEL196680:DEL196687 DOH196680:DOH196687 DYD196680:DYD196687 EHZ196680:EHZ196687 ERV196680:ERV196687 FBR196680:FBR196687 FLN196680:FLN196687 FVJ196680:FVJ196687 GFF196680:GFF196687 GPB196680:GPB196687 GYX196680:GYX196687 HIT196680:HIT196687 HSP196680:HSP196687 ICL196680:ICL196687 IMH196680:IMH196687 IWD196680:IWD196687 JFZ196680:JFZ196687 JPV196680:JPV196687 JZR196680:JZR196687 KJN196680:KJN196687 KTJ196680:KTJ196687 LDF196680:LDF196687 LNB196680:LNB196687 LWX196680:LWX196687 MGT196680:MGT196687 MQP196680:MQP196687 NAL196680:NAL196687 NKH196680:NKH196687 NUD196680:NUD196687 ODZ196680:ODZ196687 ONV196680:ONV196687 OXR196680:OXR196687 PHN196680:PHN196687 PRJ196680:PRJ196687 QBF196680:QBF196687 QLB196680:QLB196687 QUX196680:QUX196687 RET196680:RET196687 ROP196680:ROP196687 RYL196680:RYL196687 SIH196680:SIH196687 SSD196680:SSD196687 TBZ196680:TBZ196687 TLV196680:TLV196687 TVR196680:TVR196687 UFN196680:UFN196687 UPJ196680:UPJ196687 UZF196680:UZF196687 VJB196680:VJB196687 VSX196680:VSX196687 WCT196680:WCT196687 WMP196680:WMP196687 WWL196680:WWL196687 AD262216:AD262223 JZ262216:JZ262223 TV262216:TV262223 ADR262216:ADR262223 ANN262216:ANN262223 AXJ262216:AXJ262223 BHF262216:BHF262223 BRB262216:BRB262223 CAX262216:CAX262223 CKT262216:CKT262223 CUP262216:CUP262223 DEL262216:DEL262223 DOH262216:DOH262223 DYD262216:DYD262223 EHZ262216:EHZ262223 ERV262216:ERV262223 FBR262216:FBR262223 FLN262216:FLN262223 FVJ262216:FVJ262223 GFF262216:GFF262223 GPB262216:GPB262223 GYX262216:GYX262223 HIT262216:HIT262223 HSP262216:HSP262223 ICL262216:ICL262223 IMH262216:IMH262223 IWD262216:IWD262223 JFZ262216:JFZ262223 JPV262216:JPV262223 JZR262216:JZR262223 KJN262216:KJN262223 KTJ262216:KTJ262223 LDF262216:LDF262223 LNB262216:LNB262223 LWX262216:LWX262223 MGT262216:MGT262223 MQP262216:MQP262223 NAL262216:NAL262223 NKH262216:NKH262223 NUD262216:NUD262223 ODZ262216:ODZ262223 ONV262216:ONV262223 OXR262216:OXR262223 PHN262216:PHN262223 PRJ262216:PRJ262223 QBF262216:QBF262223 QLB262216:QLB262223 QUX262216:QUX262223 RET262216:RET262223 ROP262216:ROP262223 RYL262216:RYL262223 SIH262216:SIH262223 SSD262216:SSD262223 TBZ262216:TBZ262223 TLV262216:TLV262223 TVR262216:TVR262223 UFN262216:UFN262223 UPJ262216:UPJ262223 UZF262216:UZF262223 VJB262216:VJB262223 VSX262216:VSX262223 WCT262216:WCT262223 WMP262216:WMP262223 WWL262216:WWL262223 AD327752:AD327759 JZ327752:JZ327759 TV327752:TV327759 ADR327752:ADR327759 ANN327752:ANN327759 AXJ327752:AXJ327759 BHF327752:BHF327759 BRB327752:BRB327759 CAX327752:CAX327759 CKT327752:CKT327759 CUP327752:CUP327759 DEL327752:DEL327759 DOH327752:DOH327759 DYD327752:DYD327759 EHZ327752:EHZ327759 ERV327752:ERV327759 FBR327752:FBR327759 FLN327752:FLN327759 FVJ327752:FVJ327759 GFF327752:GFF327759 GPB327752:GPB327759 GYX327752:GYX327759 HIT327752:HIT327759 HSP327752:HSP327759 ICL327752:ICL327759 IMH327752:IMH327759 IWD327752:IWD327759 JFZ327752:JFZ327759 JPV327752:JPV327759 JZR327752:JZR327759 KJN327752:KJN327759 KTJ327752:KTJ327759 LDF327752:LDF327759 LNB327752:LNB327759 LWX327752:LWX327759 MGT327752:MGT327759 MQP327752:MQP327759 NAL327752:NAL327759 NKH327752:NKH327759 NUD327752:NUD327759 ODZ327752:ODZ327759 ONV327752:ONV327759 OXR327752:OXR327759 PHN327752:PHN327759 PRJ327752:PRJ327759 QBF327752:QBF327759 QLB327752:QLB327759 QUX327752:QUX327759 RET327752:RET327759 ROP327752:ROP327759 RYL327752:RYL327759 SIH327752:SIH327759 SSD327752:SSD327759 TBZ327752:TBZ327759 TLV327752:TLV327759 TVR327752:TVR327759 UFN327752:UFN327759 UPJ327752:UPJ327759 UZF327752:UZF327759 VJB327752:VJB327759 VSX327752:VSX327759 WCT327752:WCT327759 WMP327752:WMP327759 WWL327752:WWL327759 AD393288:AD393295 JZ393288:JZ393295 TV393288:TV393295 ADR393288:ADR393295 ANN393288:ANN393295 AXJ393288:AXJ393295 BHF393288:BHF393295 BRB393288:BRB393295 CAX393288:CAX393295 CKT393288:CKT393295 CUP393288:CUP393295 DEL393288:DEL393295 DOH393288:DOH393295 DYD393288:DYD393295 EHZ393288:EHZ393295 ERV393288:ERV393295 FBR393288:FBR393295 FLN393288:FLN393295 FVJ393288:FVJ393295 GFF393288:GFF393295 GPB393288:GPB393295 GYX393288:GYX393295 HIT393288:HIT393295 HSP393288:HSP393295 ICL393288:ICL393295 IMH393288:IMH393295 IWD393288:IWD393295 JFZ393288:JFZ393295 JPV393288:JPV393295 JZR393288:JZR393295 KJN393288:KJN393295 KTJ393288:KTJ393295 LDF393288:LDF393295 LNB393288:LNB393295 LWX393288:LWX393295 MGT393288:MGT393295 MQP393288:MQP393295 NAL393288:NAL393295 NKH393288:NKH393295 NUD393288:NUD393295 ODZ393288:ODZ393295 ONV393288:ONV393295 OXR393288:OXR393295 PHN393288:PHN393295 PRJ393288:PRJ393295 QBF393288:QBF393295 QLB393288:QLB393295 QUX393288:QUX393295 RET393288:RET393295 ROP393288:ROP393295 RYL393288:RYL393295 SIH393288:SIH393295 SSD393288:SSD393295 TBZ393288:TBZ393295 TLV393288:TLV393295 TVR393288:TVR393295 UFN393288:UFN393295 UPJ393288:UPJ393295 UZF393288:UZF393295 VJB393288:VJB393295 VSX393288:VSX393295 WCT393288:WCT393295 WMP393288:WMP393295 WWL393288:WWL393295 AD458824:AD458831 JZ458824:JZ458831 TV458824:TV458831 ADR458824:ADR458831 ANN458824:ANN458831 AXJ458824:AXJ458831 BHF458824:BHF458831 BRB458824:BRB458831 CAX458824:CAX458831 CKT458824:CKT458831 CUP458824:CUP458831 DEL458824:DEL458831 DOH458824:DOH458831 DYD458824:DYD458831 EHZ458824:EHZ458831 ERV458824:ERV458831 FBR458824:FBR458831 FLN458824:FLN458831 FVJ458824:FVJ458831 GFF458824:GFF458831 GPB458824:GPB458831 GYX458824:GYX458831 HIT458824:HIT458831 HSP458824:HSP458831 ICL458824:ICL458831 IMH458824:IMH458831 IWD458824:IWD458831 JFZ458824:JFZ458831 JPV458824:JPV458831 JZR458824:JZR458831 KJN458824:KJN458831 KTJ458824:KTJ458831 LDF458824:LDF458831 LNB458824:LNB458831 LWX458824:LWX458831 MGT458824:MGT458831 MQP458824:MQP458831 NAL458824:NAL458831 NKH458824:NKH458831 NUD458824:NUD458831 ODZ458824:ODZ458831 ONV458824:ONV458831 OXR458824:OXR458831 PHN458824:PHN458831 PRJ458824:PRJ458831 QBF458824:QBF458831 QLB458824:QLB458831 QUX458824:QUX458831 RET458824:RET458831 ROP458824:ROP458831 RYL458824:RYL458831 SIH458824:SIH458831 SSD458824:SSD458831 TBZ458824:TBZ458831 TLV458824:TLV458831 TVR458824:TVR458831 UFN458824:UFN458831 UPJ458824:UPJ458831 UZF458824:UZF458831 VJB458824:VJB458831 VSX458824:VSX458831 WCT458824:WCT458831 WMP458824:WMP458831 WWL458824:WWL458831 AD524360:AD524367 JZ524360:JZ524367 TV524360:TV524367 ADR524360:ADR524367 ANN524360:ANN524367 AXJ524360:AXJ524367 BHF524360:BHF524367 BRB524360:BRB524367 CAX524360:CAX524367 CKT524360:CKT524367 CUP524360:CUP524367 DEL524360:DEL524367 DOH524360:DOH524367 DYD524360:DYD524367 EHZ524360:EHZ524367 ERV524360:ERV524367 FBR524360:FBR524367 FLN524360:FLN524367 FVJ524360:FVJ524367 GFF524360:GFF524367 GPB524360:GPB524367 GYX524360:GYX524367 HIT524360:HIT524367 HSP524360:HSP524367 ICL524360:ICL524367 IMH524360:IMH524367 IWD524360:IWD524367 JFZ524360:JFZ524367 JPV524360:JPV524367 JZR524360:JZR524367 KJN524360:KJN524367 KTJ524360:KTJ524367 LDF524360:LDF524367 LNB524360:LNB524367 LWX524360:LWX524367 MGT524360:MGT524367 MQP524360:MQP524367 NAL524360:NAL524367 NKH524360:NKH524367 NUD524360:NUD524367 ODZ524360:ODZ524367 ONV524360:ONV524367 OXR524360:OXR524367 PHN524360:PHN524367 PRJ524360:PRJ524367 QBF524360:QBF524367 QLB524360:QLB524367 QUX524360:QUX524367 RET524360:RET524367 ROP524360:ROP524367 RYL524360:RYL524367 SIH524360:SIH524367 SSD524360:SSD524367 TBZ524360:TBZ524367 TLV524360:TLV524367 TVR524360:TVR524367 UFN524360:UFN524367 UPJ524360:UPJ524367 UZF524360:UZF524367 VJB524360:VJB524367 VSX524360:VSX524367 WCT524360:WCT524367 WMP524360:WMP524367 WWL524360:WWL524367 AD589896:AD589903 JZ589896:JZ589903 TV589896:TV589903 ADR589896:ADR589903 ANN589896:ANN589903 AXJ589896:AXJ589903 BHF589896:BHF589903 BRB589896:BRB589903 CAX589896:CAX589903 CKT589896:CKT589903 CUP589896:CUP589903 DEL589896:DEL589903 DOH589896:DOH589903 DYD589896:DYD589903 EHZ589896:EHZ589903 ERV589896:ERV589903 FBR589896:FBR589903 FLN589896:FLN589903 FVJ589896:FVJ589903 GFF589896:GFF589903 GPB589896:GPB589903 GYX589896:GYX589903 HIT589896:HIT589903 HSP589896:HSP589903 ICL589896:ICL589903 IMH589896:IMH589903 IWD589896:IWD589903 JFZ589896:JFZ589903 JPV589896:JPV589903 JZR589896:JZR589903 KJN589896:KJN589903 KTJ589896:KTJ589903 LDF589896:LDF589903 LNB589896:LNB589903 LWX589896:LWX589903 MGT589896:MGT589903 MQP589896:MQP589903 NAL589896:NAL589903 NKH589896:NKH589903 NUD589896:NUD589903 ODZ589896:ODZ589903 ONV589896:ONV589903 OXR589896:OXR589903 PHN589896:PHN589903 PRJ589896:PRJ589903 QBF589896:QBF589903 QLB589896:QLB589903 QUX589896:QUX589903 RET589896:RET589903 ROP589896:ROP589903 RYL589896:RYL589903 SIH589896:SIH589903 SSD589896:SSD589903 TBZ589896:TBZ589903 TLV589896:TLV589903 TVR589896:TVR589903 UFN589896:UFN589903 UPJ589896:UPJ589903 UZF589896:UZF589903 VJB589896:VJB589903 VSX589896:VSX589903 WCT589896:WCT589903 WMP589896:WMP589903 WWL589896:WWL589903 AD655432:AD655439 JZ655432:JZ655439 TV655432:TV655439 ADR655432:ADR655439 ANN655432:ANN655439 AXJ655432:AXJ655439 BHF655432:BHF655439 BRB655432:BRB655439 CAX655432:CAX655439 CKT655432:CKT655439 CUP655432:CUP655439 DEL655432:DEL655439 DOH655432:DOH655439 DYD655432:DYD655439 EHZ655432:EHZ655439 ERV655432:ERV655439 FBR655432:FBR655439 FLN655432:FLN655439 FVJ655432:FVJ655439 GFF655432:GFF655439 GPB655432:GPB655439 GYX655432:GYX655439 HIT655432:HIT655439 HSP655432:HSP655439 ICL655432:ICL655439 IMH655432:IMH655439 IWD655432:IWD655439 JFZ655432:JFZ655439 JPV655432:JPV655439 JZR655432:JZR655439 KJN655432:KJN655439 KTJ655432:KTJ655439 LDF655432:LDF655439 LNB655432:LNB655439 LWX655432:LWX655439 MGT655432:MGT655439 MQP655432:MQP655439 NAL655432:NAL655439 NKH655432:NKH655439 NUD655432:NUD655439 ODZ655432:ODZ655439 ONV655432:ONV655439 OXR655432:OXR655439 PHN655432:PHN655439 PRJ655432:PRJ655439 QBF655432:QBF655439 QLB655432:QLB655439 QUX655432:QUX655439 RET655432:RET655439 ROP655432:ROP655439 RYL655432:RYL655439 SIH655432:SIH655439 SSD655432:SSD655439 TBZ655432:TBZ655439 TLV655432:TLV655439 TVR655432:TVR655439 UFN655432:UFN655439 UPJ655432:UPJ655439 UZF655432:UZF655439 VJB655432:VJB655439 VSX655432:VSX655439 WCT655432:WCT655439 WMP655432:WMP655439 WWL655432:WWL655439 AD720968:AD720975 JZ720968:JZ720975 TV720968:TV720975 ADR720968:ADR720975 ANN720968:ANN720975 AXJ720968:AXJ720975 BHF720968:BHF720975 BRB720968:BRB720975 CAX720968:CAX720975 CKT720968:CKT720975 CUP720968:CUP720975 DEL720968:DEL720975 DOH720968:DOH720975 DYD720968:DYD720975 EHZ720968:EHZ720975 ERV720968:ERV720975 FBR720968:FBR720975 FLN720968:FLN720975 FVJ720968:FVJ720975 GFF720968:GFF720975 GPB720968:GPB720975 GYX720968:GYX720975 HIT720968:HIT720975 HSP720968:HSP720975 ICL720968:ICL720975 IMH720968:IMH720975 IWD720968:IWD720975 JFZ720968:JFZ720975 JPV720968:JPV720975 JZR720968:JZR720975 KJN720968:KJN720975 KTJ720968:KTJ720975 LDF720968:LDF720975 LNB720968:LNB720975 LWX720968:LWX720975 MGT720968:MGT720975 MQP720968:MQP720975 NAL720968:NAL720975 NKH720968:NKH720975 NUD720968:NUD720975 ODZ720968:ODZ720975 ONV720968:ONV720975 OXR720968:OXR720975 PHN720968:PHN720975 PRJ720968:PRJ720975 QBF720968:QBF720975 QLB720968:QLB720975 QUX720968:QUX720975 RET720968:RET720975 ROP720968:ROP720975 RYL720968:RYL720975 SIH720968:SIH720975 SSD720968:SSD720975 TBZ720968:TBZ720975 TLV720968:TLV720975 TVR720968:TVR720975 UFN720968:UFN720975 UPJ720968:UPJ720975 UZF720968:UZF720975 VJB720968:VJB720975 VSX720968:VSX720975 WCT720968:WCT720975 WMP720968:WMP720975 WWL720968:WWL720975 AD786504:AD786511 JZ786504:JZ786511 TV786504:TV786511 ADR786504:ADR786511 ANN786504:ANN786511 AXJ786504:AXJ786511 BHF786504:BHF786511 BRB786504:BRB786511 CAX786504:CAX786511 CKT786504:CKT786511 CUP786504:CUP786511 DEL786504:DEL786511 DOH786504:DOH786511 DYD786504:DYD786511 EHZ786504:EHZ786511 ERV786504:ERV786511 FBR786504:FBR786511 FLN786504:FLN786511 FVJ786504:FVJ786511 GFF786504:GFF786511 GPB786504:GPB786511 GYX786504:GYX786511 HIT786504:HIT786511 HSP786504:HSP786511 ICL786504:ICL786511 IMH786504:IMH786511 IWD786504:IWD786511 JFZ786504:JFZ786511 JPV786504:JPV786511 JZR786504:JZR786511 KJN786504:KJN786511 KTJ786504:KTJ786511 LDF786504:LDF786511 LNB786504:LNB786511 LWX786504:LWX786511 MGT786504:MGT786511 MQP786504:MQP786511 NAL786504:NAL786511 NKH786504:NKH786511 NUD786504:NUD786511 ODZ786504:ODZ786511 ONV786504:ONV786511 OXR786504:OXR786511 PHN786504:PHN786511 PRJ786504:PRJ786511 QBF786504:QBF786511 QLB786504:QLB786511 QUX786504:QUX786511 RET786504:RET786511 ROP786504:ROP786511 RYL786504:RYL786511 SIH786504:SIH786511 SSD786504:SSD786511 TBZ786504:TBZ786511 TLV786504:TLV786511 TVR786504:TVR786511 UFN786504:UFN786511 UPJ786504:UPJ786511 UZF786504:UZF786511 VJB786504:VJB786511 VSX786504:VSX786511 WCT786504:WCT786511 WMP786504:WMP786511 WWL786504:WWL786511 AD852040:AD852047 JZ852040:JZ852047 TV852040:TV852047 ADR852040:ADR852047 ANN852040:ANN852047 AXJ852040:AXJ852047 BHF852040:BHF852047 BRB852040:BRB852047 CAX852040:CAX852047 CKT852040:CKT852047 CUP852040:CUP852047 DEL852040:DEL852047 DOH852040:DOH852047 DYD852040:DYD852047 EHZ852040:EHZ852047 ERV852040:ERV852047 FBR852040:FBR852047 FLN852040:FLN852047 FVJ852040:FVJ852047 GFF852040:GFF852047 GPB852040:GPB852047 GYX852040:GYX852047 HIT852040:HIT852047 HSP852040:HSP852047 ICL852040:ICL852047 IMH852040:IMH852047 IWD852040:IWD852047 JFZ852040:JFZ852047 JPV852040:JPV852047 JZR852040:JZR852047 KJN852040:KJN852047 KTJ852040:KTJ852047 LDF852040:LDF852047 LNB852040:LNB852047 LWX852040:LWX852047 MGT852040:MGT852047 MQP852040:MQP852047 NAL852040:NAL852047 NKH852040:NKH852047 NUD852040:NUD852047 ODZ852040:ODZ852047 ONV852040:ONV852047 OXR852040:OXR852047 PHN852040:PHN852047 PRJ852040:PRJ852047 QBF852040:QBF852047 QLB852040:QLB852047 QUX852040:QUX852047 RET852040:RET852047 ROP852040:ROP852047 RYL852040:RYL852047 SIH852040:SIH852047 SSD852040:SSD852047 TBZ852040:TBZ852047 TLV852040:TLV852047 TVR852040:TVR852047 UFN852040:UFN852047 UPJ852040:UPJ852047 UZF852040:UZF852047 VJB852040:VJB852047 VSX852040:VSX852047 WCT852040:WCT852047 WMP852040:WMP852047 WWL852040:WWL852047 AD917576:AD917583 JZ917576:JZ917583 TV917576:TV917583 ADR917576:ADR917583 ANN917576:ANN917583 AXJ917576:AXJ917583 BHF917576:BHF917583 BRB917576:BRB917583 CAX917576:CAX917583 CKT917576:CKT917583 CUP917576:CUP917583 DEL917576:DEL917583 DOH917576:DOH917583 DYD917576:DYD917583 EHZ917576:EHZ917583 ERV917576:ERV917583 FBR917576:FBR917583 FLN917576:FLN917583 FVJ917576:FVJ917583 GFF917576:GFF917583 GPB917576:GPB917583 GYX917576:GYX917583 HIT917576:HIT917583 HSP917576:HSP917583 ICL917576:ICL917583 IMH917576:IMH917583 IWD917576:IWD917583 JFZ917576:JFZ917583 JPV917576:JPV917583 JZR917576:JZR917583 KJN917576:KJN917583 KTJ917576:KTJ917583 LDF917576:LDF917583 LNB917576:LNB917583 LWX917576:LWX917583 MGT917576:MGT917583 MQP917576:MQP917583 NAL917576:NAL917583 NKH917576:NKH917583 NUD917576:NUD917583 ODZ917576:ODZ917583 ONV917576:ONV917583 OXR917576:OXR917583 PHN917576:PHN917583 PRJ917576:PRJ917583 QBF917576:QBF917583 QLB917576:QLB917583 QUX917576:QUX917583 RET917576:RET917583 ROP917576:ROP917583 RYL917576:RYL917583 SIH917576:SIH917583 SSD917576:SSD917583 TBZ917576:TBZ917583 TLV917576:TLV917583 TVR917576:TVR917583 UFN917576:UFN917583 UPJ917576:UPJ917583 UZF917576:UZF917583 VJB917576:VJB917583 VSX917576:VSX917583 WCT917576:WCT917583 WMP917576:WMP917583 WWL917576:WWL917583 AD983112:AD983119 JZ983112:JZ983119 TV983112:TV983119 ADR983112:ADR983119 ANN983112:ANN983119 AXJ983112:AXJ983119 BHF983112:BHF983119 BRB983112:BRB983119 CAX983112:CAX983119 CKT983112:CKT983119 CUP983112:CUP983119 DEL983112:DEL983119 DOH983112:DOH983119 DYD983112:DYD983119 EHZ983112:EHZ983119 ERV983112:ERV983119 FBR983112:FBR983119 FLN983112:FLN983119 FVJ983112:FVJ983119 GFF983112:GFF983119 GPB983112:GPB983119 GYX983112:GYX983119 HIT983112:HIT983119 HSP983112:HSP983119 ICL983112:ICL983119 IMH983112:IMH983119 IWD983112:IWD983119 JFZ983112:JFZ983119 JPV983112:JPV983119 JZR983112:JZR983119 KJN983112:KJN983119 KTJ983112:KTJ983119 LDF983112:LDF983119 LNB983112:LNB983119 LWX983112:LWX983119 MGT983112:MGT983119 MQP983112:MQP983119 NAL983112:NAL983119 NKH983112:NKH983119 NUD983112:NUD983119 ODZ983112:ODZ983119 ONV983112:ONV983119 OXR983112:OXR983119 PHN983112:PHN983119 PRJ983112:PRJ983119 QBF983112:QBF983119 QLB983112:QLB983119 QUX983112:QUX983119 RET983112:RET983119 ROP983112:ROP983119 RYL983112:RYL983119 SIH983112:SIH983119 SSD983112:SSD983119 TBZ983112:TBZ983119 TLV983112:TLV983119 TVR983112:TVR983119 UFN983112:UFN983119 UPJ983112:UPJ983119 UZF983112:UZF983119 VJB983112:VJB983119 VSX983112:VSX983119 WCT983112:WCT983119 Y74:Y79" xr:uid="{00000000-0002-0000-0800-000007000000}">
      <formula1>0</formula1>
      <formula2>3</formula2>
    </dataValidation>
    <dataValidation type="whole" showDropDown="1" showInputMessage="1" showErrorMessage="1" error="Môže byť iba _x000a_1, 2, 3, 4, 5, 6, 7, 8, 9 - ak prvá číslica je 0_x000a__x000a_0, 1, 2                           - ak prvá číslica je 1" prompt="        Musí byť iba _x000a__x000a_1, 2, 3, 4, 5, 6, 7, 8, 9  _x000a_  (ak prvá číslica je 0)_x000a__x000a_           0, 1, 2 _x000a_  (ak prvá číslica je 1)" sqref="WWO983112:WWO983119 KE8:KE9 UA8:UA9 ADW8:ADW9 ANS8:ANS9 AXO8:AXO9 BHK8:BHK9 BRG8:BRG9 CBC8:CBC9 CKY8:CKY9 CUU8:CUU9 DEQ8:DEQ9 DOM8:DOM9 DYI8:DYI9 EIE8:EIE9 ESA8:ESA9 FBW8:FBW9 FLS8:FLS9 FVO8:FVO9 GFK8:GFK9 GPG8:GPG9 GZC8:GZC9 HIY8:HIY9 HSU8:HSU9 ICQ8:ICQ9 IMM8:IMM9 IWI8:IWI9 JGE8:JGE9 JQA8:JQA9 JZW8:JZW9 KJS8:KJS9 KTO8:KTO9 LDK8:LDK9 LNG8:LNG9 LXC8:LXC9 MGY8:MGY9 MQU8:MQU9 NAQ8:NAQ9 NKM8:NKM9 NUI8:NUI9 OEE8:OEE9 OOA8:OOA9 OXW8:OXW9 PHS8:PHS9 PRO8:PRO9 QBK8:QBK9 QLG8:QLG9 QVC8:QVC9 REY8:REY9 ROU8:ROU9 RYQ8:RYQ9 SIM8:SIM9 SSI8:SSI9 TCE8:TCE9 TMA8:TMA9 TVW8:TVW9 UFS8:UFS9 UPO8:UPO9 UZK8:UZK9 VJG8:VJG9 VTC8:VTC9 WCY8:WCY9 WMU8:WMU9 WWQ8:WWQ9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WMS983112:WMS983119 JG72:JG79 TC72:TC79 ACY72:ACY79 AMU72:AMU79 AWQ72:AWQ79 BGM72:BGM79 BQI72:BQI79 CAE72:CAE79 CKA72:CKA79 CTW72:CTW79 DDS72:DDS79 DNO72:DNO79 DXK72:DXK79 EHG72:EHG79 ERC72:ERC79 FAY72:FAY79 FKU72:FKU79 FUQ72:FUQ79 GEM72:GEM79 GOI72:GOI79 GYE72:GYE79 HIA72:HIA79 HRW72:HRW79 IBS72:IBS79 ILO72:ILO79 IVK72:IVK79 JFG72:JFG79 JPC72:JPC79 JYY72:JYY79 KIU72:KIU79 KSQ72:KSQ79 LCM72:LCM79 LMI72:LMI79 LWE72:LWE79 MGA72:MGA79 MPW72:MPW79 MZS72:MZS79 NJO72:NJO79 NTK72:NTK79 ODG72:ODG79 ONC72:ONC79 OWY72:OWY79 PGU72:PGU79 PQQ72:PQQ79 QAM72:QAM79 QKI72:QKI79 QUE72:QUE79 REA72:REA79 RNW72:RNW79 RXS72:RXS79 SHO72:SHO79 SRK72:SRK79 TBG72:TBG79 TLC72:TLC79 TUY72:TUY79 UEU72:UEU79 UOQ72:UOQ79 UYM72:UYM79 VII72:VII79 VSE72:VSE79 WCA72:WCA79 WLW72:WLW79 WVS72:WVS79 K65608:K65615 JG65608:JG65615 TC65608:TC65615 ACY65608:ACY65615 AMU65608:AMU65615 AWQ65608:AWQ65615 BGM65608:BGM65615 BQI65608:BQI65615 CAE65608:CAE65615 CKA65608:CKA65615 CTW65608:CTW65615 DDS65608:DDS65615 DNO65608:DNO65615 DXK65608:DXK65615 EHG65608:EHG65615 ERC65608:ERC65615 FAY65608:FAY65615 FKU65608:FKU65615 FUQ65608:FUQ65615 GEM65608:GEM65615 GOI65608:GOI65615 GYE65608:GYE65615 HIA65608:HIA65615 HRW65608:HRW65615 IBS65608:IBS65615 ILO65608:ILO65615 IVK65608:IVK65615 JFG65608:JFG65615 JPC65608:JPC65615 JYY65608:JYY65615 KIU65608:KIU65615 KSQ65608:KSQ65615 LCM65608:LCM65615 LMI65608:LMI65615 LWE65608:LWE65615 MGA65608:MGA65615 MPW65608:MPW65615 MZS65608:MZS65615 NJO65608:NJO65615 NTK65608:NTK65615 ODG65608:ODG65615 ONC65608:ONC65615 OWY65608:OWY65615 PGU65608:PGU65615 PQQ65608:PQQ65615 QAM65608:QAM65615 QKI65608:QKI65615 QUE65608:QUE65615 REA65608:REA65615 RNW65608:RNW65615 RXS65608:RXS65615 SHO65608:SHO65615 SRK65608:SRK65615 TBG65608:TBG65615 TLC65608:TLC65615 TUY65608:TUY65615 UEU65608:UEU65615 UOQ65608:UOQ65615 UYM65608:UYM65615 VII65608:VII65615 VSE65608:VSE65615 WCA65608:WCA65615 WLW65608:WLW65615 WVS65608:WVS65615 K131144:K131151 JG131144:JG131151 TC131144:TC131151 ACY131144:ACY131151 AMU131144:AMU131151 AWQ131144:AWQ131151 BGM131144:BGM131151 BQI131144:BQI131151 CAE131144:CAE131151 CKA131144:CKA131151 CTW131144:CTW131151 DDS131144:DDS131151 DNO131144:DNO131151 DXK131144:DXK131151 EHG131144:EHG131151 ERC131144:ERC131151 FAY131144:FAY131151 FKU131144:FKU131151 FUQ131144:FUQ131151 GEM131144:GEM131151 GOI131144:GOI131151 GYE131144:GYE131151 HIA131144:HIA131151 HRW131144:HRW131151 IBS131144:IBS131151 ILO131144:ILO131151 IVK131144:IVK131151 JFG131144:JFG131151 JPC131144:JPC131151 JYY131144:JYY131151 KIU131144:KIU131151 KSQ131144:KSQ131151 LCM131144:LCM131151 LMI131144:LMI131151 LWE131144:LWE131151 MGA131144:MGA131151 MPW131144:MPW131151 MZS131144:MZS131151 NJO131144:NJO131151 NTK131144:NTK131151 ODG131144:ODG131151 ONC131144:ONC131151 OWY131144:OWY131151 PGU131144:PGU131151 PQQ131144:PQQ131151 QAM131144:QAM131151 QKI131144:QKI131151 QUE131144:QUE131151 REA131144:REA131151 RNW131144:RNW131151 RXS131144:RXS131151 SHO131144:SHO131151 SRK131144:SRK131151 TBG131144:TBG131151 TLC131144:TLC131151 TUY131144:TUY131151 UEU131144:UEU131151 UOQ131144:UOQ131151 UYM131144:UYM131151 VII131144:VII131151 VSE131144:VSE131151 WCA131144:WCA131151 WLW131144:WLW131151 WVS131144:WVS131151 K196680:K196687 JG196680:JG196687 TC196680:TC196687 ACY196680:ACY196687 AMU196680:AMU196687 AWQ196680:AWQ196687 BGM196680:BGM196687 BQI196680:BQI196687 CAE196680:CAE196687 CKA196680:CKA196687 CTW196680:CTW196687 DDS196680:DDS196687 DNO196680:DNO196687 DXK196680:DXK196687 EHG196680:EHG196687 ERC196680:ERC196687 FAY196680:FAY196687 FKU196680:FKU196687 FUQ196680:FUQ196687 GEM196680:GEM196687 GOI196680:GOI196687 GYE196680:GYE196687 HIA196680:HIA196687 HRW196680:HRW196687 IBS196680:IBS196687 ILO196680:ILO196687 IVK196680:IVK196687 JFG196680:JFG196687 JPC196680:JPC196687 JYY196680:JYY196687 KIU196680:KIU196687 KSQ196680:KSQ196687 LCM196680:LCM196687 LMI196680:LMI196687 LWE196680:LWE196687 MGA196680:MGA196687 MPW196680:MPW196687 MZS196680:MZS196687 NJO196680:NJO196687 NTK196680:NTK196687 ODG196680:ODG196687 ONC196680:ONC196687 OWY196680:OWY196687 PGU196680:PGU196687 PQQ196680:PQQ196687 QAM196680:QAM196687 QKI196680:QKI196687 QUE196680:QUE196687 REA196680:REA196687 RNW196680:RNW196687 RXS196680:RXS196687 SHO196680:SHO196687 SRK196680:SRK196687 TBG196680:TBG196687 TLC196680:TLC196687 TUY196680:TUY196687 UEU196680:UEU196687 UOQ196680:UOQ196687 UYM196680:UYM196687 VII196680:VII196687 VSE196680:VSE196687 WCA196680:WCA196687 WLW196680:WLW196687 WVS196680:WVS196687 K262216:K262223 JG262216:JG262223 TC262216:TC262223 ACY262216:ACY262223 AMU262216:AMU262223 AWQ262216:AWQ262223 BGM262216:BGM262223 BQI262216:BQI262223 CAE262216:CAE262223 CKA262216:CKA262223 CTW262216:CTW262223 DDS262216:DDS262223 DNO262216:DNO262223 DXK262216:DXK262223 EHG262216:EHG262223 ERC262216:ERC262223 FAY262216:FAY262223 FKU262216:FKU262223 FUQ262216:FUQ262223 GEM262216:GEM262223 GOI262216:GOI262223 GYE262216:GYE262223 HIA262216:HIA262223 HRW262216:HRW262223 IBS262216:IBS262223 ILO262216:ILO262223 IVK262216:IVK262223 JFG262216:JFG262223 JPC262216:JPC262223 JYY262216:JYY262223 KIU262216:KIU262223 KSQ262216:KSQ262223 LCM262216:LCM262223 LMI262216:LMI262223 LWE262216:LWE262223 MGA262216:MGA262223 MPW262216:MPW262223 MZS262216:MZS262223 NJO262216:NJO262223 NTK262216:NTK262223 ODG262216:ODG262223 ONC262216:ONC262223 OWY262216:OWY262223 PGU262216:PGU262223 PQQ262216:PQQ262223 QAM262216:QAM262223 QKI262216:QKI262223 QUE262216:QUE262223 REA262216:REA262223 RNW262216:RNW262223 RXS262216:RXS262223 SHO262216:SHO262223 SRK262216:SRK262223 TBG262216:TBG262223 TLC262216:TLC262223 TUY262216:TUY262223 UEU262216:UEU262223 UOQ262216:UOQ262223 UYM262216:UYM262223 VII262216:VII262223 VSE262216:VSE262223 WCA262216:WCA262223 WLW262216:WLW262223 WVS262216:WVS262223 K327752:K327759 JG327752:JG327759 TC327752:TC327759 ACY327752:ACY327759 AMU327752:AMU327759 AWQ327752:AWQ327759 BGM327752:BGM327759 BQI327752:BQI327759 CAE327752:CAE327759 CKA327752:CKA327759 CTW327752:CTW327759 DDS327752:DDS327759 DNO327752:DNO327759 DXK327752:DXK327759 EHG327752:EHG327759 ERC327752:ERC327759 FAY327752:FAY327759 FKU327752:FKU327759 FUQ327752:FUQ327759 GEM327752:GEM327759 GOI327752:GOI327759 GYE327752:GYE327759 HIA327752:HIA327759 HRW327752:HRW327759 IBS327752:IBS327759 ILO327752:ILO327759 IVK327752:IVK327759 JFG327752:JFG327759 JPC327752:JPC327759 JYY327752:JYY327759 KIU327752:KIU327759 KSQ327752:KSQ327759 LCM327752:LCM327759 LMI327752:LMI327759 LWE327752:LWE327759 MGA327752:MGA327759 MPW327752:MPW327759 MZS327752:MZS327759 NJO327752:NJO327759 NTK327752:NTK327759 ODG327752:ODG327759 ONC327752:ONC327759 OWY327752:OWY327759 PGU327752:PGU327759 PQQ327752:PQQ327759 QAM327752:QAM327759 QKI327752:QKI327759 QUE327752:QUE327759 REA327752:REA327759 RNW327752:RNW327759 RXS327752:RXS327759 SHO327752:SHO327759 SRK327752:SRK327759 TBG327752:TBG327759 TLC327752:TLC327759 TUY327752:TUY327759 UEU327752:UEU327759 UOQ327752:UOQ327759 UYM327752:UYM327759 VII327752:VII327759 VSE327752:VSE327759 WCA327752:WCA327759 WLW327752:WLW327759 WVS327752:WVS327759 K393288:K393295 JG393288:JG393295 TC393288:TC393295 ACY393288:ACY393295 AMU393288:AMU393295 AWQ393288:AWQ393295 BGM393288:BGM393295 BQI393288:BQI393295 CAE393288:CAE393295 CKA393288:CKA393295 CTW393288:CTW393295 DDS393288:DDS393295 DNO393288:DNO393295 DXK393288:DXK393295 EHG393288:EHG393295 ERC393288:ERC393295 FAY393288:FAY393295 FKU393288:FKU393295 FUQ393288:FUQ393295 GEM393288:GEM393295 GOI393288:GOI393295 GYE393288:GYE393295 HIA393288:HIA393295 HRW393288:HRW393295 IBS393288:IBS393295 ILO393288:ILO393295 IVK393288:IVK393295 JFG393288:JFG393295 JPC393288:JPC393295 JYY393288:JYY393295 KIU393288:KIU393295 KSQ393288:KSQ393295 LCM393288:LCM393295 LMI393288:LMI393295 LWE393288:LWE393295 MGA393288:MGA393295 MPW393288:MPW393295 MZS393288:MZS393295 NJO393288:NJO393295 NTK393288:NTK393295 ODG393288:ODG393295 ONC393288:ONC393295 OWY393288:OWY393295 PGU393288:PGU393295 PQQ393288:PQQ393295 QAM393288:QAM393295 QKI393288:QKI393295 QUE393288:QUE393295 REA393288:REA393295 RNW393288:RNW393295 RXS393288:RXS393295 SHO393288:SHO393295 SRK393288:SRK393295 TBG393288:TBG393295 TLC393288:TLC393295 TUY393288:TUY393295 UEU393288:UEU393295 UOQ393288:UOQ393295 UYM393288:UYM393295 VII393288:VII393295 VSE393288:VSE393295 WCA393288:WCA393295 WLW393288:WLW393295 WVS393288:WVS393295 K458824:K458831 JG458824:JG458831 TC458824:TC458831 ACY458824:ACY458831 AMU458824:AMU458831 AWQ458824:AWQ458831 BGM458824:BGM458831 BQI458824:BQI458831 CAE458824:CAE458831 CKA458824:CKA458831 CTW458824:CTW458831 DDS458824:DDS458831 DNO458824:DNO458831 DXK458824:DXK458831 EHG458824:EHG458831 ERC458824:ERC458831 FAY458824:FAY458831 FKU458824:FKU458831 FUQ458824:FUQ458831 GEM458824:GEM458831 GOI458824:GOI458831 GYE458824:GYE458831 HIA458824:HIA458831 HRW458824:HRW458831 IBS458824:IBS458831 ILO458824:ILO458831 IVK458824:IVK458831 JFG458824:JFG458831 JPC458824:JPC458831 JYY458824:JYY458831 KIU458824:KIU458831 KSQ458824:KSQ458831 LCM458824:LCM458831 LMI458824:LMI458831 LWE458824:LWE458831 MGA458824:MGA458831 MPW458824:MPW458831 MZS458824:MZS458831 NJO458824:NJO458831 NTK458824:NTK458831 ODG458824:ODG458831 ONC458824:ONC458831 OWY458824:OWY458831 PGU458824:PGU458831 PQQ458824:PQQ458831 QAM458824:QAM458831 QKI458824:QKI458831 QUE458824:QUE458831 REA458824:REA458831 RNW458824:RNW458831 RXS458824:RXS458831 SHO458824:SHO458831 SRK458824:SRK458831 TBG458824:TBG458831 TLC458824:TLC458831 TUY458824:TUY458831 UEU458824:UEU458831 UOQ458824:UOQ458831 UYM458824:UYM458831 VII458824:VII458831 VSE458824:VSE458831 WCA458824:WCA458831 WLW458824:WLW458831 WVS458824:WVS458831 K524360:K524367 JG524360:JG524367 TC524360:TC524367 ACY524360:ACY524367 AMU524360:AMU524367 AWQ524360:AWQ524367 BGM524360:BGM524367 BQI524360:BQI524367 CAE524360:CAE524367 CKA524360:CKA524367 CTW524360:CTW524367 DDS524360:DDS524367 DNO524360:DNO524367 DXK524360:DXK524367 EHG524360:EHG524367 ERC524360:ERC524367 FAY524360:FAY524367 FKU524360:FKU524367 FUQ524360:FUQ524367 GEM524360:GEM524367 GOI524360:GOI524367 GYE524360:GYE524367 HIA524360:HIA524367 HRW524360:HRW524367 IBS524360:IBS524367 ILO524360:ILO524367 IVK524360:IVK524367 JFG524360:JFG524367 JPC524360:JPC524367 JYY524360:JYY524367 KIU524360:KIU524367 KSQ524360:KSQ524367 LCM524360:LCM524367 LMI524360:LMI524367 LWE524360:LWE524367 MGA524360:MGA524367 MPW524360:MPW524367 MZS524360:MZS524367 NJO524360:NJO524367 NTK524360:NTK524367 ODG524360:ODG524367 ONC524360:ONC524367 OWY524360:OWY524367 PGU524360:PGU524367 PQQ524360:PQQ524367 QAM524360:QAM524367 QKI524360:QKI524367 QUE524360:QUE524367 REA524360:REA524367 RNW524360:RNW524367 RXS524360:RXS524367 SHO524360:SHO524367 SRK524360:SRK524367 TBG524360:TBG524367 TLC524360:TLC524367 TUY524360:TUY524367 UEU524360:UEU524367 UOQ524360:UOQ524367 UYM524360:UYM524367 VII524360:VII524367 VSE524360:VSE524367 WCA524360:WCA524367 WLW524360:WLW524367 WVS524360:WVS524367 K589896:K589903 JG589896:JG589903 TC589896:TC589903 ACY589896:ACY589903 AMU589896:AMU589903 AWQ589896:AWQ589903 BGM589896:BGM589903 BQI589896:BQI589903 CAE589896:CAE589903 CKA589896:CKA589903 CTW589896:CTW589903 DDS589896:DDS589903 DNO589896:DNO589903 DXK589896:DXK589903 EHG589896:EHG589903 ERC589896:ERC589903 FAY589896:FAY589903 FKU589896:FKU589903 FUQ589896:FUQ589903 GEM589896:GEM589903 GOI589896:GOI589903 GYE589896:GYE589903 HIA589896:HIA589903 HRW589896:HRW589903 IBS589896:IBS589903 ILO589896:ILO589903 IVK589896:IVK589903 JFG589896:JFG589903 JPC589896:JPC589903 JYY589896:JYY589903 KIU589896:KIU589903 KSQ589896:KSQ589903 LCM589896:LCM589903 LMI589896:LMI589903 LWE589896:LWE589903 MGA589896:MGA589903 MPW589896:MPW589903 MZS589896:MZS589903 NJO589896:NJO589903 NTK589896:NTK589903 ODG589896:ODG589903 ONC589896:ONC589903 OWY589896:OWY589903 PGU589896:PGU589903 PQQ589896:PQQ589903 QAM589896:QAM589903 QKI589896:QKI589903 QUE589896:QUE589903 REA589896:REA589903 RNW589896:RNW589903 RXS589896:RXS589903 SHO589896:SHO589903 SRK589896:SRK589903 TBG589896:TBG589903 TLC589896:TLC589903 TUY589896:TUY589903 UEU589896:UEU589903 UOQ589896:UOQ589903 UYM589896:UYM589903 VII589896:VII589903 VSE589896:VSE589903 WCA589896:WCA589903 WLW589896:WLW589903 WVS589896:WVS589903 K655432:K655439 JG655432:JG655439 TC655432:TC655439 ACY655432:ACY655439 AMU655432:AMU655439 AWQ655432:AWQ655439 BGM655432:BGM655439 BQI655432:BQI655439 CAE655432:CAE655439 CKA655432:CKA655439 CTW655432:CTW655439 DDS655432:DDS655439 DNO655432:DNO655439 DXK655432:DXK655439 EHG655432:EHG655439 ERC655432:ERC655439 FAY655432:FAY655439 FKU655432:FKU655439 FUQ655432:FUQ655439 GEM655432:GEM655439 GOI655432:GOI655439 GYE655432:GYE655439 HIA655432:HIA655439 HRW655432:HRW655439 IBS655432:IBS655439 ILO655432:ILO655439 IVK655432:IVK655439 JFG655432:JFG655439 JPC655432:JPC655439 JYY655432:JYY655439 KIU655432:KIU655439 KSQ655432:KSQ655439 LCM655432:LCM655439 LMI655432:LMI655439 LWE655432:LWE655439 MGA655432:MGA655439 MPW655432:MPW655439 MZS655432:MZS655439 NJO655432:NJO655439 NTK655432:NTK655439 ODG655432:ODG655439 ONC655432:ONC655439 OWY655432:OWY655439 PGU655432:PGU655439 PQQ655432:PQQ655439 QAM655432:QAM655439 QKI655432:QKI655439 QUE655432:QUE655439 REA655432:REA655439 RNW655432:RNW655439 RXS655432:RXS655439 SHO655432:SHO655439 SRK655432:SRK655439 TBG655432:TBG655439 TLC655432:TLC655439 TUY655432:TUY655439 UEU655432:UEU655439 UOQ655432:UOQ655439 UYM655432:UYM655439 VII655432:VII655439 VSE655432:VSE655439 WCA655432:WCA655439 WLW655432:WLW655439 WVS655432:WVS655439 K720968:K720975 JG720968:JG720975 TC720968:TC720975 ACY720968:ACY720975 AMU720968:AMU720975 AWQ720968:AWQ720975 BGM720968:BGM720975 BQI720968:BQI720975 CAE720968:CAE720975 CKA720968:CKA720975 CTW720968:CTW720975 DDS720968:DDS720975 DNO720968:DNO720975 DXK720968:DXK720975 EHG720968:EHG720975 ERC720968:ERC720975 FAY720968:FAY720975 FKU720968:FKU720975 FUQ720968:FUQ720975 GEM720968:GEM720975 GOI720968:GOI720975 GYE720968:GYE720975 HIA720968:HIA720975 HRW720968:HRW720975 IBS720968:IBS720975 ILO720968:ILO720975 IVK720968:IVK720975 JFG720968:JFG720975 JPC720968:JPC720975 JYY720968:JYY720975 KIU720968:KIU720975 KSQ720968:KSQ720975 LCM720968:LCM720975 LMI720968:LMI720975 LWE720968:LWE720975 MGA720968:MGA720975 MPW720968:MPW720975 MZS720968:MZS720975 NJO720968:NJO720975 NTK720968:NTK720975 ODG720968:ODG720975 ONC720968:ONC720975 OWY720968:OWY720975 PGU720968:PGU720975 PQQ720968:PQQ720975 QAM720968:QAM720975 QKI720968:QKI720975 QUE720968:QUE720975 REA720968:REA720975 RNW720968:RNW720975 RXS720968:RXS720975 SHO720968:SHO720975 SRK720968:SRK720975 TBG720968:TBG720975 TLC720968:TLC720975 TUY720968:TUY720975 UEU720968:UEU720975 UOQ720968:UOQ720975 UYM720968:UYM720975 VII720968:VII720975 VSE720968:VSE720975 WCA720968:WCA720975 WLW720968:WLW720975 WVS720968:WVS720975 K786504:K786511 JG786504:JG786511 TC786504:TC786511 ACY786504:ACY786511 AMU786504:AMU786511 AWQ786504:AWQ786511 BGM786504:BGM786511 BQI786504:BQI786511 CAE786504:CAE786511 CKA786504:CKA786511 CTW786504:CTW786511 DDS786504:DDS786511 DNO786504:DNO786511 DXK786504:DXK786511 EHG786504:EHG786511 ERC786504:ERC786511 FAY786504:FAY786511 FKU786504:FKU786511 FUQ786504:FUQ786511 GEM786504:GEM786511 GOI786504:GOI786511 GYE786504:GYE786511 HIA786504:HIA786511 HRW786504:HRW786511 IBS786504:IBS786511 ILO786504:ILO786511 IVK786504:IVK786511 JFG786504:JFG786511 JPC786504:JPC786511 JYY786504:JYY786511 KIU786504:KIU786511 KSQ786504:KSQ786511 LCM786504:LCM786511 LMI786504:LMI786511 LWE786504:LWE786511 MGA786504:MGA786511 MPW786504:MPW786511 MZS786504:MZS786511 NJO786504:NJO786511 NTK786504:NTK786511 ODG786504:ODG786511 ONC786504:ONC786511 OWY786504:OWY786511 PGU786504:PGU786511 PQQ786504:PQQ786511 QAM786504:QAM786511 QKI786504:QKI786511 QUE786504:QUE786511 REA786504:REA786511 RNW786504:RNW786511 RXS786504:RXS786511 SHO786504:SHO786511 SRK786504:SRK786511 TBG786504:TBG786511 TLC786504:TLC786511 TUY786504:TUY786511 UEU786504:UEU786511 UOQ786504:UOQ786511 UYM786504:UYM786511 VII786504:VII786511 VSE786504:VSE786511 WCA786504:WCA786511 WLW786504:WLW786511 WVS786504:WVS786511 K852040:K852047 JG852040:JG852047 TC852040:TC852047 ACY852040:ACY852047 AMU852040:AMU852047 AWQ852040:AWQ852047 BGM852040:BGM852047 BQI852040:BQI852047 CAE852040:CAE852047 CKA852040:CKA852047 CTW852040:CTW852047 DDS852040:DDS852047 DNO852040:DNO852047 DXK852040:DXK852047 EHG852040:EHG852047 ERC852040:ERC852047 FAY852040:FAY852047 FKU852040:FKU852047 FUQ852040:FUQ852047 GEM852040:GEM852047 GOI852040:GOI852047 GYE852040:GYE852047 HIA852040:HIA852047 HRW852040:HRW852047 IBS852040:IBS852047 ILO852040:ILO852047 IVK852040:IVK852047 JFG852040:JFG852047 JPC852040:JPC852047 JYY852040:JYY852047 KIU852040:KIU852047 KSQ852040:KSQ852047 LCM852040:LCM852047 LMI852040:LMI852047 LWE852040:LWE852047 MGA852040:MGA852047 MPW852040:MPW852047 MZS852040:MZS852047 NJO852040:NJO852047 NTK852040:NTK852047 ODG852040:ODG852047 ONC852040:ONC852047 OWY852040:OWY852047 PGU852040:PGU852047 PQQ852040:PQQ852047 QAM852040:QAM852047 QKI852040:QKI852047 QUE852040:QUE852047 REA852040:REA852047 RNW852040:RNW852047 RXS852040:RXS852047 SHO852040:SHO852047 SRK852040:SRK852047 TBG852040:TBG852047 TLC852040:TLC852047 TUY852040:TUY852047 UEU852040:UEU852047 UOQ852040:UOQ852047 UYM852040:UYM852047 VII852040:VII852047 VSE852040:VSE852047 WCA852040:WCA852047 WLW852040:WLW852047 WVS852040:WVS852047 K917576:K917583 JG917576:JG917583 TC917576:TC917583 ACY917576:ACY917583 AMU917576:AMU917583 AWQ917576:AWQ917583 BGM917576:BGM917583 BQI917576:BQI917583 CAE917576:CAE917583 CKA917576:CKA917583 CTW917576:CTW917583 DDS917576:DDS917583 DNO917576:DNO917583 DXK917576:DXK917583 EHG917576:EHG917583 ERC917576:ERC917583 FAY917576:FAY917583 FKU917576:FKU917583 FUQ917576:FUQ917583 GEM917576:GEM917583 GOI917576:GOI917583 GYE917576:GYE917583 HIA917576:HIA917583 HRW917576:HRW917583 IBS917576:IBS917583 ILO917576:ILO917583 IVK917576:IVK917583 JFG917576:JFG917583 JPC917576:JPC917583 JYY917576:JYY917583 KIU917576:KIU917583 KSQ917576:KSQ917583 LCM917576:LCM917583 LMI917576:LMI917583 LWE917576:LWE917583 MGA917576:MGA917583 MPW917576:MPW917583 MZS917576:MZS917583 NJO917576:NJO917583 NTK917576:NTK917583 ODG917576:ODG917583 ONC917576:ONC917583 OWY917576:OWY917583 PGU917576:PGU917583 PQQ917576:PQQ917583 QAM917576:QAM917583 QKI917576:QKI917583 QUE917576:QUE917583 REA917576:REA917583 RNW917576:RNW917583 RXS917576:RXS917583 SHO917576:SHO917583 SRK917576:SRK917583 TBG917576:TBG917583 TLC917576:TLC917583 TUY917576:TUY917583 UEU917576:UEU917583 UOQ917576:UOQ917583 UYM917576:UYM917583 VII917576:VII917583 VSE917576:VSE917583 WCA917576:WCA917583 WLW917576:WLW917583 WVS917576:WVS917583 K983112:K983119 JG983112:JG983119 TC983112:TC983119 ACY983112:ACY983119 AMU983112:AMU983119 AWQ983112:AWQ983119 BGM983112:BGM983119 BQI983112:BQI983119 CAE983112:CAE983119 CKA983112:CKA983119 CTW983112:CTW983119 DDS983112:DDS983119 DNO983112:DNO983119 DXK983112:DXK983119 EHG983112:EHG983119 ERC983112:ERC983119 FAY983112:FAY983119 FKU983112:FKU983119 FUQ983112:FUQ983119 GEM983112:GEM983119 GOI983112:GOI983119 GYE983112:GYE983119 HIA983112:HIA983119 HRW983112:HRW983119 IBS983112:IBS983119 ILO983112:ILO983119 IVK983112:IVK983119 JFG983112:JFG983119 JPC983112:JPC983119 JYY983112:JYY983119 KIU983112:KIU983119 KSQ983112:KSQ983119 LCM983112:LCM983119 LMI983112:LMI983119 LWE983112:LWE983119 MGA983112:MGA983119 MPW983112:MPW983119 MZS983112:MZS983119 NJO983112:NJO983119 NTK983112:NTK983119 ODG983112:ODG983119 ONC983112:ONC983119 OWY983112:OWY983119 PGU983112:PGU983119 PQQ983112:PQQ983119 QAM983112:QAM983119 QKI983112:QKI983119 QUE983112:QUE983119 REA983112:REA983119 RNW983112:RNW983119 RXS983112:RXS983119 SHO983112:SHO983119 SRK983112:SRK983119 TBG983112:TBG983119 TLC983112:TLC983119 TUY983112:TUY983119 UEU983112:UEU983119 UOQ983112:UOQ983119 UYM983112:UYM983119 VII983112:VII983119 VSE983112:VSE983119 WCA983112:WCA983119 WLW983112:WLW983119 WVS983112:WVS983119 K74:K79 KC72:KC79 TY72:TY79 ADU72:ADU79 ANQ72:ANQ79 AXM72:AXM79 BHI72:BHI79 BRE72:BRE79 CBA72:CBA79 CKW72:CKW79 CUS72:CUS79 DEO72:DEO79 DOK72:DOK79 DYG72:DYG79 EIC72:EIC79 ERY72:ERY79 FBU72:FBU79 FLQ72:FLQ79 FVM72:FVM79 GFI72:GFI79 GPE72:GPE79 GZA72:GZA79 HIW72:HIW79 HSS72:HSS79 ICO72:ICO79 IMK72:IMK79 IWG72:IWG79 JGC72:JGC79 JPY72:JPY79 JZU72:JZU79 KJQ72:KJQ79 KTM72:KTM79 LDI72:LDI79 LNE72:LNE79 LXA72:LXA79 MGW72:MGW79 MQS72:MQS79 NAO72:NAO79 NKK72:NKK79 NUG72:NUG79 OEC72:OEC79 ONY72:ONY79 OXU72:OXU79 PHQ72:PHQ79 PRM72:PRM79 QBI72:QBI79 QLE72:QLE79 QVA72:QVA79 REW72:REW79 ROS72:ROS79 RYO72:RYO79 SIK72:SIK79 SSG72:SSG79 TCC72:TCC79 TLY72:TLY79 TVU72:TVU79 UFQ72:UFQ79 UPM72:UPM79 UZI72:UZI79 VJE72:VJE79 VTA72:VTA79 WCW72:WCW79 WMS72:WMS79 WWO72:WWO79 AG65608:AG65615 KC65608:KC65615 TY65608:TY65615 ADU65608:ADU65615 ANQ65608:ANQ65615 AXM65608:AXM65615 BHI65608:BHI65615 BRE65608:BRE65615 CBA65608:CBA65615 CKW65608:CKW65615 CUS65608:CUS65615 DEO65608:DEO65615 DOK65608:DOK65615 DYG65608:DYG65615 EIC65608:EIC65615 ERY65608:ERY65615 FBU65608:FBU65615 FLQ65608:FLQ65615 FVM65608:FVM65615 GFI65608:GFI65615 GPE65608:GPE65615 GZA65608:GZA65615 HIW65608:HIW65615 HSS65608:HSS65615 ICO65608:ICO65615 IMK65608:IMK65615 IWG65608:IWG65615 JGC65608:JGC65615 JPY65608:JPY65615 JZU65608:JZU65615 KJQ65608:KJQ65615 KTM65608:KTM65615 LDI65608:LDI65615 LNE65608:LNE65615 LXA65608:LXA65615 MGW65608:MGW65615 MQS65608:MQS65615 NAO65608:NAO65615 NKK65608:NKK65615 NUG65608:NUG65615 OEC65608:OEC65615 ONY65608:ONY65615 OXU65608:OXU65615 PHQ65608:PHQ65615 PRM65608:PRM65615 QBI65608:QBI65615 QLE65608:QLE65615 QVA65608:QVA65615 REW65608:REW65615 ROS65608:ROS65615 RYO65608:RYO65615 SIK65608:SIK65615 SSG65608:SSG65615 TCC65608:TCC65615 TLY65608:TLY65615 TVU65608:TVU65615 UFQ65608:UFQ65615 UPM65608:UPM65615 UZI65608:UZI65615 VJE65608:VJE65615 VTA65608:VTA65615 WCW65608:WCW65615 WMS65608:WMS65615 WWO65608:WWO65615 AG131144:AG131151 KC131144:KC131151 TY131144:TY131151 ADU131144:ADU131151 ANQ131144:ANQ131151 AXM131144:AXM131151 BHI131144:BHI131151 BRE131144:BRE131151 CBA131144:CBA131151 CKW131144:CKW131151 CUS131144:CUS131151 DEO131144:DEO131151 DOK131144:DOK131151 DYG131144:DYG131151 EIC131144:EIC131151 ERY131144:ERY131151 FBU131144:FBU131151 FLQ131144:FLQ131151 FVM131144:FVM131151 GFI131144:GFI131151 GPE131144:GPE131151 GZA131144:GZA131151 HIW131144:HIW131151 HSS131144:HSS131151 ICO131144:ICO131151 IMK131144:IMK131151 IWG131144:IWG131151 JGC131144:JGC131151 JPY131144:JPY131151 JZU131144:JZU131151 KJQ131144:KJQ131151 KTM131144:KTM131151 LDI131144:LDI131151 LNE131144:LNE131151 LXA131144:LXA131151 MGW131144:MGW131151 MQS131144:MQS131151 NAO131144:NAO131151 NKK131144:NKK131151 NUG131144:NUG131151 OEC131144:OEC131151 ONY131144:ONY131151 OXU131144:OXU131151 PHQ131144:PHQ131151 PRM131144:PRM131151 QBI131144:QBI131151 QLE131144:QLE131151 QVA131144:QVA131151 REW131144:REW131151 ROS131144:ROS131151 RYO131144:RYO131151 SIK131144:SIK131151 SSG131144:SSG131151 TCC131144:TCC131151 TLY131144:TLY131151 TVU131144:TVU131151 UFQ131144:UFQ131151 UPM131144:UPM131151 UZI131144:UZI131151 VJE131144:VJE131151 VTA131144:VTA131151 WCW131144:WCW131151 WMS131144:WMS131151 WWO131144:WWO131151 AG196680:AG196687 KC196680:KC196687 TY196680:TY196687 ADU196680:ADU196687 ANQ196680:ANQ196687 AXM196680:AXM196687 BHI196680:BHI196687 BRE196680:BRE196687 CBA196680:CBA196687 CKW196680:CKW196687 CUS196680:CUS196687 DEO196680:DEO196687 DOK196680:DOK196687 DYG196680:DYG196687 EIC196680:EIC196687 ERY196680:ERY196687 FBU196680:FBU196687 FLQ196680:FLQ196687 FVM196680:FVM196687 GFI196680:GFI196687 GPE196680:GPE196687 GZA196680:GZA196687 HIW196680:HIW196687 HSS196680:HSS196687 ICO196680:ICO196687 IMK196680:IMK196687 IWG196680:IWG196687 JGC196680:JGC196687 JPY196680:JPY196687 JZU196680:JZU196687 KJQ196680:KJQ196687 KTM196680:KTM196687 LDI196680:LDI196687 LNE196680:LNE196687 LXA196680:LXA196687 MGW196680:MGW196687 MQS196680:MQS196687 NAO196680:NAO196687 NKK196680:NKK196687 NUG196680:NUG196687 OEC196680:OEC196687 ONY196680:ONY196687 OXU196680:OXU196687 PHQ196680:PHQ196687 PRM196680:PRM196687 QBI196680:QBI196687 QLE196680:QLE196687 QVA196680:QVA196687 REW196680:REW196687 ROS196680:ROS196687 RYO196680:RYO196687 SIK196680:SIK196687 SSG196680:SSG196687 TCC196680:TCC196687 TLY196680:TLY196687 TVU196680:TVU196687 UFQ196680:UFQ196687 UPM196680:UPM196687 UZI196680:UZI196687 VJE196680:VJE196687 VTA196680:VTA196687 WCW196680:WCW196687 WMS196680:WMS196687 WWO196680:WWO196687 AG262216:AG262223 KC262216:KC262223 TY262216:TY262223 ADU262216:ADU262223 ANQ262216:ANQ262223 AXM262216:AXM262223 BHI262216:BHI262223 BRE262216:BRE262223 CBA262216:CBA262223 CKW262216:CKW262223 CUS262216:CUS262223 DEO262216:DEO262223 DOK262216:DOK262223 DYG262216:DYG262223 EIC262216:EIC262223 ERY262216:ERY262223 FBU262216:FBU262223 FLQ262216:FLQ262223 FVM262216:FVM262223 GFI262216:GFI262223 GPE262216:GPE262223 GZA262216:GZA262223 HIW262216:HIW262223 HSS262216:HSS262223 ICO262216:ICO262223 IMK262216:IMK262223 IWG262216:IWG262223 JGC262216:JGC262223 JPY262216:JPY262223 JZU262216:JZU262223 KJQ262216:KJQ262223 KTM262216:KTM262223 LDI262216:LDI262223 LNE262216:LNE262223 LXA262216:LXA262223 MGW262216:MGW262223 MQS262216:MQS262223 NAO262216:NAO262223 NKK262216:NKK262223 NUG262216:NUG262223 OEC262216:OEC262223 ONY262216:ONY262223 OXU262216:OXU262223 PHQ262216:PHQ262223 PRM262216:PRM262223 QBI262216:QBI262223 QLE262216:QLE262223 QVA262216:QVA262223 REW262216:REW262223 ROS262216:ROS262223 RYO262216:RYO262223 SIK262216:SIK262223 SSG262216:SSG262223 TCC262216:TCC262223 TLY262216:TLY262223 TVU262216:TVU262223 UFQ262216:UFQ262223 UPM262216:UPM262223 UZI262216:UZI262223 VJE262216:VJE262223 VTA262216:VTA262223 WCW262216:WCW262223 WMS262216:WMS262223 WWO262216:WWO262223 AG327752:AG327759 KC327752:KC327759 TY327752:TY327759 ADU327752:ADU327759 ANQ327752:ANQ327759 AXM327752:AXM327759 BHI327752:BHI327759 BRE327752:BRE327759 CBA327752:CBA327759 CKW327752:CKW327759 CUS327752:CUS327759 DEO327752:DEO327759 DOK327752:DOK327759 DYG327752:DYG327759 EIC327752:EIC327759 ERY327752:ERY327759 FBU327752:FBU327759 FLQ327752:FLQ327759 FVM327752:FVM327759 GFI327752:GFI327759 GPE327752:GPE327759 GZA327752:GZA327759 HIW327752:HIW327759 HSS327752:HSS327759 ICO327752:ICO327759 IMK327752:IMK327759 IWG327752:IWG327759 JGC327752:JGC327759 JPY327752:JPY327759 JZU327752:JZU327759 KJQ327752:KJQ327759 KTM327752:KTM327759 LDI327752:LDI327759 LNE327752:LNE327759 LXA327752:LXA327759 MGW327752:MGW327759 MQS327752:MQS327759 NAO327752:NAO327759 NKK327752:NKK327759 NUG327752:NUG327759 OEC327752:OEC327759 ONY327752:ONY327759 OXU327752:OXU327759 PHQ327752:PHQ327759 PRM327752:PRM327759 QBI327752:QBI327759 QLE327752:QLE327759 QVA327752:QVA327759 REW327752:REW327759 ROS327752:ROS327759 RYO327752:RYO327759 SIK327752:SIK327759 SSG327752:SSG327759 TCC327752:TCC327759 TLY327752:TLY327759 TVU327752:TVU327759 UFQ327752:UFQ327759 UPM327752:UPM327759 UZI327752:UZI327759 VJE327752:VJE327759 VTA327752:VTA327759 WCW327752:WCW327759 WMS327752:WMS327759 WWO327752:WWO327759 AG393288:AG393295 KC393288:KC393295 TY393288:TY393295 ADU393288:ADU393295 ANQ393288:ANQ393295 AXM393288:AXM393295 BHI393288:BHI393295 BRE393288:BRE393295 CBA393288:CBA393295 CKW393288:CKW393295 CUS393288:CUS393295 DEO393288:DEO393295 DOK393288:DOK393295 DYG393288:DYG393295 EIC393288:EIC393295 ERY393288:ERY393295 FBU393288:FBU393295 FLQ393288:FLQ393295 FVM393288:FVM393295 GFI393288:GFI393295 GPE393288:GPE393295 GZA393288:GZA393295 HIW393288:HIW393295 HSS393288:HSS393295 ICO393288:ICO393295 IMK393288:IMK393295 IWG393288:IWG393295 JGC393288:JGC393295 JPY393288:JPY393295 JZU393288:JZU393295 KJQ393288:KJQ393295 KTM393288:KTM393295 LDI393288:LDI393295 LNE393288:LNE393295 LXA393288:LXA393295 MGW393288:MGW393295 MQS393288:MQS393295 NAO393288:NAO393295 NKK393288:NKK393295 NUG393288:NUG393295 OEC393288:OEC393295 ONY393288:ONY393295 OXU393288:OXU393295 PHQ393288:PHQ393295 PRM393288:PRM393295 QBI393288:QBI393295 QLE393288:QLE393295 QVA393288:QVA393295 REW393288:REW393295 ROS393288:ROS393295 RYO393288:RYO393295 SIK393288:SIK393295 SSG393288:SSG393295 TCC393288:TCC393295 TLY393288:TLY393295 TVU393288:TVU393295 UFQ393288:UFQ393295 UPM393288:UPM393295 UZI393288:UZI393295 VJE393288:VJE393295 VTA393288:VTA393295 WCW393288:WCW393295 WMS393288:WMS393295 WWO393288:WWO393295 AG458824:AG458831 KC458824:KC458831 TY458824:TY458831 ADU458824:ADU458831 ANQ458824:ANQ458831 AXM458824:AXM458831 BHI458824:BHI458831 BRE458824:BRE458831 CBA458824:CBA458831 CKW458824:CKW458831 CUS458824:CUS458831 DEO458824:DEO458831 DOK458824:DOK458831 DYG458824:DYG458831 EIC458824:EIC458831 ERY458824:ERY458831 FBU458824:FBU458831 FLQ458824:FLQ458831 FVM458824:FVM458831 GFI458824:GFI458831 GPE458824:GPE458831 GZA458824:GZA458831 HIW458824:HIW458831 HSS458824:HSS458831 ICO458824:ICO458831 IMK458824:IMK458831 IWG458824:IWG458831 JGC458824:JGC458831 JPY458824:JPY458831 JZU458824:JZU458831 KJQ458824:KJQ458831 KTM458824:KTM458831 LDI458824:LDI458831 LNE458824:LNE458831 LXA458824:LXA458831 MGW458824:MGW458831 MQS458824:MQS458831 NAO458824:NAO458831 NKK458824:NKK458831 NUG458824:NUG458831 OEC458824:OEC458831 ONY458824:ONY458831 OXU458824:OXU458831 PHQ458824:PHQ458831 PRM458824:PRM458831 QBI458824:QBI458831 QLE458824:QLE458831 QVA458824:QVA458831 REW458824:REW458831 ROS458824:ROS458831 RYO458824:RYO458831 SIK458824:SIK458831 SSG458824:SSG458831 TCC458824:TCC458831 TLY458824:TLY458831 TVU458824:TVU458831 UFQ458824:UFQ458831 UPM458824:UPM458831 UZI458824:UZI458831 VJE458824:VJE458831 VTA458824:VTA458831 WCW458824:WCW458831 WMS458824:WMS458831 WWO458824:WWO458831 AG524360:AG524367 KC524360:KC524367 TY524360:TY524367 ADU524360:ADU524367 ANQ524360:ANQ524367 AXM524360:AXM524367 BHI524360:BHI524367 BRE524360:BRE524367 CBA524360:CBA524367 CKW524360:CKW524367 CUS524360:CUS524367 DEO524360:DEO524367 DOK524360:DOK524367 DYG524360:DYG524367 EIC524360:EIC524367 ERY524360:ERY524367 FBU524360:FBU524367 FLQ524360:FLQ524367 FVM524360:FVM524367 GFI524360:GFI524367 GPE524360:GPE524367 GZA524360:GZA524367 HIW524360:HIW524367 HSS524360:HSS524367 ICO524360:ICO524367 IMK524360:IMK524367 IWG524360:IWG524367 JGC524360:JGC524367 JPY524360:JPY524367 JZU524360:JZU524367 KJQ524360:KJQ524367 KTM524360:KTM524367 LDI524360:LDI524367 LNE524360:LNE524367 LXA524360:LXA524367 MGW524360:MGW524367 MQS524360:MQS524367 NAO524360:NAO524367 NKK524360:NKK524367 NUG524360:NUG524367 OEC524360:OEC524367 ONY524360:ONY524367 OXU524360:OXU524367 PHQ524360:PHQ524367 PRM524360:PRM524367 QBI524360:QBI524367 QLE524360:QLE524367 QVA524360:QVA524367 REW524360:REW524367 ROS524360:ROS524367 RYO524360:RYO524367 SIK524360:SIK524367 SSG524360:SSG524367 TCC524360:TCC524367 TLY524360:TLY524367 TVU524360:TVU524367 UFQ524360:UFQ524367 UPM524360:UPM524367 UZI524360:UZI524367 VJE524360:VJE524367 VTA524360:VTA524367 WCW524360:WCW524367 WMS524360:WMS524367 WWO524360:WWO524367 AG589896:AG589903 KC589896:KC589903 TY589896:TY589903 ADU589896:ADU589903 ANQ589896:ANQ589903 AXM589896:AXM589903 BHI589896:BHI589903 BRE589896:BRE589903 CBA589896:CBA589903 CKW589896:CKW589903 CUS589896:CUS589903 DEO589896:DEO589903 DOK589896:DOK589903 DYG589896:DYG589903 EIC589896:EIC589903 ERY589896:ERY589903 FBU589896:FBU589903 FLQ589896:FLQ589903 FVM589896:FVM589903 GFI589896:GFI589903 GPE589896:GPE589903 GZA589896:GZA589903 HIW589896:HIW589903 HSS589896:HSS589903 ICO589896:ICO589903 IMK589896:IMK589903 IWG589896:IWG589903 JGC589896:JGC589903 JPY589896:JPY589903 JZU589896:JZU589903 KJQ589896:KJQ589903 KTM589896:KTM589903 LDI589896:LDI589903 LNE589896:LNE589903 LXA589896:LXA589903 MGW589896:MGW589903 MQS589896:MQS589903 NAO589896:NAO589903 NKK589896:NKK589903 NUG589896:NUG589903 OEC589896:OEC589903 ONY589896:ONY589903 OXU589896:OXU589903 PHQ589896:PHQ589903 PRM589896:PRM589903 QBI589896:QBI589903 QLE589896:QLE589903 QVA589896:QVA589903 REW589896:REW589903 ROS589896:ROS589903 RYO589896:RYO589903 SIK589896:SIK589903 SSG589896:SSG589903 TCC589896:TCC589903 TLY589896:TLY589903 TVU589896:TVU589903 UFQ589896:UFQ589903 UPM589896:UPM589903 UZI589896:UZI589903 VJE589896:VJE589903 VTA589896:VTA589903 WCW589896:WCW589903 WMS589896:WMS589903 WWO589896:WWO589903 AG655432:AG655439 KC655432:KC655439 TY655432:TY655439 ADU655432:ADU655439 ANQ655432:ANQ655439 AXM655432:AXM655439 BHI655432:BHI655439 BRE655432:BRE655439 CBA655432:CBA655439 CKW655432:CKW655439 CUS655432:CUS655439 DEO655432:DEO655439 DOK655432:DOK655439 DYG655432:DYG655439 EIC655432:EIC655439 ERY655432:ERY655439 FBU655432:FBU655439 FLQ655432:FLQ655439 FVM655432:FVM655439 GFI655432:GFI655439 GPE655432:GPE655439 GZA655432:GZA655439 HIW655432:HIW655439 HSS655432:HSS655439 ICO655432:ICO655439 IMK655432:IMK655439 IWG655432:IWG655439 JGC655432:JGC655439 JPY655432:JPY655439 JZU655432:JZU655439 KJQ655432:KJQ655439 KTM655432:KTM655439 LDI655432:LDI655439 LNE655432:LNE655439 LXA655432:LXA655439 MGW655432:MGW655439 MQS655432:MQS655439 NAO655432:NAO655439 NKK655432:NKK655439 NUG655432:NUG655439 OEC655432:OEC655439 ONY655432:ONY655439 OXU655432:OXU655439 PHQ655432:PHQ655439 PRM655432:PRM655439 QBI655432:QBI655439 QLE655432:QLE655439 QVA655432:QVA655439 REW655432:REW655439 ROS655432:ROS655439 RYO655432:RYO655439 SIK655432:SIK655439 SSG655432:SSG655439 TCC655432:TCC655439 TLY655432:TLY655439 TVU655432:TVU655439 UFQ655432:UFQ655439 UPM655432:UPM655439 UZI655432:UZI655439 VJE655432:VJE655439 VTA655432:VTA655439 WCW655432:WCW655439 WMS655432:WMS655439 WWO655432:WWO655439 AG720968:AG720975 KC720968:KC720975 TY720968:TY720975 ADU720968:ADU720975 ANQ720968:ANQ720975 AXM720968:AXM720975 BHI720968:BHI720975 BRE720968:BRE720975 CBA720968:CBA720975 CKW720968:CKW720975 CUS720968:CUS720975 DEO720968:DEO720975 DOK720968:DOK720975 DYG720968:DYG720975 EIC720968:EIC720975 ERY720968:ERY720975 FBU720968:FBU720975 FLQ720968:FLQ720975 FVM720968:FVM720975 GFI720968:GFI720975 GPE720968:GPE720975 GZA720968:GZA720975 HIW720968:HIW720975 HSS720968:HSS720975 ICO720968:ICO720975 IMK720968:IMK720975 IWG720968:IWG720975 JGC720968:JGC720975 JPY720968:JPY720975 JZU720968:JZU720975 KJQ720968:KJQ720975 KTM720968:KTM720975 LDI720968:LDI720975 LNE720968:LNE720975 LXA720968:LXA720975 MGW720968:MGW720975 MQS720968:MQS720975 NAO720968:NAO720975 NKK720968:NKK720975 NUG720968:NUG720975 OEC720968:OEC720975 ONY720968:ONY720975 OXU720968:OXU720975 PHQ720968:PHQ720975 PRM720968:PRM720975 QBI720968:QBI720975 QLE720968:QLE720975 QVA720968:QVA720975 REW720968:REW720975 ROS720968:ROS720975 RYO720968:RYO720975 SIK720968:SIK720975 SSG720968:SSG720975 TCC720968:TCC720975 TLY720968:TLY720975 TVU720968:TVU720975 UFQ720968:UFQ720975 UPM720968:UPM720975 UZI720968:UZI720975 VJE720968:VJE720975 VTA720968:VTA720975 WCW720968:WCW720975 WMS720968:WMS720975 WWO720968:WWO720975 AG786504:AG786511 KC786504:KC786511 TY786504:TY786511 ADU786504:ADU786511 ANQ786504:ANQ786511 AXM786504:AXM786511 BHI786504:BHI786511 BRE786504:BRE786511 CBA786504:CBA786511 CKW786504:CKW786511 CUS786504:CUS786511 DEO786504:DEO786511 DOK786504:DOK786511 DYG786504:DYG786511 EIC786504:EIC786511 ERY786504:ERY786511 FBU786504:FBU786511 FLQ786504:FLQ786511 FVM786504:FVM786511 GFI786504:GFI786511 GPE786504:GPE786511 GZA786504:GZA786511 HIW786504:HIW786511 HSS786504:HSS786511 ICO786504:ICO786511 IMK786504:IMK786511 IWG786504:IWG786511 JGC786504:JGC786511 JPY786504:JPY786511 JZU786504:JZU786511 KJQ786504:KJQ786511 KTM786504:KTM786511 LDI786504:LDI786511 LNE786504:LNE786511 LXA786504:LXA786511 MGW786504:MGW786511 MQS786504:MQS786511 NAO786504:NAO786511 NKK786504:NKK786511 NUG786504:NUG786511 OEC786504:OEC786511 ONY786504:ONY786511 OXU786504:OXU786511 PHQ786504:PHQ786511 PRM786504:PRM786511 QBI786504:QBI786511 QLE786504:QLE786511 QVA786504:QVA786511 REW786504:REW786511 ROS786504:ROS786511 RYO786504:RYO786511 SIK786504:SIK786511 SSG786504:SSG786511 TCC786504:TCC786511 TLY786504:TLY786511 TVU786504:TVU786511 UFQ786504:UFQ786511 UPM786504:UPM786511 UZI786504:UZI786511 VJE786504:VJE786511 VTA786504:VTA786511 WCW786504:WCW786511 WMS786504:WMS786511 WWO786504:WWO786511 AG852040:AG852047 KC852040:KC852047 TY852040:TY852047 ADU852040:ADU852047 ANQ852040:ANQ852047 AXM852040:AXM852047 BHI852040:BHI852047 BRE852040:BRE852047 CBA852040:CBA852047 CKW852040:CKW852047 CUS852040:CUS852047 DEO852040:DEO852047 DOK852040:DOK852047 DYG852040:DYG852047 EIC852040:EIC852047 ERY852040:ERY852047 FBU852040:FBU852047 FLQ852040:FLQ852047 FVM852040:FVM852047 GFI852040:GFI852047 GPE852040:GPE852047 GZA852040:GZA852047 HIW852040:HIW852047 HSS852040:HSS852047 ICO852040:ICO852047 IMK852040:IMK852047 IWG852040:IWG852047 JGC852040:JGC852047 JPY852040:JPY852047 JZU852040:JZU852047 KJQ852040:KJQ852047 KTM852040:KTM852047 LDI852040:LDI852047 LNE852040:LNE852047 LXA852040:LXA852047 MGW852040:MGW852047 MQS852040:MQS852047 NAO852040:NAO852047 NKK852040:NKK852047 NUG852040:NUG852047 OEC852040:OEC852047 ONY852040:ONY852047 OXU852040:OXU852047 PHQ852040:PHQ852047 PRM852040:PRM852047 QBI852040:QBI852047 QLE852040:QLE852047 QVA852040:QVA852047 REW852040:REW852047 ROS852040:ROS852047 RYO852040:RYO852047 SIK852040:SIK852047 SSG852040:SSG852047 TCC852040:TCC852047 TLY852040:TLY852047 TVU852040:TVU852047 UFQ852040:UFQ852047 UPM852040:UPM852047 UZI852040:UZI852047 VJE852040:VJE852047 VTA852040:VTA852047 WCW852040:WCW852047 WMS852040:WMS852047 WWO852040:WWO852047 AG917576:AG917583 KC917576:KC917583 TY917576:TY917583 ADU917576:ADU917583 ANQ917576:ANQ917583 AXM917576:AXM917583 BHI917576:BHI917583 BRE917576:BRE917583 CBA917576:CBA917583 CKW917576:CKW917583 CUS917576:CUS917583 DEO917576:DEO917583 DOK917576:DOK917583 DYG917576:DYG917583 EIC917576:EIC917583 ERY917576:ERY917583 FBU917576:FBU917583 FLQ917576:FLQ917583 FVM917576:FVM917583 GFI917576:GFI917583 GPE917576:GPE917583 GZA917576:GZA917583 HIW917576:HIW917583 HSS917576:HSS917583 ICO917576:ICO917583 IMK917576:IMK917583 IWG917576:IWG917583 JGC917576:JGC917583 JPY917576:JPY917583 JZU917576:JZU917583 KJQ917576:KJQ917583 KTM917576:KTM917583 LDI917576:LDI917583 LNE917576:LNE917583 LXA917576:LXA917583 MGW917576:MGW917583 MQS917576:MQS917583 NAO917576:NAO917583 NKK917576:NKK917583 NUG917576:NUG917583 OEC917576:OEC917583 ONY917576:ONY917583 OXU917576:OXU917583 PHQ917576:PHQ917583 PRM917576:PRM917583 QBI917576:QBI917583 QLE917576:QLE917583 QVA917576:QVA917583 REW917576:REW917583 ROS917576:ROS917583 RYO917576:RYO917583 SIK917576:SIK917583 SSG917576:SSG917583 TCC917576:TCC917583 TLY917576:TLY917583 TVU917576:TVU917583 UFQ917576:UFQ917583 UPM917576:UPM917583 UZI917576:UZI917583 VJE917576:VJE917583 VTA917576:VTA917583 WCW917576:WCW917583 WMS917576:WMS917583 WWO917576:WWO917583 AG983112:AG983119 KC983112:KC983119 TY983112:TY983119 ADU983112:ADU983119 ANQ983112:ANQ983119 AXM983112:AXM983119 BHI983112:BHI983119 BRE983112:BRE983119 CBA983112:CBA983119 CKW983112:CKW983119 CUS983112:CUS983119 DEO983112:DEO983119 DOK983112:DOK983119 DYG983112:DYG983119 EIC983112:EIC983119 ERY983112:ERY983119 FBU983112:FBU983119 FLQ983112:FLQ983119 FVM983112:FVM983119 GFI983112:GFI983119 GPE983112:GPE983119 GZA983112:GZA983119 HIW983112:HIW983119 HSS983112:HSS983119 ICO983112:ICO983119 IMK983112:IMK983119 IWG983112:IWG983119 JGC983112:JGC983119 JPY983112:JPY983119 JZU983112:JZU983119 KJQ983112:KJQ983119 KTM983112:KTM983119 LDI983112:LDI983119 LNE983112:LNE983119 LXA983112:LXA983119 MGW983112:MGW983119 MQS983112:MQS983119 NAO983112:NAO983119 NKK983112:NKK983119 NUG983112:NUG983119 OEC983112:OEC983119 ONY983112:ONY983119 OXU983112:OXU983119 PHQ983112:PHQ983119 PRM983112:PRM983119 QBI983112:QBI983119 QLE983112:QLE983119 QVA983112:QVA983119 REW983112:REW983119 ROS983112:ROS983119 RYO983112:RYO983119 SIK983112:SIK983119 SSG983112:SSG983119 TCC983112:TCC983119 TLY983112:TLY983119 TVU983112:TVU983119 UFQ983112:UFQ983119 UPM983112:UPM983119 UZI983112:UZI983119 VJE983112:VJE983119 VTA983112:VTA983119 WCW983112:WCW983119 AG74:AG79" xr:uid="{00000000-0002-0000-0800-000008000000}">
      <formula1>0</formula1>
      <formula2>9</formula2>
    </dataValidation>
    <dataValidation type="whole" showDropDown="1" showInputMessage="1" showErrorMessage="1" error="Môže byť iba číslica." prompt="           Musí byť iba _x000a__x000a_  1, 2, 3, 4, 5, 6, 7, 8, 9  _x000a_   (ak prvá číslica je 0)_x000a__x000a_ 0, 1, 2, 3, 4, 5, 6, 7, 8, 9  _x000a_(ak prvá číslica je 1 alebo 2)_x000a__x000a_                 0, 1 _x000a_     (ak prvá číslica je 3)" sqref="WWI983112:WWI98311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WMM983112:WMM983119 JA72:JA79 SW72:SW79 ACS72:ACS79 AMO72:AMO79 AWK72:AWK79 BGG72:BGG79 BQC72:BQC79 BZY72:BZY79 CJU72:CJU79 CTQ72:CTQ79 DDM72:DDM79 DNI72:DNI79 DXE72:DXE79 EHA72:EHA79 EQW72:EQW79 FAS72:FAS79 FKO72:FKO79 FUK72:FUK79 GEG72:GEG79 GOC72:GOC79 GXY72:GXY79 HHU72:HHU79 HRQ72:HRQ79 IBM72:IBM79 ILI72:ILI79 IVE72:IVE79 JFA72:JFA79 JOW72:JOW79 JYS72:JYS79 KIO72:KIO79 KSK72:KSK79 LCG72:LCG79 LMC72:LMC79 LVY72:LVY79 MFU72:MFU79 MPQ72:MPQ79 MZM72:MZM79 NJI72:NJI79 NTE72:NTE79 ODA72:ODA79 OMW72:OMW79 OWS72:OWS79 PGO72:PGO79 PQK72:PQK79 QAG72:QAG79 QKC72:QKC79 QTY72:QTY79 RDU72:RDU79 RNQ72:RNQ79 RXM72:RXM79 SHI72:SHI79 SRE72:SRE79 TBA72:TBA79 TKW72:TKW79 TUS72:TUS79 UEO72:UEO79 UOK72:UOK79 UYG72:UYG79 VIC72:VIC79 VRY72:VRY79 WBU72:WBU79 WLQ72:WLQ79 WVM72:WVM79 E65608:E65615 JA65608:JA65615 SW65608:SW65615 ACS65608:ACS65615 AMO65608:AMO65615 AWK65608:AWK65615 BGG65608:BGG65615 BQC65608:BQC65615 BZY65608:BZY65615 CJU65608:CJU65615 CTQ65608:CTQ65615 DDM65608:DDM65615 DNI65608:DNI65615 DXE65608:DXE65615 EHA65608:EHA65615 EQW65608:EQW65615 FAS65608:FAS65615 FKO65608:FKO65615 FUK65608:FUK65615 GEG65608:GEG65615 GOC65608:GOC65615 GXY65608:GXY65615 HHU65608:HHU65615 HRQ65608:HRQ65615 IBM65608:IBM65615 ILI65608:ILI65615 IVE65608:IVE65615 JFA65608:JFA65615 JOW65608:JOW65615 JYS65608:JYS65615 KIO65608:KIO65615 KSK65608:KSK65615 LCG65608:LCG65615 LMC65608:LMC65615 LVY65608:LVY65615 MFU65608:MFU65615 MPQ65608:MPQ65615 MZM65608:MZM65615 NJI65608:NJI65615 NTE65608:NTE65615 ODA65608:ODA65615 OMW65608:OMW65615 OWS65608:OWS65615 PGO65608:PGO65615 PQK65608:PQK65615 QAG65608:QAG65615 QKC65608:QKC65615 QTY65608:QTY65615 RDU65608:RDU65615 RNQ65608:RNQ65615 RXM65608:RXM65615 SHI65608:SHI65615 SRE65608:SRE65615 TBA65608:TBA65615 TKW65608:TKW65615 TUS65608:TUS65615 UEO65608:UEO65615 UOK65608:UOK65615 UYG65608:UYG65615 VIC65608:VIC65615 VRY65608:VRY65615 WBU65608:WBU65615 WLQ65608:WLQ65615 WVM65608:WVM65615 E131144:E131151 JA131144:JA131151 SW131144:SW131151 ACS131144:ACS131151 AMO131144:AMO131151 AWK131144:AWK131151 BGG131144:BGG131151 BQC131144:BQC131151 BZY131144:BZY131151 CJU131144:CJU131151 CTQ131144:CTQ131151 DDM131144:DDM131151 DNI131144:DNI131151 DXE131144:DXE131151 EHA131144:EHA131151 EQW131144:EQW131151 FAS131144:FAS131151 FKO131144:FKO131151 FUK131144:FUK131151 GEG131144:GEG131151 GOC131144:GOC131151 GXY131144:GXY131151 HHU131144:HHU131151 HRQ131144:HRQ131151 IBM131144:IBM131151 ILI131144:ILI131151 IVE131144:IVE131151 JFA131144:JFA131151 JOW131144:JOW131151 JYS131144:JYS131151 KIO131144:KIO131151 KSK131144:KSK131151 LCG131144:LCG131151 LMC131144:LMC131151 LVY131144:LVY131151 MFU131144:MFU131151 MPQ131144:MPQ131151 MZM131144:MZM131151 NJI131144:NJI131151 NTE131144:NTE131151 ODA131144:ODA131151 OMW131144:OMW131151 OWS131144:OWS131151 PGO131144:PGO131151 PQK131144:PQK131151 QAG131144:QAG131151 QKC131144:QKC131151 QTY131144:QTY131151 RDU131144:RDU131151 RNQ131144:RNQ131151 RXM131144:RXM131151 SHI131144:SHI131151 SRE131144:SRE131151 TBA131144:TBA131151 TKW131144:TKW131151 TUS131144:TUS131151 UEO131144:UEO131151 UOK131144:UOK131151 UYG131144:UYG131151 VIC131144:VIC131151 VRY131144:VRY131151 WBU131144:WBU131151 WLQ131144:WLQ131151 WVM131144:WVM131151 E196680:E196687 JA196680:JA196687 SW196680:SW196687 ACS196680:ACS196687 AMO196680:AMO196687 AWK196680:AWK196687 BGG196680:BGG196687 BQC196680:BQC196687 BZY196680:BZY196687 CJU196680:CJU196687 CTQ196680:CTQ196687 DDM196680:DDM196687 DNI196680:DNI196687 DXE196680:DXE196687 EHA196680:EHA196687 EQW196680:EQW196687 FAS196680:FAS196687 FKO196680:FKO196687 FUK196680:FUK196687 GEG196680:GEG196687 GOC196680:GOC196687 GXY196680:GXY196687 HHU196680:HHU196687 HRQ196680:HRQ196687 IBM196680:IBM196687 ILI196680:ILI196687 IVE196680:IVE196687 JFA196680:JFA196687 JOW196680:JOW196687 JYS196680:JYS196687 KIO196680:KIO196687 KSK196680:KSK196687 LCG196680:LCG196687 LMC196680:LMC196687 LVY196680:LVY196687 MFU196680:MFU196687 MPQ196680:MPQ196687 MZM196680:MZM196687 NJI196680:NJI196687 NTE196680:NTE196687 ODA196680:ODA196687 OMW196680:OMW196687 OWS196680:OWS196687 PGO196680:PGO196687 PQK196680:PQK196687 QAG196680:QAG196687 QKC196680:QKC196687 QTY196680:QTY196687 RDU196680:RDU196687 RNQ196680:RNQ196687 RXM196680:RXM196687 SHI196680:SHI196687 SRE196680:SRE196687 TBA196680:TBA196687 TKW196680:TKW196687 TUS196680:TUS196687 UEO196680:UEO196687 UOK196680:UOK196687 UYG196680:UYG196687 VIC196680:VIC196687 VRY196680:VRY196687 WBU196680:WBU196687 WLQ196680:WLQ196687 WVM196680:WVM196687 E262216:E262223 JA262216:JA262223 SW262216:SW262223 ACS262216:ACS262223 AMO262216:AMO262223 AWK262216:AWK262223 BGG262216:BGG262223 BQC262216:BQC262223 BZY262216:BZY262223 CJU262216:CJU262223 CTQ262216:CTQ262223 DDM262216:DDM262223 DNI262216:DNI262223 DXE262216:DXE262223 EHA262216:EHA262223 EQW262216:EQW262223 FAS262216:FAS262223 FKO262216:FKO262223 FUK262216:FUK262223 GEG262216:GEG262223 GOC262216:GOC262223 GXY262216:GXY262223 HHU262216:HHU262223 HRQ262216:HRQ262223 IBM262216:IBM262223 ILI262216:ILI262223 IVE262216:IVE262223 JFA262216:JFA262223 JOW262216:JOW262223 JYS262216:JYS262223 KIO262216:KIO262223 KSK262216:KSK262223 LCG262216:LCG262223 LMC262216:LMC262223 LVY262216:LVY262223 MFU262216:MFU262223 MPQ262216:MPQ262223 MZM262216:MZM262223 NJI262216:NJI262223 NTE262216:NTE262223 ODA262216:ODA262223 OMW262216:OMW262223 OWS262216:OWS262223 PGO262216:PGO262223 PQK262216:PQK262223 QAG262216:QAG262223 QKC262216:QKC262223 QTY262216:QTY262223 RDU262216:RDU262223 RNQ262216:RNQ262223 RXM262216:RXM262223 SHI262216:SHI262223 SRE262216:SRE262223 TBA262216:TBA262223 TKW262216:TKW262223 TUS262216:TUS262223 UEO262216:UEO262223 UOK262216:UOK262223 UYG262216:UYG262223 VIC262216:VIC262223 VRY262216:VRY262223 WBU262216:WBU262223 WLQ262216:WLQ262223 WVM262216:WVM262223 E327752:E327759 JA327752:JA327759 SW327752:SW327759 ACS327752:ACS327759 AMO327752:AMO327759 AWK327752:AWK327759 BGG327752:BGG327759 BQC327752:BQC327759 BZY327752:BZY327759 CJU327752:CJU327759 CTQ327752:CTQ327759 DDM327752:DDM327759 DNI327752:DNI327759 DXE327752:DXE327759 EHA327752:EHA327759 EQW327752:EQW327759 FAS327752:FAS327759 FKO327752:FKO327759 FUK327752:FUK327759 GEG327752:GEG327759 GOC327752:GOC327759 GXY327752:GXY327759 HHU327752:HHU327759 HRQ327752:HRQ327759 IBM327752:IBM327759 ILI327752:ILI327759 IVE327752:IVE327759 JFA327752:JFA327759 JOW327752:JOW327759 JYS327752:JYS327759 KIO327752:KIO327759 KSK327752:KSK327759 LCG327752:LCG327759 LMC327752:LMC327759 LVY327752:LVY327759 MFU327752:MFU327759 MPQ327752:MPQ327759 MZM327752:MZM327759 NJI327752:NJI327759 NTE327752:NTE327759 ODA327752:ODA327759 OMW327752:OMW327759 OWS327752:OWS327759 PGO327752:PGO327759 PQK327752:PQK327759 QAG327752:QAG327759 QKC327752:QKC327759 QTY327752:QTY327759 RDU327752:RDU327759 RNQ327752:RNQ327759 RXM327752:RXM327759 SHI327752:SHI327759 SRE327752:SRE327759 TBA327752:TBA327759 TKW327752:TKW327759 TUS327752:TUS327759 UEO327752:UEO327759 UOK327752:UOK327759 UYG327752:UYG327759 VIC327752:VIC327759 VRY327752:VRY327759 WBU327752:WBU327759 WLQ327752:WLQ327759 WVM327752:WVM327759 E393288:E393295 JA393288:JA393295 SW393288:SW393295 ACS393288:ACS393295 AMO393288:AMO393295 AWK393288:AWK393295 BGG393288:BGG393295 BQC393288:BQC393295 BZY393288:BZY393295 CJU393288:CJU393295 CTQ393288:CTQ393295 DDM393288:DDM393295 DNI393288:DNI393295 DXE393288:DXE393295 EHA393288:EHA393295 EQW393288:EQW393295 FAS393288:FAS393295 FKO393288:FKO393295 FUK393288:FUK393295 GEG393288:GEG393295 GOC393288:GOC393295 GXY393288:GXY393295 HHU393288:HHU393295 HRQ393288:HRQ393295 IBM393288:IBM393295 ILI393288:ILI393295 IVE393288:IVE393295 JFA393288:JFA393295 JOW393288:JOW393295 JYS393288:JYS393295 KIO393288:KIO393295 KSK393288:KSK393295 LCG393288:LCG393295 LMC393288:LMC393295 LVY393288:LVY393295 MFU393288:MFU393295 MPQ393288:MPQ393295 MZM393288:MZM393295 NJI393288:NJI393295 NTE393288:NTE393295 ODA393288:ODA393295 OMW393288:OMW393295 OWS393288:OWS393295 PGO393288:PGO393295 PQK393288:PQK393295 QAG393288:QAG393295 QKC393288:QKC393295 QTY393288:QTY393295 RDU393288:RDU393295 RNQ393288:RNQ393295 RXM393288:RXM393295 SHI393288:SHI393295 SRE393288:SRE393295 TBA393288:TBA393295 TKW393288:TKW393295 TUS393288:TUS393295 UEO393288:UEO393295 UOK393288:UOK393295 UYG393288:UYG393295 VIC393288:VIC393295 VRY393288:VRY393295 WBU393288:WBU393295 WLQ393288:WLQ393295 WVM393288:WVM393295 E458824:E458831 JA458824:JA458831 SW458824:SW458831 ACS458824:ACS458831 AMO458824:AMO458831 AWK458824:AWK458831 BGG458824:BGG458831 BQC458824:BQC458831 BZY458824:BZY458831 CJU458824:CJU458831 CTQ458824:CTQ458831 DDM458824:DDM458831 DNI458824:DNI458831 DXE458824:DXE458831 EHA458824:EHA458831 EQW458824:EQW458831 FAS458824:FAS458831 FKO458824:FKO458831 FUK458824:FUK458831 GEG458824:GEG458831 GOC458824:GOC458831 GXY458824:GXY458831 HHU458824:HHU458831 HRQ458824:HRQ458831 IBM458824:IBM458831 ILI458824:ILI458831 IVE458824:IVE458831 JFA458824:JFA458831 JOW458824:JOW458831 JYS458824:JYS458831 KIO458824:KIO458831 KSK458824:KSK458831 LCG458824:LCG458831 LMC458824:LMC458831 LVY458824:LVY458831 MFU458824:MFU458831 MPQ458824:MPQ458831 MZM458824:MZM458831 NJI458824:NJI458831 NTE458824:NTE458831 ODA458824:ODA458831 OMW458824:OMW458831 OWS458824:OWS458831 PGO458824:PGO458831 PQK458824:PQK458831 QAG458824:QAG458831 QKC458824:QKC458831 QTY458824:QTY458831 RDU458824:RDU458831 RNQ458824:RNQ458831 RXM458824:RXM458831 SHI458824:SHI458831 SRE458824:SRE458831 TBA458824:TBA458831 TKW458824:TKW458831 TUS458824:TUS458831 UEO458824:UEO458831 UOK458824:UOK458831 UYG458824:UYG458831 VIC458824:VIC458831 VRY458824:VRY458831 WBU458824:WBU458831 WLQ458824:WLQ458831 WVM458824:WVM458831 E524360:E524367 JA524360:JA524367 SW524360:SW524367 ACS524360:ACS524367 AMO524360:AMO524367 AWK524360:AWK524367 BGG524360:BGG524367 BQC524360:BQC524367 BZY524360:BZY524367 CJU524360:CJU524367 CTQ524360:CTQ524367 DDM524360:DDM524367 DNI524360:DNI524367 DXE524360:DXE524367 EHA524360:EHA524367 EQW524360:EQW524367 FAS524360:FAS524367 FKO524360:FKO524367 FUK524360:FUK524367 GEG524360:GEG524367 GOC524360:GOC524367 GXY524360:GXY524367 HHU524360:HHU524367 HRQ524360:HRQ524367 IBM524360:IBM524367 ILI524360:ILI524367 IVE524360:IVE524367 JFA524360:JFA524367 JOW524360:JOW524367 JYS524360:JYS524367 KIO524360:KIO524367 KSK524360:KSK524367 LCG524360:LCG524367 LMC524360:LMC524367 LVY524360:LVY524367 MFU524360:MFU524367 MPQ524360:MPQ524367 MZM524360:MZM524367 NJI524360:NJI524367 NTE524360:NTE524367 ODA524360:ODA524367 OMW524360:OMW524367 OWS524360:OWS524367 PGO524360:PGO524367 PQK524360:PQK524367 QAG524360:QAG524367 QKC524360:QKC524367 QTY524360:QTY524367 RDU524360:RDU524367 RNQ524360:RNQ524367 RXM524360:RXM524367 SHI524360:SHI524367 SRE524360:SRE524367 TBA524360:TBA524367 TKW524360:TKW524367 TUS524360:TUS524367 UEO524360:UEO524367 UOK524360:UOK524367 UYG524360:UYG524367 VIC524360:VIC524367 VRY524360:VRY524367 WBU524360:WBU524367 WLQ524360:WLQ524367 WVM524360:WVM524367 E589896:E589903 JA589896:JA589903 SW589896:SW589903 ACS589896:ACS589903 AMO589896:AMO589903 AWK589896:AWK589903 BGG589896:BGG589903 BQC589896:BQC589903 BZY589896:BZY589903 CJU589896:CJU589903 CTQ589896:CTQ589903 DDM589896:DDM589903 DNI589896:DNI589903 DXE589896:DXE589903 EHA589896:EHA589903 EQW589896:EQW589903 FAS589896:FAS589903 FKO589896:FKO589903 FUK589896:FUK589903 GEG589896:GEG589903 GOC589896:GOC589903 GXY589896:GXY589903 HHU589896:HHU589903 HRQ589896:HRQ589903 IBM589896:IBM589903 ILI589896:ILI589903 IVE589896:IVE589903 JFA589896:JFA589903 JOW589896:JOW589903 JYS589896:JYS589903 KIO589896:KIO589903 KSK589896:KSK589903 LCG589896:LCG589903 LMC589896:LMC589903 LVY589896:LVY589903 MFU589896:MFU589903 MPQ589896:MPQ589903 MZM589896:MZM589903 NJI589896:NJI589903 NTE589896:NTE589903 ODA589896:ODA589903 OMW589896:OMW589903 OWS589896:OWS589903 PGO589896:PGO589903 PQK589896:PQK589903 QAG589896:QAG589903 QKC589896:QKC589903 QTY589896:QTY589903 RDU589896:RDU589903 RNQ589896:RNQ589903 RXM589896:RXM589903 SHI589896:SHI589903 SRE589896:SRE589903 TBA589896:TBA589903 TKW589896:TKW589903 TUS589896:TUS589903 UEO589896:UEO589903 UOK589896:UOK589903 UYG589896:UYG589903 VIC589896:VIC589903 VRY589896:VRY589903 WBU589896:WBU589903 WLQ589896:WLQ589903 WVM589896:WVM589903 E655432:E655439 JA655432:JA655439 SW655432:SW655439 ACS655432:ACS655439 AMO655432:AMO655439 AWK655432:AWK655439 BGG655432:BGG655439 BQC655432:BQC655439 BZY655432:BZY655439 CJU655432:CJU655439 CTQ655432:CTQ655439 DDM655432:DDM655439 DNI655432:DNI655439 DXE655432:DXE655439 EHA655432:EHA655439 EQW655432:EQW655439 FAS655432:FAS655439 FKO655432:FKO655439 FUK655432:FUK655439 GEG655432:GEG655439 GOC655432:GOC655439 GXY655432:GXY655439 HHU655432:HHU655439 HRQ655432:HRQ655439 IBM655432:IBM655439 ILI655432:ILI655439 IVE655432:IVE655439 JFA655432:JFA655439 JOW655432:JOW655439 JYS655432:JYS655439 KIO655432:KIO655439 KSK655432:KSK655439 LCG655432:LCG655439 LMC655432:LMC655439 LVY655432:LVY655439 MFU655432:MFU655439 MPQ655432:MPQ655439 MZM655432:MZM655439 NJI655432:NJI655439 NTE655432:NTE655439 ODA655432:ODA655439 OMW655432:OMW655439 OWS655432:OWS655439 PGO655432:PGO655439 PQK655432:PQK655439 QAG655432:QAG655439 QKC655432:QKC655439 QTY655432:QTY655439 RDU655432:RDU655439 RNQ655432:RNQ655439 RXM655432:RXM655439 SHI655432:SHI655439 SRE655432:SRE655439 TBA655432:TBA655439 TKW655432:TKW655439 TUS655432:TUS655439 UEO655432:UEO655439 UOK655432:UOK655439 UYG655432:UYG655439 VIC655432:VIC655439 VRY655432:VRY655439 WBU655432:WBU655439 WLQ655432:WLQ655439 WVM655432:WVM655439 E720968:E720975 JA720968:JA720975 SW720968:SW720975 ACS720968:ACS720975 AMO720968:AMO720975 AWK720968:AWK720975 BGG720968:BGG720975 BQC720968:BQC720975 BZY720968:BZY720975 CJU720968:CJU720975 CTQ720968:CTQ720975 DDM720968:DDM720975 DNI720968:DNI720975 DXE720968:DXE720975 EHA720968:EHA720975 EQW720968:EQW720975 FAS720968:FAS720975 FKO720968:FKO720975 FUK720968:FUK720975 GEG720968:GEG720975 GOC720968:GOC720975 GXY720968:GXY720975 HHU720968:HHU720975 HRQ720968:HRQ720975 IBM720968:IBM720975 ILI720968:ILI720975 IVE720968:IVE720975 JFA720968:JFA720975 JOW720968:JOW720975 JYS720968:JYS720975 KIO720968:KIO720975 KSK720968:KSK720975 LCG720968:LCG720975 LMC720968:LMC720975 LVY720968:LVY720975 MFU720968:MFU720975 MPQ720968:MPQ720975 MZM720968:MZM720975 NJI720968:NJI720975 NTE720968:NTE720975 ODA720968:ODA720975 OMW720968:OMW720975 OWS720968:OWS720975 PGO720968:PGO720975 PQK720968:PQK720975 QAG720968:QAG720975 QKC720968:QKC720975 QTY720968:QTY720975 RDU720968:RDU720975 RNQ720968:RNQ720975 RXM720968:RXM720975 SHI720968:SHI720975 SRE720968:SRE720975 TBA720968:TBA720975 TKW720968:TKW720975 TUS720968:TUS720975 UEO720968:UEO720975 UOK720968:UOK720975 UYG720968:UYG720975 VIC720968:VIC720975 VRY720968:VRY720975 WBU720968:WBU720975 WLQ720968:WLQ720975 WVM720968:WVM720975 E786504:E786511 JA786504:JA786511 SW786504:SW786511 ACS786504:ACS786511 AMO786504:AMO786511 AWK786504:AWK786511 BGG786504:BGG786511 BQC786504:BQC786511 BZY786504:BZY786511 CJU786504:CJU786511 CTQ786504:CTQ786511 DDM786504:DDM786511 DNI786504:DNI786511 DXE786504:DXE786511 EHA786504:EHA786511 EQW786504:EQW786511 FAS786504:FAS786511 FKO786504:FKO786511 FUK786504:FUK786511 GEG786504:GEG786511 GOC786504:GOC786511 GXY786504:GXY786511 HHU786504:HHU786511 HRQ786504:HRQ786511 IBM786504:IBM786511 ILI786504:ILI786511 IVE786504:IVE786511 JFA786504:JFA786511 JOW786504:JOW786511 JYS786504:JYS786511 KIO786504:KIO786511 KSK786504:KSK786511 LCG786504:LCG786511 LMC786504:LMC786511 LVY786504:LVY786511 MFU786504:MFU786511 MPQ786504:MPQ786511 MZM786504:MZM786511 NJI786504:NJI786511 NTE786504:NTE786511 ODA786504:ODA786511 OMW786504:OMW786511 OWS786504:OWS786511 PGO786504:PGO786511 PQK786504:PQK786511 QAG786504:QAG786511 QKC786504:QKC786511 QTY786504:QTY786511 RDU786504:RDU786511 RNQ786504:RNQ786511 RXM786504:RXM786511 SHI786504:SHI786511 SRE786504:SRE786511 TBA786504:TBA786511 TKW786504:TKW786511 TUS786504:TUS786511 UEO786504:UEO786511 UOK786504:UOK786511 UYG786504:UYG786511 VIC786504:VIC786511 VRY786504:VRY786511 WBU786504:WBU786511 WLQ786504:WLQ786511 WVM786504:WVM786511 E852040:E852047 JA852040:JA852047 SW852040:SW852047 ACS852040:ACS852047 AMO852040:AMO852047 AWK852040:AWK852047 BGG852040:BGG852047 BQC852040:BQC852047 BZY852040:BZY852047 CJU852040:CJU852047 CTQ852040:CTQ852047 DDM852040:DDM852047 DNI852040:DNI852047 DXE852040:DXE852047 EHA852040:EHA852047 EQW852040:EQW852047 FAS852040:FAS852047 FKO852040:FKO852047 FUK852040:FUK852047 GEG852040:GEG852047 GOC852040:GOC852047 GXY852040:GXY852047 HHU852040:HHU852047 HRQ852040:HRQ852047 IBM852040:IBM852047 ILI852040:ILI852047 IVE852040:IVE852047 JFA852040:JFA852047 JOW852040:JOW852047 JYS852040:JYS852047 KIO852040:KIO852047 KSK852040:KSK852047 LCG852040:LCG852047 LMC852040:LMC852047 LVY852040:LVY852047 MFU852040:MFU852047 MPQ852040:MPQ852047 MZM852040:MZM852047 NJI852040:NJI852047 NTE852040:NTE852047 ODA852040:ODA852047 OMW852040:OMW852047 OWS852040:OWS852047 PGO852040:PGO852047 PQK852040:PQK852047 QAG852040:QAG852047 QKC852040:QKC852047 QTY852040:QTY852047 RDU852040:RDU852047 RNQ852040:RNQ852047 RXM852040:RXM852047 SHI852040:SHI852047 SRE852040:SRE852047 TBA852040:TBA852047 TKW852040:TKW852047 TUS852040:TUS852047 UEO852040:UEO852047 UOK852040:UOK852047 UYG852040:UYG852047 VIC852040:VIC852047 VRY852040:VRY852047 WBU852040:WBU852047 WLQ852040:WLQ852047 WVM852040:WVM852047 E917576:E917583 JA917576:JA917583 SW917576:SW917583 ACS917576:ACS917583 AMO917576:AMO917583 AWK917576:AWK917583 BGG917576:BGG917583 BQC917576:BQC917583 BZY917576:BZY917583 CJU917576:CJU917583 CTQ917576:CTQ917583 DDM917576:DDM917583 DNI917576:DNI917583 DXE917576:DXE917583 EHA917576:EHA917583 EQW917576:EQW917583 FAS917576:FAS917583 FKO917576:FKO917583 FUK917576:FUK917583 GEG917576:GEG917583 GOC917576:GOC917583 GXY917576:GXY917583 HHU917576:HHU917583 HRQ917576:HRQ917583 IBM917576:IBM917583 ILI917576:ILI917583 IVE917576:IVE917583 JFA917576:JFA917583 JOW917576:JOW917583 JYS917576:JYS917583 KIO917576:KIO917583 KSK917576:KSK917583 LCG917576:LCG917583 LMC917576:LMC917583 LVY917576:LVY917583 MFU917576:MFU917583 MPQ917576:MPQ917583 MZM917576:MZM917583 NJI917576:NJI917583 NTE917576:NTE917583 ODA917576:ODA917583 OMW917576:OMW917583 OWS917576:OWS917583 PGO917576:PGO917583 PQK917576:PQK917583 QAG917576:QAG917583 QKC917576:QKC917583 QTY917576:QTY917583 RDU917576:RDU917583 RNQ917576:RNQ917583 RXM917576:RXM917583 SHI917576:SHI917583 SRE917576:SRE917583 TBA917576:TBA917583 TKW917576:TKW917583 TUS917576:TUS917583 UEO917576:UEO917583 UOK917576:UOK917583 UYG917576:UYG917583 VIC917576:VIC917583 VRY917576:VRY917583 WBU917576:WBU917583 WLQ917576:WLQ917583 WVM917576:WVM917583 E983112:E983119 JA983112:JA983119 SW983112:SW983119 ACS983112:ACS983119 AMO983112:AMO983119 AWK983112:AWK983119 BGG983112:BGG983119 BQC983112:BQC983119 BZY983112:BZY983119 CJU983112:CJU983119 CTQ983112:CTQ983119 DDM983112:DDM983119 DNI983112:DNI983119 DXE983112:DXE983119 EHA983112:EHA983119 EQW983112:EQW983119 FAS983112:FAS983119 FKO983112:FKO983119 FUK983112:FUK983119 GEG983112:GEG983119 GOC983112:GOC983119 GXY983112:GXY983119 HHU983112:HHU983119 HRQ983112:HRQ983119 IBM983112:IBM983119 ILI983112:ILI983119 IVE983112:IVE983119 JFA983112:JFA983119 JOW983112:JOW983119 JYS983112:JYS983119 KIO983112:KIO983119 KSK983112:KSK983119 LCG983112:LCG983119 LMC983112:LMC983119 LVY983112:LVY983119 MFU983112:MFU983119 MPQ983112:MPQ983119 MZM983112:MZM983119 NJI983112:NJI983119 NTE983112:NTE983119 ODA983112:ODA983119 OMW983112:OMW983119 OWS983112:OWS983119 PGO983112:PGO983119 PQK983112:PQK983119 QAG983112:QAG983119 QKC983112:QKC983119 QTY983112:QTY983119 RDU983112:RDU983119 RNQ983112:RNQ983119 RXM983112:RXM983119 SHI983112:SHI983119 SRE983112:SRE983119 TBA983112:TBA983119 TKW983112:TKW983119 TUS983112:TUS983119 UEO983112:UEO983119 UOK983112:UOK983119 UYG983112:UYG983119 VIC983112:VIC983119 VRY983112:VRY983119 WBU983112:WBU983119 WLQ983112:WLQ983119 WVM983112:WVM983119 E74:E79 JW72:JW79 TS72:TS79 ADO72:ADO79 ANK72:ANK79 AXG72:AXG79 BHC72:BHC79 BQY72:BQY79 CAU72:CAU79 CKQ72:CKQ79 CUM72:CUM79 DEI72:DEI79 DOE72:DOE79 DYA72:DYA79 EHW72:EHW79 ERS72:ERS79 FBO72:FBO79 FLK72:FLK79 FVG72:FVG79 GFC72:GFC79 GOY72:GOY79 GYU72:GYU79 HIQ72:HIQ79 HSM72:HSM79 ICI72:ICI79 IME72:IME79 IWA72:IWA79 JFW72:JFW79 JPS72:JPS79 JZO72:JZO79 KJK72:KJK79 KTG72:KTG79 LDC72:LDC79 LMY72:LMY79 LWU72:LWU79 MGQ72:MGQ79 MQM72:MQM79 NAI72:NAI79 NKE72:NKE79 NUA72:NUA79 ODW72:ODW79 ONS72:ONS79 OXO72:OXO79 PHK72:PHK79 PRG72:PRG79 QBC72:QBC79 QKY72:QKY79 QUU72:QUU79 REQ72:REQ79 ROM72:ROM79 RYI72:RYI79 SIE72:SIE79 SSA72:SSA79 TBW72:TBW79 TLS72:TLS79 TVO72:TVO79 UFK72:UFK79 UPG72:UPG79 UZC72:UZC79 VIY72:VIY79 VSU72:VSU79 WCQ72:WCQ79 WMM72:WMM79 WWI72:WWI79 AA65608:AA65615 JW65608:JW65615 TS65608:TS65615 ADO65608:ADO65615 ANK65608:ANK65615 AXG65608:AXG65615 BHC65608:BHC65615 BQY65608:BQY65615 CAU65608:CAU65615 CKQ65608:CKQ65615 CUM65608:CUM65615 DEI65608:DEI65615 DOE65608:DOE65615 DYA65608:DYA65615 EHW65608:EHW65615 ERS65608:ERS65615 FBO65608:FBO65615 FLK65608:FLK65615 FVG65608:FVG65615 GFC65608:GFC65615 GOY65608:GOY65615 GYU65608:GYU65615 HIQ65608:HIQ65615 HSM65608:HSM65615 ICI65608:ICI65615 IME65608:IME65615 IWA65608:IWA65615 JFW65608:JFW65615 JPS65608:JPS65615 JZO65608:JZO65615 KJK65608:KJK65615 KTG65608:KTG65615 LDC65608:LDC65615 LMY65608:LMY65615 LWU65608:LWU65615 MGQ65608:MGQ65615 MQM65608:MQM65615 NAI65608:NAI65615 NKE65608:NKE65615 NUA65608:NUA65615 ODW65608:ODW65615 ONS65608:ONS65615 OXO65608:OXO65615 PHK65608:PHK65615 PRG65608:PRG65615 QBC65608:QBC65615 QKY65608:QKY65615 QUU65608:QUU65615 REQ65608:REQ65615 ROM65608:ROM65615 RYI65608:RYI65615 SIE65608:SIE65615 SSA65608:SSA65615 TBW65608:TBW65615 TLS65608:TLS65615 TVO65608:TVO65615 UFK65608:UFK65615 UPG65608:UPG65615 UZC65608:UZC65615 VIY65608:VIY65615 VSU65608:VSU65615 WCQ65608:WCQ65615 WMM65608:WMM65615 WWI65608:WWI65615 AA131144:AA131151 JW131144:JW131151 TS131144:TS131151 ADO131144:ADO131151 ANK131144:ANK131151 AXG131144:AXG131151 BHC131144:BHC131151 BQY131144:BQY131151 CAU131144:CAU131151 CKQ131144:CKQ131151 CUM131144:CUM131151 DEI131144:DEI131151 DOE131144:DOE131151 DYA131144:DYA131151 EHW131144:EHW131151 ERS131144:ERS131151 FBO131144:FBO131151 FLK131144:FLK131151 FVG131144:FVG131151 GFC131144:GFC131151 GOY131144:GOY131151 GYU131144:GYU131151 HIQ131144:HIQ131151 HSM131144:HSM131151 ICI131144:ICI131151 IME131144:IME131151 IWA131144:IWA131151 JFW131144:JFW131151 JPS131144:JPS131151 JZO131144:JZO131151 KJK131144:KJK131151 KTG131144:KTG131151 LDC131144:LDC131151 LMY131144:LMY131151 LWU131144:LWU131151 MGQ131144:MGQ131151 MQM131144:MQM131151 NAI131144:NAI131151 NKE131144:NKE131151 NUA131144:NUA131151 ODW131144:ODW131151 ONS131144:ONS131151 OXO131144:OXO131151 PHK131144:PHK131151 PRG131144:PRG131151 QBC131144:QBC131151 QKY131144:QKY131151 QUU131144:QUU131151 REQ131144:REQ131151 ROM131144:ROM131151 RYI131144:RYI131151 SIE131144:SIE131151 SSA131144:SSA131151 TBW131144:TBW131151 TLS131144:TLS131151 TVO131144:TVO131151 UFK131144:UFK131151 UPG131144:UPG131151 UZC131144:UZC131151 VIY131144:VIY131151 VSU131144:VSU131151 WCQ131144:WCQ131151 WMM131144:WMM131151 WWI131144:WWI131151 AA196680:AA196687 JW196680:JW196687 TS196680:TS196687 ADO196680:ADO196687 ANK196680:ANK196687 AXG196680:AXG196687 BHC196680:BHC196687 BQY196680:BQY196687 CAU196680:CAU196687 CKQ196680:CKQ196687 CUM196680:CUM196687 DEI196680:DEI196687 DOE196680:DOE196687 DYA196680:DYA196687 EHW196680:EHW196687 ERS196680:ERS196687 FBO196680:FBO196687 FLK196680:FLK196687 FVG196680:FVG196687 GFC196680:GFC196687 GOY196680:GOY196687 GYU196680:GYU196687 HIQ196680:HIQ196687 HSM196680:HSM196687 ICI196680:ICI196687 IME196680:IME196687 IWA196680:IWA196687 JFW196680:JFW196687 JPS196680:JPS196687 JZO196680:JZO196687 KJK196680:KJK196687 KTG196680:KTG196687 LDC196680:LDC196687 LMY196680:LMY196687 LWU196680:LWU196687 MGQ196680:MGQ196687 MQM196680:MQM196687 NAI196680:NAI196687 NKE196680:NKE196687 NUA196680:NUA196687 ODW196680:ODW196687 ONS196680:ONS196687 OXO196680:OXO196687 PHK196680:PHK196687 PRG196680:PRG196687 QBC196680:QBC196687 QKY196680:QKY196687 QUU196680:QUU196687 REQ196680:REQ196687 ROM196680:ROM196687 RYI196680:RYI196687 SIE196680:SIE196687 SSA196680:SSA196687 TBW196680:TBW196687 TLS196680:TLS196687 TVO196680:TVO196687 UFK196680:UFK196687 UPG196680:UPG196687 UZC196680:UZC196687 VIY196680:VIY196687 VSU196680:VSU196687 WCQ196680:WCQ196687 WMM196680:WMM196687 WWI196680:WWI196687 AA262216:AA262223 JW262216:JW262223 TS262216:TS262223 ADO262216:ADO262223 ANK262216:ANK262223 AXG262216:AXG262223 BHC262216:BHC262223 BQY262216:BQY262223 CAU262216:CAU262223 CKQ262216:CKQ262223 CUM262216:CUM262223 DEI262216:DEI262223 DOE262216:DOE262223 DYA262216:DYA262223 EHW262216:EHW262223 ERS262216:ERS262223 FBO262216:FBO262223 FLK262216:FLK262223 FVG262216:FVG262223 GFC262216:GFC262223 GOY262216:GOY262223 GYU262216:GYU262223 HIQ262216:HIQ262223 HSM262216:HSM262223 ICI262216:ICI262223 IME262216:IME262223 IWA262216:IWA262223 JFW262216:JFW262223 JPS262216:JPS262223 JZO262216:JZO262223 KJK262216:KJK262223 KTG262216:KTG262223 LDC262216:LDC262223 LMY262216:LMY262223 LWU262216:LWU262223 MGQ262216:MGQ262223 MQM262216:MQM262223 NAI262216:NAI262223 NKE262216:NKE262223 NUA262216:NUA262223 ODW262216:ODW262223 ONS262216:ONS262223 OXO262216:OXO262223 PHK262216:PHK262223 PRG262216:PRG262223 QBC262216:QBC262223 QKY262216:QKY262223 QUU262216:QUU262223 REQ262216:REQ262223 ROM262216:ROM262223 RYI262216:RYI262223 SIE262216:SIE262223 SSA262216:SSA262223 TBW262216:TBW262223 TLS262216:TLS262223 TVO262216:TVO262223 UFK262216:UFK262223 UPG262216:UPG262223 UZC262216:UZC262223 VIY262216:VIY262223 VSU262216:VSU262223 WCQ262216:WCQ262223 WMM262216:WMM262223 WWI262216:WWI262223 AA327752:AA327759 JW327752:JW327759 TS327752:TS327759 ADO327752:ADO327759 ANK327752:ANK327759 AXG327752:AXG327759 BHC327752:BHC327759 BQY327752:BQY327759 CAU327752:CAU327759 CKQ327752:CKQ327759 CUM327752:CUM327759 DEI327752:DEI327759 DOE327752:DOE327759 DYA327752:DYA327759 EHW327752:EHW327759 ERS327752:ERS327759 FBO327752:FBO327759 FLK327752:FLK327759 FVG327752:FVG327759 GFC327752:GFC327759 GOY327752:GOY327759 GYU327752:GYU327759 HIQ327752:HIQ327759 HSM327752:HSM327759 ICI327752:ICI327759 IME327752:IME327759 IWA327752:IWA327759 JFW327752:JFW327759 JPS327752:JPS327759 JZO327752:JZO327759 KJK327752:KJK327759 KTG327752:KTG327759 LDC327752:LDC327759 LMY327752:LMY327759 LWU327752:LWU327759 MGQ327752:MGQ327759 MQM327752:MQM327759 NAI327752:NAI327759 NKE327752:NKE327759 NUA327752:NUA327759 ODW327752:ODW327759 ONS327752:ONS327759 OXO327752:OXO327759 PHK327752:PHK327759 PRG327752:PRG327759 QBC327752:QBC327759 QKY327752:QKY327759 QUU327752:QUU327759 REQ327752:REQ327759 ROM327752:ROM327759 RYI327752:RYI327759 SIE327752:SIE327759 SSA327752:SSA327759 TBW327752:TBW327759 TLS327752:TLS327759 TVO327752:TVO327759 UFK327752:UFK327759 UPG327752:UPG327759 UZC327752:UZC327759 VIY327752:VIY327759 VSU327752:VSU327759 WCQ327752:WCQ327759 WMM327752:WMM327759 WWI327752:WWI327759 AA393288:AA393295 JW393288:JW393295 TS393288:TS393295 ADO393288:ADO393295 ANK393288:ANK393295 AXG393288:AXG393295 BHC393288:BHC393295 BQY393288:BQY393295 CAU393288:CAU393295 CKQ393288:CKQ393295 CUM393288:CUM393295 DEI393288:DEI393295 DOE393288:DOE393295 DYA393288:DYA393295 EHW393288:EHW393295 ERS393288:ERS393295 FBO393288:FBO393295 FLK393288:FLK393295 FVG393288:FVG393295 GFC393288:GFC393295 GOY393288:GOY393295 GYU393288:GYU393295 HIQ393288:HIQ393295 HSM393288:HSM393295 ICI393288:ICI393295 IME393288:IME393295 IWA393288:IWA393295 JFW393288:JFW393295 JPS393288:JPS393295 JZO393288:JZO393295 KJK393288:KJK393295 KTG393288:KTG393295 LDC393288:LDC393295 LMY393288:LMY393295 LWU393288:LWU393295 MGQ393288:MGQ393295 MQM393288:MQM393295 NAI393288:NAI393295 NKE393288:NKE393295 NUA393288:NUA393295 ODW393288:ODW393295 ONS393288:ONS393295 OXO393288:OXO393295 PHK393288:PHK393295 PRG393288:PRG393295 QBC393288:QBC393295 QKY393288:QKY393295 QUU393288:QUU393295 REQ393288:REQ393295 ROM393288:ROM393295 RYI393288:RYI393295 SIE393288:SIE393295 SSA393288:SSA393295 TBW393288:TBW393295 TLS393288:TLS393295 TVO393288:TVO393295 UFK393288:UFK393295 UPG393288:UPG393295 UZC393288:UZC393295 VIY393288:VIY393295 VSU393288:VSU393295 WCQ393288:WCQ393295 WMM393288:WMM393295 WWI393288:WWI393295 AA458824:AA458831 JW458824:JW458831 TS458824:TS458831 ADO458824:ADO458831 ANK458824:ANK458831 AXG458824:AXG458831 BHC458824:BHC458831 BQY458824:BQY458831 CAU458824:CAU458831 CKQ458824:CKQ458831 CUM458824:CUM458831 DEI458824:DEI458831 DOE458824:DOE458831 DYA458824:DYA458831 EHW458824:EHW458831 ERS458824:ERS458831 FBO458824:FBO458831 FLK458824:FLK458831 FVG458824:FVG458831 GFC458824:GFC458831 GOY458824:GOY458831 GYU458824:GYU458831 HIQ458824:HIQ458831 HSM458824:HSM458831 ICI458824:ICI458831 IME458824:IME458831 IWA458824:IWA458831 JFW458824:JFW458831 JPS458824:JPS458831 JZO458824:JZO458831 KJK458824:KJK458831 KTG458824:KTG458831 LDC458824:LDC458831 LMY458824:LMY458831 LWU458824:LWU458831 MGQ458824:MGQ458831 MQM458824:MQM458831 NAI458824:NAI458831 NKE458824:NKE458831 NUA458824:NUA458831 ODW458824:ODW458831 ONS458824:ONS458831 OXO458824:OXO458831 PHK458824:PHK458831 PRG458824:PRG458831 QBC458824:QBC458831 QKY458824:QKY458831 QUU458824:QUU458831 REQ458824:REQ458831 ROM458824:ROM458831 RYI458824:RYI458831 SIE458824:SIE458831 SSA458824:SSA458831 TBW458824:TBW458831 TLS458824:TLS458831 TVO458824:TVO458831 UFK458824:UFK458831 UPG458824:UPG458831 UZC458824:UZC458831 VIY458824:VIY458831 VSU458824:VSU458831 WCQ458824:WCQ458831 WMM458824:WMM458831 WWI458824:WWI458831 AA524360:AA524367 JW524360:JW524367 TS524360:TS524367 ADO524360:ADO524367 ANK524360:ANK524367 AXG524360:AXG524367 BHC524360:BHC524367 BQY524360:BQY524367 CAU524360:CAU524367 CKQ524360:CKQ524367 CUM524360:CUM524367 DEI524360:DEI524367 DOE524360:DOE524367 DYA524360:DYA524367 EHW524360:EHW524367 ERS524360:ERS524367 FBO524360:FBO524367 FLK524360:FLK524367 FVG524360:FVG524367 GFC524360:GFC524367 GOY524360:GOY524367 GYU524360:GYU524367 HIQ524360:HIQ524367 HSM524360:HSM524367 ICI524360:ICI524367 IME524360:IME524367 IWA524360:IWA524367 JFW524360:JFW524367 JPS524360:JPS524367 JZO524360:JZO524367 KJK524360:KJK524367 KTG524360:KTG524367 LDC524360:LDC524367 LMY524360:LMY524367 LWU524360:LWU524367 MGQ524360:MGQ524367 MQM524360:MQM524367 NAI524360:NAI524367 NKE524360:NKE524367 NUA524360:NUA524367 ODW524360:ODW524367 ONS524360:ONS524367 OXO524360:OXO524367 PHK524360:PHK524367 PRG524360:PRG524367 QBC524360:QBC524367 QKY524360:QKY524367 QUU524360:QUU524367 REQ524360:REQ524367 ROM524360:ROM524367 RYI524360:RYI524367 SIE524360:SIE524367 SSA524360:SSA524367 TBW524360:TBW524367 TLS524360:TLS524367 TVO524360:TVO524367 UFK524360:UFK524367 UPG524360:UPG524367 UZC524360:UZC524367 VIY524360:VIY524367 VSU524360:VSU524367 WCQ524360:WCQ524367 WMM524360:WMM524367 WWI524360:WWI524367 AA589896:AA589903 JW589896:JW589903 TS589896:TS589903 ADO589896:ADO589903 ANK589896:ANK589903 AXG589896:AXG589903 BHC589896:BHC589903 BQY589896:BQY589903 CAU589896:CAU589903 CKQ589896:CKQ589903 CUM589896:CUM589903 DEI589896:DEI589903 DOE589896:DOE589903 DYA589896:DYA589903 EHW589896:EHW589903 ERS589896:ERS589903 FBO589896:FBO589903 FLK589896:FLK589903 FVG589896:FVG589903 GFC589896:GFC589903 GOY589896:GOY589903 GYU589896:GYU589903 HIQ589896:HIQ589903 HSM589896:HSM589903 ICI589896:ICI589903 IME589896:IME589903 IWA589896:IWA589903 JFW589896:JFW589903 JPS589896:JPS589903 JZO589896:JZO589903 KJK589896:KJK589903 KTG589896:KTG589903 LDC589896:LDC589903 LMY589896:LMY589903 LWU589896:LWU589903 MGQ589896:MGQ589903 MQM589896:MQM589903 NAI589896:NAI589903 NKE589896:NKE589903 NUA589896:NUA589903 ODW589896:ODW589903 ONS589896:ONS589903 OXO589896:OXO589903 PHK589896:PHK589903 PRG589896:PRG589903 QBC589896:QBC589903 QKY589896:QKY589903 QUU589896:QUU589903 REQ589896:REQ589903 ROM589896:ROM589903 RYI589896:RYI589903 SIE589896:SIE589903 SSA589896:SSA589903 TBW589896:TBW589903 TLS589896:TLS589903 TVO589896:TVO589903 UFK589896:UFK589903 UPG589896:UPG589903 UZC589896:UZC589903 VIY589896:VIY589903 VSU589896:VSU589903 WCQ589896:WCQ589903 WMM589896:WMM589903 WWI589896:WWI589903 AA655432:AA655439 JW655432:JW655439 TS655432:TS655439 ADO655432:ADO655439 ANK655432:ANK655439 AXG655432:AXG655439 BHC655432:BHC655439 BQY655432:BQY655439 CAU655432:CAU655439 CKQ655432:CKQ655439 CUM655432:CUM655439 DEI655432:DEI655439 DOE655432:DOE655439 DYA655432:DYA655439 EHW655432:EHW655439 ERS655432:ERS655439 FBO655432:FBO655439 FLK655432:FLK655439 FVG655432:FVG655439 GFC655432:GFC655439 GOY655432:GOY655439 GYU655432:GYU655439 HIQ655432:HIQ655439 HSM655432:HSM655439 ICI655432:ICI655439 IME655432:IME655439 IWA655432:IWA655439 JFW655432:JFW655439 JPS655432:JPS655439 JZO655432:JZO655439 KJK655432:KJK655439 KTG655432:KTG655439 LDC655432:LDC655439 LMY655432:LMY655439 LWU655432:LWU655439 MGQ655432:MGQ655439 MQM655432:MQM655439 NAI655432:NAI655439 NKE655432:NKE655439 NUA655432:NUA655439 ODW655432:ODW655439 ONS655432:ONS655439 OXO655432:OXO655439 PHK655432:PHK655439 PRG655432:PRG655439 QBC655432:QBC655439 QKY655432:QKY655439 QUU655432:QUU655439 REQ655432:REQ655439 ROM655432:ROM655439 RYI655432:RYI655439 SIE655432:SIE655439 SSA655432:SSA655439 TBW655432:TBW655439 TLS655432:TLS655439 TVO655432:TVO655439 UFK655432:UFK655439 UPG655432:UPG655439 UZC655432:UZC655439 VIY655432:VIY655439 VSU655432:VSU655439 WCQ655432:WCQ655439 WMM655432:WMM655439 WWI655432:WWI655439 AA720968:AA720975 JW720968:JW720975 TS720968:TS720975 ADO720968:ADO720975 ANK720968:ANK720975 AXG720968:AXG720975 BHC720968:BHC720975 BQY720968:BQY720975 CAU720968:CAU720975 CKQ720968:CKQ720975 CUM720968:CUM720975 DEI720968:DEI720975 DOE720968:DOE720975 DYA720968:DYA720975 EHW720968:EHW720975 ERS720968:ERS720975 FBO720968:FBO720975 FLK720968:FLK720975 FVG720968:FVG720975 GFC720968:GFC720975 GOY720968:GOY720975 GYU720968:GYU720975 HIQ720968:HIQ720975 HSM720968:HSM720975 ICI720968:ICI720975 IME720968:IME720975 IWA720968:IWA720975 JFW720968:JFW720975 JPS720968:JPS720975 JZO720968:JZO720975 KJK720968:KJK720975 KTG720968:KTG720975 LDC720968:LDC720975 LMY720968:LMY720975 LWU720968:LWU720975 MGQ720968:MGQ720975 MQM720968:MQM720975 NAI720968:NAI720975 NKE720968:NKE720975 NUA720968:NUA720975 ODW720968:ODW720975 ONS720968:ONS720975 OXO720968:OXO720975 PHK720968:PHK720975 PRG720968:PRG720975 QBC720968:QBC720975 QKY720968:QKY720975 QUU720968:QUU720975 REQ720968:REQ720975 ROM720968:ROM720975 RYI720968:RYI720975 SIE720968:SIE720975 SSA720968:SSA720975 TBW720968:TBW720975 TLS720968:TLS720975 TVO720968:TVO720975 UFK720968:UFK720975 UPG720968:UPG720975 UZC720968:UZC720975 VIY720968:VIY720975 VSU720968:VSU720975 WCQ720968:WCQ720975 WMM720968:WMM720975 WWI720968:WWI720975 AA786504:AA786511 JW786504:JW786511 TS786504:TS786511 ADO786504:ADO786511 ANK786504:ANK786511 AXG786504:AXG786511 BHC786504:BHC786511 BQY786504:BQY786511 CAU786504:CAU786511 CKQ786504:CKQ786511 CUM786504:CUM786511 DEI786504:DEI786511 DOE786504:DOE786511 DYA786504:DYA786511 EHW786504:EHW786511 ERS786504:ERS786511 FBO786504:FBO786511 FLK786504:FLK786511 FVG786504:FVG786511 GFC786504:GFC786511 GOY786504:GOY786511 GYU786504:GYU786511 HIQ786504:HIQ786511 HSM786504:HSM786511 ICI786504:ICI786511 IME786504:IME786511 IWA786504:IWA786511 JFW786504:JFW786511 JPS786504:JPS786511 JZO786504:JZO786511 KJK786504:KJK786511 KTG786504:KTG786511 LDC786504:LDC786511 LMY786504:LMY786511 LWU786504:LWU786511 MGQ786504:MGQ786511 MQM786504:MQM786511 NAI786504:NAI786511 NKE786504:NKE786511 NUA786504:NUA786511 ODW786504:ODW786511 ONS786504:ONS786511 OXO786504:OXO786511 PHK786504:PHK786511 PRG786504:PRG786511 QBC786504:QBC786511 QKY786504:QKY786511 QUU786504:QUU786511 REQ786504:REQ786511 ROM786504:ROM786511 RYI786504:RYI786511 SIE786504:SIE786511 SSA786504:SSA786511 TBW786504:TBW786511 TLS786504:TLS786511 TVO786504:TVO786511 UFK786504:UFK786511 UPG786504:UPG786511 UZC786504:UZC786511 VIY786504:VIY786511 VSU786504:VSU786511 WCQ786504:WCQ786511 WMM786504:WMM786511 WWI786504:WWI786511 AA852040:AA852047 JW852040:JW852047 TS852040:TS852047 ADO852040:ADO852047 ANK852040:ANK852047 AXG852040:AXG852047 BHC852040:BHC852047 BQY852040:BQY852047 CAU852040:CAU852047 CKQ852040:CKQ852047 CUM852040:CUM852047 DEI852040:DEI852047 DOE852040:DOE852047 DYA852040:DYA852047 EHW852040:EHW852047 ERS852040:ERS852047 FBO852040:FBO852047 FLK852040:FLK852047 FVG852040:FVG852047 GFC852040:GFC852047 GOY852040:GOY852047 GYU852040:GYU852047 HIQ852040:HIQ852047 HSM852040:HSM852047 ICI852040:ICI852047 IME852040:IME852047 IWA852040:IWA852047 JFW852040:JFW852047 JPS852040:JPS852047 JZO852040:JZO852047 KJK852040:KJK852047 KTG852040:KTG852047 LDC852040:LDC852047 LMY852040:LMY852047 LWU852040:LWU852047 MGQ852040:MGQ852047 MQM852040:MQM852047 NAI852040:NAI852047 NKE852040:NKE852047 NUA852040:NUA852047 ODW852040:ODW852047 ONS852040:ONS852047 OXO852040:OXO852047 PHK852040:PHK852047 PRG852040:PRG852047 QBC852040:QBC852047 QKY852040:QKY852047 QUU852040:QUU852047 REQ852040:REQ852047 ROM852040:ROM852047 RYI852040:RYI852047 SIE852040:SIE852047 SSA852040:SSA852047 TBW852040:TBW852047 TLS852040:TLS852047 TVO852040:TVO852047 UFK852040:UFK852047 UPG852040:UPG852047 UZC852040:UZC852047 VIY852040:VIY852047 VSU852040:VSU852047 WCQ852040:WCQ852047 WMM852040:WMM852047 WWI852040:WWI852047 AA917576:AA917583 JW917576:JW917583 TS917576:TS917583 ADO917576:ADO917583 ANK917576:ANK917583 AXG917576:AXG917583 BHC917576:BHC917583 BQY917576:BQY917583 CAU917576:CAU917583 CKQ917576:CKQ917583 CUM917576:CUM917583 DEI917576:DEI917583 DOE917576:DOE917583 DYA917576:DYA917583 EHW917576:EHW917583 ERS917576:ERS917583 FBO917576:FBO917583 FLK917576:FLK917583 FVG917576:FVG917583 GFC917576:GFC917583 GOY917576:GOY917583 GYU917576:GYU917583 HIQ917576:HIQ917583 HSM917576:HSM917583 ICI917576:ICI917583 IME917576:IME917583 IWA917576:IWA917583 JFW917576:JFW917583 JPS917576:JPS917583 JZO917576:JZO917583 KJK917576:KJK917583 KTG917576:KTG917583 LDC917576:LDC917583 LMY917576:LMY917583 LWU917576:LWU917583 MGQ917576:MGQ917583 MQM917576:MQM917583 NAI917576:NAI917583 NKE917576:NKE917583 NUA917576:NUA917583 ODW917576:ODW917583 ONS917576:ONS917583 OXO917576:OXO917583 PHK917576:PHK917583 PRG917576:PRG917583 QBC917576:QBC917583 QKY917576:QKY917583 QUU917576:QUU917583 REQ917576:REQ917583 ROM917576:ROM917583 RYI917576:RYI917583 SIE917576:SIE917583 SSA917576:SSA917583 TBW917576:TBW917583 TLS917576:TLS917583 TVO917576:TVO917583 UFK917576:UFK917583 UPG917576:UPG917583 UZC917576:UZC917583 VIY917576:VIY917583 VSU917576:VSU917583 WCQ917576:WCQ917583 WMM917576:WMM917583 WWI917576:WWI917583 AA983112:AA983119 JW983112:JW983119 TS983112:TS983119 ADO983112:ADO983119 ANK983112:ANK983119 AXG983112:AXG983119 BHC983112:BHC983119 BQY983112:BQY983119 CAU983112:CAU983119 CKQ983112:CKQ983119 CUM983112:CUM983119 DEI983112:DEI983119 DOE983112:DOE983119 DYA983112:DYA983119 EHW983112:EHW983119 ERS983112:ERS983119 FBO983112:FBO983119 FLK983112:FLK983119 FVG983112:FVG983119 GFC983112:GFC983119 GOY983112:GOY983119 GYU983112:GYU983119 HIQ983112:HIQ983119 HSM983112:HSM983119 ICI983112:ICI983119 IME983112:IME983119 IWA983112:IWA983119 JFW983112:JFW983119 JPS983112:JPS983119 JZO983112:JZO983119 KJK983112:KJK983119 KTG983112:KTG983119 LDC983112:LDC983119 LMY983112:LMY983119 LWU983112:LWU983119 MGQ983112:MGQ983119 MQM983112:MQM983119 NAI983112:NAI983119 NKE983112:NKE983119 NUA983112:NUA983119 ODW983112:ODW983119 ONS983112:ONS983119 OXO983112:OXO983119 PHK983112:PHK983119 PRG983112:PRG983119 QBC983112:QBC983119 QKY983112:QKY983119 QUU983112:QUU983119 REQ983112:REQ983119 ROM983112:ROM983119 RYI983112:RYI983119 SIE983112:SIE983119 SSA983112:SSA983119 TBW983112:TBW983119 TLS983112:TLS983119 TVO983112:TVO983119 UFK983112:UFK983119 UPG983112:UPG983119 UZC983112:UZC983119 VIY983112:VIY983119 VSU983112:VSU983119 WCQ983112:WCQ983119 AA74:AA79" xr:uid="{00000000-0002-0000-0800-000009000000}">
      <formula1>0</formula1>
      <formula2>9</formula2>
    </dataValidation>
  </dataValidations>
  <pageMargins left="0.55118110236220474" right="0.15748031496062992" top="0.15748031496062992" bottom="0.19685039370078741" header="0.51181102362204722" footer="0.51181102362204722"/>
  <pageSetup paperSize="9" scale="96"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800-00000A000000}">
          <x14:formula1>
            <xm:f>0</xm:f>
          </x14:formula1>
          <x14:formula2>
            <xm:f>9</xm:f>
          </x14:formula2>
          <xm:sqref>E22 IY20:IY22 SU20:SU22 ACQ20:ACQ22 AMM20:AMM22 AWI20:AWI22 BGE20:BGE22 BQA20:BQA22 BZW20:BZW22 CJS20:CJS22 CTO20:CTO22 DDK20:DDK22 DNG20:DNG22 DXC20:DXC22 EGY20:EGY22 EQU20:EQU22 FAQ20:FAQ22 FKM20:FKM22 FUI20:FUI22 GEE20:GEE22 GOA20:GOA22 GXW20:GXW22 HHS20:HHS22 HRO20:HRO22 IBK20:IBK22 ILG20:ILG22 IVC20:IVC22 JEY20:JEY22 JOU20:JOU22 JYQ20:JYQ22 KIM20:KIM22 KSI20:KSI22 LCE20:LCE22 LMA20:LMA22 LVW20:LVW22 MFS20:MFS22 MPO20:MPO22 MZK20:MZK22 NJG20:NJG22 NTC20:NTC22 OCY20:OCY22 OMU20:OMU22 OWQ20:OWQ22 PGM20:PGM22 PQI20:PQI22 QAE20:QAE22 QKA20:QKA22 QTW20:QTW22 RDS20:RDS22 RNO20:RNO22 RXK20:RXK22 SHG20:SHG22 SRC20:SRC22 TAY20:TAY22 TKU20:TKU22 TUQ20:TUQ22 UEM20:UEM22 UOI20:UOI22 UYE20:UYE22 VIA20:VIA22 VRW20:VRW22 WBS20:WBS22 WLO20:WLO22 WVK20:WVK22 C65556:C65558 IY65556:IY65558 SU65556:SU65558 ACQ65556:ACQ65558 AMM65556:AMM65558 AWI65556:AWI65558 BGE65556:BGE65558 BQA65556:BQA65558 BZW65556:BZW65558 CJS65556:CJS65558 CTO65556:CTO65558 DDK65556:DDK65558 DNG65556:DNG65558 DXC65556:DXC65558 EGY65556:EGY65558 EQU65556:EQU65558 FAQ65556:FAQ65558 FKM65556:FKM65558 FUI65556:FUI65558 GEE65556:GEE65558 GOA65556:GOA65558 GXW65556:GXW65558 HHS65556:HHS65558 HRO65556:HRO65558 IBK65556:IBK65558 ILG65556:ILG65558 IVC65556:IVC65558 JEY65556:JEY65558 JOU65556:JOU65558 JYQ65556:JYQ65558 KIM65556:KIM65558 KSI65556:KSI65558 LCE65556:LCE65558 LMA65556:LMA65558 LVW65556:LVW65558 MFS65556:MFS65558 MPO65556:MPO65558 MZK65556:MZK65558 NJG65556:NJG65558 NTC65556:NTC65558 OCY65556:OCY65558 OMU65556:OMU65558 OWQ65556:OWQ65558 PGM65556:PGM65558 PQI65556:PQI65558 QAE65556:QAE65558 QKA65556:QKA65558 QTW65556:QTW65558 RDS65556:RDS65558 RNO65556:RNO65558 RXK65556:RXK65558 SHG65556:SHG65558 SRC65556:SRC65558 TAY65556:TAY65558 TKU65556:TKU65558 TUQ65556:TUQ65558 UEM65556:UEM65558 UOI65556:UOI65558 UYE65556:UYE65558 VIA65556:VIA65558 VRW65556:VRW65558 WBS65556:WBS65558 WLO65556:WLO65558 WVK65556:WVK65558 C131092:C131094 IY131092:IY131094 SU131092:SU131094 ACQ131092:ACQ131094 AMM131092:AMM131094 AWI131092:AWI131094 BGE131092:BGE131094 BQA131092:BQA131094 BZW131092:BZW131094 CJS131092:CJS131094 CTO131092:CTO131094 DDK131092:DDK131094 DNG131092:DNG131094 DXC131092:DXC131094 EGY131092:EGY131094 EQU131092:EQU131094 FAQ131092:FAQ131094 FKM131092:FKM131094 FUI131092:FUI131094 GEE131092:GEE131094 GOA131092:GOA131094 GXW131092:GXW131094 HHS131092:HHS131094 HRO131092:HRO131094 IBK131092:IBK131094 ILG131092:ILG131094 IVC131092:IVC131094 JEY131092:JEY131094 JOU131092:JOU131094 JYQ131092:JYQ131094 KIM131092:KIM131094 KSI131092:KSI131094 LCE131092:LCE131094 LMA131092:LMA131094 LVW131092:LVW131094 MFS131092:MFS131094 MPO131092:MPO131094 MZK131092:MZK131094 NJG131092:NJG131094 NTC131092:NTC131094 OCY131092:OCY131094 OMU131092:OMU131094 OWQ131092:OWQ131094 PGM131092:PGM131094 PQI131092:PQI131094 QAE131092:QAE131094 QKA131092:QKA131094 QTW131092:QTW131094 RDS131092:RDS131094 RNO131092:RNO131094 RXK131092:RXK131094 SHG131092:SHG131094 SRC131092:SRC131094 TAY131092:TAY131094 TKU131092:TKU131094 TUQ131092:TUQ131094 UEM131092:UEM131094 UOI131092:UOI131094 UYE131092:UYE131094 VIA131092:VIA131094 VRW131092:VRW131094 WBS131092:WBS131094 WLO131092:WLO131094 WVK131092:WVK131094 C196628:C196630 IY196628:IY196630 SU196628:SU196630 ACQ196628:ACQ196630 AMM196628:AMM196630 AWI196628:AWI196630 BGE196628:BGE196630 BQA196628:BQA196630 BZW196628:BZW196630 CJS196628:CJS196630 CTO196628:CTO196630 DDK196628:DDK196630 DNG196628:DNG196630 DXC196628:DXC196630 EGY196628:EGY196630 EQU196628:EQU196630 FAQ196628:FAQ196630 FKM196628:FKM196630 FUI196628:FUI196630 GEE196628:GEE196630 GOA196628:GOA196630 GXW196628:GXW196630 HHS196628:HHS196630 HRO196628:HRO196630 IBK196628:IBK196630 ILG196628:ILG196630 IVC196628:IVC196630 JEY196628:JEY196630 JOU196628:JOU196630 JYQ196628:JYQ196630 KIM196628:KIM196630 KSI196628:KSI196630 LCE196628:LCE196630 LMA196628:LMA196630 LVW196628:LVW196630 MFS196628:MFS196630 MPO196628:MPO196630 MZK196628:MZK196630 NJG196628:NJG196630 NTC196628:NTC196630 OCY196628:OCY196630 OMU196628:OMU196630 OWQ196628:OWQ196630 PGM196628:PGM196630 PQI196628:PQI196630 QAE196628:QAE196630 QKA196628:QKA196630 QTW196628:QTW196630 RDS196628:RDS196630 RNO196628:RNO196630 RXK196628:RXK196630 SHG196628:SHG196630 SRC196628:SRC196630 TAY196628:TAY196630 TKU196628:TKU196630 TUQ196628:TUQ196630 UEM196628:UEM196630 UOI196628:UOI196630 UYE196628:UYE196630 VIA196628:VIA196630 VRW196628:VRW196630 WBS196628:WBS196630 WLO196628:WLO196630 WVK196628:WVK196630 C262164:C262166 IY262164:IY262166 SU262164:SU262166 ACQ262164:ACQ262166 AMM262164:AMM262166 AWI262164:AWI262166 BGE262164:BGE262166 BQA262164:BQA262166 BZW262164:BZW262166 CJS262164:CJS262166 CTO262164:CTO262166 DDK262164:DDK262166 DNG262164:DNG262166 DXC262164:DXC262166 EGY262164:EGY262166 EQU262164:EQU262166 FAQ262164:FAQ262166 FKM262164:FKM262166 FUI262164:FUI262166 GEE262164:GEE262166 GOA262164:GOA262166 GXW262164:GXW262166 HHS262164:HHS262166 HRO262164:HRO262166 IBK262164:IBK262166 ILG262164:ILG262166 IVC262164:IVC262166 JEY262164:JEY262166 JOU262164:JOU262166 JYQ262164:JYQ262166 KIM262164:KIM262166 KSI262164:KSI262166 LCE262164:LCE262166 LMA262164:LMA262166 LVW262164:LVW262166 MFS262164:MFS262166 MPO262164:MPO262166 MZK262164:MZK262166 NJG262164:NJG262166 NTC262164:NTC262166 OCY262164:OCY262166 OMU262164:OMU262166 OWQ262164:OWQ262166 PGM262164:PGM262166 PQI262164:PQI262166 QAE262164:QAE262166 QKA262164:QKA262166 QTW262164:QTW262166 RDS262164:RDS262166 RNO262164:RNO262166 RXK262164:RXK262166 SHG262164:SHG262166 SRC262164:SRC262166 TAY262164:TAY262166 TKU262164:TKU262166 TUQ262164:TUQ262166 UEM262164:UEM262166 UOI262164:UOI262166 UYE262164:UYE262166 VIA262164:VIA262166 VRW262164:VRW262166 WBS262164:WBS262166 WLO262164:WLO262166 WVK262164:WVK262166 C327700:C327702 IY327700:IY327702 SU327700:SU327702 ACQ327700:ACQ327702 AMM327700:AMM327702 AWI327700:AWI327702 BGE327700:BGE327702 BQA327700:BQA327702 BZW327700:BZW327702 CJS327700:CJS327702 CTO327700:CTO327702 DDK327700:DDK327702 DNG327700:DNG327702 DXC327700:DXC327702 EGY327700:EGY327702 EQU327700:EQU327702 FAQ327700:FAQ327702 FKM327700:FKM327702 FUI327700:FUI327702 GEE327700:GEE327702 GOA327700:GOA327702 GXW327700:GXW327702 HHS327700:HHS327702 HRO327700:HRO327702 IBK327700:IBK327702 ILG327700:ILG327702 IVC327700:IVC327702 JEY327700:JEY327702 JOU327700:JOU327702 JYQ327700:JYQ327702 KIM327700:KIM327702 KSI327700:KSI327702 LCE327700:LCE327702 LMA327700:LMA327702 LVW327700:LVW327702 MFS327700:MFS327702 MPO327700:MPO327702 MZK327700:MZK327702 NJG327700:NJG327702 NTC327700:NTC327702 OCY327700:OCY327702 OMU327700:OMU327702 OWQ327700:OWQ327702 PGM327700:PGM327702 PQI327700:PQI327702 QAE327700:QAE327702 QKA327700:QKA327702 QTW327700:QTW327702 RDS327700:RDS327702 RNO327700:RNO327702 RXK327700:RXK327702 SHG327700:SHG327702 SRC327700:SRC327702 TAY327700:TAY327702 TKU327700:TKU327702 TUQ327700:TUQ327702 UEM327700:UEM327702 UOI327700:UOI327702 UYE327700:UYE327702 VIA327700:VIA327702 VRW327700:VRW327702 WBS327700:WBS327702 WLO327700:WLO327702 WVK327700:WVK327702 C393236:C393238 IY393236:IY393238 SU393236:SU393238 ACQ393236:ACQ393238 AMM393236:AMM393238 AWI393236:AWI393238 BGE393236:BGE393238 BQA393236:BQA393238 BZW393236:BZW393238 CJS393236:CJS393238 CTO393236:CTO393238 DDK393236:DDK393238 DNG393236:DNG393238 DXC393236:DXC393238 EGY393236:EGY393238 EQU393236:EQU393238 FAQ393236:FAQ393238 FKM393236:FKM393238 FUI393236:FUI393238 GEE393236:GEE393238 GOA393236:GOA393238 GXW393236:GXW393238 HHS393236:HHS393238 HRO393236:HRO393238 IBK393236:IBK393238 ILG393236:ILG393238 IVC393236:IVC393238 JEY393236:JEY393238 JOU393236:JOU393238 JYQ393236:JYQ393238 KIM393236:KIM393238 KSI393236:KSI393238 LCE393236:LCE393238 LMA393236:LMA393238 LVW393236:LVW393238 MFS393236:MFS393238 MPO393236:MPO393238 MZK393236:MZK393238 NJG393236:NJG393238 NTC393236:NTC393238 OCY393236:OCY393238 OMU393236:OMU393238 OWQ393236:OWQ393238 PGM393236:PGM393238 PQI393236:PQI393238 QAE393236:QAE393238 QKA393236:QKA393238 QTW393236:QTW393238 RDS393236:RDS393238 RNO393236:RNO393238 RXK393236:RXK393238 SHG393236:SHG393238 SRC393236:SRC393238 TAY393236:TAY393238 TKU393236:TKU393238 TUQ393236:TUQ393238 UEM393236:UEM393238 UOI393236:UOI393238 UYE393236:UYE393238 VIA393236:VIA393238 VRW393236:VRW393238 WBS393236:WBS393238 WLO393236:WLO393238 WVK393236:WVK393238 C458772:C458774 IY458772:IY458774 SU458772:SU458774 ACQ458772:ACQ458774 AMM458772:AMM458774 AWI458772:AWI458774 BGE458772:BGE458774 BQA458772:BQA458774 BZW458772:BZW458774 CJS458772:CJS458774 CTO458772:CTO458774 DDK458772:DDK458774 DNG458772:DNG458774 DXC458772:DXC458774 EGY458772:EGY458774 EQU458772:EQU458774 FAQ458772:FAQ458774 FKM458772:FKM458774 FUI458772:FUI458774 GEE458772:GEE458774 GOA458772:GOA458774 GXW458772:GXW458774 HHS458772:HHS458774 HRO458772:HRO458774 IBK458772:IBK458774 ILG458772:ILG458774 IVC458772:IVC458774 JEY458772:JEY458774 JOU458772:JOU458774 JYQ458772:JYQ458774 KIM458772:KIM458774 KSI458772:KSI458774 LCE458772:LCE458774 LMA458772:LMA458774 LVW458772:LVW458774 MFS458772:MFS458774 MPO458772:MPO458774 MZK458772:MZK458774 NJG458772:NJG458774 NTC458772:NTC458774 OCY458772:OCY458774 OMU458772:OMU458774 OWQ458772:OWQ458774 PGM458772:PGM458774 PQI458772:PQI458774 QAE458772:QAE458774 QKA458772:QKA458774 QTW458772:QTW458774 RDS458772:RDS458774 RNO458772:RNO458774 RXK458772:RXK458774 SHG458772:SHG458774 SRC458772:SRC458774 TAY458772:TAY458774 TKU458772:TKU458774 TUQ458772:TUQ458774 UEM458772:UEM458774 UOI458772:UOI458774 UYE458772:UYE458774 VIA458772:VIA458774 VRW458772:VRW458774 WBS458772:WBS458774 WLO458772:WLO458774 WVK458772:WVK458774 C524308:C524310 IY524308:IY524310 SU524308:SU524310 ACQ524308:ACQ524310 AMM524308:AMM524310 AWI524308:AWI524310 BGE524308:BGE524310 BQA524308:BQA524310 BZW524308:BZW524310 CJS524308:CJS524310 CTO524308:CTO524310 DDK524308:DDK524310 DNG524308:DNG524310 DXC524308:DXC524310 EGY524308:EGY524310 EQU524308:EQU524310 FAQ524308:FAQ524310 FKM524308:FKM524310 FUI524308:FUI524310 GEE524308:GEE524310 GOA524308:GOA524310 GXW524308:GXW524310 HHS524308:HHS524310 HRO524308:HRO524310 IBK524308:IBK524310 ILG524308:ILG524310 IVC524308:IVC524310 JEY524308:JEY524310 JOU524308:JOU524310 JYQ524308:JYQ524310 KIM524308:KIM524310 KSI524308:KSI524310 LCE524308:LCE524310 LMA524308:LMA524310 LVW524308:LVW524310 MFS524308:MFS524310 MPO524308:MPO524310 MZK524308:MZK524310 NJG524308:NJG524310 NTC524308:NTC524310 OCY524308:OCY524310 OMU524308:OMU524310 OWQ524308:OWQ524310 PGM524308:PGM524310 PQI524308:PQI524310 QAE524308:QAE524310 QKA524308:QKA524310 QTW524308:QTW524310 RDS524308:RDS524310 RNO524308:RNO524310 RXK524308:RXK524310 SHG524308:SHG524310 SRC524308:SRC524310 TAY524308:TAY524310 TKU524308:TKU524310 TUQ524308:TUQ524310 UEM524308:UEM524310 UOI524308:UOI524310 UYE524308:UYE524310 VIA524308:VIA524310 VRW524308:VRW524310 WBS524308:WBS524310 WLO524308:WLO524310 WVK524308:WVK524310 C589844:C589846 IY589844:IY589846 SU589844:SU589846 ACQ589844:ACQ589846 AMM589844:AMM589846 AWI589844:AWI589846 BGE589844:BGE589846 BQA589844:BQA589846 BZW589844:BZW589846 CJS589844:CJS589846 CTO589844:CTO589846 DDK589844:DDK589846 DNG589844:DNG589846 DXC589844:DXC589846 EGY589844:EGY589846 EQU589844:EQU589846 FAQ589844:FAQ589846 FKM589844:FKM589846 FUI589844:FUI589846 GEE589844:GEE589846 GOA589844:GOA589846 GXW589844:GXW589846 HHS589844:HHS589846 HRO589844:HRO589846 IBK589844:IBK589846 ILG589844:ILG589846 IVC589844:IVC589846 JEY589844:JEY589846 JOU589844:JOU589846 JYQ589844:JYQ589846 KIM589844:KIM589846 KSI589844:KSI589846 LCE589844:LCE589846 LMA589844:LMA589846 LVW589844:LVW589846 MFS589844:MFS589846 MPO589844:MPO589846 MZK589844:MZK589846 NJG589844:NJG589846 NTC589844:NTC589846 OCY589844:OCY589846 OMU589844:OMU589846 OWQ589844:OWQ589846 PGM589844:PGM589846 PQI589844:PQI589846 QAE589844:QAE589846 QKA589844:QKA589846 QTW589844:QTW589846 RDS589844:RDS589846 RNO589844:RNO589846 RXK589844:RXK589846 SHG589844:SHG589846 SRC589844:SRC589846 TAY589844:TAY589846 TKU589844:TKU589846 TUQ589844:TUQ589846 UEM589844:UEM589846 UOI589844:UOI589846 UYE589844:UYE589846 VIA589844:VIA589846 VRW589844:VRW589846 WBS589844:WBS589846 WLO589844:WLO589846 WVK589844:WVK589846 C655380:C655382 IY655380:IY655382 SU655380:SU655382 ACQ655380:ACQ655382 AMM655380:AMM655382 AWI655380:AWI655382 BGE655380:BGE655382 BQA655380:BQA655382 BZW655380:BZW655382 CJS655380:CJS655382 CTO655380:CTO655382 DDK655380:DDK655382 DNG655380:DNG655382 DXC655380:DXC655382 EGY655380:EGY655382 EQU655380:EQU655382 FAQ655380:FAQ655382 FKM655380:FKM655382 FUI655380:FUI655382 GEE655380:GEE655382 GOA655380:GOA655382 GXW655380:GXW655382 HHS655380:HHS655382 HRO655380:HRO655382 IBK655380:IBK655382 ILG655380:ILG655382 IVC655380:IVC655382 JEY655380:JEY655382 JOU655380:JOU655382 JYQ655380:JYQ655382 KIM655380:KIM655382 KSI655380:KSI655382 LCE655380:LCE655382 LMA655380:LMA655382 LVW655380:LVW655382 MFS655380:MFS655382 MPO655380:MPO655382 MZK655380:MZK655382 NJG655380:NJG655382 NTC655380:NTC655382 OCY655380:OCY655382 OMU655380:OMU655382 OWQ655380:OWQ655382 PGM655380:PGM655382 PQI655380:PQI655382 QAE655380:QAE655382 QKA655380:QKA655382 QTW655380:QTW655382 RDS655380:RDS655382 RNO655380:RNO655382 RXK655380:RXK655382 SHG655380:SHG655382 SRC655380:SRC655382 TAY655380:TAY655382 TKU655380:TKU655382 TUQ655380:TUQ655382 UEM655380:UEM655382 UOI655380:UOI655382 UYE655380:UYE655382 VIA655380:VIA655382 VRW655380:VRW655382 WBS655380:WBS655382 WLO655380:WLO655382 WVK655380:WVK655382 C720916:C720918 IY720916:IY720918 SU720916:SU720918 ACQ720916:ACQ720918 AMM720916:AMM720918 AWI720916:AWI720918 BGE720916:BGE720918 BQA720916:BQA720918 BZW720916:BZW720918 CJS720916:CJS720918 CTO720916:CTO720918 DDK720916:DDK720918 DNG720916:DNG720918 DXC720916:DXC720918 EGY720916:EGY720918 EQU720916:EQU720918 FAQ720916:FAQ720918 FKM720916:FKM720918 FUI720916:FUI720918 GEE720916:GEE720918 GOA720916:GOA720918 GXW720916:GXW720918 HHS720916:HHS720918 HRO720916:HRO720918 IBK720916:IBK720918 ILG720916:ILG720918 IVC720916:IVC720918 JEY720916:JEY720918 JOU720916:JOU720918 JYQ720916:JYQ720918 KIM720916:KIM720918 KSI720916:KSI720918 LCE720916:LCE720918 LMA720916:LMA720918 LVW720916:LVW720918 MFS720916:MFS720918 MPO720916:MPO720918 MZK720916:MZK720918 NJG720916:NJG720918 NTC720916:NTC720918 OCY720916:OCY720918 OMU720916:OMU720918 OWQ720916:OWQ720918 PGM720916:PGM720918 PQI720916:PQI720918 QAE720916:QAE720918 QKA720916:QKA720918 QTW720916:QTW720918 RDS720916:RDS720918 RNO720916:RNO720918 RXK720916:RXK720918 SHG720916:SHG720918 SRC720916:SRC720918 TAY720916:TAY720918 TKU720916:TKU720918 TUQ720916:TUQ720918 UEM720916:UEM720918 UOI720916:UOI720918 UYE720916:UYE720918 VIA720916:VIA720918 VRW720916:VRW720918 WBS720916:WBS720918 WLO720916:WLO720918 WVK720916:WVK720918 C786452:C786454 IY786452:IY786454 SU786452:SU786454 ACQ786452:ACQ786454 AMM786452:AMM786454 AWI786452:AWI786454 BGE786452:BGE786454 BQA786452:BQA786454 BZW786452:BZW786454 CJS786452:CJS786454 CTO786452:CTO786454 DDK786452:DDK786454 DNG786452:DNG786454 DXC786452:DXC786454 EGY786452:EGY786454 EQU786452:EQU786454 FAQ786452:FAQ786454 FKM786452:FKM786454 FUI786452:FUI786454 GEE786452:GEE786454 GOA786452:GOA786454 GXW786452:GXW786454 HHS786452:HHS786454 HRO786452:HRO786454 IBK786452:IBK786454 ILG786452:ILG786454 IVC786452:IVC786454 JEY786452:JEY786454 JOU786452:JOU786454 JYQ786452:JYQ786454 KIM786452:KIM786454 KSI786452:KSI786454 LCE786452:LCE786454 LMA786452:LMA786454 LVW786452:LVW786454 MFS786452:MFS786454 MPO786452:MPO786454 MZK786452:MZK786454 NJG786452:NJG786454 NTC786452:NTC786454 OCY786452:OCY786454 OMU786452:OMU786454 OWQ786452:OWQ786454 PGM786452:PGM786454 PQI786452:PQI786454 QAE786452:QAE786454 QKA786452:QKA786454 QTW786452:QTW786454 RDS786452:RDS786454 RNO786452:RNO786454 RXK786452:RXK786454 SHG786452:SHG786454 SRC786452:SRC786454 TAY786452:TAY786454 TKU786452:TKU786454 TUQ786452:TUQ786454 UEM786452:UEM786454 UOI786452:UOI786454 UYE786452:UYE786454 VIA786452:VIA786454 VRW786452:VRW786454 WBS786452:WBS786454 WLO786452:WLO786454 WVK786452:WVK786454 C851988:C851990 IY851988:IY851990 SU851988:SU851990 ACQ851988:ACQ851990 AMM851988:AMM851990 AWI851988:AWI851990 BGE851988:BGE851990 BQA851988:BQA851990 BZW851988:BZW851990 CJS851988:CJS851990 CTO851988:CTO851990 DDK851988:DDK851990 DNG851988:DNG851990 DXC851988:DXC851990 EGY851988:EGY851990 EQU851988:EQU851990 FAQ851988:FAQ851990 FKM851988:FKM851990 FUI851988:FUI851990 GEE851988:GEE851990 GOA851988:GOA851990 GXW851988:GXW851990 HHS851988:HHS851990 HRO851988:HRO851990 IBK851988:IBK851990 ILG851988:ILG851990 IVC851988:IVC851990 JEY851988:JEY851990 JOU851988:JOU851990 JYQ851988:JYQ851990 KIM851988:KIM851990 KSI851988:KSI851990 LCE851988:LCE851990 LMA851988:LMA851990 LVW851988:LVW851990 MFS851988:MFS851990 MPO851988:MPO851990 MZK851988:MZK851990 NJG851988:NJG851990 NTC851988:NTC851990 OCY851988:OCY851990 OMU851988:OMU851990 OWQ851988:OWQ851990 PGM851988:PGM851990 PQI851988:PQI851990 QAE851988:QAE851990 QKA851988:QKA851990 QTW851988:QTW851990 RDS851988:RDS851990 RNO851988:RNO851990 RXK851988:RXK851990 SHG851988:SHG851990 SRC851988:SRC851990 TAY851988:TAY851990 TKU851988:TKU851990 TUQ851988:TUQ851990 UEM851988:UEM851990 UOI851988:UOI851990 UYE851988:UYE851990 VIA851988:VIA851990 VRW851988:VRW851990 WBS851988:WBS851990 WLO851988:WLO851990 WVK851988:WVK851990 C917524:C917526 IY917524:IY917526 SU917524:SU917526 ACQ917524:ACQ917526 AMM917524:AMM917526 AWI917524:AWI917526 BGE917524:BGE917526 BQA917524:BQA917526 BZW917524:BZW917526 CJS917524:CJS917526 CTO917524:CTO917526 DDK917524:DDK917526 DNG917524:DNG917526 DXC917524:DXC917526 EGY917524:EGY917526 EQU917524:EQU917526 FAQ917524:FAQ917526 FKM917524:FKM917526 FUI917524:FUI917526 GEE917524:GEE917526 GOA917524:GOA917526 GXW917524:GXW917526 HHS917524:HHS917526 HRO917524:HRO917526 IBK917524:IBK917526 ILG917524:ILG917526 IVC917524:IVC917526 JEY917524:JEY917526 JOU917524:JOU917526 JYQ917524:JYQ917526 KIM917524:KIM917526 KSI917524:KSI917526 LCE917524:LCE917526 LMA917524:LMA917526 LVW917524:LVW917526 MFS917524:MFS917526 MPO917524:MPO917526 MZK917524:MZK917526 NJG917524:NJG917526 NTC917524:NTC917526 OCY917524:OCY917526 OMU917524:OMU917526 OWQ917524:OWQ917526 PGM917524:PGM917526 PQI917524:PQI917526 QAE917524:QAE917526 QKA917524:QKA917526 QTW917524:QTW917526 RDS917524:RDS917526 RNO917524:RNO917526 RXK917524:RXK917526 SHG917524:SHG917526 SRC917524:SRC917526 TAY917524:TAY917526 TKU917524:TKU917526 TUQ917524:TUQ917526 UEM917524:UEM917526 UOI917524:UOI917526 UYE917524:UYE917526 VIA917524:VIA917526 VRW917524:VRW917526 WBS917524:WBS917526 WLO917524:WLO917526 WVK917524:WVK917526 C983060:C983062 IY983060:IY983062 SU983060:SU983062 ACQ983060:ACQ983062 AMM983060:AMM983062 AWI983060:AWI983062 BGE983060:BGE983062 BQA983060:BQA983062 BZW983060:BZW983062 CJS983060:CJS983062 CTO983060:CTO983062 DDK983060:DDK983062 DNG983060:DNG983062 DXC983060:DXC983062 EGY983060:EGY983062 EQU983060:EQU983062 FAQ983060:FAQ983062 FKM983060:FKM983062 FUI983060:FUI983062 GEE983060:GEE983062 GOA983060:GOA983062 GXW983060:GXW983062 HHS983060:HHS983062 HRO983060:HRO983062 IBK983060:IBK983062 ILG983060:ILG983062 IVC983060:IVC983062 JEY983060:JEY983062 JOU983060:JOU983062 JYQ983060:JYQ983062 KIM983060:KIM983062 KSI983060:KSI983062 LCE983060:LCE983062 LMA983060:LMA983062 LVW983060:LVW983062 MFS983060:MFS983062 MPO983060:MPO983062 MZK983060:MZK983062 NJG983060:NJG983062 NTC983060:NTC983062 OCY983060:OCY983062 OMU983060:OMU983062 OWQ983060:OWQ983062 PGM983060:PGM983062 PQI983060:PQI983062 QAE983060:QAE983062 QKA983060:QKA983062 QTW983060:QTW983062 RDS983060:RDS983062 RNO983060:RNO983062 RXK983060:RXK983062 SHG983060:SHG983062 SRC983060:SRC983062 TAY983060:TAY983062 TKU983060:TKU983062 TUQ983060:TUQ983062 UEM983060:UEM983062 UOI983060:UOI983062 UYE983060:UYE983062 VIA983060:VIA983062 VRW983060:VRW983062 WBS983060:WBS983062 WLO983060:WLO983062 WVK983060:WVK983062 G22 JA20:JA22 SW20:SW22 ACS20:ACS22 AMO20:AMO22 AWK20:AWK22 BGG20:BGG22 BQC20:BQC22 BZY20:BZY22 CJU20:CJU22 CTQ20:CTQ22 DDM20:DDM22 DNI20:DNI22 DXE20:DXE22 EHA20:EHA22 EQW20:EQW22 FAS20:FAS22 FKO20:FKO22 FUK20:FUK22 GEG20:GEG22 GOC20:GOC22 GXY20:GXY22 HHU20:HHU22 HRQ20:HRQ22 IBM20:IBM22 ILI20:ILI22 IVE20:IVE22 JFA20:JFA22 JOW20:JOW22 JYS20:JYS22 KIO20:KIO22 KSK20:KSK22 LCG20:LCG22 LMC20:LMC22 LVY20:LVY22 MFU20:MFU22 MPQ20:MPQ22 MZM20:MZM22 NJI20:NJI22 NTE20:NTE22 ODA20:ODA22 OMW20:OMW22 OWS20:OWS22 PGO20:PGO22 PQK20:PQK22 QAG20:QAG22 QKC20:QKC22 QTY20:QTY22 RDU20:RDU22 RNQ20:RNQ22 RXM20:RXM22 SHI20:SHI22 SRE20:SRE22 TBA20:TBA22 TKW20:TKW22 TUS20:TUS22 UEO20:UEO22 UOK20:UOK22 UYG20:UYG22 VIC20:VIC22 VRY20:VRY22 WBU20:WBU22 WLQ20:WLQ22 WVM20:WVM22 E65556:E65558 JA65556:JA65558 SW65556:SW65558 ACS65556:ACS65558 AMO65556:AMO65558 AWK65556:AWK65558 BGG65556:BGG65558 BQC65556:BQC65558 BZY65556:BZY65558 CJU65556:CJU65558 CTQ65556:CTQ65558 DDM65556:DDM65558 DNI65556:DNI65558 DXE65556:DXE65558 EHA65556:EHA65558 EQW65556:EQW65558 FAS65556:FAS65558 FKO65556:FKO65558 FUK65556:FUK65558 GEG65556:GEG65558 GOC65556:GOC65558 GXY65556:GXY65558 HHU65556:HHU65558 HRQ65556:HRQ65558 IBM65556:IBM65558 ILI65556:ILI65558 IVE65556:IVE65558 JFA65556:JFA65558 JOW65556:JOW65558 JYS65556:JYS65558 KIO65556:KIO65558 KSK65556:KSK65558 LCG65556:LCG65558 LMC65556:LMC65558 LVY65556:LVY65558 MFU65556:MFU65558 MPQ65556:MPQ65558 MZM65556:MZM65558 NJI65556:NJI65558 NTE65556:NTE65558 ODA65556:ODA65558 OMW65556:OMW65558 OWS65556:OWS65558 PGO65556:PGO65558 PQK65556:PQK65558 QAG65556:QAG65558 QKC65556:QKC65558 QTY65556:QTY65558 RDU65556:RDU65558 RNQ65556:RNQ65558 RXM65556:RXM65558 SHI65556:SHI65558 SRE65556:SRE65558 TBA65556:TBA65558 TKW65556:TKW65558 TUS65556:TUS65558 UEO65556:UEO65558 UOK65556:UOK65558 UYG65556:UYG65558 VIC65556:VIC65558 VRY65556:VRY65558 WBU65556:WBU65558 WLQ65556:WLQ65558 WVM65556:WVM65558 E131092:E131094 JA131092:JA131094 SW131092:SW131094 ACS131092:ACS131094 AMO131092:AMO131094 AWK131092:AWK131094 BGG131092:BGG131094 BQC131092:BQC131094 BZY131092:BZY131094 CJU131092:CJU131094 CTQ131092:CTQ131094 DDM131092:DDM131094 DNI131092:DNI131094 DXE131092:DXE131094 EHA131092:EHA131094 EQW131092:EQW131094 FAS131092:FAS131094 FKO131092:FKO131094 FUK131092:FUK131094 GEG131092:GEG131094 GOC131092:GOC131094 GXY131092:GXY131094 HHU131092:HHU131094 HRQ131092:HRQ131094 IBM131092:IBM131094 ILI131092:ILI131094 IVE131092:IVE131094 JFA131092:JFA131094 JOW131092:JOW131094 JYS131092:JYS131094 KIO131092:KIO131094 KSK131092:KSK131094 LCG131092:LCG131094 LMC131092:LMC131094 LVY131092:LVY131094 MFU131092:MFU131094 MPQ131092:MPQ131094 MZM131092:MZM131094 NJI131092:NJI131094 NTE131092:NTE131094 ODA131092:ODA131094 OMW131092:OMW131094 OWS131092:OWS131094 PGO131092:PGO131094 PQK131092:PQK131094 QAG131092:QAG131094 QKC131092:QKC131094 QTY131092:QTY131094 RDU131092:RDU131094 RNQ131092:RNQ131094 RXM131092:RXM131094 SHI131092:SHI131094 SRE131092:SRE131094 TBA131092:TBA131094 TKW131092:TKW131094 TUS131092:TUS131094 UEO131092:UEO131094 UOK131092:UOK131094 UYG131092:UYG131094 VIC131092:VIC131094 VRY131092:VRY131094 WBU131092:WBU131094 WLQ131092:WLQ131094 WVM131092:WVM131094 E196628:E196630 JA196628:JA196630 SW196628:SW196630 ACS196628:ACS196630 AMO196628:AMO196630 AWK196628:AWK196630 BGG196628:BGG196630 BQC196628:BQC196630 BZY196628:BZY196630 CJU196628:CJU196630 CTQ196628:CTQ196630 DDM196628:DDM196630 DNI196628:DNI196630 DXE196628:DXE196630 EHA196628:EHA196630 EQW196628:EQW196630 FAS196628:FAS196630 FKO196628:FKO196630 FUK196628:FUK196630 GEG196628:GEG196630 GOC196628:GOC196630 GXY196628:GXY196630 HHU196628:HHU196630 HRQ196628:HRQ196630 IBM196628:IBM196630 ILI196628:ILI196630 IVE196628:IVE196630 JFA196628:JFA196630 JOW196628:JOW196630 JYS196628:JYS196630 KIO196628:KIO196630 KSK196628:KSK196630 LCG196628:LCG196630 LMC196628:LMC196630 LVY196628:LVY196630 MFU196628:MFU196630 MPQ196628:MPQ196630 MZM196628:MZM196630 NJI196628:NJI196630 NTE196628:NTE196630 ODA196628:ODA196630 OMW196628:OMW196630 OWS196628:OWS196630 PGO196628:PGO196630 PQK196628:PQK196630 QAG196628:QAG196630 QKC196628:QKC196630 QTY196628:QTY196630 RDU196628:RDU196630 RNQ196628:RNQ196630 RXM196628:RXM196630 SHI196628:SHI196630 SRE196628:SRE196630 TBA196628:TBA196630 TKW196628:TKW196630 TUS196628:TUS196630 UEO196628:UEO196630 UOK196628:UOK196630 UYG196628:UYG196630 VIC196628:VIC196630 VRY196628:VRY196630 WBU196628:WBU196630 WLQ196628:WLQ196630 WVM196628:WVM196630 E262164:E262166 JA262164:JA262166 SW262164:SW262166 ACS262164:ACS262166 AMO262164:AMO262166 AWK262164:AWK262166 BGG262164:BGG262166 BQC262164:BQC262166 BZY262164:BZY262166 CJU262164:CJU262166 CTQ262164:CTQ262166 DDM262164:DDM262166 DNI262164:DNI262166 DXE262164:DXE262166 EHA262164:EHA262166 EQW262164:EQW262166 FAS262164:FAS262166 FKO262164:FKO262166 FUK262164:FUK262166 GEG262164:GEG262166 GOC262164:GOC262166 GXY262164:GXY262166 HHU262164:HHU262166 HRQ262164:HRQ262166 IBM262164:IBM262166 ILI262164:ILI262166 IVE262164:IVE262166 JFA262164:JFA262166 JOW262164:JOW262166 JYS262164:JYS262166 KIO262164:KIO262166 KSK262164:KSK262166 LCG262164:LCG262166 LMC262164:LMC262166 LVY262164:LVY262166 MFU262164:MFU262166 MPQ262164:MPQ262166 MZM262164:MZM262166 NJI262164:NJI262166 NTE262164:NTE262166 ODA262164:ODA262166 OMW262164:OMW262166 OWS262164:OWS262166 PGO262164:PGO262166 PQK262164:PQK262166 QAG262164:QAG262166 QKC262164:QKC262166 QTY262164:QTY262166 RDU262164:RDU262166 RNQ262164:RNQ262166 RXM262164:RXM262166 SHI262164:SHI262166 SRE262164:SRE262166 TBA262164:TBA262166 TKW262164:TKW262166 TUS262164:TUS262166 UEO262164:UEO262166 UOK262164:UOK262166 UYG262164:UYG262166 VIC262164:VIC262166 VRY262164:VRY262166 WBU262164:WBU262166 WLQ262164:WLQ262166 WVM262164:WVM262166 E327700:E327702 JA327700:JA327702 SW327700:SW327702 ACS327700:ACS327702 AMO327700:AMO327702 AWK327700:AWK327702 BGG327700:BGG327702 BQC327700:BQC327702 BZY327700:BZY327702 CJU327700:CJU327702 CTQ327700:CTQ327702 DDM327700:DDM327702 DNI327700:DNI327702 DXE327700:DXE327702 EHA327700:EHA327702 EQW327700:EQW327702 FAS327700:FAS327702 FKO327700:FKO327702 FUK327700:FUK327702 GEG327700:GEG327702 GOC327700:GOC327702 GXY327700:GXY327702 HHU327700:HHU327702 HRQ327700:HRQ327702 IBM327700:IBM327702 ILI327700:ILI327702 IVE327700:IVE327702 JFA327700:JFA327702 JOW327700:JOW327702 JYS327700:JYS327702 KIO327700:KIO327702 KSK327700:KSK327702 LCG327700:LCG327702 LMC327700:LMC327702 LVY327700:LVY327702 MFU327700:MFU327702 MPQ327700:MPQ327702 MZM327700:MZM327702 NJI327700:NJI327702 NTE327700:NTE327702 ODA327700:ODA327702 OMW327700:OMW327702 OWS327700:OWS327702 PGO327700:PGO327702 PQK327700:PQK327702 QAG327700:QAG327702 QKC327700:QKC327702 QTY327700:QTY327702 RDU327700:RDU327702 RNQ327700:RNQ327702 RXM327700:RXM327702 SHI327700:SHI327702 SRE327700:SRE327702 TBA327700:TBA327702 TKW327700:TKW327702 TUS327700:TUS327702 UEO327700:UEO327702 UOK327700:UOK327702 UYG327700:UYG327702 VIC327700:VIC327702 VRY327700:VRY327702 WBU327700:WBU327702 WLQ327700:WLQ327702 WVM327700:WVM327702 E393236:E393238 JA393236:JA393238 SW393236:SW393238 ACS393236:ACS393238 AMO393236:AMO393238 AWK393236:AWK393238 BGG393236:BGG393238 BQC393236:BQC393238 BZY393236:BZY393238 CJU393236:CJU393238 CTQ393236:CTQ393238 DDM393236:DDM393238 DNI393236:DNI393238 DXE393236:DXE393238 EHA393236:EHA393238 EQW393236:EQW393238 FAS393236:FAS393238 FKO393236:FKO393238 FUK393236:FUK393238 GEG393236:GEG393238 GOC393236:GOC393238 GXY393236:GXY393238 HHU393236:HHU393238 HRQ393236:HRQ393238 IBM393236:IBM393238 ILI393236:ILI393238 IVE393236:IVE393238 JFA393236:JFA393238 JOW393236:JOW393238 JYS393236:JYS393238 KIO393236:KIO393238 KSK393236:KSK393238 LCG393236:LCG393238 LMC393236:LMC393238 LVY393236:LVY393238 MFU393236:MFU393238 MPQ393236:MPQ393238 MZM393236:MZM393238 NJI393236:NJI393238 NTE393236:NTE393238 ODA393236:ODA393238 OMW393236:OMW393238 OWS393236:OWS393238 PGO393236:PGO393238 PQK393236:PQK393238 QAG393236:QAG393238 QKC393236:QKC393238 QTY393236:QTY393238 RDU393236:RDU393238 RNQ393236:RNQ393238 RXM393236:RXM393238 SHI393236:SHI393238 SRE393236:SRE393238 TBA393236:TBA393238 TKW393236:TKW393238 TUS393236:TUS393238 UEO393236:UEO393238 UOK393236:UOK393238 UYG393236:UYG393238 VIC393236:VIC393238 VRY393236:VRY393238 WBU393236:WBU393238 WLQ393236:WLQ393238 WVM393236:WVM393238 E458772:E458774 JA458772:JA458774 SW458772:SW458774 ACS458772:ACS458774 AMO458772:AMO458774 AWK458772:AWK458774 BGG458772:BGG458774 BQC458772:BQC458774 BZY458772:BZY458774 CJU458772:CJU458774 CTQ458772:CTQ458774 DDM458772:DDM458774 DNI458772:DNI458774 DXE458772:DXE458774 EHA458772:EHA458774 EQW458772:EQW458774 FAS458772:FAS458774 FKO458772:FKO458774 FUK458772:FUK458774 GEG458772:GEG458774 GOC458772:GOC458774 GXY458772:GXY458774 HHU458772:HHU458774 HRQ458772:HRQ458774 IBM458772:IBM458774 ILI458772:ILI458774 IVE458772:IVE458774 JFA458772:JFA458774 JOW458772:JOW458774 JYS458772:JYS458774 KIO458772:KIO458774 KSK458772:KSK458774 LCG458772:LCG458774 LMC458772:LMC458774 LVY458772:LVY458774 MFU458772:MFU458774 MPQ458772:MPQ458774 MZM458772:MZM458774 NJI458772:NJI458774 NTE458772:NTE458774 ODA458772:ODA458774 OMW458772:OMW458774 OWS458772:OWS458774 PGO458772:PGO458774 PQK458772:PQK458774 QAG458772:QAG458774 QKC458772:QKC458774 QTY458772:QTY458774 RDU458772:RDU458774 RNQ458772:RNQ458774 RXM458772:RXM458774 SHI458772:SHI458774 SRE458772:SRE458774 TBA458772:TBA458774 TKW458772:TKW458774 TUS458772:TUS458774 UEO458772:UEO458774 UOK458772:UOK458774 UYG458772:UYG458774 VIC458772:VIC458774 VRY458772:VRY458774 WBU458772:WBU458774 WLQ458772:WLQ458774 WVM458772:WVM458774 E524308:E524310 JA524308:JA524310 SW524308:SW524310 ACS524308:ACS524310 AMO524308:AMO524310 AWK524308:AWK524310 BGG524308:BGG524310 BQC524308:BQC524310 BZY524308:BZY524310 CJU524308:CJU524310 CTQ524308:CTQ524310 DDM524308:DDM524310 DNI524308:DNI524310 DXE524308:DXE524310 EHA524308:EHA524310 EQW524308:EQW524310 FAS524308:FAS524310 FKO524308:FKO524310 FUK524308:FUK524310 GEG524308:GEG524310 GOC524308:GOC524310 GXY524308:GXY524310 HHU524308:HHU524310 HRQ524308:HRQ524310 IBM524308:IBM524310 ILI524308:ILI524310 IVE524308:IVE524310 JFA524308:JFA524310 JOW524308:JOW524310 JYS524308:JYS524310 KIO524308:KIO524310 KSK524308:KSK524310 LCG524308:LCG524310 LMC524308:LMC524310 LVY524308:LVY524310 MFU524308:MFU524310 MPQ524308:MPQ524310 MZM524308:MZM524310 NJI524308:NJI524310 NTE524308:NTE524310 ODA524308:ODA524310 OMW524308:OMW524310 OWS524308:OWS524310 PGO524308:PGO524310 PQK524308:PQK524310 QAG524308:QAG524310 QKC524308:QKC524310 QTY524308:QTY524310 RDU524308:RDU524310 RNQ524308:RNQ524310 RXM524308:RXM524310 SHI524308:SHI524310 SRE524308:SRE524310 TBA524308:TBA524310 TKW524308:TKW524310 TUS524308:TUS524310 UEO524308:UEO524310 UOK524308:UOK524310 UYG524308:UYG524310 VIC524308:VIC524310 VRY524308:VRY524310 WBU524308:WBU524310 WLQ524308:WLQ524310 WVM524308:WVM524310 E589844:E589846 JA589844:JA589846 SW589844:SW589846 ACS589844:ACS589846 AMO589844:AMO589846 AWK589844:AWK589846 BGG589844:BGG589846 BQC589844:BQC589846 BZY589844:BZY589846 CJU589844:CJU589846 CTQ589844:CTQ589846 DDM589844:DDM589846 DNI589844:DNI589846 DXE589844:DXE589846 EHA589844:EHA589846 EQW589844:EQW589846 FAS589844:FAS589846 FKO589844:FKO589846 FUK589844:FUK589846 GEG589844:GEG589846 GOC589844:GOC589846 GXY589844:GXY589846 HHU589844:HHU589846 HRQ589844:HRQ589846 IBM589844:IBM589846 ILI589844:ILI589846 IVE589844:IVE589846 JFA589844:JFA589846 JOW589844:JOW589846 JYS589844:JYS589846 KIO589844:KIO589846 KSK589844:KSK589846 LCG589844:LCG589846 LMC589844:LMC589846 LVY589844:LVY589846 MFU589844:MFU589846 MPQ589844:MPQ589846 MZM589844:MZM589846 NJI589844:NJI589846 NTE589844:NTE589846 ODA589844:ODA589846 OMW589844:OMW589846 OWS589844:OWS589846 PGO589844:PGO589846 PQK589844:PQK589846 QAG589844:QAG589846 QKC589844:QKC589846 QTY589844:QTY589846 RDU589844:RDU589846 RNQ589844:RNQ589846 RXM589844:RXM589846 SHI589844:SHI589846 SRE589844:SRE589846 TBA589844:TBA589846 TKW589844:TKW589846 TUS589844:TUS589846 UEO589844:UEO589846 UOK589844:UOK589846 UYG589844:UYG589846 VIC589844:VIC589846 VRY589844:VRY589846 WBU589844:WBU589846 WLQ589844:WLQ589846 WVM589844:WVM589846 E655380:E655382 JA655380:JA655382 SW655380:SW655382 ACS655380:ACS655382 AMO655380:AMO655382 AWK655380:AWK655382 BGG655380:BGG655382 BQC655380:BQC655382 BZY655380:BZY655382 CJU655380:CJU655382 CTQ655380:CTQ655382 DDM655380:DDM655382 DNI655380:DNI655382 DXE655380:DXE655382 EHA655380:EHA655382 EQW655380:EQW655382 FAS655380:FAS655382 FKO655380:FKO655382 FUK655380:FUK655382 GEG655380:GEG655382 GOC655380:GOC655382 GXY655380:GXY655382 HHU655380:HHU655382 HRQ655380:HRQ655382 IBM655380:IBM655382 ILI655380:ILI655382 IVE655380:IVE655382 JFA655380:JFA655382 JOW655380:JOW655382 JYS655380:JYS655382 KIO655380:KIO655382 KSK655380:KSK655382 LCG655380:LCG655382 LMC655380:LMC655382 LVY655380:LVY655382 MFU655380:MFU655382 MPQ655380:MPQ655382 MZM655380:MZM655382 NJI655380:NJI655382 NTE655380:NTE655382 ODA655380:ODA655382 OMW655380:OMW655382 OWS655380:OWS655382 PGO655380:PGO655382 PQK655380:PQK655382 QAG655380:QAG655382 QKC655380:QKC655382 QTY655380:QTY655382 RDU655380:RDU655382 RNQ655380:RNQ655382 RXM655380:RXM655382 SHI655380:SHI655382 SRE655380:SRE655382 TBA655380:TBA655382 TKW655380:TKW655382 TUS655380:TUS655382 UEO655380:UEO655382 UOK655380:UOK655382 UYG655380:UYG655382 VIC655380:VIC655382 VRY655380:VRY655382 WBU655380:WBU655382 WLQ655380:WLQ655382 WVM655380:WVM655382 E720916:E720918 JA720916:JA720918 SW720916:SW720918 ACS720916:ACS720918 AMO720916:AMO720918 AWK720916:AWK720918 BGG720916:BGG720918 BQC720916:BQC720918 BZY720916:BZY720918 CJU720916:CJU720918 CTQ720916:CTQ720918 DDM720916:DDM720918 DNI720916:DNI720918 DXE720916:DXE720918 EHA720916:EHA720918 EQW720916:EQW720918 FAS720916:FAS720918 FKO720916:FKO720918 FUK720916:FUK720918 GEG720916:GEG720918 GOC720916:GOC720918 GXY720916:GXY720918 HHU720916:HHU720918 HRQ720916:HRQ720918 IBM720916:IBM720918 ILI720916:ILI720918 IVE720916:IVE720918 JFA720916:JFA720918 JOW720916:JOW720918 JYS720916:JYS720918 KIO720916:KIO720918 KSK720916:KSK720918 LCG720916:LCG720918 LMC720916:LMC720918 LVY720916:LVY720918 MFU720916:MFU720918 MPQ720916:MPQ720918 MZM720916:MZM720918 NJI720916:NJI720918 NTE720916:NTE720918 ODA720916:ODA720918 OMW720916:OMW720918 OWS720916:OWS720918 PGO720916:PGO720918 PQK720916:PQK720918 QAG720916:QAG720918 QKC720916:QKC720918 QTY720916:QTY720918 RDU720916:RDU720918 RNQ720916:RNQ720918 RXM720916:RXM720918 SHI720916:SHI720918 SRE720916:SRE720918 TBA720916:TBA720918 TKW720916:TKW720918 TUS720916:TUS720918 UEO720916:UEO720918 UOK720916:UOK720918 UYG720916:UYG720918 VIC720916:VIC720918 VRY720916:VRY720918 WBU720916:WBU720918 WLQ720916:WLQ720918 WVM720916:WVM720918 E786452:E786454 JA786452:JA786454 SW786452:SW786454 ACS786452:ACS786454 AMO786452:AMO786454 AWK786452:AWK786454 BGG786452:BGG786454 BQC786452:BQC786454 BZY786452:BZY786454 CJU786452:CJU786454 CTQ786452:CTQ786454 DDM786452:DDM786454 DNI786452:DNI786454 DXE786452:DXE786454 EHA786452:EHA786454 EQW786452:EQW786454 FAS786452:FAS786454 FKO786452:FKO786454 FUK786452:FUK786454 GEG786452:GEG786454 GOC786452:GOC786454 GXY786452:GXY786454 HHU786452:HHU786454 HRQ786452:HRQ786454 IBM786452:IBM786454 ILI786452:ILI786454 IVE786452:IVE786454 JFA786452:JFA786454 JOW786452:JOW786454 JYS786452:JYS786454 KIO786452:KIO786454 KSK786452:KSK786454 LCG786452:LCG786454 LMC786452:LMC786454 LVY786452:LVY786454 MFU786452:MFU786454 MPQ786452:MPQ786454 MZM786452:MZM786454 NJI786452:NJI786454 NTE786452:NTE786454 ODA786452:ODA786454 OMW786452:OMW786454 OWS786452:OWS786454 PGO786452:PGO786454 PQK786452:PQK786454 QAG786452:QAG786454 QKC786452:QKC786454 QTY786452:QTY786454 RDU786452:RDU786454 RNQ786452:RNQ786454 RXM786452:RXM786454 SHI786452:SHI786454 SRE786452:SRE786454 TBA786452:TBA786454 TKW786452:TKW786454 TUS786452:TUS786454 UEO786452:UEO786454 UOK786452:UOK786454 UYG786452:UYG786454 VIC786452:VIC786454 VRY786452:VRY786454 WBU786452:WBU786454 WLQ786452:WLQ786454 WVM786452:WVM786454 E851988:E851990 JA851988:JA851990 SW851988:SW851990 ACS851988:ACS851990 AMO851988:AMO851990 AWK851988:AWK851990 BGG851988:BGG851990 BQC851988:BQC851990 BZY851988:BZY851990 CJU851988:CJU851990 CTQ851988:CTQ851990 DDM851988:DDM851990 DNI851988:DNI851990 DXE851988:DXE851990 EHA851988:EHA851990 EQW851988:EQW851990 FAS851988:FAS851990 FKO851988:FKO851990 FUK851988:FUK851990 GEG851988:GEG851990 GOC851988:GOC851990 GXY851988:GXY851990 HHU851988:HHU851990 HRQ851988:HRQ851990 IBM851988:IBM851990 ILI851988:ILI851990 IVE851988:IVE851990 JFA851988:JFA851990 JOW851988:JOW851990 JYS851988:JYS851990 KIO851988:KIO851990 KSK851988:KSK851990 LCG851988:LCG851990 LMC851988:LMC851990 LVY851988:LVY851990 MFU851988:MFU851990 MPQ851988:MPQ851990 MZM851988:MZM851990 NJI851988:NJI851990 NTE851988:NTE851990 ODA851988:ODA851990 OMW851988:OMW851990 OWS851988:OWS851990 PGO851988:PGO851990 PQK851988:PQK851990 QAG851988:QAG851990 QKC851988:QKC851990 QTY851988:QTY851990 RDU851988:RDU851990 RNQ851988:RNQ851990 RXM851988:RXM851990 SHI851988:SHI851990 SRE851988:SRE851990 TBA851988:TBA851990 TKW851988:TKW851990 TUS851988:TUS851990 UEO851988:UEO851990 UOK851988:UOK851990 UYG851988:UYG851990 VIC851988:VIC851990 VRY851988:VRY851990 WBU851988:WBU851990 WLQ851988:WLQ851990 WVM851988:WVM851990 E917524:E917526 JA917524:JA917526 SW917524:SW917526 ACS917524:ACS917526 AMO917524:AMO917526 AWK917524:AWK917526 BGG917524:BGG917526 BQC917524:BQC917526 BZY917524:BZY917526 CJU917524:CJU917526 CTQ917524:CTQ917526 DDM917524:DDM917526 DNI917524:DNI917526 DXE917524:DXE917526 EHA917524:EHA917526 EQW917524:EQW917526 FAS917524:FAS917526 FKO917524:FKO917526 FUK917524:FUK917526 GEG917524:GEG917526 GOC917524:GOC917526 GXY917524:GXY917526 HHU917524:HHU917526 HRQ917524:HRQ917526 IBM917524:IBM917526 ILI917524:ILI917526 IVE917524:IVE917526 JFA917524:JFA917526 JOW917524:JOW917526 JYS917524:JYS917526 KIO917524:KIO917526 KSK917524:KSK917526 LCG917524:LCG917526 LMC917524:LMC917526 LVY917524:LVY917526 MFU917524:MFU917526 MPQ917524:MPQ917526 MZM917524:MZM917526 NJI917524:NJI917526 NTE917524:NTE917526 ODA917524:ODA917526 OMW917524:OMW917526 OWS917524:OWS917526 PGO917524:PGO917526 PQK917524:PQK917526 QAG917524:QAG917526 QKC917524:QKC917526 QTY917524:QTY917526 RDU917524:RDU917526 RNQ917524:RNQ917526 RXM917524:RXM917526 SHI917524:SHI917526 SRE917524:SRE917526 TBA917524:TBA917526 TKW917524:TKW917526 TUS917524:TUS917526 UEO917524:UEO917526 UOK917524:UOK917526 UYG917524:UYG917526 VIC917524:VIC917526 VRY917524:VRY917526 WBU917524:WBU917526 WLQ917524:WLQ917526 WVM917524:WVM917526 E983060:E983062 JA983060:JA983062 SW983060:SW983062 ACS983060:ACS983062 AMO983060:AMO983062 AWK983060:AWK983062 BGG983060:BGG983062 BQC983060:BQC983062 BZY983060:BZY983062 CJU983060:CJU983062 CTQ983060:CTQ983062 DDM983060:DDM983062 DNI983060:DNI983062 DXE983060:DXE983062 EHA983060:EHA983062 EQW983060:EQW983062 FAS983060:FAS983062 FKO983060:FKO983062 FUK983060:FUK983062 GEG983060:GEG983062 GOC983060:GOC983062 GXY983060:GXY983062 HHU983060:HHU983062 HRQ983060:HRQ983062 IBM983060:IBM983062 ILI983060:ILI983062 IVE983060:IVE983062 JFA983060:JFA983062 JOW983060:JOW983062 JYS983060:JYS983062 KIO983060:KIO983062 KSK983060:KSK983062 LCG983060:LCG983062 LMC983060:LMC983062 LVY983060:LVY983062 MFU983060:MFU983062 MPQ983060:MPQ983062 MZM983060:MZM983062 NJI983060:NJI983062 NTE983060:NTE983062 ODA983060:ODA983062 OMW983060:OMW983062 OWS983060:OWS983062 PGO983060:PGO983062 PQK983060:PQK983062 QAG983060:QAG983062 QKC983060:QKC983062 QTY983060:QTY983062 RDU983060:RDU983062 RNQ983060:RNQ983062 RXM983060:RXM983062 SHI983060:SHI983062 SRE983060:SRE983062 TBA983060:TBA983062 TKW983060:TKW983062 TUS983060:TUS983062 UEO983060:UEO983062 UOK983060:UOK983062 UYG983060:UYG983062 VIC983060:VIC983062 VRY983060:VRY983062 WBU983060:WBU983062 WLQ983060:WLQ983062 WVM983060:WVM983062 I22:I23 JC20:JC22 SY20:SY22 ACU20:ACU22 AMQ20:AMQ22 AWM20:AWM22 BGI20:BGI22 BQE20:BQE22 CAA20:CAA22 CJW20:CJW22 CTS20:CTS22 DDO20:DDO22 DNK20:DNK22 DXG20:DXG22 EHC20:EHC22 EQY20:EQY22 FAU20:FAU22 FKQ20:FKQ22 FUM20:FUM22 GEI20:GEI22 GOE20:GOE22 GYA20:GYA22 HHW20:HHW22 HRS20:HRS22 IBO20:IBO22 ILK20:ILK22 IVG20:IVG22 JFC20:JFC22 JOY20:JOY22 JYU20:JYU22 KIQ20:KIQ22 KSM20:KSM22 LCI20:LCI22 LME20:LME22 LWA20:LWA22 MFW20:MFW22 MPS20:MPS22 MZO20:MZO22 NJK20:NJK22 NTG20:NTG22 ODC20:ODC22 OMY20:OMY22 OWU20:OWU22 PGQ20:PGQ22 PQM20:PQM22 QAI20:QAI22 QKE20:QKE22 QUA20:QUA22 RDW20:RDW22 RNS20:RNS22 RXO20:RXO22 SHK20:SHK22 SRG20:SRG22 TBC20:TBC22 TKY20:TKY22 TUU20:TUU22 UEQ20:UEQ22 UOM20:UOM22 UYI20:UYI22 VIE20:VIE22 VSA20:VSA22 WBW20:WBW22 WLS20:WLS22 WVO20:WVO22 G65556:G65558 JC65556:JC65558 SY65556:SY65558 ACU65556:ACU65558 AMQ65556:AMQ65558 AWM65556:AWM65558 BGI65556:BGI65558 BQE65556:BQE65558 CAA65556:CAA65558 CJW65556:CJW65558 CTS65556:CTS65558 DDO65556:DDO65558 DNK65556:DNK65558 DXG65556:DXG65558 EHC65556:EHC65558 EQY65556:EQY65558 FAU65556:FAU65558 FKQ65556:FKQ65558 FUM65556:FUM65558 GEI65556:GEI65558 GOE65556:GOE65558 GYA65556:GYA65558 HHW65556:HHW65558 HRS65556:HRS65558 IBO65556:IBO65558 ILK65556:ILK65558 IVG65556:IVG65558 JFC65556:JFC65558 JOY65556:JOY65558 JYU65556:JYU65558 KIQ65556:KIQ65558 KSM65556:KSM65558 LCI65556:LCI65558 LME65556:LME65558 LWA65556:LWA65558 MFW65556:MFW65558 MPS65556:MPS65558 MZO65556:MZO65558 NJK65556:NJK65558 NTG65556:NTG65558 ODC65556:ODC65558 OMY65556:OMY65558 OWU65556:OWU65558 PGQ65556:PGQ65558 PQM65556:PQM65558 QAI65556:QAI65558 QKE65556:QKE65558 QUA65556:QUA65558 RDW65556:RDW65558 RNS65556:RNS65558 RXO65556:RXO65558 SHK65556:SHK65558 SRG65556:SRG65558 TBC65556:TBC65558 TKY65556:TKY65558 TUU65556:TUU65558 UEQ65556:UEQ65558 UOM65556:UOM65558 UYI65556:UYI65558 VIE65556:VIE65558 VSA65556:VSA65558 WBW65556:WBW65558 WLS65556:WLS65558 WVO65556:WVO65558 G131092:G131094 JC131092:JC131094 SY131092:SY131094 ACU131092:ACU131094 AMQ131092:AMQ131094 AWM131092:AWM131094 BGI131092:BGI131094 BQE131092:BQE131094 CAA131092:CAA131094 CJW131092:CJW131094 CTS131092:CTS131094 DDO131092:DDO131094 DNK131092:DNK131094 DXG131092:DXG131094 EHC131092:EHC131094 EQY131092:EQY131094 FAU131092:FAU131094 FKQ131092:FKQ131094 FUM131092:FUM131094 GEI131092:GEI131094 GOE131092:GOE131094 GYA131092:GYA131094 HHW131092:HHW131094 HRS131092:HRS131094 IBO131092:IBO131094 ILK131092:ILK131094 IVG131092:IVG131094 JFC131092:JFC131094 JOY131092:JOY131094 JYU131092:JYU131094 KIQ131092:KIQ131094 KSM131092:KSM131094 LCI131092:LCI131094 LME131092:LME131094 LWA131092:LWA131094 MFW131092:MFW131094 MPS131092:MPS131094 MZO131092:MZO131094 NJK131092:NJK131094 NTG131092:NTG131094 ODC131092:ODC131094 OMY131092:OMY131094 OWU131092:OWU131094 PGQ131092:PGQ131094 PQM131092:PQM131094 QAI131092:QAI131094 QKE131092:QKE131094 QUA131092:QUA131094 RDW131092:RDW131094 RNS131092:RNS131094 RXO131092:RXO131094 SHK131092:SHK131094 SRG131092:SRG131094 TBC131092:TBC131094 TKY131092:TKY131094 TUU131092:TUU131094 UEQ131092:UEQ131094 UOM131092:UOM131094 UYI131092:UYI131094 VIE131092:VIE131094 VSA131092:VSA131094 WBW131092:WBW131094 WLS131092:WLS131094 WVO131092:WVO131094 G196628:G196630 JC196628:JC196630 SY196628:SY196630 ACU196628:ACU196630 AMQ196628:AMQ196630 AWM196628:AWM196630 BGI196628:BGI196630 BQE196628:BQE196630 CAA196628:CAA196630 CJW196628:CJW196630 CTS196628:CTS196630 DDO196628:DDO196630 DNK196628:DNK196630 DXG196628:DXG196630 EHC196628:EHC196630 EQY196628:EQY196630 FAU196628:FAU196630 FKQ196628:FKQ196630 FUM196628:FUM196630 GEI196628:GEI196630 GOE196628:GOE196630 GYA196628:GYA196630 HHW196628:HHW196630 HRS196628:HRS196630 IBO196628:IBO196630 ILK196628:ILK196630 IVG196628:IVG196630 JFC196628:JFC196630 JOY196628:JOY196630 JYU196628:JYU196630 KIQ196628:KIQ196630 KSM196628:KSM196630 LCI196628:LCI196630 LME196628:LME196630 LWA196628:LWA196630 MFW196628:MFW196630 MPS196628:MPS196630 MZO196628:MZO196630 NJK196628:NJK196630 NTG196628:NTG196630 ODC196628:ODC196630 OMY196628:OMY196630 OWU196628:OWU196630 PGQ196628:PGQ196630 PQM196628:PQM196630 QAI196628:QAI196630 QKE196628:QKE196630 QUA196628:QUA196630 RDW196628:RDW196630 RNS196628:RNS196630 RXO196628:RXO196630 SHK196628:SHK196630 SRG196628:SRG196630 TBC196628:TBC196630 TKY196628:TKY196630 TUU196628:TUU196630 UEQ196628:UEQ196630 UOM196628:UOM196630 UYI196628:UYI196630 VIE196628:VIE196630 VSA196628:VSA196630 WBW196628:WBW196630 WLS196628:WLS196630 WVO196628:WVO196630 G262164:G262166 JC262164:JC262166 SY262164:SY262166 ACU262164:ACU262166 AMQ262164:AMQ262166 AWM262164:AWM262166 BGI262164:BGI262166 BQE262164:BQE262166 CAA262164:CAA262166 CJW262164:CJW262166 CTS262164:CTS262166 DDO262164:DDO262166 DNK262164:DNK262166 DXG262164:DXG262166 EHC262164:EHC262166 EQY262164:EQY262166 FAU262164:FAU262166 FKQ262164:FKQ262166 FUM262164:FUM262166 GEI262164:GEI262166 GOE262164:GOE262166 GYA262164:GYA262166 HHW262164:HHW262166 HRS262164:HRS262166 IBO262164:IBO262166 ILK262164:ILK262166 IVG262164:IVG262166 JFC262164:JFC262166 JOY262164:JOY262166 JYU262164:JYU262166 KIQ262164:KIQ262166 KSM262164:KSM262166 LCI262164:LCI262166 LME262164:LME262166 LWA262164:LWA262166 MFW262164:MFW262166 MPS262164:MPS262166 MZO262164:MZO262166 NJK262164:NJK262166 NTG262164:NTG262166 ODC262164:ODC262166 OMY262164:OMY262166 OWU262164:OWU262166 PGQ262164:PGQ262166 PQM262164:PQM262166 QAI262164:QAI262166 QKE262164:QKE262166 QUA262164:QUA262166 RDW262164:RDW262166 RNS262164:RNS262166 RXO262164:RXO262166 SHK262164:SHK262166 SRG262164:SRG262166 TBC262164:TBC262166 TKY262164:TKY262166 TUU262164:TUU262166 UEQ262164:UEQ262166 UOM262164:UOM262166 UYI262164:UYI262166 VIE262164:VIE262166 VSA262164:VSA262166 WBW262164:WBW262166 WLS262164:WLS262166 WVO262164:WVO262166 G327700:G327702 JC327700:JC327702 SY327700:SY327702 ACU327700:ACU327702 AMQ327700:AMQ327702 AWM327700:AWM327702 BGI327700:BGI327702 BQE327700:BQE327702 CAA327700:CAA327702 CJW327700:CJW327702 CTS327700:CTS327702 DDO327700:DDO327702 DNK327700:DNK327702 DXG327700:DXG327702 EHC327700:EHC327702 EQY327700:EQY327702 FAU327700:FAU327702 FKQ327700:FKQ327702 FUM327700:FUM327702 GEI327700:GEI327702 GOE327700:GOE327702 GYA327700:GYA327702 HHW327700:HHW327702 HRS327700:HRS327702 IBO327700:IBO327702 ILK327700:ILK327702 IVG327700:IVG327702 JFC327700:JFC327702 JOY327700:JOY327702 JYU327700:JYU327702 KIQ327700:KIQ327702 KSM327700:KSM327702 LCI327700:LCI327702 LME327700:LME327702 LWA327700:LWA327702 MFW327700:MFW327702 MPS327700:MPS327702 MZO327700:MZO327702 NJK327700:NJK327702 NTG327700:NTG327702 ODC327700:ODC327702 OMY327700:OMY327702 OWU327700:OWU327702 PGQ327700:PGQ327702 PQM327700:PQM327702 QAI327700:QAI327702 QKE327700:QKE327702 QUA327700:QUA327702 RDW327700:RDW327702 RNS327700:RNS327702 RXO327700:RXO327702 SHK327700:SHK327702 SRG327700:SRG327702 TBC327700:TBC327702 TKY327700:TKY327702 TUU327700:TUU327702 UEQ327700:UEQ327702 UOM327700:UOM327702 UYI327700:UYI327702 VIE327700:VIE327702 VSA327700:VSA327702 WBW327700:WBW327702 WLS327700:WLS327702 WVO327700:WVO327702 G393236:G393238 JC393236:JC393238 SY393236:SY393238 ACU393236:ACU393238 AMQ393236:AMQ393238 AWM393236:AWM393238 BGI393236:BGI393238 BQE393236:BQE393238 CAA393236:CAA393238 CJW393236:CJW393238 CTS393236:CTS393238 DDO393236:DDO393238 DNK393236:DNK393238 DXG393236:DXG393238 EHC393236:EHC393238 EQY393236:EQY393238 FAU393236:FAU393238 FKQ393236:FKQ393238 FUM393236:FUM393238 GEI393236:GEI393238 GOE393236:GOE393238 GYA393236:GYA393238 HHW393236:HHW393238 HRS393236:HRS393238 IBO393236:IBO393238 ILK393236:ILK393238 IVG393236:IVG393238 JFC393236:JFC393238 JOY393236:JOY393238 JYU393236:JYU393238 KIQ393236:KIQ393238 KSM393236:KSM393238 LCI393236:LCI393238 LME393236:LME393238 LWA393236:LWA393238 MFW393236:MFW393238 MPS393236:MPS393238 MZO393236:MZO393238 NJK393236:NJK393238 NTG393236:NTG393238 ODC393236:ODC393238 OMY393236:OMY393238 OWU393236:OWU393238 PGQ393236:PGQ393238 PQM393236:PQM393238 QAI393236:QAI393238 QKE393236:QKE393238 QUA393236:QUA393238 RDW393236:RDW393238 RNS393236:RNS393238 RXO393236:RXO393238 SHK393236:SHK393238 SRG393236:SRG393238 TBC393236:TBC393238 TKY393236:TKY393238 TUU393236:TUU393238 UEQ393236:UEQ393238 UOM393236:UOM393238 UYI393236:UYI393238 VIE393236:VIE393238 VSA393236:VSA393238 WBW393236:WBW393238 WLS393236:WLS393238 WVO393236:WVO393238 G458772:G458774 JC458772:JC458774 SY458772:SY458774 ACU458772:ACU458774 AMQ458772:AMQ458774 AWM458772:AWM458774 BGI458772:BGI458774 BQE458772:BQE458774 CAA458772:CAA458774 CJW458772:CJW458774 CTS458772:CTS458774 DDO458772:DDO458774 DNK458772:DNK458774 DXG458772:DXG458774 EHC458772:EHC458774 EQY458772:EQY458774 FAU458772:FAU458774 FKQ458772:FKQ458774 FUM458772:FUM458774 GEI458772:GEI458774 GOE458772:GOE458774 GYA458772:GYA458774 HHW458772:HHW458774 HRS458772:HRS458774 IBO458772:IBO458774 ILK458772:ILK458774 IVG458772:IVG458774 JFC458772:JFC458774 JOY458772:JOY458774 JYU458772:JYU458774 KIQ458772:KIQ458774 KSM458772:KSM458774 LCI458772:LCI458774 LME458772:LME458774 LWA458772:LWA458774 MFW458772:MFW458774 MPS458772:MPS458774 MZO458772:MZO458774 NJK458772:NJK458774 NTG458772:NTG458774 ODC458772:ODC458774 OMY458772:OMY458774 OWU458772:OWU458774 PGQ458772:PGQ458774 PQM458772:PQM458774 QAI458772:QAI458774 QKE458772:QKE458774 QUA458772:QUA458774 RDW458772:RDW458774 RNS458772:RNS458774 RXO458772:RXO458774 SHK458772:SHK458774 SRG458772:SRG458774 TBC458772:TBC458774 TKY458772:TKY458774 TUU458772:TUU458774 UEQ458772:UEQ458774 UOM458772:UOM458774 UYI458772:UYI458774 VIE458772:VIE458774 VSA458772:VSA458774 WBW458772:WBW458774 WLS458772:WLS458774 WVO458772:WVO458774 G524308:G524310 JC524308:JC524310 SY524308:SY524310 ACU524308:ACU524310 AMQ524308:AMQ524310 AWM524308:AWM524310 BGI524308:BGI524310 BQE524308:BQE524310 CAA524308:CAA524310 CJW524308:CJW524310 CTS524308:CTS524310 DDO524308:DDO524310 DNK524308:DNK524310 DXG524308:DXG524310 EHC524308:EHC524310 EQY524308:EQY524310 FAU524308:FAU524310 FKQ524308:FKQ524310 FUM524308:FUM524310 GEI524308:GEI524310 GOE524308:GOE524310 GYA524308:GYA524310 HHW524308:HHW524310 HRS524308:HRS524310 IBO524308:IBO524310 ILK524308:ILK524310 IVG524308:IVG524310 JFC524308:JFC524310 JOY524308:JOY524310 JYU524308:JYU524310 KIQ524308:KIQ524310 KSM524308:KSM524310 LCI524308:LCI524310 LME524308:LME524310 LWA524308:LWA524310 MFW524308:MFW524310 MPS524308:MPS524310 MZO524308:MZO524310 NJK524308:NJK524310 NTG524308:NTG524310 ODC524308:ODC524310 OMY524308:OMY524310 OWU524308:OWU524310 PGQ524308:PGQ524310 PQM524308:PQM524310 QAI524308:QAI524310 QKE524308:QKE524310 QUA524308:QUA524310 RDW524308:RDW524310 RNS524308:RNS524310 RXO524308:RXO524310 SHK524308:SHK524310 SRG524308:SRG524310 TBC524308:TBC524310 TKY524308:TKY524310 TUU524308:TUU524310 UEQ524308:UEQ524310 UOM524308:UOM524310 UYI524308:UYI524310 VIE524308:VIE524310 VSA524308:VSA524310 WBW524308:WBW524310 WLS524308:WLS524310 WVO524308:WVO524310 G589844:G589846 JC589844:JC589846 SY589844:SY589846 ACU589844:ACU589846 AMQ589844:AMQ589846 AWM589844:AWM589846 BGI589844:BGI589846 BQE589844:BQE589846 CAA589844:CAA589846 CJW589844:CJW589846 CTS589844:CTS589846 DDO589844:DDO589846 DNK589844:DNK589846 DXG589844:DXG589846 EHC589844:EHC589846 EQY589844:EQY589846 FAU589844:FAU589846 FKQ589844:FKQ589846 FUM589844:FUM589846 GEI589844:GEI589846 GOE589844:GOE589846 GYA589844:GYA589846 HHW589844:HHW589846 HRS589844:HRS589846 IBO589844:IBO589846 ILK589844:ILK589846 IVG589844:IVG589846 JFC589844:JFC589846 JOY589844:JOY589846 JYU589844:JYU589846 KIQ589844:KIQ589846 KSM589844:KSM589846 LCI589844:LCI589846 LME589844:LME589846 LWA589844:LWA589846 MFW589844:MFW589846 MPS589844:MPS589846 MZO589844:MZO589846 NJK589844:NJK589846 NTG589844:NTG589846 ODC589844:ODC589846 OMY589844:OMY589846 OWU589844:OWU589846 PGQ589844:PGQ589846 PQM589844:PQM589846 QAI589844:QAI589846 QKE589844:QKE589846 QUA589844:QUA589846 RDW589844:RDW589846 RNS589844:RNS589846 RXO589844:RXO589846 SHK589844:SHK589846 SRG589844:SRG589846 TBC589844:TBC589846 TKY589844:TKY589846 TUU589844:TUU589846 UEQ589844:UEQ589846 UOM589844:UOM589846 UYI589844:UYI589846 VIE589844:VIE589846 VSA589844:VSA589846 WBW589844:WBW589846 WLS589844:WLS589846 WVO589844:WVO589846 G655380:G655382 JC655380:JC655382 SY655380:SY655382 ACU655380:ACU655382 AMQ655380:AMQ655382 AWM655380:AWM655382 BGI655380:BGI655382 BQE655380:BQE655382 CAA655380:CAA655382 CJW655380:CJW655382 CTS655380:CTS655382 DDO655380:DDO655382 DNK655380:DNK655382 DXG655380:DXG655382 EHC655380:EHC655382 EQY655380:EQY655382 FAU655380:FAU655382 FKQ655380:FKQ655382 FUM655380:FUM655382 GEI655380:GEI655382 GOE655380:GOE655382 GYA655380:GYA655382 HHW655380:HHW655382 HRS655380:HRS655382 IBO655380:IBO655382 ILK655380:ILK655382 IVG655380:IVG655382 JFC655380:JFC655382 JOY655380:JOY655382 JYU655380:JYU655382 KIQ655380:KIQ655382 KSM655380:KSM655382 LCI655380:LCI655382 LME655380:LME655382 LWA655380:LWA655382 MFW655380:MFW655382 MPS655380:MPS655382 MZO655380:MZO655382 NJK655380:NJK655382 NTG655380:NTG655382 ODC655380:ODC655382 OMY655380:OMY655382 OWU655380:OWU655382 PGQ655380:PGQ655382 PQM655380:PQM655382 QAI655380:QAI655382 QKE655380:QKE655382 QUA655380:QUA655382 RDW655380:RDW655382 RNS655380:RNS655382 RXO655380:RXO655382 SHK655380:SHK655382 SRG655380:SRG655382 TBC655380:TBC655382 TKY655380:TKY655382 TUU655380:TUU655382 UEQ655380:UEQ655382 UOM655380:UOM655382 UYI655380:UYI655382 VIE655380:VIE655382 VSA655380:VSA655382 WBW655380:WBW655382 WLS655380:WLS655382 WVO655380:WVO655382 G720916:G720918 JC720916:JC720918 SY720916:SY720918 ACU720916:ACU720918 AMQ720916:AMQ720918 AWM720916:AWM720918 BGI720916:BGI720918 BQE720916:BQE720918 CAA720916:CAA720918 CJW720916:CJW720918 CTS720916:CTS720918 DDO720916:DDO720918 DNK720916:DNK720918 DXG720916:DXG720918 EHC720916:EHC720918 EQY720916:EQY720918 FAU720916:FAU720918 FKQ720916:FKQ720918 FUM720916:FUM720918 GEI720916:GEI720918 GOE720916:GOE720918 GYA720916:GYA720918 HHW720916:HHW720918 HRS720916:HRS720918 IBO720916:IBO720918 ILK720916:ILK720918 IVG720916:IVG720918 JFC720916:JFC720918 JOY720916:JOY720918 JYU720916:JYU720918 KIQ720916:KIQ720918 KSM720916:KSM720918 LCI720916:LCI720918 LME720916:LME720918 LWA720916:LWA720918 MFW720916:MFW720918 MPS720916:MPS720918 MZO720916:MZO720918 NJK720916:NJK720918 NTG720916:NTG720918 ODC720916:ODC720918 OMY720916:OMY720918 OWU720916:OWU720918 PGQ720916:PGQ720918 PQM720916:PQM720918 QAI720916:QAI720918 QKE720916:QKE720918 QUA720916:QUA720918 RDW720916:RDW720918 RNS720916:RNS720918 RXO720916:RXO720918 SHK720916:SHK720918 SRG720916:SRG720918 TBC720916:TBC720918 TKY720916:TKY720918 TUU720916:TUU720918 UEQ720916:UEQ720918 UOM720916:UOM720918 UYI720916:UYI720918 VIE720916:VIE720918 VSA720916:VSA720918 WBW720916:WBW720918 WLS720916:WLS720918 WVO720916:WVO720918 G786452:G786454 JC786452:JC786454 SY786452:SY786454 ACU786452:ACU786454 AMQ786452:AMQ786454 AWM786452:AWM786454 BGI786452:BGI786454 BQE786452:BQE786454 CAA786452:CAA786454 CJW786452:CJW786454 CTS786452:CTS786454 DDO786452:DDO786454 DNK786452:DNK786454 DXG786452:DXG786454 EHC786452:EHC786454 EQY786452:EQY786454 FAU786452:FAU786454 FKQ786452:FKQ786454 FUM786452:FUM786454 GEI786452:GEI786454 GOE786452:GOE786454 GYA786452:GYA786454 HHW786452:HHW786454 HRS786452:HRS786454 IBO786452:IBO786454 ILK786452:ILK786454 IVG786452:IVG786454 JFC786452:JFC786454 JOY786452:JOY786454 JYU786452:JYU786454 KIQ786452:KIQ786454 KSM786452:KSM786454 LCI786452:LCI786454 LME786452:LME786454 LWA786452:LWA786454 MFW786452:MFW786454 MPS786452:MPS786454 MZO786452:MZO786454 NJK786452:NJK786454 NTG786452:NTG786454 ODC786452:ODC786454 OMY786452:OMY786454 OWU786452:OWU786454 PGQ786452:PGQ786454 PQM786452:PQM786454 QAI786452:QAI786454 QKE786452:QKE786454 QUA786452:QUA786454 RDW786452:RDW786454 RNS786452:RNS786454 RXO786452:RXO786454 SHK786452:SHK786454 SRG786452:SRG786454 TBC786452:TBC786454 TKY786452:TKY786454 TUU786452:TUU786454 UEQ786452:UEQ786454 UOM786452:UOM786454 UYI786452:UYI786454 VIE786452:VIE786454 VSA786452:VSA786454 WBW786452:WBW786454 WLS786452:WLS786454 WVO786452:WVO786454 G851988:G851990 JC851988:JC851990 SY851988:SY851990 ACU851988:ACU851990 AMQ851988:AMQ851990 AWM851988:AWM851990 BGI851988:BGI851990 BQE851988:BQE851990 CAA851988:CAA851990 CJW851988:CJW851990 CTS851988:CTS851990 DDO851988:DDO851990 DNK851988:DNK851990 DXG851988:DXG851990 EHC851988:EHC851990 EQY851988:EQY851990 FAU851988:FAU851990 FKQ851988:FKQ851990 FUM851988:FUM851990 GEI851988:GEI851990 GOE851988:GOE851990 GYA851988:GYA851990 HHW851988:HHW851990 HRS851988:HRS851990 IBO851988:IBO851990 ILK851988:ILK851990 IVG851988:IVG851990 JFC851988:JFC851990 JOY851988:JOY851990 JYU851988:JYU851990 KIQ851988:KIQ851990 KSM851988:KSM851990 LCI851988:LCI851990 LME851988:LME851990 LWA851988:LWA851990 MFW851988:MFW851990 MPS851988:MPS851990 MZO851988:MZO851990 NJK851988:NJK851990 NTG851988:NTG851990 ODC851988:ODC851990 OMY851988:OMY851990 OWU851988:OWU851990 PGQ851988:PGQ851990 PQM851988:PQM851990 QAI851988:QAI851990 QKE851988:QKE851990 QUA851988:QUA851990 RDW851988:RDW851990 RNS851988:RNS851990 RXO851988:RXO851990 SHK851988:SHK851990 SRG851988:SRG851990 TBC851988:TBC851990 TKY851988:TKY851990 TUU851988:TUU851990 UEQ851988:UEQ851990 UOM851988:UOM851990 UYI851988:UYI851990 VIE851988:VIE851990 VSA851988:VSA851990 WBW851988:WBW851990 WLS851988:WLS851990 WVO851988:WVO851990 G917524:G917526 JC917524:JC917526 SY917524:SY917526 ACU917524:ACU917526 AMQ917524:AMQ917526 AWM917524:AWM917526 BGI917524:BGI917526 BQE917524:BQE917526 CAA917524:CAA917526 CJW917524:CJW917526 CTS917524:CTS917526 DDO917524:DDO917526 DNK917524:DNK917526 DXG917524:DXG917526 EHC917524:EHC917526 EQY917524:EQY917526 FAU917524:FAU917526 FKQ917524:FKQ917526 FUM917524:FUM917526 GEI917524:GEI917526 GOE917524:GOE917526 GYA917524:GYA917526 HHW917524:HHW917526 HRS917524:HRS917526 IBO917524:IBO917526 ILK917524:ILK917526 IVG917524:IVG917526 JFC917524:JFC917526 JOY917524:JOY917526 JYU917524:JYU917526 KIQ917524:KIQ917526 KSM917524:KSM917526 LCI917524:LCI917526 LME917524:LME917526 LWA917524:LWA917526 MFW917524:MFW917526 MPS917524:MPS917526 MZO917524:MZO917526 NJK917524:NJK917526 NTG917524:NTG917526 ODC917524:ODC917526 OMY917524:OMY917526 OWU917524:OWU917526 PGQ917524:PGQ917526 PQM917524:PQM917526 QAI917524:QAI917526 QKE917524:QKE917526 QUA917524:QUA917526 RDW917524:RDW917526 RNS917524:RNS917526 RXO917524:RXO917526 SHK917524:SHK917526 SRG917524:SRG917526 TBC917524:TBC917526 TKY917524:TKY917526 TUU917524:TUU917526 UEQ917524:UEQ917526 UOM917524:UOM917526 UYI917524:UYI917526 VIE917524:VIE917526 VSA917524:VSA917526 WBW917524:WBW917526 WLS917524:WLS917526 WVO917524:WVO917526 G983060:G983062 JC983060:JC983062 SY983060:SY983062 ACU983060:ACU983062 AMQ983060:AMQ983062 AWM983060:AWM983062 BGI983060:BGI983062 BQE983060:BQE983062 CAA983060:CAA983062 CJW983060:CJW983062 CTS983060:CTS983062 DDO983060:DDO983062 DNK983060:DNK983062 DXG983060:DXG983062 EHC983060:EHC983062 EQY983060:EQY983062 FAU983060:FAU983062 FKQ983060:FKQ983062 FUM983060:FUM983062 GEI983060:GEI983062 GOE983060:GOE983062 GYA983060:GYA983062 HHW983060:HHW983062 HRS983060:HRS983062 IBO983060:IBO983062 ILK983060:ILK983062 IVG983060:IVG983062 JFC983060:JFC983062 JOY983060:JOY983062 JYU983060:JYU983062 KIQ983060:KIQ983062 KSM983060:KSM983062 LCI983060:LCI983062 LME983060:LME983062 LWA983060:LWA983062 MFW983060:MFW983062 MPS983060:MPS983062 MZO983060:MZO983062 NJK983060:NJK983062 NTG983060:NTG983062 ODC983060:ODC983062 OMY983060:OMY983062 OWU983060:OWU983062 PGQ983060:PGQ983062 PQM983060:PQM983062 QAI983060:QAI983062 QKE983060:QKE983062 QUA983060:QUA983062 RDW983060:RDW983062 RNS983060:RNS983062 RXO983060:RXO983062 SHK983060:SHK983062 SRG983060:SRG983062 TBC983060:TBC983062 TKY983060:TKY983062 TUU983060:TUU983062 UEQ983060:UEQ983062 UOM983060:UOM983062 UYI983060:UYI983062 VIE983060:VIE983062 VSA983060:VSA983062 WBW983060:WBW983062 WLS983060:WLS983062 WVO983060:WVO983062 K22:K23 JE20:JE23 TA20:TA23 ACW20:ACW23 AMS20:AMS23 AWO20:AWO23 BGK20:BGK23 BQG20:BQG23 CAC20:CAC23 CJY20:CJY23 CTU20:CTU23 DDQ20:DDQ23 DNM20:DNM23 DXI20:DXI23 EHE20:EHE23 ERA20:ERA23 FAW20:FAW23 FKS20:FKS23 FUO20:FUO23 GEK20:GEK23 GOG20:GOG23 GYC20:GYC23 HHY20:HHY23 HRU20:HRU23 IBQ20:IBQ23 ILM20:ILM23 IVI20:IVI23 JFE20:JFE23 JPA20:JPA23 JYW20:JYW23 KIS20:KIS23 KSO20:KSO23 LCK20:LCK23 LMG20:LMG23 LWC20:LWC23 MFY20:MFY23 MPU20:MPU23 MZQ20:MZQ23 NJM20:NJM23 NTI20:NTI23 ODE20:ODE23 ONA20:ONA23 OWW20:OWW23 PGS20:PGS23 PQO20:PQO23 QAK20:QAK23 QKG20:QKG23 QUC20:QUC23 RDY20:RDY23 RNU20:RNU23 RXQ20:RXQ23 SHM20:SHM23 SRI20:SRI23 TBE20:TBE23 TLA20:TLA23 TUW20:TUW23 UES20:UES23 UOO20:UOO23 UYK20:UYK23 VIG20:VIG23 VSC20:VSC23 WBY20:WBY23 WLU20:WLU23 WVQ20:WVQ23 I65556:I65559 JE65556:JE65559 TA65556:TA65559 ACW65556:ACW65559 AMS65556:AMS65559 AWO65556:AWO65559 BGK65556:BGK65559 BQG65556:BQG65559 CAC65556:CAC65559 CJY65556:CJY65559 CTU65556:CTU65559 DDQ65556:DDQ65559 DNM65556:DNM65559 DXI65556:DXI65559 EHE65556:EHE65559 ERA65556:ERA65559 FAW65556:FAW65559 FKS65556:FKS65559 FUO65556:FUO65559 GEK65556:GEK65559 GOG65556:GOG65559 GYC65556:GYC65559 HHY65556:HHY65559 HRU65556:HRU65559 IBQ65556:IBQ65559 ILM65556:ILM65559 IVI65556:IVI65559 JFE65556:JFE65559 JPA65556:JPA65559 JYW65556:JYW65559 KIS65556:KIS65559 KSO65556:KSO65559 LCK65556:LCK65559 LMG65556:LMG65559 LWC65556:LWC65559 MFY65556:MFY65559 MPU65556:MPU65559 MZQ65556:MZQ65559 NJM65556:NJM65559 NTI65556:NTI65559 ODE65556:ODE65559 ONA65556:ONA65559 OWW65556:OWW65559 PGS65556:PGS65559 PQO65556:PQO65559 QAK65556:QAK65559 QKG65556:QKG65559 QUC65556:QUC65559 RDY65556:RDY65559 RNU65556:RNU65559 RXQ65556:RXQ65559 SHM65556:SHM65559 SRI65556:SRI65559 TBE65556:TBE65559 TLA65556:TLA65559 TUW65556:TUW65559 UES65556:UES65559 UOO65556:UOO65559 UYK65556:UYK65559 VIG65556:VIG65559 VSC65556:VSC65559 WBY65556:WBY65559 WLU65556:WLU65559 WVQ65556:WVQ65559 I131092:I131095 JE131092:JE131095 TA131092:TA131095 ACW131092:ACW131095 AMS131092:AMS131095 AWO131092:AWO131095 BGK131092:BGK131095 BQG131092:BQG131095 CAC131092:CAC131095 CJY131092:CJY131095 CTU131092:CTU131095 DDQ131092:DDQ131095 DNM131092:DNM131095 DXI131092:DXI131095 EHE131092:EHE131095 ERA131092:ERA131095 FAW131092:FAW131095 FKS131092:FKS131095 FUO131092:FUO131095 GEK131092:GEK131095 GOG131092:GOG131095 GYC131092:GYC131095 HHY131092:HHY131095 HRU131092:HRU131095 IBQ131092:IBQ131095 ILM131092:ILM131095 IVI131092:IVI131095 JFE131092:JFE131095 JPA131092:JPA131095 JYW131092:JYW131095 KIS131092:KIS131095 KSO131092:KSO131095 LCK131092:LCK131095 LMG131092:LMG131095 LWC131092:LWC131095 MFY131092:MFY131095 MPU131092:MPU131095 MZQ131092:MZQ131095 NJM131092:NJM131095 NTI131092:NTI131095 ODE131092:ODE131095 ONA131092:ONA131095 OWW131092:OWW131095 PGS131092:PGS131095 PQO131092:PQO131095 QAK131092:QAK131095 QKG131092:QKG131095 QUC131092:QUC131095 RDY131092:RDY131095 RNU131092:RNU131095 RXQ131092:RXQ131095 SHM131092:SHM131095 SRI131092:SRI131095 TBE131092:TBE131095 TLA131092:TLA131095 TUW131092:TUW131095 UES131092:UES131095 UOO131092:UOO131095 UYK131092:UYK131095 VIG131092:VIG131095 VSC131092:VSC131095 WBY131092:WBY131095 WLU131092:WLU131095 WVQ131092:WVQ131095 I196628:I196631 JE196628:JE196631 TA196628:TA196631 ACW196628:ACW196631 AMS196628:AMS196631 AWO196628:AWO196631 BGK196628:BGK196631 BQG196628:BQG196631 CAC196628:CAC196631 CJY196628:CJY196631 CTU196628:CTU196631 DDQ196628:DDQ196631 DNM196628:DNM196631 DXI196628:DXI196631 EHE196628:EHE196631 ERA196628:ERA196631 FAW196628:FAW196631 FKS196628:FKS196631 FUO196628:FUO196631 GEK196628:GEK196631 GOG196628:GOG196631 GYC196628:GYC196631 HHY196628:HHY196631 HRU196628:HRU196631 IBQ196628:IBQ196631 ILM196628:ILM196631 IVI196628:IVI196631 JFE196628:JFE196631 JPA196628:JPA196631 JYW196628:JYW196631 KIS196628:KIS196631 KSO196628:KSO196631 LCK196628:LCK196631 LMG196628:LMG196631 LWC196628:LWC196631 MFY196628:MFY196631 MPU196628:MPU196631 MZQ196628:MZQ196631 NJM196628:NJM196631 NTI196628:NTI196631 ODE196628:ODE196631 ONA196628:ONA196631 OWW196628:OWW196631 PGS196628:PGS196631 PQO196628:PQO196631 QAK196628:QAK196631 QKG196628:QKG196631 QUC196628:QUC196631 RDY196628:RDY196631 RNU196628:RNU196631 RXQ196628:RXQ196631 SHM196628:SHM196631 SRI196628:SRI196631 TBE196628:TBE196631 TLA196628:TLA196631 TUW196628:TUW196631 UES196628:UES196631 UOO196628:UOO196631 UYK196628:UYK196631 VIG196628:VIG196631 VSC196628:VSC196631 WBY196628:WBY196631 WLU196628:WLU196631 WVQ196628:WVQ196631 I262164:I262167 JE262164:JE262167 TA262164:TA262167 ACW262164:ACW262167 AMS262164:AMS262167 AWO262164:AWO262167 BGK262164:BGK262167 BQG262164:BQG262167 CAC262164:CAC262167 CJY262164:CJY262167 CTU262164:CTU262167 DDQ262164:DDQ262167 DNM262164:DNM262167 DXI262164:DXI262167 EHE262164:EHE262167 ERA262164:ERA262167 FAW262164:FAW262167 FKS262164:FKS262167 FUO262164:FUO262167 GEK262164:GEK262167 GOG262164:GOG262167 GYC262164:GYC262167 HHY262164:HHY262167 HRU262164:HRU262167 IBQ262164:IBQ262167 ILM262164:ILM262167 IVI262164:IVI262167 JFE262164:JFE262167 JPA262164:JPA262167 JYW262164:JYW262167 KIS262164:KIS262167 KSO262164:KSO262167 LCK262164:LCK262167 LMG262164:LMG262167 LWC262164:LWC262167 MFY262164:MFY262167 MPU262164:MPU262167 MZQ262164:MZQ262167 NJM262164:NJM262167 NTI262164:NTI262167 ODE262164:ODE262167 ONA262164:ONA262167 OWW262164:OWW262167 PGS262164:PGS262167 PQO262164:PQO262167 QAK262164:QAK262167 QKG262164:QKG262167 QUC262164:QUC262167 RDY262164:RDY262167 RNU262164:RNU262167 RXQ262164:RXQ262167 SHM262164:SHM262167 SRI262164:SRI262167 TBE262164:TBE262167 TLA262164:TLA262167 TUW262164:TUW262167 UES262164:UES262167 UOO262164:UOO262167 UYK262164:UYK262167 VIG262164:VIG262167 VSC262164:VSC262167 WBY262164:WBY262167 WLU262164:WLU262167 WVQ262164:WVQ262167 I327700:I327703 JE327700:JE327703 TA327700:TA327703 ACW327700:ACW327703 AMS327700:AMS327703 AWO327700:AWO327703 BGK327700:BGK327703 BQG327700:BQG327703 CAC327700:CAC327703 CJY327700:CJY327703 CTU327700:CTU327703 DDQ327700:DDQ327703 DNM327700:DNM327703 DXI327700:DXI327703 EHE327700:EHE327703 ERA327700:ERA327703 FAW327700:FAW327703 FKS327700:FKS327703 FUO327700:FUO327703 GEK327700:GEK327703 GOG327700:GOG327703 GYC327700:GYC327703 HHY327700:HHY327703 HRU327700:HRU327703 IBQ327700:IBQ327703 ILM327700:ILM327703 IVI327700:IVI327703 JFE327700:JFE327703 JPA327700:JPA327703 JYW327700:JYW327703 KIS327700:KIS327703 KSO327700:KSO327703 LCK327700:LCK327703 LMG327700:LMG327703 LWC327700:LWC327703 MFY327700:MFY327703 MPU327700:MPU327703 MZQ327700:MZQ327703 NJM327700:NJM327703 NTI327700:NTI327703 ODE327700:ODE327703 ONA327700:ONA327703 OWW327700:OWW327703 PGS327700:PGS327703 PQO327700:PQO327703 QAK327700:QAK327703 QKG327700:QKG327703 QUC327700:QUC327703 RDY327700:RDY327703 RNU327700:RNU327703 RXQ327700:RXQ327703 SHM327700:SHM327703 SRI327700:SRI327703 TBE327700:TBE327703 TLA327700:TLA327703 TUW327700:TUW327703 UES327700:UES327703 UOO327700:UOO327703 UYK327700:UYK327703 VIG327700:VIG327703 VSC327700:VSC327703 WBY327700:WBY327703 WLU327700:WLU327703 WVQ327700:WVQ327703 I393236:I393239 JE393236:JE393239 TA393236:TA393239 ACW393236:ACW393239 AMS393236:AMS393239 AWO393236:AWO393239 BGK393236:BGK393239 BQG393236:BQG393239 CAC393236:CAC393239 CJY393236:CJY393239 CTU393236:CTU393239 DDQ393236:DDQ393239 DNM393236:DNM393239 DXI393236:DXI393239 EHE393236:EHE393239 ERA393236:ERA393239 FAW393236:FAW393239 FKS393236:FKS393239 FUO393236:FUO393239 GEK393236:GEK393239 GOG393236:GOG393239 GYC393236:GYC393239 HHY393236:HHY393239 HRU393236:HRU393239 IBQ393236:IBQ393239 ILM393236:ILM393239 IVI393236:IVI393239 JFE393236:JFE393239 JPA393236:JPA393239 JYW393236:JYW393239 KIS393236:KIS393239 KSO393236:KSO393239 LCK393236:LCK393239 LMG393236:LMG393239 LWC393236:LWC393239 MFY393236:MFY393239 MPU393236:MPU393239 MZQ393236:MZQ393239 NJM393236:NJM393239 NTI393236:NTI393239 ODE393236:ODE393239 ONA393236:ONA393239 OWW393236:OWW393239 PGS393236:PGS393239 PQO393236:PQO393239 QAK393236:QAK393239 QKG393236:QKG393239 QUC393236:QUC393239 RDY393236:RDY393239 RNU393236:RNU393239 RXQ393236:RXQ393239 SHM393236:SHM393239 SRI393236:SRI393239 TBE393236:TBE393239 TLA393236:TLA393239 TUW393236:TUW393239 UES393236:UES393239 UOO393236:UOO393239 UYK393236:UYK393239 VIG393236:VIG393239 VSC393236:VSC393239 WBY393236:WBY393239 WLU393236:WLU393239 WVQ393236:WVQ393239 I458772:I458775 JE458772:JE458775 TA458772:TA458775 ACW458772:ACW458775 AMS458772:AMS458775 AWO458772:AWO458775 BGK458772:BGK458775 BQG458772:BQG458775 CAC458772:CAC458775 CJY458772:CJY458775 CTU458772:CTU458775 DDQ458772:DDQ458775 DNM458772:DNM458775 DXI458772:DXI458775 EHE458772:EHE458775 ERA458772:ERA458775 FAW458772:FAW458775 FKS458772:FKS458775 FUO458772:FUO458775 GEK458772:GEK458775 GOG458772:GOG458775 GYC458772:GYC458775 HHY458772:HHY458775 HRU458772:HRU458775 IBQ458772:IBQ458775 ILM458772:ILM458775 IVI458772:IVI458775 JFE458772:JFE458775 JPA458772:JPA458775 JYW458772:JYW458775 KIS458772:KIS458775 KSO458772:KSO458775 LCK458772:LCK458775 LMG458772:LMG458775 LWC458772:LWC458775 MFY458772:MFY458775 MPU458772:MPU458775 MZQ458772:MZQ458775 NJM458772:NJM458775 NTI458772:NTI458775 ODE458772:ODE458775 ONA458772:ONA458775 OWW458772:OWW458775 PGS458772:PGS458775 PQO458772:PQO458775 QAK458772:QAK458775 QKG458772:QKG458775 QUC458772:QUC458775 RDY458772:RDY458775 RNU458772:RNU458775 RXQ458772:RXQ458775 SHM458772:SHM458775 SRI458772:SRI458775 TBE458772:TBE458775 TLA458772:TLA458775 TUW458772:TUW458775 UES458772:UES458775 UOO458772:UOO458775 UYK458772:UYK458775 VIG458772:VIG458775 VSC458772:VSC458775 WBY458772:WBY458775 WLU458772:WLU458775 WVQ458772:WVQ458775 I524308:I524311 JE524308:JE524311 TA524308:TA524311 ACW524308:ACW524311 AMS524308:AMS524311 AWO524308:AWO524311 BGK524308:BGK524311 BQG524308:BQG524311 CAC524308:CAC524311 CJY524308:CJY524311 CTU524308:CTU524311 DDQ524308:DDQ524311 DNM524308:DNM524311 DXI524308:DXI524311 EHE524308:EHE524311 ERA524308:ERA524311 FAW524308:FAW524311 FKS524308:FKS524311 FUO524308:FUO524311 GEK524308:GEK524311 GOG524308:GOG524311 GYC524308:GYC524311 HHY524308:HHY524311 HRU524308:HRU524311 IBQ524308:IBQ524311 ILM524308:ILM524311 IVI524308:IVI524311 JFE524308:JFE524311 JPA524308:JPA524311 JYW524308:JYW524311 KIS524308:KIS524311 KSO524308:KSO524311 LCK524308:LCK524311 LMG524308:LMG524311 LWC524308:LWC524311 MFY524308:MFY524311 MPU524308:MPU524311 MZQ524308:MZQ524311 NJM524308:NJM524311 NTI524308:NTI524311 ODE524308:ODE524311 ONA524308:ONA524311 OWW524308:OWW524311 PGS524308:PGS524311 PQO524308:PQO524311 QAK524308:QAK524311 QKG524308:QKG524311 QUC524308:QUC524311 RDY524308:RDY524311 RNU524308:RNU524311 RXQ524308:RXQ524311 SHM524308:SHM524311 SRI524308:SRI524311 TBE524308:TBE524311 TLA524308:TLA524311 TUW524308:TUW524311 UES524308:UES524311 UOO524308:UOO524311 UYK524308:UYK524311 VIG524308:VIG524311 VSC524308:VSC524311 WBY524308:WBY524311 WLU524308:WLU524311 WVQ524308:WVQ524311 I589844:I589847 JE589844:JE589847 TA589844:TA589847 ACW589844:ACW589847 AMS589844:AMS589847 AWO589844:AWO589847 BGK589844:BGK589847 BQG589844:BQG589847 CAC589844:CAC589847 CJY589844:CJY589847 CTU589844:CTU589847 DDQ589844:DDQ589847 DNM589844:DNM589847 DXI589844:DXI589847 EHE589844:EHE589847 ERA589844:ERA589847 FAW589844:FAW589847 FKS589844:FKS589847 FUO589844:FUO589847 GEK589844:GEK589847 GOG589844:GOG589847 GYC589844:GYC589847 HHY589844:HHY589847 HRU589844:HRU589847 IBQ589844:IBQ589847 ILM589844:ILM589847 IVI589844:IVI589847 JFE589844:JFE589847 JPA589844:JPA589847 JYW589844:JYW589847 KIS589844:KIS589847 KSO589844:KSO589847 LCK589844:LCK589847 LMG589844:LMG589847 LWC589844:LWC589847 MFY589844:MFY589847 MPU589844:MPU589847 MZQ589844:MZQ589847 NJM589844:NJM589847 NTI589844:NTI589847 ODE589844:ODE589847 ONA589844:ONA589847 OWW589844:OWW589847 PGS589844:PGS589847 PQO589844:PQO589847 QAK589844:QAK589847 QKG589844:QKG589847 QUC589844:QUC589847 RDY589844:RDY589847 RNU589844:RNU589847 RXQ589844:RXQ589847 SHM589844:SHM589847 SRI589844:SRI589847 TBE589844:TBE589847 TLA589844:TLA589847 TUW589844:TUW589847 UES589844:UES589847 UOO589844:UOO589847 UYK589844:UYK589847 VIG589844:VIG589847 VSC589844:VSC589847 WBY589844:WBY589847 WLU589844:WLU589847 WVQ589844:WVQ589847 I655380:I655383 JE655380:JE655383 TA655380:TA655383 ACW655380:ACW655383 AMS655380:AMS655383 AWO655380:AWO655383 BGK655380:BGK655383 BQG655380:BQG655383 CAC655380:CAC655383 CJY655380:CJY655383 CTU655380:CTU655383 DDQ655380:DDQ655383 DNM655380:DNM655383 DXI655380:DXI655383 EHE655380:EHE655383 ERA655380:ERA655383 FAW655380:FAW655383 FKS655380:FKS655383 FUO655380:FUO655383 GEK655380:GEK655383 GOG655380:GOG655383 GYC655380:GYC655383 HHY655380:HHY655383 HRU655380:HRU655383 IBQ655380:IBQ655383 ILM655380:ILM655383 IVI655380:IVI655383 JFE655380:JFE655383 JPA655380:JPA655383 JYW655380:JYW655383 KIS655380:KIS655383 KSO655380:KSO655383 LCK655380:LCK655383 LMG655380:LMG655383 LWC655380:LWC655383 MFY655380:MFY655383 MPU655380:MPU655383 MZQ655380:MZQ655383 NJM655380:NJM655383 NTI655380:NTI655383 ODE655380:ODE655383 ONA655380:ONA655383 OWW655380:OWW655383 PGS655380:PGS655383 PQO655380:PQO655383 QAK655380:QAK655383 QKG655380:QKG655383 QUC655380:QUC655383 RDY655380:RDY655383 RNU655380:RNU655383 RXQ655380:RXQ655383 SHM655380:SHM655383 SRI655380:SRI655383 TBE655380:TBE655383 TLA655380:TLA655383 TUW655380:TUW655383 UES655380:UES655383 UOO655380:UOO655383 UYK655380:UYK655383 VIG655380:VIG655383 VSC655380:VSC655383 WBY655380:WBY655383 WLU655380:WLU655383 WVQ655380:WVQ655383 I720916:I720919 JE720916:JE720919 TA720916:TA720919 ACW720916:ACW720919 AMS720916:AMS720919 AWO720916:AWO720919 BGK720916:BGK720919 BQG720916:BQG720919 CAC720916:CAC720919 CJY720916:CJY720919 CTU720916:CTU720919 DDQ720916:DDQ720919 DNM720916:DNM720919 DXI720916:DXI720919 EHE720916:EHE720919 ERA720916:ERA720919 FAW720916:FAW720919 FKS720916:FKS720919 FUO720916:FUO720919 GEK720916:GEK720919 GOG720916:GOG720919 GYC720916:GYC720919 HHY720916:HHY720919 HRU720916:HRU720919 IBQ720916:IBQ720919 ILM720916:ILM720919 IVI720916:IVI720919 JFE720916:JFE720919 JPA720916:JPA720919 JYW720916:JYW720919 KIS720916:KIS720919 KSO720916:KSO720919 LCK720916:LCK720919 LMG720916:LMG720919 LWC720916:LWC720919 MFY720916:MFY720919 MPU720916:MPU720919 MZQ720916:MZQ720919 NJM720916:NJM720919 NTI720916:NTI720919 ODE720916:ODE720919 ONA720916:ONA720919 OWW720916:OWW720919 PGS720916:PGS720919 PQO720916:PQO720919 QAK720916:QAK720919 QKG720916:QKG720919 QUC720916:QUC720919 RDY720916:RDY720919 RNU720916:RNU720919 RXQ720916:RXQ720919 SHM720916:SHM720919 SRI720916:SRI720919 TBE720916:TBE720919 TLA720916:TLA720919 TUW720916:TUW720919 UES720916:UES720919 UOO720916:UOO720919 UYK720916:UYK720919 VIG720916:VIG720919 VSC720916:VSC720919 WBY720916:WBY720919 WLU720916:WLU720919 WVQ720916:WVQ720919 I786452:I786455 JE786452:JE786455 TA786452:TA786455 ACW786452:ACW786455 AMS786452:AMS786455 AWO786452:AWO786455 BGK786452:BGK786455 BQG786452:BQG786455 CAC786452:CAC786455 CJY786452:CJY786455 CTU786452:CTU786455 DDQ786452:DDQ786455 DNM786452:DNM786455 DXI786452:DXI786455 EHE786452:EHE786455 ERA786452:ERA786455 FAW786452:FAW786455 FKS786452:FKS786455 FUO786452:FUO786455 GEK786452:GEK786455 GOG786452:GOG786455 GYC786452:GYC786455 HHY786452:HHY786455 HRU786452:HRU786455 IBQ786452:IBQ786455 ILM786452:ILM786455 IVI786452:IVI786455 JFE786452:JFE786455 JPA786452:JPA786455 JYW786452:JYW786455 KIS786452:KIS786455 KSO786452:KSO786455 LCK786452:LCK786455 LMG786452:LMG786455 LWC786452:LWC786455 MFY786452:MFY786455 MPU786452:MPU786455 MZQ786452:MZQ786455 NJM786452:NJM786455 NTI786452:NTI786455 ODE786452:ODE786455 ONA786452:ONA786455 OWW786452:OWW786455 PGS786452:PGS786455 PQO786452:PQO786455 QAK786452:QAK786455 QKG786452:QKG786455 QUC786452:QUC786455 RDY786452:RDY786455 RNU786452:RNU786455 RXQ786452:RXQ786455 SHM786452:SHM786455 SRI786452:SRI786455 TBE786452:TBE786455 TLA786452:TLA786455 TUW786452:TUW786455 UES786452:UES786455 UOO786452:UOO786455 UYK786452:UYK786455 VIG786452:VIG786455 VSC786452:VSC786455 WBY786452:WBY786455 WLU786452:WLU786455 WVQ786452:WVQ786455 I851988:I851991 JE851988:JE851991 TA851988:TA851991 ACW851988:ACW851991 AMS851988:AMS851991 AWO851988:AWO851991 BGK851988:BGK851991 BQG851988:BQG851991 CAC851988:CAC851991 CJY851988:CJY851991 CTU851988:CTU851991 DDQ851988:DDQ851991 DNM851988:DNM851991 DXI851988:DXI851991 EHE851988:EHE851991 ERA851988:ERA851991 FAW851988:FAW851991 FKS851988:FKS851991 FUO851988:FUO851991 GEK851988:GEK851991 GOG851988:GOG851991 GYC851988:GYC851991 HHY851988:HHY851991 HRU851988:HRU851991 IBQ851988:IBQ851991 ILM851988:ILM851991 IVI851988:IVI851991 JFE851988:JFE851991 JPA851988:JPA851991 JYW851988:JYW851991 KIS851988:KIS851991 KSO851988:KSO851991 LCK851988:LCK851991 LMG851988:LMG851991 LWC851988:LWC851991 MFY851988:MFY851991 MPU851988:MPU851991 MZQ851988:MZQ851991 NJM851988:NJM851991 NTI851988:NTI851991 ODE851988:ODE851991 ONA851988:ONA851991 OWW851988:OWW851991 PGS851988:PGS851991 PQO851988:PQO851991 QAK851988:QAK851991 QKG851988:QKG851991 QUC851988:QUC851991 RDY851988:RDY851991 RNU851988:RNU851991 RXQ851988:RXQ851991 SHM851988:SHM851991 SRI851988:SRI851991 TBE851988:TBE851991 TLA851988:TLA851991 TUW851988:TUW851991 UES851988:UES851991 UOO851988:UOO851991 UYK851988:UYK851991 VIG851988:VIG851991 VSC851988:VSC851991 WBY851988:WBY851991 WLU851988:WLU851991 WVQ851988:WVQ851991 I917524:I917527 JE917524:JE917527 TA917524:TA917527 ACW917524:ACW917527 AMS917524:AMS917527 AWO917524:AWO917527 BGK917524:BGK917527 BQG917524:BQG917527 CAC917524:CAC917527 CJY917524:CJY917527 CTU917524:CTU917527 DDQ917524:DDQ917527 DNM917524:DNM917527 DXI917524:DXI917527 EHE917524:EHE917527 ERA917524:ERA917527 FAW917524:FAW917527 FKS917524:FKS917527 FUO917524:FUO917527 GEK917524:GEK917527 GOG917524:GOG917527 GYC917524:GYC917527 HHY917524:HHY917527 HRU917524:HRU917527 IBQ917524:IBQ917527 ILM917524:ILM917527 IVI917524:IVI917527 JFE917524:JFE917527 JPA917524:JPA917527 JYW917524:JYW917527 KIS917524:KIS917527 KSO917524:KSO917527 LCK917524:LCK917527 LMG917524:LMG917527 LWC917524:LWC917527 MFY917524:MFY917527 MPU917524:MPU917527 MZQ917524:MZQ917527 NJM917524:NJM917527 NTI917524:NTI917527 ODE917524:ODE917527 ONA917524:ONA917527 OWW917524:OWW917527 PGS917524:PGS917527 PQO917524:PQO917527 QAK917524:QAK917527 QKG917524:QKG917527 QUC917524:QUC917527 RDY917524:RDY917527 RNU917524:RNU917527 RXQ917524:RXQ917527 SHM917524:SHM917527 SRI917524:SRI917527 TBE917524:TBE917527 TLA917524:TLA917527 TUW917524:TUW917527 UES917524:UES917527 UOO917524:UOO917527 UYK917524:UYK917527 VIG917524:VIG917527 VSC917524:VSC917527 WBY917524:WBY917527 WLU917524:WLU917527 WVQ917524:WVQ917527 I983060:I983063 JE983060:JE983063 TA983060:TA983063 ACW983060:ACW983063 AMS983060:AMS983063 AWO983060:AWO983063 BGK983060:BGK983063 BQG983060:BQG983063 CAC983060:CAC983063 CJY983060:CJY983063 CTU983060:CTU983063 DDQ983060:DDQ983063 DNM983060:DNM983063 DXI983060:DXI983063 EHE983060:EHE983063 ERA983060:ERA983063 FAW983060:FAW983063 FKS983060:FKS983063 FUO983060:FUO983063 GEK983060:GEK983063 GOG983060:GOG983063 GYC983060:GYC983063 HHY983060:HHY983063 HRU983060:HRU983063 IBQ983060:IBQ983063 ILM983060:ILM983063 IVI983060:IVI983063 JFE983060:JFE983063 JPA983060:JPA983063 JYW983060:JYW983063 KIS983060:KIS983063 KSO983060:KSO983063 LCK983060:LCK983063 LMG983060:LMG983063 LWC983060:LWC983063 MFY983060:MFY983063 MPU983060:MPU983063 MZQ983060:MZQ983063 NJM983060:NJM983063 NTI983060:NTI983063 ODE983060:ODE983063 ONA983060:ONA983063 OWW983060:OWW983063 PGS983060:PGS983063 PQO983060:PQO983063 QAK983060:QAK983063 QKG983060:QKG983063 QUC983060:QUC983063 RDY983060:RDY983063 RNU983060:RNU983063 RXQ983060:RXQ983063 SHM983060:SHM983063 SRI983060:SRI983063 TBE983060:TBE983063 TLA983060:TLA983063 TUW983060:TUW983063 UES983060:UES983063 UOO983060:UOO983063 UYK983060:UYK983063 VIG983060:VIG983063 VSC983060:VSC983063 WBY983060:WBY983063 WLU983060:WLU983063 WVQ983060:WVQ983063 M22:M23 JG20:JG23 TC20:TC23 ACY20:ACY23 AMU20:AMU23 AWQ20:AWQ23 BGM20:BGM23 BQI20:BQI23 CAE20:CAE23 CKA20:CKA23 CTW20:CTW23 DDS20:DDS23 DNO20:DNO23 DXK20:DXK23 EHG20:EHG23 ERC20:ERC23 FAY20:FAY23 FKU20:FKU23 FUQ20:FUQ23 GEM20:GEM23 GOI20:GOI23 GYE20:GYE23 HIA20:HIA23 HRW20:HRW23 IBS20:IBS23 ILO20:ILO23 IVK20:IVK23 JFG20:JFG23 JPC20:JPC23 JYY20:JYY23 KIU20:KIU23 KSQ20:KSQ23 LCM20:LCM23 LMI20:LMI23 LWE20:LWE23 MGA20:MGA23 MPW20:MPW23 MZS20:MZS23 NJO20:NJO23 NTK20:NTK23 ODG20:ODG23 ONC20:ONC23 OWY20:OWY23 PGU20:PGU23 PQQ20:PQQ23 QAM20:QAM23 QKI20:QKI23 QUE20:QUE23 REA20:REA23 RNW20:RNW23 RXS20:RXS23 SHO20:SHO23 SRK20:SRK23 TBG20:TBG23 TLC20:TLC23 TUY20:TUY23 UEU20:UEU23 UOQ20:UOQ23 UYM20:UYM23 VII20:VII23 VSE20:VSE23 WCA20:WCA23 WLW20:WLW23 WVS20:WVS23 K65556:K65559 JG65556:JG65559 TC65556:TC65559 ACY65556:ACY65559 AMU65556:AMU65559 AWQ65556:AWQ65559 BGM65556:BGM65559 BQI65556:BQI65559 CAE65556:CAE65559 CKA65556:CKA65559 CTW65556:CTW65559 DDS65556:DDS65559 DNO65556:DNO65559 DXK65556:DXK65559 EHG65556:EHG65559 ERC65556:ERC65559 FAY65556:FAY65559 FKU65556:FKU65559 FUQ65556:FUQ65559 GEM65556:GEM65559 GOI65556:GOI65559 GYE65556:GYE65559 HIA65556:HIA65559 HRW65556:HRW65559 IBS65556:IBS65559 ILO65556:ILO65559 IVK65556:IVK65559 JFG65556:JFG65559 JPC65556:JPC65559 JYY65556:JYY65559 KIU65556:KIU65559 KSQ65556:KSQ65559 LCM65556:LCM65559 LMI65556:LMI65559 LWE65556:LWE65559 MGA65556:MGA65559 MPW65556:MPW65559 MZS65556:MZS65559 NJO65556:NJO65559 NTK65556:NTK65559 ODG65556:ODG65559 ONC65556:ONC65559 OWY65556:OWY65559 PGU65556:PGU65559 PQQ65556:PQQ65559 QAM65556:QAM65559 QKI65556:QKI65559 QUE65556:QUE65559 REA65556:REA65559 RNW65556:RNW65559 RXS65556:RXS65559 SHO65556:SHO65559 SRK65556:SRK65559 TBG65556:TBG65559 TLC65556:TLC65559 TUY65556:TUY65559 UEU65556:UEU65559 UOQ65556:UOQ65559 UYM65556:UYM65559 VII65556:VII65559 VSE65556:VSE65559 WCA65556:WCA65559 WLW65556:WLW65559 WVS65556:WVS65559 K131092:K131095 JG131092:JG131095 TC131092:TC131095 ACY131092:ACY131095 AMU131092:AMU131095 AWQ131092:AWQ131095 BGM131092:BGM131095 BQI131092:BQI131095 CAE131092:CAE131095 CKA131092:CKA131095 CTW131092:CTW131095 DDS131092:DDS131095 DNO131092:DNO131095 DXK131092:DXK131095 EHG131092:EHG131095 ERC131092:ERC131095 FAY131092:FAY131095 FKU131092:FKU131095 FUQ131092:FUQ131095 GEM131092:GEM131095 GOI131092:GOI131095 GYE131092:GYE131095 HIA131092:HIA131095 HRW131092:HRW131095 IBS131092:IBS131095 ILO131092:ILO131095 IVK131092:IVK131095 JFG131092:JFG131095 JPC131092:JPC131095 JYY131092:JYY131095 KIU131092:KIU131095 KSQ131092:KSQ131095 LCM131092:LCM131095 LMI131092:LMI131095 LWE131092:LWE131095 MGA131092:MGA131095 MPW131092:MPW131095 MZS131092:MZS131095 NJO131092:NJO131095 NTK131092:NTK131095 ODG131092:ODG131095 ONC131092:ONC131095 OWY131092:OWY131095 PGU131092:PGU131095 PQQ131092:PQQ131095 QAM131092:QAM131095 QKI131092:QKI131095 QUE131092:QUE131095 REA131092:REA131095 RNW131092:RNW131095 RXS131092:RXS131095 SHO131092:SHO131095 SRK131092:SRK131095 TBG131092:TBG131095 TLC131092:TLC131095 TUY131092:TUY131095 UEU131092:UEU131095 UOQ131092:UOQ131095 UYM131092:UYM131095 VII131092:VII131095 VSE131092:VSE131095 WCA131092:WCA131095 WLW131092:WLW131095 WVS131092:WVS131095 K196628:K196631 JG196628:JG196631 TC196628:TC196631 ACY196628:ACY196631 AMU196628:AMU196631 AWQ196628:AWQ196631 BGM196628:BGM196631 BQI196628:BQI196631 CAE196628:CAE196631 CKA196628:CKA196631 CTW196628:CTW196631 DDS196628:DDS196631 DNO196628:DNO196631 DXK196628:DXK196631 EHG196628:EHG196631 ERC196628:ERC196631 FAY196628:FAY196631 FKU196628:FKU196631 FUQ196628:FUQ196631 GEM196628:GEM196631 GOI196628:GOI196631 GYE196628:GYE196631 HIA196628:HIA196631 HRW196628:HRW196631 IBS196628:IBS196631 ILO196628:ILO196631 IVK196628:IVK196631 JFG196628:JFG196631 JPC196628:JPC196631 JYY196628:JYY196631 KIU196628:KIU196631 KSQ196628:KSQ196631 LCM196628:LCM196631 LMI196628:LMI196631 LWE196628:LWE196631 MGA196628:MGA196631 MPW196628:MPW196631 MZS196628:MZS196631 NJO196628:NJO196631 NTK196628:NTK196631 ODG196628:ODG196631 ONC196628:ONC196631 OWY196628:OWY196631 PGU196628:PGU196631 PQQ196628:PQQ196631 QAM196628:QAM196631 QKI196628:QKI196631 QUE196628:QUE196631 REA196628:REA196631 RNW196628:RNW196631 RXS196628:RXS196631 SHO196628:SHO196631 SRK196628:SRK196631 TBG196628:TBG196631 TLC196628:TLC196631 TUY196628:TUY196631 UEU196628:UEU196631 UOQ196628:UOQ196631 UYM196628:UYM196631 VII196628:VII196631 VSE196628:VSE196631 WCA196628:WCA196631 WLW196628:WLW196631 WVS196628:WVS196631 K262164:K262167 JG262164:JG262167 TC262164:TC262167 ACY262164:ACY262167 AMU262164:AMU262167 AWQ262164:AWQ262167 BGM262164:BGM262167 BQI262164:BQI262167 CAE262164:CAE262167 CKA262164:CKA262167 CTW262164:CTW262167 DDS262164:DDS262167 DNO262164:DNO262167 DXK262164:DXK262167 EHG262164:EHG262167 ERC262164:ERC262167 FAY262164:FAY262167 FKU262164:FKU262167 FUQ262164:FUQ262167 GEM262164:GEM262167 GOI262164:GOI262167 GYE262164:GYE262167 HIA262164:HIA262167 HRW262164:HRW262167 IBS262164:IBS262167 ILO262164:ILO262167 IVK262164:IVK262167 JFG262164:JFG262167 JPC262164:JPC262167 JYY262164:JYY262167 KIU262164:KIU262167 KSQ262164:KSQ262167 LCM262164:LCM262167 LMI262164:LMI262167 LWE262164:LWE262167 MGA262164:MGA262167 MPW262164:MPW262167 MZS262164:MZS262167 NJO262164:NJO262167 NTK262164:NTK262167 ODG262164:ODG262167 ONC262164:ONC262167 OWY262164:OWY262167 PGU262164:PGU262167 PQQ262164:PQQ262167 QAM262164:QAM262167 QKI262164:QKI262167 QUE262164:QUE262167 REA262164:REA262167 RNW262164:RNW262167 RXS262164:RXS262167 SHO262164:SHO262167 SRK262164:SRK262167 TBG262164:TBG262167 TLC262164:TLC262167 TUY262164:TUY262167 UEU262164:UEU262167 UOQ262164:UOQ262167 UYM262164:UYM262167 VII262164:VII262167 VSE262164:VSE262167 WCA262164:WCA262167 WLW262164:WLW262167 WVS262164:WVS262167 K327700:K327703 JG327700:JG327703 TC327700:TC327703 ACY327700:ACY327703 AMU327700:AMU327703 AWQ327700:AWQ327703 BGM327700:BGM327703 BQI327700:BQI327703 CAE327700:CAE327703 CKA327700:CKA327703 CTW327700:CTW327703 DDS327700:DDS327703 DNO327700:DNO327703 DXK327700:DXK327703 EHG327700:EHG327703 ERC327700:ERC327703 FAY327700:FAY327703 FKU327700:FKU327703 FUQ327700:FUQ327703 GEM327700:GEM327703 GOI327700:GOI327703 GYE327700:GYE327703 HIA327700:HIA327703 HRW327700:HRW327703 IBS327700:IBS327703 ILO327700:ILO327703 IVK327700:IVK327703 JFG327700:JFG327703 JPC327700:JPC327703 JYY327700:JYY327703 KIU327700:KIU327703 KSQ327700:KSQ327703 LCM327700:LCM327703 LMI327700:LMI327703 LWE327700:LWE327703 MGA327700:MGA327703 MPW327700:MPW327703 MZS327700:MZS327703 NJO327700:NJO327703 NTK327700:NTK327703 ODG327700:ODG327703 ONC327700:ONC327703 OWY327700:OWY327703 PGU327700:PGU327703 PQQ327700:PQQ327703 QAM327700:QAM327703 QKI327700:QKI327703 QUE327700:QUE327703 REA327700:REA327703 RNW327700:RNW327703 RXS327700:RXS327703 SHO327700:SHO327703 SRK327700:SRK327703 TBG327700:TBG327703 TLC327700:TLC327703 TUY327700:TUY327703 UEU327700:UEU327703 UOQ327700:UOQ327703 UYM327700:UYM327703 VII327700:VII327703 VSE327700:VSE327703 WCA327700:WCA327703 WLW327700:WLW327703 WVS327700:WVS327703 K393236:K393239 JG393236:JG393239 TC393236:TC393239 ACY393236:ACY393239 AMU393236:AMU393239 AWQ393236:AWQ393239 BGM393236:BGM393239 BQI393236:BQI393239 CAE393236:CAE393239 CKA393236:CKA393239 CTW393236:CTW393239 DDS393236:DDS393239 DNO393236:DNO393239 DXK393236:DXK393239 EHG393236:EHG393239 ERC393236:ERC393239 FAY393236:FAY393239 FKU393236:FKU393239 FUQ393236:FUQ393239 GEM393236:GEM393239 GOI393236:GOI393239 GYE393236:GYE393239 HIA393236:HIA393239 HRW393236:HRW393239 IBS393236:IBS393239 ILO393236:ILO393239 IVK393236:IVK393239 JFG393236:JFG393239 JPC393236:JPC393239 JYY393236:JYY393239 KIU393236:KIU393239 KSQ393236:KSQ393239 LCM393236:LCM393239 LMI393236:LMI393239 LWE393236:LWE393239 MGA393236:MGA393239 MPW393236:MPW393239 MZS393236:MZS393239 NJO393236:NJO393239 NTK393236:NTK393239 ODG393236:ODG393239 ONC393236:ONC393239 OWY393236:OWY393239 PGU393236:PGU393239 PQQ393236:PQQ393239 QAM393236:QAM393239 QKI393236:QKI393239 QUE393236:QUE393239 REA393236:REA393239 RNW393236:RNW393239 RXS393236:RXS393239 SHO393236:SHO393239 SRK393236:SRK393239 TBG393236:TBG393239 TLC393236:TLC393239 TUY393236:TUY393239 UEU393236:UEU393239 UOQ393236:UOQ393239 UYM393236:UYM393239 VII393236:VII393239 VSE393236:VSE393239 WCA393236:WCA393239 WLW393236:WLW393239 WVS393236:WVS393239 K458772:K458775 JG458772:JG458775 TC458772:TC458775 ACY458772:ACY458775 AMU458772:AMU458775 AWQ458772:AWQ458775 BGM458772:BGM458775 BQI458772:BQI458775 CAE458772:CAE458775 CKA458772:CKA458775 CTW458772:CTW458775 DDS458772:DDS458775 DNO458772:DNO458775 DXK458772:DXK458775 EHG458772:EHG458775 ERC458772:ERC458775 FAY458772:FAY458775 FKU458772:FKU458775 FUQ458772:FUQ458775 GEM458772:GEM458775 GOI458772:GOI458775 GYE458772:GYE458775 HIA458772:HIA458775 HRW458772:HRW458775 IBS458772:IBS458775 ILO458772:ILO458775 IVK458772:IVK458775 JFG458772:JFG458775 JPC458772:JPC458775 JYY458772:JYY458775 KIU458772:KIU458775 KSQ458772:KSQ458775 LCM458772:LCM458775 LMI458772:LMI458775 LWE458772:LWE458775 MGA458772:MGA458775 MPW458772:MPW458775 MZS458772:MZS458775 NJO458772:NJO458775 NTK458772:NTK458775 ODG458772:ODG458775 ONC458772:ONC458775 OWY458772:OWY458775 PGU458772:PGU458775 PQQ458772:PQQ458775 QAM458772:QAM458775 QKI458772:QKI458775 QUE458772:QUE458775 REA458772:REA458775 RNW458772:RNW458775 RXS458772:RXS458775 SHO458772:SHO458775 SRK458772:SRK458775 TBG458772:TBG458775 TLC458772:TLC458775 TUY458772:TUY458775 UEU458772:UEU458775 UOQ458772:UOQ458775 UYM458772:UYM458775 VII458772:VII458775 VSE458772:VSE458775 WCA458772:WCA458775 WLW458772:WLW458775 WVS458772:WVS458775 K524308:K524311 JG524308:JG524311 TC524308:TC524311 ACY524308:ACY524311 AMU524308:AMU524311 AWQ524308:AWQ524311 BGM524308:BGM524311 BQI524308:BQI524311 CAE524308:CAE524311 CKA524308:CKA524311 CTW524308:CTW524311 DDS524308:DDS524311 DNO524308:DNO524311 DXK524308:DXK524311 EHG524308:EHG524311 ERC524308:ERC524311 FAY524308:FAY524311 FKU524308:FKU524311 FUQ524308:FUQ524311 GEM524308:GEM524311 GOI524308:GOI524311 GYE524308:GYE524311 HIA524308:HIA524311 HRW524308:HRW524311 IBS524308:IBS524311 ILO524308:ILO524311 IVK524308:IVK524311 JFG524308:JFG524311 JPC524308:JPC524311 JYY524308:JYY524311 KIU524308:KIU524311 KSQ524308:KSQ524311 LCM524308:LCM524311 LMI524308:LMI524311 LWE524308:LWE524311 MGA524308:MGA524311 MPW524308:MPW524311 MZS524308:MZS524311 NJO524308:NJO524311 NTK524308:NTK524311 ODG524308:ODG524311 ONC524308:ONC524311 OWY524308:OWY524311 PGU524308:PGU524311 PQQ524308:PQQ524311 QAM524308:QAM524311 QKI524308:QKI524311 QUE524308:QUE524311 REA524308:REA524311 RNW524308:RNW524311 RXS524308:RXS524311 SHO524308:SHO524311 SRK524308:SRK524311 TBG524308:TBG524311 TLC524308:TLC524311 TUY524308:TUY524311 UEU524308:UEU524311 UOQ524308:UOQ524311 UYM524308:UYM524311 VII524308:VII524311 VSE524308:VSE524311 WCA524308:WCA524311 WLW524308:WLW524311 WVS524308:WVS524311 K589844:K589847 JG589844:JG589847 TC589844:TC589847 ACY589844:ACY589847 AMU589844:AMU589847 AWQ589844:AWQ589847 BGM589844:BGM589847 BQI589844:BQI589847 CAE589844:CAE589847 CKA589844:CKA589847 CTW589844:CTW589847 DDS589844:DDS589847 DNO589844:DNO589847 DXK589844:DXK589847 EHG589844:EHG589847 ERC589844:ERC589847 FAY589844:FAY589847 FKU589844:FKU589847 FUQ589844:FUQ589847 GEM589844:GEM589847 GOI589844:GOI589847 GYE589844:GYE589847 HIA589844:HIA589847 HRW589844:HRW589847 IBS589844:IBS589847 ILO589844:ILO589847 IVK589844:IVK589847 JFG589844:JFG589847 JPC589844:JPC589847 JYY589844:JYY589847 KIU589844:KIU589847 KSQ589844:KSQ589847 LCM589844:LCM589847 LMI589844:LMI589847 LWE589844:LWE589847 MGA589844:MGA589847 MPW589844:MPW589847 MZS589844:MZS589847 NJO589844:NJO589847 NTK589844:NTK589847 ODG589844:ODG589847 ONC589844:ONC589847 OWY589844:OWY589847 PGU589844:PGU589847 PQQ589844:PQQ589847 QAM589844:QAM589847 QKI589844:QKI589847 QUE589844:QUE589847 REA589844:REA589847 RNW589844:RNW589847 RXS589844:RXS589847 SHO589844:SHO589847 SRK589844:SRK589847 TBG589844:TBG589847 TLC589844:TLC589847 TUY589844:TUY589847 UEU589844:UEU589847 UOQ589844:UOQ589847 UYM589844:UYM589847 VII589844:VII589847 VSE589844:VSE589847 WCA589844:WCA589847 WLW589844:WLW589847 WVS589844:WVS589847 K655380:K655383 JG655380:JG655383 TC655380:TC655383 ACY655380:ACY655383 AMU655380:AMU655383 AWQ655380:AWQ655383 BGM655380:BGM655383 BQI655380:BQI655383 CAE655380:CAE655383 CKA655380:CKA655383 CTW655380:CTW655383 DDS655380:DDS655383 DNO655380:DNO655383 DXK655380:DXK655383 EHG655380:EHG655383 ERC655380:ERC655383 FAY655380:FAY655383 FKU655380:FKU655383 FUQ655380:FUQ655383 GEM655380:GEM655383 GOI655380:GOI655383 GYE655380:GYE655383 HIA655380:HIA655383 HRW655380:HRW655383 IBS655380:IBS655383 ILO655380:ILO655383 IVK655380:IVK655383 JFG655380:JFG655383 JPC655380:JPC655383 JYY655380:JYY655383 KIU655380:KIU655383 KSQ655380:KSQ655383 LCM655380:LCM655383 LMI655380:LMI655383 LWE655380:LWE655383 MGA655380:MGA655383 MPW655380:MPW655383 MZS655380:MZS655383 NJO655380:NJO655383 NTK655380:NTK655383 ODG655380:ODG655383 ONC655380:ONC655383 OWY655380:OWY655383 PGU655380:PGU655383 PQQ655380:PQQ655383 QAM655380:QAM655383 QKI655380:QKI655383 QUE655380:QUE655383 REA655380:REA655383 RNW655380:RNW655383 RXS655380:RXS655383 SHO655380:SHO655383 SRK655380:SRK655383 TBG655380:TBG655383 TLC655380:TLC655383 TUY655380:TUY655383 UEU655380:UEU655383 UOQ655380:UOQ655383 UYM655380:UYM655383 VII655380:VII655383 VSE655380:VSE655383 WCA655380:WCA655383 WLW655380:WLW655383 WVS655380:WVS655383 K720916:K720919 JG720916:JG720919 TC720916:TC720919 ACY720916:ACY720919 AMU720916:AMU720919 AWQ720916:AWQ720919 BGM720916:BGM720919 BQI720916:BQI720919 CAE720916:CAE720919 CKA720916:CKA720919 CTW720916:CTW720919 DDS720916:DDS720919 DNO720916:DNO720919 DXK720916:DXK720919 EHG720916:EHG720919 ERC720916:ERC720919 FAY720916:FAY720919 FKU720916:FKU720919 FUQ720916:FUQ720919 GEM720916:GEM720919 GOI720916:GOI720919 GYE720916:GYE720919 HIA720916:HIA720919 HRW720916:HRW720919 IBS720916:IBS720919 ILO720916:ILO720919 IVK720916:IVK720919 JFG720916:JFG720919 JPC720916:JPC720919 JYY720916:JYY720919 KIU720916:KIU720919 KSQ720916:KSQ720919 LCM720916:LCM720919 LMI720916:LMI720919 LWE720916:LWE720919 MGA720916:MGA720919 MPW720916:MPW720919 MZS720916:MZS720919 NJO720916:NJO720919 NTK720916:NTK720919 ODG720916:ODG720919 ONC720916:ONC720919 OWY720916:OWY720919 PGU720916:PGU720919 PQQ720916:PQQ720919 QAM720916:QAM720919 QKI720916:QKI720919 QUE720916:QUE720919 REA720916:REA720919 RNW720916:RNW720919 RXS720916:RXS720919 SHO720916:SHO720919 SRK720916:SRK720919 TBG720916:TBG720919 TLC720916:TLC720919 TUY720916:TUY720919 UEU720916:UEU720919 UOQ720916:UOQ720919 UYM720916:UYM720919 VII720916:VII720919 VSE720916:VSE720919 WCA720916:WCA720919 WLW720916:WLW720919 WVS720916:WVS720919 K786452:K786455 JG786452:JG786455 TC786452:TC786455 ACY786452:ACY786455 AMU786452:AMU786455 AWQ786452:AWQ786455 BGM786452:BGM786455 BQI786452:BQI786455 CAE786452:CAE786455 CKA786452:CKA786455 CTW786452:CTW786455 DDS786452:DDS786455 DNO786452:DNO786455 DXK786452:DXK786455 EHG786452:EHG786455 ERC786452:ERC786455 FAY786452:FAY786455 FKU786452:FKU786455 FUQ786452:FUQ786455 GEM786452:GEM786455 GOI786452:GOI786455 GYE786452:GYE786455 HIA786452:HIA786455 HRW786452:HRW786455 IBS786452:IBS786455 ILO786452:ILO786455 IVK786452:IVK786455 JFG786452:JFG786455 JPC786452:JPC786455 JYY786452:JYY786455 KIU786452:KIU786455 KSQ786452:KSQ786455 LCM786452:LCM786455 LMI786452:LMI786455 LWE786452:LWE786455 MGA786452:MGA786455 MPW786452:MPW786455 MZS786452:MZS786455 NJO786452:NJO786455 NTK786452:NTK786455 ODG786452:ODG786455 ONC786452:ONC786455 OWY786452:OWY786455 PGU786452:PGU786455 PQQ786452:PQQ786455 QAM786452:QAM786455 QKI786452:QKI786455 QUE786452:QUE786455 REA786452:REA786455 RNW786452:RNW786455 RXS786452:RXS786455 SHO786452:SHO786455 SRK786452:SRK786455 TBG786452:TBG786455 TLC786452:TLC786455 TUY786452:TUY786455 UEU786452:UEU786455 UOQ786452:UOQ786455 UYM786452:UYM786455 VII786452:VII786455 VSE786452:VSE786455 WCA786452:WCA786455 WLW786452:WLW786455 WVS786452:WVS786455 K851988:K851991 JG851988:JG851991 TC851988:TC851991 ACY851988:ACY851991 AMU851988:AMU851991 AWQ851988:AWQ851991 BGM851988:BGM851991 BQI851988:BQI851991 CAE851988:CAE851991 CKA851988:CKA851991 CTW851988:CTW851991 DDS851988:DDS851991 DNO851988:DNO851991 DXK851988:DXK851991 EHG851988:EHG851991 ERC851988:ERC851991 FAY851988:FAY851991 FKU851988:FKU851991 FUQ851988:FUQ851991 GEM851988:GEM851991 GOI851988:GOI851991 GYE851988:GYE851991 HIA851988:HIA851991 HRW851988:HRW851991 IBS851988:IBS851991 ILO851988:ILO851991 IVK851988:IVK851991 JFG851988:JFG851991 JPC851988:JPC851991 JYY851988:JYY851991 KIU851988:KIU851991 KSQ851988:KSQ851991 LCM851988:LCM851991 LMI851988:LMI851991 LWE851988:LWE851991 MGA851988:MGA851991 MPW851988:MPW851991 MZS851988:MZS851991 NJO851988:NJO851991 NTK851988:NTK851991 ODG851988:ODG851991 ONC851988:ONC851991 OWY851988:OWY851991 PGU851988:PGU851991 PQQ851988:PQQ851991 QAM851988:QAM851991 QKI851988:QKI851991 QUE851988:QUE851991 REA851988:REA851991 RNW851988:RNW851991 RXS851988:RXS851991 SHO851988:SHO851991 SRK851988:SRK851991 TBG851988:TBG851991 TLC851988:TLC851991 TUY851988:TUY851991 UEU851988:UEU851991 UOQ851988:UOQ851991 UYM851988:UYM851991 VII851988:VII851991 VSE851988:VSE851991 WCA851988:WCA851991 WLW851988:WLW851991 WVS851988:WVS851991 K917524:K917527 JG917524:JG917527 TC917524:TC917527 ACY917524:ACY917527 AMU917524:AMU917527 AWQ917524:AWQ917527 BGM917524:BGM917527 BQI917524:BQI917527 CAE917524:CAE917527 CKA917524:CKA917527 CTW917524:CTW917527 DDS917524:DDS917527 DNO917524:DNO917527 DXK917524:DXK917527 EHG917524:EHG917527 ERC917524:ERC917527 FAY917524:FAY917527 FKU917524:FKU917527 FUQ917524:FUQ917527 GEM917524:GEM917527 GOI917524:GOI917527 GYE917524:GYE917527 HIA917524:HIA917527 HRW917524:HRW917527 IBS917524:IBS917527 ILO917524:ILO917527 IVK917524:IVK917527 JFG917524:JFG917527 JPC917524:JPC917527 JYY917524:JYY917527 KIU917524:KIU917527 KSQ917524:KSQ917527 LCM917524:LCM917527 LMI917524:LMI917527 LWE917524:LWE917527 MGA917524:MGA917527 MPW917524:MPW917527 MZS917524:MZS917527 NJO917524:NJO917527 NTK917524:NTK917527 ODG917524:ODG917527 ONC917524:ONC917527 OWY917524:OWY917527 PGU917524:PGU917527 PQQ917524:PQQ917527 QAM917524:QAM917527 QKI917524:QKI917527 QUE917524:QUE917527 REA917524:REA917527 RNW917524:RNW917527 RXS917524:RXS917527 SHO917524:SHO917527 SRK917524:SRK917527 TBG917524:TBG917527 TLC917524:TLC917527 TUY917524:TUY917527 UEU917524:UEU917527 UOQ917524:UOQ917527 UYM917524:UYM917527 VII917524:VII917527 VSE917524:VSE917527 WCA917524:WCA917527 WLW917524:WLW917527 WVS917524:WVS917527 K983060:K983063 JG983060:JG983063 TC983060:TC983063 ACY983060:ACY983063 AMU983060:AMU983063 AWQ983060:AWQ983063 BGM983060:BGM983063 BQI983060:BQI983063 CAE983060:CAE983063 CKA983060:CKA983063 CTW983060:CTW983063 DDS983060:DDS983063 DNO983060:DNO983063 DXK983060:DXK983063 EHG983060:EHG983063 ERC983060:ERC983063 FAY983060:FAY983063 FKU983060:FKU983063 FUQ983060:FUQ983063 GEM983060:GEM983063 GOI983060:GOI983063 GYE983060:GYE983063 HIA983060:HIA983063 HRW983060:HRW983063 IBS983060:IBS983063 ILO983060:ILO983063 IVK983060:IVK983063 JFG983060:JFG983063 JPC983060:JPC983063 JYY983060:JYY983063 KIU983060:KIU983063 KSQ983060:KSQ983063 LCM983060:LCM983063 LMI983060:LMI983063 LWE983060:LWE983063 MGA983060:MGA983063 MPW983060:MPW983063 MZS983060:MZS983063 NJO983060:NJO983063 NTK983060:NTK983063 ODG983060:ODG983063 ONC983060:ONC983063 OWY983060:OWY983063 PGU983060:PGU983063 PQQ983060:PQQ983063 QAM983060:QAM983063 QKI983060:QKI983063 QUE983060:QUE983063 REA983060:REA983063 RNW983060:RNW983063 RXS983060:RXS983063 SHO983060:SHO983063 SRK983060:SRK983063 TBG983060:TBG983063 TLC983060:TLC983063 TUY983060:TUY983063 UEU983060:UEU983063 UOQ983060:UOQ983063 UYM983060:UYM983063 VII983060:VII983063 VSE983060:VSE983063 WCA983060:WCA983063 WLW983060:WLW983063 WVS983060:WVS983063 O22:O23 JI20:JI23 TE20:TE23 ADA20:ADA23 AMW20:AMW23 AWS20:AWS23 BGO20:BGO23 BQK20:BQK23 CAG20:CAG23 CKC20:CKC23 CTY20:CTY23 DDU20:DDU23 DNQ20:DNQ23 DXM20:DXM23 EHI20:EHI23 ERE20:ERE23 FBA20:FBA23 FKW20:FKW23 FUS20:FUS23 GEO20:GEO23 GOK20:GOK23 GYG20:GYG23 HIC20:HIC23 HRY20:HRY23 IBU20:IBU23 ILQ20:ILQ23 IVM20:IVM23 JFI20:JFI23 JPE20:JPE23 JZA20:JZA23 KIW20:KIW23 KSS20:KSS23 LCO20:LCO23 LMK20:LMK23 LWG20:LWG23 MGC20:MGC23 MPY20:MPY23 MZU20:MZU23 NJQ20:NJQ23 NTM20:NTM23 ODI20:ODI23 ONE20:ONE23 OXA20:OXA23 PGW20:PGW23 PQS20:PQS23 QAO20:QAO23 QKK20:QKK23 QUG20:QUG23 REC20:REC23 RNY20:RNY23 RXU20:RXU23 SHQ20:SHQ23 SRM20:SRM23 TBI20:TBI23 TLE20:TLE23 TVA20:TVA23 UEW20:UEW23 UOS20:UOS23 UYO20:UYO23 VIK20:VIK23 VSG20:VSG23 WCC20:WCC23 WLY20:WLY23 WVU20:WVU23 M65556:M65559 JI65556:JI65559 TE65556:TE65559 ADA65556:ADA65559 AMW65556:AMW65559 AWS65556:AWS65559 BGO65556:BGO65559 BQK65556:BQK65559 CAG65556:CAG65559 CKC65556:CKC65559 CTY65556:CTY65559 DDU65556:DDU65559 DNQ65556:DNQ65559 DXM65556:DXM65559 EHI65556:EHI65559 ERE65556:ERE65559 FBA65556:FBA65559 FKW65556:FKW65559 FUS65556:FUS65559 GEO65556:GEO65559 GOK65556:GOK65559 GYG65556:GYG65559 HIC65556:HIC65559 HRY65556:HRY65559 IBU65556:IBU65559 ILQ65556:ILQ65559 IVM65556:IVM65559 JFI65556:JFI65559 JPE65556:JPE65559 JZA65556:JZA65559 KIW65556:KIW65559 KSS65556:KSS65559 LCO65556:LCO65559 LMK65556:LMK65559 LWG65556:LWG65559 MGC65556:MGC65559 MPY65556:MPY65559 MZU65556:MZU65559 NJQ65556:NJQ65559 NTM65556:NTM65559 ODI65556:ODI65559 ONE65556:ONE65559 OXA65556:OXA65559 PGW65556:PGW65559 PQS65556:PQS65559 QAO65556:QAO65559 QKK65556:QKK65559 QUG65556:QUG65559 REC65556:REC65559 RNY65556:RNY65559 RXU65556:RXU65559 SHQ65556:SHQ65559 SRM65556:SRM65559 TBI65556:TBI65559 TLE65556:TLE65559 TVA65556:TVA65559 UEW65556:UEW65559 UOS65556:UOS65559 UYO65556:UYO65559 VIK65556:VIK65559 VSG65556:VSG65559 WCC65556:WCC65559 WLY65556:WLY65559 WVU65556:WVU65559 M131092:M131095 JI131092:JI131095 TE131092:TE131095 ADA131092:ADA131095 AMW131092:AMW131095 AWS131092:AWS131095 BGO131092:BGO131095 BQK131092:BQK131095 CAG131092:CAG131095 CKC131092:CKC131095 CTY131092:CTY131095 DDU131092:DDU131095 DNQ131092:DNQ131095 DXM131092:DXM131095 EHI131092:EHI131095 ERE131092:ERE131095 FBA131092:FBA131095 FKW131092:FKW131095 FUS131092:FUS131095 GEO131092:GEO131095 GOK131092:GOK131095 GYG131092:GYG131095 HIC131092:HIC131095 HRY131092:HRY131095 IBU131092:IBU131095 ILQ131092:ILQ131095 IVM131092:IVM131095 JFI131092:JFI131095 JPE131092:JPE131095 JZA131092:JZA131095 KIW131092:KIW131095 KSS131092:KSS131095 LCO131092:LCO131095 LMK131092:LMK131095 LWG131092:LWG131095 MGC131092:MGC131095 MPY131092:MPY131095 MZU131092:MZU131095 NJQ131092:NJQ131095 NTM131092:NTM131095 ODI131092:ODI131095 ONE131092:ONE131095 OXA131092:OXA131095 PGW131092:PGW131095 PQS131092:PQS131095 QAO131092:QAO131095 QKK131092:QKK131095 QUG131092:QUG131095 REC131092:REC131095 RNY131092:RNY131095 RXU131092:RXU131095 SHQ131092:SHQ131095 SRM131092:SRM131095 TBI131092:TBI131095 TLE131092:TLE131095 TVA131092:TVA131095 UEW131092:UEW131095 UOS131092:UOS131095 UYO131092:UYO131095 VIK131092:VIK131095 VSG131092:VSG131095 WCC131092:WCC131095 WLY131092:WLY131095 WVU131092:WVU131095 M196628:M196631 JI196628:JI196631 TE196628:TE196631 ADA196628:ADA196631 AMW196628:AMW196631 AWS196628:AWS196631 BGO196628:BGO196631 BQK196628:BQK196631 CAG196628:CAG196631 CKC196628:CKC196631 CTY196628:CTY196631 DDU196628:DDU196631 DNQ196628:DNQ196631 DXM196628:DXM196631 EHI196628:EHI196631 ERE196628:ERE196631 FBA196628:FBA196631 FKW196628:FKW196631 FUS196628:FUS196631 GEO196628:GEO196631 GOK196628:GOK196631 GYG196628:GYG196631 HIC196628:HIC196631 HRY196628:HRY196631 IBU196628:IBU196631 ILQ196628:ILQ196631 IVM196628:IVM196631 JFI196628:JFI196631 JPE196628:JPE196631 JZA196628:JZA196631 KIW196628:KIW196631 KSS196628:KSS196631 LCO196628:LCO196631 LMK196628:LMK196631 LWG196628:LWG196631 MGC196628:MGC196631 MPY196628:MPY196631 MZU196628:MZU196631 NJQ196628:NJQ196631 NTM196628:NTM196631 ODI196628:ODI196631 ONE196628:ONE196631 OXA196628:OXA196631 PGW196628:PGW196631 PQS196628:PQS196631 QAO196628:QAO196631 QKK196628:QKK196631 QUG196628:QUG196631 REC196628:REC196631 RNY196628:RNY196631 RXU196628:RXU196631 SHQ196628:SHQ196631 SRM196628:SRM196631 TBI196628:TBI196631 TLE196628:TLE196631 TVA196628:TVA196631 UEW196628:UEW196631 UOS196628:UOS196631 UYO196628:UYO196631 VIK196628:VIK196631 VSG196628:VSG196631 WCC196628:WCC196631 WLY196628:WLY196631 WVU196628:WVU196631 M262164:M262167 JI262164:JI262167 TE262164:TE262167 ADA262164:ADA262167 AMW262164:AMW262167 AWS262164:AWS262167 BGO262164:BGO262167 BQK262164:BQK262167 CAG262164:CAG262167 CKC262164:CKC262167 CTY262164:CTY262167 DDU262164:DDU262167 DNQ262164:DNQ262167 DXM262164:DXM262167 EHI262164:EHI262167 ERE262164:ERE262167 FBA262164:FBA262167 FKW262164:FKW262167 FUS262164:FUS262167 GEO262164:GEO262167 GOK262164:GOK262167 GYG262164:GYG262167 HIC262164:HIC262167 HRY262164:HRY262167 IBU262164:IBU262167 ILQ262164:ILQ262167 IVM262164:IVM262167 JFI262164:JFI262167 JPE262164:JPE262167 JZA262164:JZA262167 KIW262164:KIW262167 KSS262164:KSS262167 LCO262164:LCO262167 LMK262164:LMK262167 LWG262164:LWG262167 MGC262164:MGC262167 MPY262164:MPY262167 MZU262164:MZU262167 NJQ262164:NJQ262167 NTM262164:NTM262167 ODI262164:ODI262167 ONE262164:ONE262167 OXA262164:OXA262167 PGW262164:PGW262167 PQS262164:PQS262167 QAO262164:QAO262167 QKK262164:QKK262167 QUG262164:QUG262167 REC262164:REC262167 RNY262164:RNY262167 RXU262164:RXU262167 SHQ262164:SHQ262167 SRM262164:SRM262167 TBI262164:TBI262167 TLE262164:TLE262167 TVA262164:TVA262167 UEW262164:UEW262167 UOS262164:UOS262167 UYO262164:UYO262167 VIK262164:VIK262167 VSG262164:VSG262167 WCC262164:WCC262167 WLY262164:WLY262167 WVU262164:WVU262167 M327700:M327703 JI327700:JI327703 TE327700:TE327703 ADA327700:ADA327703 AMW327700:AMW327703 AWS327700:AWS327703 BGO327700:BGO327703 BQK327700:BQK327703 CAG327700:CAG327703 CKC327700:CKC327703 CTY327700:CTY327703 DDU327700:DDU327703 DNQ327700:DNQ327703 DXM327700:DXM327703 EHI327700:EHI327703 ERE327700:ERE327703 FBA327700:FBA327703 FKW327700:FKW327703 FUS327700:FUS327703 GEO327700:GEO327703 GOK327700:GOK327703 GYG327700:GYG327703 HIC327700:HIC327703 HRY327700:HRY327703 IBU327700:IBU327703 ILQ327700:ILQ327703 IVM327700:IVM327703 JFI327700:JFI327703 JPE327700:JPE327703 JZA327700:JZA327703 KIW327700:KIW327703 KSS327700:KSS327703 LCO327700:LCO327703 LMK327700:LMK327703 LWG327700:LWG327703 MGC327700:MGC327703 MPY327700:MPY327703 MZU327700:MZU327703 NJQ327700:NJQ327703 NTM327700:NTM327703 ODI327700:ODI327703 ONE327700:ONE327703 OXA327700:OXA327703 PGW327700:PGW327703 PQS327700:PQS327703 QAO327700:QAO327703 QKK327700:QKK327703 QUG327700:QUG327703 REC327700:REC327703 RNY327700:RNY327703 RXU327700:RXU327703 SHQ327700:SHQ327703 SRM327700:SRM327703 TBI327700:TBI327703 TLE327700:TLE327703 TVA327700:TVA327703 UEW327700:UEW327703 UOS327700:UOS327703 UYO327700:UYO327703 VIK327700:VIK327703 VSG327700:VSG327703 WCC327700:WCC327703 WLY327700:WLY327703 WVU327700:WVU327703 M393236:M393239 JI393236:JI393239 TE393236:TE393239 ADA393236:ADA393239 AMW393236:AMW393239 AWS393236:AWS393239 BGO393236:BGO393239 BQK393236:BQK393239 CAG393236:CAG393239 CKC393236:CKC393239 CTY393236:CTY393239 DDU393236:DDU393239 DNQ393236:DNQ393239 DXM393236:DXM393239 EHI393236:EHI393239 ERE393236:ERE393239 FBA393236:FBA393239 FKW393236:FKW393239 FUS393236:FUS393239 GEO393236:GEO393239 GOK393236:GOK393239 GYG393236:GYG393239 HIC393236:HIC393239 HRY393236:HRY393239 IBU393236:IBU393239 ILQ393236:ILQ393239 IVM393236:IVM393239 JFI393236:JFI393239 JPE393236:JPE393239 JZA393236:JZA393239 KIW393236:KIW393239 KSS393236:KSS393239 LCO393236:LCO393239 LMK393236:LMK393239 LWG393236:LWG393239 MGC393236:MGC393239 MPY393236:MPY393239 MZU393236:MZU393239 NJQ393236:NJQ393239 NTM393236:NTM393239 ODI393236:ODI393239 ONE393236:ONE393239 OXA393236:OXA393239 PGW393236:PGW393239 PQS393236:PQS393239 QAO393236:QAO393239 QKK393236:QKK393239 QUG393236:QUG393239 REC393236:REC393239 RNY393236:RNY393239 RXU393236:RXU393239 SHQ393236:SHQ393239 SRM393236:SRM393239 TBI393236:TBI393239 TLE393236:TLE393239 TVA393236:TVA393239 UEW393236:UEW393239 UOS393236:UOS393239 UYO393236:UYO393239 VIK393236:VIK393239 VSG393236:VSG393239 WCC393236:WCC393239 WLY393236:WLY393239 WVU393236:WVU393239 M458772:M458775 JI458772:JI458775 TE458772:TE458775 ADA458772:ADA458775 AMW458772:AMW458775 AWS458772:AWS458775 BGO458772:BGO458775 BQK458772:BQK458775 CAG458772:CAG458775 CKC458772:CKC458775 CTY458772:CTY458775 DDU458772:DDU458775 DNQ458772:DNQ458775 DXM458772:DXM458775 EHI458772:EHI458775 ERE458772:ERE458775 FBA458772:FBA458775 FKW458772:FKW458775 FUS458772:FUS458775 GEO458772:GEO458775 GOK458772:GOK458775 GYG458772:GYG458775 HIC458772:HIC458775 HRY458772:HRY458775 IBU458772:IBU458775 ILQ458772:ILQ458775 IVM458772:IVM458775 JFI458772:JFI458775 JPE458772:JPE458775 JZA458772:JZA458775 KIW458772:KIW458775 KSS458772:KSS458775 LCO458772:LCO458775 LMK458772:LMK458775 LWG458772:LWG458775 MGC458772:MGC458775 MPY458772:MPY458775 MZU458772:MZU458775 NJQ458772:NJQ458775 NTM458772:NTM458775 ODI458772:ODI458775 ONE458772:ONE458775 OXA458772:OXA458775 PGW458772:PGW458775 PQS458772:PQS458775 QAO458772:QAO458775 QKK458772:QKK458775 QUG458772:QUG458775 REC458772:REC458775 RNY458772:RNY458775 RXU458772:RXU458775 SHQ458772:SHQ458775 SRM458772:SRM458775 TBI458772:TBI458775 TLE458772:TLE458775 TVA458772:TVA458775 UEW458772:UEW458775 UOS458772:UOS458775 UYO458772:UYO458775 VIK458772:VIK458775 VSG458772:VSG458775 WCC458772:WCC458775 WLY458772:WLY458775 WVU458772:WVU458775 M524308:M524311 JI524308:JI524311 TE524308:TE524311 ADA524308:ADA524311 AMW524308:AMW524311 AWS524308:AWS524311 BGO524308:BGO524311 BQK524308:BQK524311 CAG524308:CAG524311 CKC524308:CKC524311 CTY524308:CTY524311 DDU524308:DDU524311 DNQ524308:DNQ524311 DXM524308:DXM524311 EHI524308:EHI524311 ERE524308:ERE524311 FBA524308:FBA524311 FKW524308:FKW524311 FUS524308:FUS524311 GEO524308:GEO524311 GOK524308:GOK524311 GYG524308:GYG524311 HIC524308:HIC524311 HRY524308:HRY524311 IBU524308:IBU524311 ILQ524308:ILQ524311 IVM524308:IVM524311 JFI524308:JFI524311 JPE524308:JPE524311 JZA524308:JZA524311 KIW524308:KIW524311 KSS524308:KSS524311 LCO524308:LCO524311 LMK524308:LMK524311 LWG524308:LWG524311 MGC524308:MGC524311 MPY524308:MPY524311 MZU524308:MZU524311 NJQ524308:NJQ524311 NTM524308:NTM524311 ODI524308:ODI524311 ONE524308:ONE524311 OXA524308:OXA524311 PGW524308:PGW524311 PQS524308:PQS524311 QAO524308:QAO524311 QKK524308:QKK524311 QUG524308:QUG524311 REC524308:REC524311 RNY524308:RNY524311 RXU524308:RXU524311 SHQ524308:SHQ524311 SRM524308:SRM524311 TBI524308:TBI524311 TLE524308:TLE524311 TVA524308:TVA524311 UEW524308:UEW524311 UOS524308:UOS524311 UYO524308:UYO524311 VIK524308:VIK524311 VSG524308:VSG524311 WCC524308:WCC524311 WLY524308:WLY524311 WVU524308:WVU524311 M589844:M589847 JI589844:JI589847 TE589844:TE589847 ADA589844:ADA589847 AMW589844:AMW589847 AWS589844:AWS589847 BGO589844:BGO589847 BQK589844:BQK589847 CAG589844:CAG589847 CKC589844:CKC589847 CTY589844:CTY589847 DDU589844:DDU589847 DNQ589844:DNQ589847 DXM589844:DXM589847 EHI589844:EHI589847 ERE589844:ERE589847 FBA589844:FBA589847 FKW589844:FKW589847 FUS589844:FUS589847 GEO589844:GEO589847 GOK589844:GOK589847 GYG589844:GYG589847 HIC589844:HIC589847 HRY589844:HRY589847 IBU589844:IBU589847 ILQ589844:ILQ589847 IVM589844:IVM589847 JFI589844:JFI589847 JPE589844:JPE589847 JZA589844:JZA589847 KIW589844:KIW589847 KSS589844:KSS589847 LCO589844:LCO589847 LMK589844:LMK589847 LWG589844:LWG589847 MGC589844:MGC589847 MPY589844:MPY589847 MZU589844:MZU589847 NJQ589844:NJQ589847 NTM589844:NTM589847 ODI589844:ODI589847 ONE589844:ONE589847 OXA589844:OXA589847 PGW589844:PGW589847 PQS589844:PQS589847 QAO589844:QAO589847 QKK589844:QKK589847 QUG589844:QUG589847 REC589844:REC589847 RNY589844:RNY589847 RXU589844:RXU589847 SHQ589844:SHQ589847 SRM589844:SRM589847 TBI589844:TBI589847 TLE589844:TLE589847 TVA589844:TVA589847 UEW589844:UEW589847 UOS589844:UOS589847 UYO589844:UYO589847 VIK589844:VIK589847 VSG589844:VSG589847 WCC589844:WCC589847 WLY589844:WLY589847 WVU589844:WVU589847 M655380:M655383 JI655380:JI655383 TE655380:TE655383 ADA655380:ADA655383 AMW655380:AMW655383 AWS655380:AWS655383 BGO655380:BGO655383 BQK655380:BQK655383 CAG655380:CAG655383 CKC655380:CKC655383 CTY655380:CTY655383 DDU655380:DDU655383 DNQ655380:DNQ655383 DXM655380:DXM655383 EHI655380:EHI655383 ERE655380:ERE655383 FBA655380:FBA655383 FKW655380:FKW655383 FUS655380:FUS655383 GEO655380:GEO655383 GOK655380:GOK655383 GYG655380:GYG655383 HIC655380:HIC655383 HRY655380:HRY655383 IBU655380:IBU655383 ILQ655380:ILQ655383 IVM655380:IVM655383 JFI655380:JFI655383 JPE655380:JPE655383 JZA655380:JZA655383 KIW655380:KIW655383 KSS655380:KSS655383 LCO655380:LCO655383 LMK655380:LMK655383 LWG655380:LWG655383 MGC655380:MGC655383 MPY655380:MPY655383 MZU655380:MZU655383 NJQ655380:NJQ655383 NTM655380:NTM655383 ODI655380:ODI655383 ONE655380:ONE655383 OXA655380:OXA655383 PGW655380:PGW655383 PQS655380:PQS655383 QAO655380:QAO655383 QKK655380:QKK655383 QUG655380:QUG655383 REC655380:REC655383 RNY655380:RNY655383 RXU655380:RXU655383 SHQ655380:SHQ655383 SRM655380:SRM655383 TBI655380:TBI655383 TLE655380:TLE655383 TVA655380:TVA655383 UEW655380:UEW655383 UOS655380:UOS655383 UYO655380:UYO655383 VIK655380:VIK655383 VSG655380:VSG655383 WCC655380:WCC655383 WLY655380:WLY655383 WVU655380:WVU655383 M720916:M720919 JI720916:JI720919 TE720916:TE720919 ADA720916:ADA720919 AMW720916:AMW720919 AWS720916:AWS720919 BGO720916:BGO720919 BQK720916:BQK720919 CAG720916:CAG720919 CKC720916:CKC720919 CTY720916:CTY720919 DDU720916:DDU720919 DNQ720916:DNQ720919 DXM720916:DXM720919 EHI720916:EHI720919 ERE720916:ERE720919 FBA720916:FBA720919 FKW720916:FKW720919 FUS720916:FUS720919 GEO720916:GEO720919 GOK720916:GOK720919 GYG720916:GYG720919 HIC720916:HIC720919 HRY720916:HRY720919 IBU720916:IBU720919 ILQ720916:ILQ720919 IVM720916:IVM720919 JFI720916:JFI720919 JPE720916:JPE720919 JZA720916:JZA720919 KIW720916:KIW720919 KSS720916:KSS720919 LCO720916:LCO720919 LMK720916:LMK720919 LWG720916:LWG720919 MGC720916:MGC720919 MPY720916:MPY720919 MZU720916:MZU720919 NJQ720916:NJQ720919 NTM720916:NTM720919 ODI720916:ODI720919 ONE720916:ONE720919 OXA720916:OXA720919 PGW720916:PGW720919 PQS720916:PQS720919 QAO720916:QAO720919 QKK720916:QKK720919 QUG720916:QUG720919 REC720916:REC720919 RNY720916:RNY720919 RXU720916:RXU720919 SHQ720916:SHQ720919 SRM720916:SRM720919 TBI720916:TBI720919 TLE720916:TLE720919 TVA720916:TVA720919 UEW720916:UEW720919 UOS720916:UOS720919 UYO720916:UYO720919 VIK720916:VIK720919 VSG720916:VSG720919 WCC720916:WCC720919 WLY720916:WLY720919 WVU720916:WVU720919 M786452:M786455 JI786452:JI786455 TE786452:TE786455 ADA786452:ADA786455 AMW786452:AMW786455 AWS786452:AWS786455 BGO786452:BGO786455 BQK786452:BQK786455 CAG786452:CAG786455 CKC786452:CKC786455 CTY786452:CTY786455 DDU786452:DDU786455 DNQ786452:DNQ786455 DXM786452:DXM786455 EHI786452:EHI786455 ERE786452:ERE786455 FBA786452:FBA786455 FKW786452:FKW786455 FUS786452:FUS786455 GEO786452:GEO786455 GOK786452:GOK786455 GYG786452:GYG786455 HIC786452:HIC786455 HRY786452:HRY786455 IBU786452:IBU786455 ILQ786452:ILQ786455 IVM786452:IVM786455 JFI786452:JFI786455 JPE786452:JPE786455 JZA786452:JZA786455 KIW786452:KIW786455 KSS786452:KSS786455 LCO786452:LCO786455 LMK786452:LMK786455 LWG786452:LWG786455 MGC786452:MGC786455 MPY786452:MPY786455 MZU786452:MZU786455 NJQ786452:NJQ786455 NTM786452:NTM786455 ODI786452:ODI786455 ONE786452:ONE786455 OXA786452:OXA786455 PGW786452:PGW786455 PQS786452:PQS786455 QAO786452:QAO786455 QKK786452:QKK786455 QUG786452:QUG786455 REC786452:REC786455 RNY786452:RNY786455 RXU786452:RXU786455 SHQ786452:SHQ786455 SRM786452:SRM786455 TBI786452:TBI786455 TLE786452:TLE786455 TVA786452:TVA786455 UEW786452:UEW786455 UOS786452:UOS786455 UYO786452:UYO786455 VIK786452:VIK786455 VSG786452:VSG786455 WCC786452:WCC786455 WLY786452:WLY786455 WVU786452:WVU786455 M851988:M851991 JI851988:JI851991 TE851988:TE851991 ADA851988:ADA851991 AMW851988:AMW851991 AWS851988:AWS851991 BGO851988:BGO851991 BQK851988:BQK851991 CAG851988:CAG851991 CKC851988:CKC851991 CTY851988:CTY851991 DDU851988:DDU851991 DNQ851988:DNQ851991 DXM851988:DXM851991 EHI851988:EHI851991 ERE851988:ERE851991 FBA851988:FBA851991 FKW851988:FKW851991 FUS851988:FUS851991 GEO851988:GEO851991 GOK851988:GOK851991 GYG851988:GYG851991 HIC851988:HIC851991 HRY851988:HRY851991 IBU851988:IBU851991 ILQ851988:ILQ851991 IVM851988:IVM851991 JFI851988:JFI851991 JPE851988:JPE851991 JZA851988:JZA851991 KIW851988:KIW851991 KSS851988:KSS851991 LCO851988:LCO851991 LMK851988:LMK851991 LWG851988:LWG851991 MGC851988:MGC851991 MPY851988:MPY851991 MZU851988:MZU851991 NJQ851988:NJQ851991 NTM851988:NTM851991 ODI851988:ODI851991 ONE851988:ONE851991 OXA851988:OXA851991 PGW851988:PGW851991 PQS851988:PQS851991 QAO851988:QAO851991 QKK851988:QKK851991 QUG851988:QUG851991 REC851988:REC851991 RNY851988:RNY851991 RXU851988:RXU851991 SHQ851988:SHQ851991 SRM851988:SRM851991 TBI851988:TBI851991 TLE851988:TLE851991 TVA851988:TVA851991 UEW851988:UEW851991 UOS851988:UOS851991 UYO851988:UYO851991 VIK851988:VIK851991 VSG851988:VSG851991 WCC851988:WCC851991 WLY851988:WLY851991 WVU851988:WVU851991 M917524:M917527 JI917524:JI917527 TE917524:TE917527 ADA917524:ADA917527 AMW917524:AMW917527 AWS917524:AWS917527 BGO917524:BGO917527 BQK917524:BQK917527 CAG917524:CAG917527 CKC917524:CKC917527 CTY917524:CTY917527 DDU917524:DDU917527 DNQ917524:DNQ917527 DXM917524:DXM917527 EHI917524:EHI917527 ERE917524:ERE917527 FBA917524:FBA917527 FKW917524:FKW917527 FUS917524:FUS917527 GEO917524:GEO917527 GOK917524:GOK917527 GYG917524:GYG917527 HIC917524:HIC917527 HRY917524:HRY917527 IBU917524:IBU917527 ILQ917524:ILQ917527 IVM917524:IVM917527 JFI917524:JFI917527 JPE917524:JPE917527 JZA917524:JZA917527 KIW917524:KIW917527 KSS917524:KSS917527 LCO917524:LCO917527 LMK917524:LMK917527 LWG917524:LWG917527 MGC917524:MGC917527 MPY917524:MPY917527 MZU917524:MZU917527 NJQ917524:NJQ917527 NTM917524:NTM917527 ODI917524:ODI917527 ONE917524:ONE917527 OXA917524:OXA917527 PGW917524:PGW917527 PQS917524:PQS917527 QAO917524:QAO917527 QKK917524:QKK917527 QUG917524:QUG917527 REC917524:REC917527 RNY917524:RNY917527 RXU917524:RXU917527 SHQ917524:SHQ917527 SRM917524:SRM917527 TBI917524:TBI917527 TLE917524:TLE917527 TVA917524:TVA917527 UEW917524:UEW917527 UOS917524:UOS917527 UYO917524:UYO917527 VIK917524:VIK917527 VSG917524:VSG917527 WCC917524:WCC917527 WLY917524:WLY917527 WVU917524:WVU917527 M983060:M983063 JI983060:JI983063 TE983060:TE983063 ADA983060:ADA983063 AMW983060:AMW983063 AWS983060:AWS983063 BGO983060:BGO983063 BQK983060:BQK983063 CAG983060:CAG983063 CKC983060:CKC983063 CTY983060:CTY983063 DDU983060:DDU983063 DNQ983060:DNQ983063 DXM983060:DXM983063 EHI983060:EHI983063 ERE983060:ERE983063 FBA983060:FBA983063 FKW983060:FKW983063 FUS983060:FUS983063 GEO983060:GEO983063 GOK983060:GOK983063 GYG983060:GYG983063 HIC983060:HIC983063 HRY983060:HRY983063 IBU983060:IBU983063 ILQ983060:ILQ983063 IVM983060:IVM983063 JFI983060:JFI983063 JPE983060:JPE983063 JZA983060:JZA983063 KIW983060:KIW983063 KSS983060:KSS983063 LCO983060:LCO983063 LMK983060:LMK983063 LWG983060:LWG983063 MGC983060:MGC983063 MPY983060:MPY983063 MZU983060:MZU983063 NJQ983060:NJQ983063 NTM983060:NTM983063 ODI983060:ODI983063 ONE983060:ONE983063 OXA983060:OXA983063 PGW983060:PGW983063 PQS983060:PQS983063 QAO983060:QAO983063 QKK983060:QKK983063 QUG983060:QUG983063 REC983060:REC983063 RNY983060:RNY983063 RXU983060:RXU983063 SHQ983060:SHQ983063 SRM983060:SRM983063 TBI983060:TBI983063 TLE983060:TLE983063 TVA983060:TVA983063 UEW983060:UEW983063 UOS983060:UOS983063 UYO983060:UYO983063 VIK983060:VIK983063 VSG983060:VSG983063 WCC983060:WCC983063 WLY983060:WLY983063 WVU983060:WVU983063 Q22:Q23 JK20:JK23 TG20:TG23 ADC20:ADC23 AMY20:AMY23 AWU20:AWU23 BGQ20:BGQ23 BQM20:BQM23 CAI20:CAI23 CKE20:CKE23 CUA20:CUA23 DDW20:DDW23 DNS20:DNS23 DXO20:DXO23 EHK20:EHK23 ERG20:ERG23 FBC20:FBC23 FKY20:FKY23 FUU20:FUU23 GEQ20:GEQ23 GOM20:GOM23 GYI20:GYI23 HIE20:HIE23 HSA20:HSA23 IBW20:IBW23 ILS20:ILS23 IVO20:IVO23 JFK20:JFK23 JPG20:JPG23 JZC20:JZC23 KIY20:KIY23 KSU20:KSU23 LCQ20:LCQ23 LMM20:LMM23 LWI20:LWI23 MGE20:MGE23 MQA20:MQA23 MZW20:MZW23 NJS20:NJS23 NTO20:NTO23 ODK20:ODK23 ONG20:ONG23 OXC20:OXC23 PGY20:PGY23 PQU20:PQU23 QAQ20:QAQ23 QKM20:QKM23 QUI20:QUI23 REE20:REE23 ROA20:ROA23 RXW20:RXW23 SHS20:SHS23 SRO20:SRO23 TBK20:TBK23 TLG20:TLG23 TVC20:TVC23 UEY20:UEY23 UOU20:UOU23 UYQ20:UYQ23 VIM20:VIM23 VSI20:VSI23 WCE20:WCE23 WMA20:WMA23 WVW20:WVW23 O65556:O65559 JK65556:JK65559 TG65556:TG65559 ADC65556:ADC65559 AMY65556:AMY65559 AWU65556:AWU65559 BGQ65556:BGQ65559 BQM65556:BQM65559 CAI65556:CAI65559 CKE65556:CKE65559 CUA65556:CUA65559 DDW65556:DDW65559 DNS65556:DNS65559 DXO65556:DXO65559 EHK65556:EHK65559 ERG65556:ERG65559 FBC65556:FBC65559 FKY65556:FKY65559 FUU65556:FUU65559 GEQ65556:GEQ65559 GOM65556:GOM65559 GYI65556:GYI65559 HIE65556:HIE65559 HSA65556:HSA65559 IBW65556:IBW65559 ILS65556:ILS65559 IVO65556:IVO65559 JFK65556:JFK65559 JPG65556:JPG65559 JZC65556:JZC65559 KIY65556:KIY65559 KSU65556:KSU65559 LCQ65556:LCQ65559 LMM65556:LMM65559 LWI65556:LWI65559 MGE65556:MGE65559 MQA65556:MQA65559 MZW65556:MZW65559 NJS65556:NJS65559 NTO65556:NTO65559 ODK65556:ODK65559 ONG65556:ONG65559 OXC65556:OXC65559 PGY65556:PGY65559 PQU65556:PQU65559 QAQ65556:QAQ65559 QKM65556:QKM65559 QUI65556:QUI65559 REE65556:REE65559 ROA65556:ROA65559 RXW65556:RXW65559 SHS65556:SHS65559 SRO65556:SRO65559 TBK65556:TBK65559 TLG65556:TLG65559 TVC65556:TVC65559 UEY65556:UEY65559 UOU65556:UOU65559 UYQ65556:UYQ65559 VIM65556:VIM65559 VSI65556:VSI65559 WCE65556:WCE65559 WMA65556:WMA65559 WVW65556:WVW65559 O131092:O131095 JK131092:JK131095 TG131092:TG131095 ADC131092:ADC131095 AMY131092:AMY131095 AWU131092:AWU131095 BGQ131092:BGQ131095 BQM131092:BQM131095 CAI131092:CAI131095 CKE131092:CKE131095 CUA131092:CUA131095 DDW131092:DDW131095 DNS131092:DNS131095 DXO131092:DXO131095 EHK131092:EHK131095 ERG131092:ERG131095 FBC131092:FBC131095 FKY131092:FKY131095 FUU131092:FUU131095 GEQ131092:GEQ131095 GOM131092:GOM131095 GYI131092:GYI131095 HIE131092:HIE131095 HSA131092:HSA131095 IBW131092:IBW131095 ILS131092:ILS131095 IVO131092:IVO131095 JFK131092:JFK131095 JPG131092:JPG131095 JZC131092:JZC131095 KIY131092:KIY131095 KSU131092:KSU131095 LCQ131092:LCQ131095 LMM131092:LMM131095 LWI131092:LWI131095 MGE131092:MGE131095 MQA131092:MQA131095 MZW131092:MZW131095 NJS131092:NJS131095 NTO131092:NTO131095 ODK131092:ODK131095 ONG131092:ONG131095 OXC131092:OXC131095 PGY131092:PGY131095 PQU131092:PQU131095 QAQ131092:QAQ131095 QKM131092:QKM131095 QUI131092:QUI131095 REE131092:REE131095 ROA131092:ROA131095 RXW131092:RXW131095 SHS131092:SHS131095 SRO131092:SRO131095 TBK131092:TBK131095 TLG131092:TLG131095 TVC131092:TVC131095 UEY131092:UEY131095 UOU131092:UOU131095 UYQ131092:UYQ131095 VIM131092:VIM131095 VSI131092:VSI131095 WCE131092:WCE131095 WMA131092:WMA131095 WVW131092:WVW131095 O196628:O196631 JK196628:JK196631 TG196628:TG196631 ADC196628:ADC196631 AMY196628:AMY196631 AWU196628:AWU196631 BGQ196628:BGQ196631 BQM196628:BQM196631 CAI196628:CAI196631 CKE196628:CKE196631 CUA196628:CUA196631 DDW196628:DDW196631 DNS196628:DNS196631 DXO196628:DXO196631 EHK196628:EHK196631 ERG196628:ERG196631 FBC196628:FBC196631 FKY196628:FKY196631 FUU196628:FUU196631 GEQ196628:GEQ196631 GOM196628:GOM196631 GYI196628:GYI196631 HIE196628:HIE196631 HSA196628:HSA196631 IBW196628:IBW196631 ILS196628:ILS196631 IVO196628:IVO196631 JFK196628:JFK196631 JPG196628:JPG196631 JZC196628:JZC196631 KIY196628:KIY196631 KSU196628:KSU196631 LCQ196628:LCQ196631 LMM196628:LMM196631 LWI196628:LWI196631 MGE196628:MGE196631 MQA196628:MQA196631 MZW196628:MZW196631 NJS196628:NJS196631 NTO196628:NTO196631 ODK196628:ODK196631 ONG196628:ONG196631 OXC196628:OXC196631 PGY196628:PGY196631 PQU196628:PQU196631 QAQ196628:QAQ196631 QKM196628:QKM196631 QUI196628:QUI196631 REE196628:REE196631 ROA196628:ROA196631 RXW196628:RXW196631 SHS196628:SHS196631 SRO196628:SRO196631 TBK196628:TBK196631 TLG196628:TLG196631 TVC196628:TVC196631 UEY196628:UEY196631 UOU196628:UOU196631 UYQ196628:UYQ196631 VIM196628:VIM196631 VSI196628:VSI196631 WCE196628:WCE196631 WMA196628:WMA196631 WVW196628:WVW196631 O262164:O262167 JK262164:JK262167 TG262164:TG262167 ADC262164:ADC262167 AMY262164:AMY262167 AWU262164:AWU262167 BGQ262164:BGQ262167 BQM262164:BQM262167 CAI262164:CAI262167 CKE262164:CKE262167 CUA262164:CUA262167 DDW262164:DDW262167 DNS262164:DNS262167 DXO262164:DXO262167 EHK262164:EHK262167 ERG262164:ERG262167 FBC262164:FBC262167 FKY262164:FKY262167 FUU262164:FUU262167 GEQ262164:GEQ262167 GOM262164:GOM262167 GYI262164:GYI262167 HIE262164:HIE262167 HSA262164:HSA262167 IBW262164:IBW262167 ILS262164:ILS262167 IVO262164:IVO262167 JFK262164:JFK262167 JPG262164:JPG262167 JZC262164:JZC262167 KIY262164:KIY262167 KSU262164:KSU262167 LCQ262164:LCQ262167 LMM262164:LMM262167 LWI262164:LWI262167 MGE262164:MGE262167 MQA262164:MQA262167 MZW262164:MZW262167 NJS262164:NJS262167 NTO262164:NTO262167 ODK262164:ODK262167 ONG262164:ONG262167 OXC262164:OXC262167 PGY262164:PGY262167 PQU262164:PQU262167 QAQ262164:QAQ262167 QKM262164:QKM262167 QUI262164:QUI262167 REE262164:REE262167 ROA262164:ROA262167 RXW262164:RXW262167 SHS262164:SHS262167 SRO262164:SRO262167 TBK262164:TBK262167 TLG262164:TLG262167 TVC262164:TVC262167 UEY262164:UEY262167 UOU262164:UOU262167 UYQ262164:UYQ262167 VIM262164:VIM262167 VSI262164:VSI262167 WCE262164:WCE262167 WMA262164:WMA262167 WVW262164:WVW262167 O327700:O327703 JK327700:JK327703 TG327700:TG327703 ADC327700:ADC327703 AMY327700:AMY327703 AWU327700:AWU327703 BGQ327700:BGQ327703 BQM327700:BQM327703 CAI327700:CAI327703 CKE327700:CKE327703 CUA327700:CUA327703 DDW327700:DDW327703 DNS327700:DNS327703 DXO327700:DXO327703 EHK327700:EHK327703 ERG327700:ERG327703 FBC327700:FBC327703 FKY327700:FKY327703 FUU327700:FUU327703 GEQ327700:GEQ327703 GOM327700:GOM327703 GYI327700:GYI327703 HIE327700:HIE327703 HSA327700:HSA327703 IBW327700:IBW327703 ILS327700:ILS327703 IVO327700:IVO327703 JFK327700:JFK327703 JPG327700:JPG327703 JZC327700:JZC327703 KIY327700:KIY327703 KSU327700:KSU327703 LCQ327700:LCQ327703 LMM327700:LMM327703 LWI327700:LWI327703 MGE327700:MGE327703 MQA327700:MQA327703 MZW327700:MZW327703 NJS327700:NJS327703 NTO327700:NTO327703 ODK327700:ODK327703 ONG327700:ONG327703 OXC327700:OXC327703 PGY327700:PGY327703 PQU327700:PQU327703 QAQ327700:QAQ327703 QKM327700:QKM327703 QUI327700:QUI327703 REE327700:REE327703 ROA327700:ROA327703 RXW327700:RXW327703 SHS327700:SHS327703 SRO327700:SRO327703 TBK327700:TBK327703 TLG327700:TLG327703 TVC327700:TVC327703 UEY327700:UEY327703 UOU327700:UOU327703 UYQ327700:UYQ327703 VIM327700:VIM327703 VSI327700:VSI327703 WCE327700:WCE327703 WMA327700:WMA327703 WVW327700:WVW327703 O393236:O393239 JK393236:JK393239 TG393236:TG393239 ADC393236:ADC393239 AMY393236:AMY393239 AWU393236:AWU393239 BGQ393236:BGQ393239 BQM393236:BQM393239 CAI393236:CAI393239 CKE393236:CKE393239 CUA393236:CUA393239 DDW393236:DDW393239 DNS393236:DNS393239 DXO393236:DXO393239 EHK393236:EHK393239 ERG393236:ERG393239 FBC393236:FBC393239 FKY393236:FKY393239 FUU393236:FUU393239 GEQ393236:GEQ393239 GOM393236:GOM393239 GYI393236:GYI393239 HIE393236:HIE393239 HSA393236:HSA393239 IBW393236:IBW393239 ILS393236:ILS393239 IVO393236:IVO393239 JFK393236:JFK393239 JPG393236:JPG393239 JZC393236:JZC393239 KIY393236:KIY393239 KSU393236:KSU393239 LCQ393236:LCQ393239 LMM393236:LMM393239 LWI393236:LWI393239 MGE393236:MGE393239 MQA393236:MQA393239 MZW393236:MZW393239 NJS393236:NJS393239 NTO393236:NTO393239 ODK393236:ODK393239 ONG393236:ONG393239 OXC393236:OXC393239 PGY393236:PGY393239 PQU393236:PQU393239 QAQ393236:QAQ393239 QKM393236:QKM393239 QUI393236:QUI393239 REE393236:REE393239 ROA393236:ROA393239 RXW393236:RXW393239 SHS393236:SHS393239 SRO393236:SRO393239 TBK393236:TBK393239 TLG393236:TLG393239 TVC393236:TVC393239 UEY393236:UEY393239 UOU393236:UOU393239 UYQ393236:UYQ393239 VIM393236:VIM393239 VSI393236:VSI393239 WCE393236:WCE393239 WMA393236:WMA393239 WVW393236:WVW393239 O458772:O458775 JK458772:JK458775 TG458772:TG458775 ADC458772:ADC458775 AMY458772:AMY458775 AWU458772:AWU458775 BGQ458772:BGQ458775 BQM458772:BQM458775 CAI458772:CAI458775 CKE458772:CKE458775 CUA458772:CUA458775 DDW458772:DDW458775 DNS458772:DNS458775 DXO458772:DXO458775 EHK458772:EHK458775 ERG458772:ERG458775 FBC458772:FBC458775 FKY458772:FKY458775 FUU458772:FUU458775 GEQ458772:GEQ458775 GOM458772:GOM458775 GYI458772:GYI458775 HIE458772:HIE458775 HSA458772:HSA458775 IBW458772:IBW458775 ILS458772:ILS458775 IVO458772:IVO458775 JFK458772:JFK458775 JPG458772:JPG458775 JZC458772:JZC458775 KIY458772:KIY458775 KSU458772:KSU458775 LCQ458772:LCQ458775 LMM458772:LMM458775 LWI458772:LWI458775 MGE458772:MGE458775 MQA458772:MQA458775 MZW458772:MZW458775 NJS458772:NJS458775 NTO458772:NTO458775 ODK458772:ODK458775 ONG458772:ONG458775 OXC458772:OXC458775 PGY458772:PGY458775 PQU458772:PQU458775 QAQ458772:QAQ458775 QKM458772:QKM458775 QUI458772:QUI458775 REE458772:REE458775 ROA458772:ROA458775 RXW458772:RXW458775 SHS458772:SHS458775 SRO458772:SRO458775 TBK458772:TBK458775 TLG458772:TLG458775 TVC458772:TVC458775 UEY458772:UEY458775 UOU458772:UOU458775 UYQ458772:UYQ458775 VIM458772:VIM458775 VSI458772:VSI458775 WCE458772:WCE458775 WMA458772:WMA458775 WVW458772:WVW458775 O524308:O524311 JK524308:JK524311 TG524308:TG524311 ADC524308:ADC524311 AMY524308:AMY524311 AWU524308:AWU524311 BGQ524308:BGQ524311 BQM524308:BQM524311 CAI524308:CAI524311 CKE524308:CKE524311 CUA524308:CUA524311 DDW524308:DDW524311 DNS524308:DNS524311 DXO524308:DXO524311 EHK524308:EHK524311 ERG524308:ERG524311 FBC524308:FBC524311 FKY524308:FKY524311 FUU524308:FUU524311 GEQ524308:GEQ524311 GOM524308:GOM524311 GYI524308:GYI524311 HIE524308:HIE524311 HSA524308:HSA524311 IBW524308:IBW524311 ILS524308:ILS524311 IVO524308:IVO524311 JFK524308:JFK524311 JPG524308:JPG524311 JZC524308:JZC524311 KIY524308:KIY524311 KSU524308:KSU524311 LCQ524308:LCQ524311 LMM524308:LMM524311 LWI524308:LWI524311 MGE524308:MGE524311 MQA524308:MQA524311 MZW524308:MZW524311 NJS524308:NJS524311 NTO524308:NTO524311 ODK524308:ODK524311 ONG524308:ONG524311 OXC524308:OXC524311 PGY524308:PGY524311 PQU524308:PQU524311 QAQ524308:QAQ524311 QKM524308:QKM524311 QUI524308:QUI524311 REE524308:REE524311 ROA524308:ROA524311 RXW524308:RXW524311 SHS524308:SHS524311 SRO524308:SRO524311 TBK524308:TBK524311 TLG524308:TLG524311 TVC524308:TVC524311 UEY524308:UEY524311 UOU524308:UOU524311 UYQ524308:UYQ524311 VIM524308:VIM524311 VSI524308:VSI524311 WCE524308:WCE524311 WMA524308:WMA524311 WVW524308:WVW524311 O589844:O589847 JK589844:JK589847 TG589844:TG589847 ADC589844:ADC589847 AMY589844:AMY589847 AWU589844:AWU589847 BGQ589844:BGQ589847 BQM589844:BQM589847 CAI589844:CAI589847 CKE589844:CKE589847 CUA589844:CUA589847 DDW589844:DDW589847 DNS589844:DNS589847 DXO589844:DXO589847 EHK589844:EHK589847 ERG589844:ERG589847 FBC589844:FBC589847 FKY589844:FKY589847 FUU589844:FUU589847 GEQ589844:GEQ589847 GOM589844:GOM589847 GYI589844:GYI589847 HIE589844:HIE589847 HSA589844:HSA589847 IBW589844:IBW589847 ILS589844:ILS589847 IVO589844:IVO589847 JFK589844:JFK589847 JPG589844:JPG589847 JZC589844:JZC589847 KIY589844:KIY589847 KSU589844:KSU589847 LCQ589844:LCQ589847 LMM589844:LMM589847 LWI589844:LWI589847 MGE589844:MGE589847 MQA589844:MQA589847 MZW589844:MZW589847 NJS589844:NJS589847 NTO589844:NTO589847 ODK589844:ODK589847 ONG589844:ONG589847 OXC589844:OXC589847 PGY589844:PGY589847 PQU589844:PQU589847 QAQ589844:QAQ589847 QKM589844:QKM589847 QUI589844:QUI589847 REE589844:REE589847 ROA589844:ROA589847 RXW589844:RXW589847 SHS589844:SHS589847 SRO589844:SRO589847 TBK589844:TBK589847 TLG589844:TLG589847 TVC589844:TVC589847 UEY589844:UEY589847 UOU589844:UOU589847 UYQ589844:UYQ589847 VIM589844:VIM589847 VSI589844:VSI589847 WCE589844:WCE589847 WMA589844:WMA589847 WVW589844:WVW589847 O655380:O655383 JK655380:JK655383 TG655380:TG655383 ADC655380:ADC655383 AMY655380:AMY655383 AWU655380:AWU655383 BGQ655380:BGQ655383 BQM655380:BQM655383 CAI655380:CAI655383 CKE655380:CKE655383 CUA655380:CUA655383 DDW655380:DDW655383 DNS655380:DNS655383 DXO655380:DXO655383 EHK655380:EHK655383 ERG655380:ERG655383 FBC655380:FBC655383 FKY655380:FKY655383 FUU655380:FUU655383 GEQ655380:GEQ655383 GOM655380:GOM655383 GYI655380:GYI655383 HIE655380:HIE655383 HSA655380:HSA655383 IBW655380:IBW655383 ILS655380:ILS655383 IVO655380:IVO655383 JFK655380:JFK655383 JPG655380:JPG655383 JZC655380:JZC655383 KIY655380:KIY655383 KSU655380:KSU655383 LCQ655380:LCQ655383 LMM655380:LMM655383 LWI655380:LWI655383 MGE655380:MGE655383 MQA655380:MQA655383 MZW655380:MZW655383 NJS655380:NJS655383 NTO655380:NTO655383 ODK655380:ODK655383 ONG655380:ONG655383 OXC655380:OXC655383 PGY655380:PGY655383 PQU655380:PQU655383 QAQ655380:QAQ655383 QKM655380:QKM655383 QUI655380:QUI655383 REE655380:REE655383 ROA655380:ROA655383 RXW655380:RXW655383 SHS655380:SHS655383 SRO655380:SRO655383 TBK655380:TBK655383 TLG655380:TLG655383 TVC655380:TVC655383 UEY655380:UEY655383 UOU655380:UOU655383 UYQ655380:UYQ655383 VIM655380:VIM655383 VSI655380:VSI655383 WCE655380:WCE655383 WMA655380:WMA655383 WVW655380:WVW655383 O720916:O720919 JK720916:JK720919 TG720916:TG720919 ADC720916:ADC720919 AMY720916:AMY720919 AWU720916:AWU720919 BGQ720916:BGQ720919 BQM720916:BQM720919 CAI720916:CAI720919 CKE720916:CKE720919 CUA720916:CUA720919 DDW720916:DDW720919 DNS720916:DNS720919 DXO720916:DXO720919 EHK720916:EHK720919 ERG720916:ERG720919 FBC720916:FBC720919 FKY720916:FKY720919 FUU720916:FUU720919 GEQ720916:GEQ720919 GOM720916:GOM720919 GYI720916:GYI720919 HIE720916:HIE720919 HSA720916:HSA720919 IBW720916:IBW720919 ILS720916:ILS720919 IVO720916:IVO720919 JFK720916:JFK720919 JPG720916:JPG720919 JZC720916:JZC720919 KIY720916:KIY720919 KSU720916:KSU720919 LCQ720916:LCQ720919 LMM720916:LMM720919 LWI720916:LWI720919 MGE720916:MGE720919 MQA720916:MQA720919 MZW720916:MZW720919 NJS720916:NJS720919 NTO720916:NTO720919 ODK720916:ODK720919 ONG720916:ONG720919 OXC720916:OXC720919 PGY720916:PGY720919 PQU720916:PQU720919 QAQ720916:QAQ720919 QKM720916:QKM720919 QUI720916:QUI720919 REE720916:REE720919 ROA720916:ROA720919 RXW720916:RXW720919 SHS720916:SHS720919 SRO720916:SRO720919 TBK720916:TBK720919 TLG720916:TLG720919 TVC720916:TVC720919 UEY720916:UEY720919 UOU720916:UOU720919 UYQ720916:UYQ720919 VIM720916:VIM720919 VSI720916:VSI720919 WCE720916:WCE720919 WMA720916:WMA720919 WVW720916:WVW720919 O786452:O786455 JK786452:JK786455 TG786452:TG786455 ADC786452:ADC786455 AMY786452:AMY786455 AWU786452:AWU786455 BGQ786452:BGQ786455 BQM786452:BQM786455 CAI786452:CAI786455 CKE786452:CKE786455 CUA786452:CUA786455 DDW786452:DDW786455 DNS786452:DNS786455 DXO786452:DXO786455 EHK786452:EHK786455 ERG786452:ERG786455 FBC786452:FBC786455 FKY786452:FKY786455 FUU786452:FUU786455 GEQ786452:GEQ786455 GOM786452:GOM786455 GYI786452:GYI786455 HIE786452:HIE786455 HSA786452:HSA786455 IBW786452:IBW786455 ILS786452:ILS786455 IVO786452:IVO786455 JFK786452:JFK786455 JPG786452:JPG786455 JZC786452:JZC786455 KIY786452:KIY786455 KSU786452:KSU786455 LCQ786452:LCQ786455 LMM786452:LMM786455 LWI786452:LWI786455 MGE786452:MGE786455 MQA786452:MQA786455 MZW786452:MZW786455 NJS786452:NJS786455 NTO786452:NTO786455 ODK786452:ODK786455 ONG786452:ONG786455 OXC786452:OXC786455 PGY786452:PGY786455 PQU786452:PQU786455 QAQ786452:QAQ786455 QKM786452:QKM786455 QUI786452:QUI786455 REE786452:REE786455 ROA786452:ROA786455 RXW786452:RXW786455 SHS786452:SHS786455 SRO786452:SRO786455 TBK786452:TBK786455 TLG786452:TLG786455 TVC786452:TVC786455 UEY786452:UEY786455 UOU786452:UOU786455 UYQ786452:UYQ786455 VIM786452:VIM786455 VSI786452:VSI786455 WCE786452:WCE786455 WMA786452:WMA786455 WVW786452:WVW786455 O851988:O851991 JK851988:JK851991 TG851988:TG851991 ADC851988:ADC851991 AMY851988:AMY851991 AWU851988:AWU851991 BGQ851988:BGQ851991 BQM851988:BQM851991 CAI851988:CAI851991 CKE851988:CKE851991 CUA851988:CUA851991 DDW851988:DDW851991 DNS851988:DNS851991 DXO851988:DXO851991 EHK851988:EHK851991 ERG851988:ERG851991 FBC851988:FBC851991 FKY851988:FKY851991 FUU851988:FUU851991 GEQ851988:GEQ851991 GOM851988:GOM851991 GYI851988:GYI851991 HIE851988:HIE851991 HSA851988:HSA851991 IBW851988:IBW851991 ILS851988:ILS851991 IVO851988:IVO851991 JFK851988:JFK851991 JPG851988:JPG851991 JZC851988:JZC851991 KIY851988:KIY851991 KSU851988:KSU851991 LCQ851988:LCQ851991 LMM851988:LMM851991 LWI851988:LWI851991 MGE851988:MGE851991 MQA851988:MQA851991 MZW851988:MZW851991 NJS851988:NJS851991 NTO851988:NTO851991 ODK851988:ODK851991 ONG851988:ONG851991 OXC851988:OXC851991 PGY851988:PGY851991 PQU851988:PQU851991 QAQ851988:QAQ851991 QKM851988:QKM851991 QUI851988:QUI851991 REE851988:REE851991 ROA851988:ROA851991 RXW851988:RXW851991 SHS851988:SHS851991 SRO851988:SRO851991 TBK851988:TBK851991 TLG851988:TLG851991 TVC851988:TVC851991 UEY851988:UEY851991 UOU851988:UOU851991 UYQ851988:UYQ851991 VIM851988:VIM851991 VSI851988:VSI851991 WCE851988:WCE851991 WMA851988:WMA851991 WVW851988:WVW851991 O917524:O917527 JK917524:JK917527 TG917524:TG917527 ADC917524:ADC917527 AMY917524:AMY917527 AWU917524:AWU917527 BGQ917524:BGQ917527 BQM917524:BQM917527 CAI917524:CAI917527 CKE917524:CKE917527 CUA917524:CUA917527 DDW917524:DDW917527 DNS917524:DNS917527 DXO917524:DXO917527 EHK917524:EHK917527 ERG917524:ERG917527 FBC917524:FBC917527 FKY917524:FKY917527 FUU917524:FUU917527 GEQ917524:GEQ917527 GOM917524:GOM917527 GYI917524:GYI917527 HIE917524:HIE917527 HSA917524:HSA917527 IBW917524:IBW917527 ILS917524:ILS917527 IVO917524:IVO917527 JFK917524:JFK917527 JPG917524:JPG917527 JZC917524:JZC917527 KIY917524:KIY917527 KSU917524:KSU917527 LCQ917524:LCQ917527 LMM917524:LMM917527 LWI917524:LWI917527 MGE917524:MGE917527 MQA917524:MQA917527 MZW917524:MZW917527 NJS917524:NJS917527 NTO917524:NTO917527 ODK917524:ODK917527 ONG917524:ONG917527 OXC917524:OXC917527 PGY917524:PGY917527 PQU917524:PQU917527 QAQ917524:QAQ917527 QKM917524:QKM917527 QUI917524:QUI917527 REE917524:REE917527 ROA917524:ROA917527 RXW917524:RXW917527 SHS917524:SHS917527 SRO917524:SRO917527 TBK917524:TBK917527 TLG917524:TLG917527 TVC917524:TVC917527 UEY917524:UEY917527 UOU917524:UOU917527 UYQ917524:UYQ917527 VIM917524:VIM917527 VSI917524:VSI917527 WCE917524:WCE917527 WMA917524:WMA917527 WVW917524:WVW917527 O983060:O983063 JK983060:JK983063 TG983060:TG983063 ADC983060:ADC983063 AMY983060:AMY983063 AWU983060:AWU983063 BGQ983060:BGQ983063 BQM983060:BQM983063 CAI983060:CAI983063 CKE983060:CKE983063 CUA983060:CUA983063 DDW983060:DDW983063 DNS983060:DNS983063 DXO983060:DXO983063 EHK983060:EHK983063 ERG983060:ERG983063 FBC983060:FBC983063 FKY983060:FKY983063 FUU983060:FUU983063 GEQ983060:GEQ983063 GOM983060:GOM983063 GYI983060:GYI983063 HIE983060:HIE983063 HSA983060:HSA983063 IBW983060:IBW983063 ILS983060:ILS983063 IVO983060:IVO983063 JFK983060:JFK983063 JPG983060:JPG983063 JZC983060:JZC983063 KIY983060:KIY983063 KSU983060:KSU983063 LCQ983060:LCQ983063 LMM983060:LMM983063 LWI983060:LWI983063 MGE983060:MGE983063 MQA983060:MQA983063 MZW983060:MZW983063 NJS983060:NJS983063 NTO983060:NTO983063 ODK983060:ODK983063 ONG983060:ONG983063 OXC983060:OXC983063 PGY983060:PGY983063 PQU983060:PQU983063 QAQ983060:QAQ983063 QKM983060:QKM983063 QUI983060:QUI983063 REE983060:REE983063 ROA983060:ROA983063 RXW983060:RXW983063 SHS983060:SHS983063 SRO983060:SRO983063 TBK983060:TBK983063 TLG983060:TLG983063 TVC983060:TVC983063 UEY983060:UEY983063 UOU983060:UOU983063 UYQ983060:UYQ983063 VIM983060:VIM983063 VSI983060:VSI983063 WCE983060:WCE983063 WMA983060:WMA983063 WVW983060:WVW983063 WWA983062:WWA983063 JM20:JM23 TI20:TI23 ADE20:ADE23 ANA20:ANA23 AWW20:AWW23 BGS20:BGS23 BQO20:BQO23 CAK20:CAK23 CKG20:CKG23 CUC20:CUC23 DDY20:DDY23 DNU20:DNU23 DXQ20:DXQ23 EHM20:EHM23 ERI20:ERI23 FBE20:FBE23 FLA20:FLA23 FUW20:FUW23 GES20:GES23 GOO20:GOO23 GYK20:GYK23 HIG20:HIG23 HSC20:HSC23 IBY20:IBY23 ILU20:ILU23 IVQ20:IVQ23 JFM20:JFM23 JPI20:JPI23 JZE20:JZE23 KJA20:KJA23 KSW20:KSW23 LCS20:LCS23 LMO20:LMO23 LWK20:LWK23 MGG20:MGG23 MQC20:MQC23 MZY20:MZY23 NJU20:NJU23 NTQ20:NTQ23 ODM20:ODM23 ONI20:ONI23 OXE20:OXE23 PHA20:PHA23 PQW20:PQW23 QAS20:QAS23 QKO20:QKO23 QUK20:QUK23 REG20:REG23 ROC20:ROC23 RXY20:RXY23 SHU20:SHU23 SRQ20:SRQ23 TBM20:TBM23 TLI20:TLI23 TVE20:TVE23 UFA20:UFA23 UOW20:UOW23 UYS20:UYS23 VIO20:VIO23 VSK20:VSK23 WCG20:WCG23 WMC20:WMC23 WVY20:WVY23 Q65556:Q65559 JM65556:JM65559 TI65556:TI65559 ADE65556:ADE65559 ANA65556:ANA65559 AWW65556:AWW65559 BGS65556:BGS65559 BQO65556:BQO65559 CAK65556:CAK65559 CKG65556:CKG65559 CUC65556:CUC65559 DDY65556:DDY65559 DNU65556:DNU65559 DXQ65556:DXQ65559 EHM65556:EHM65559 ERI65556:ERI65559 FBE65556:FBE65559 FLA65556:FLA65559 FUW65556:FUW65559 GES65556:GES65559 GOO65556:GOO65559 GYK65556:GYK65559 HIG65556:HIG65559 HSC65556:HSC65559 IBY65556:IBY65559 ILU65556:ILU65559 IVQ65556:IVQ65559 JFM65556:JFM65559 JPI65556:JPI65559 JZE65556:JZE65559 KJA65556:KJA65559 KSW65556:KSW65559 LCS65556:LCS65559 LMO65556:LMO65559 LWK65556:LWK65559 MGG65556:MGG65559 MQC65556:MQC65559 MZY65556:MZY65559 NJU65556:NJU65559 NTQ65556:NTQ65559 ODM65556:ODM65559 ONI65556:ONI65559 OXE65556:OXE65559 PHA65556:PHA65559 PQW65556:PQW65559 QAS65556:QAS65559 QKO65556:QKO65559 QUK65556:QUK65559 REG65556:REG65559 ROC65556:ROC65559 RXY65556:RXY65559 SHU65556:SHU65559 SRQ65556:SRQ65559 TBM65556:TBM65559 TLI65556:TLI65559 TVE65556:TVE65559 UFA65556:UFA65559 UOW65556:UOW65559 UYS65556:UYS65559 VIO65556:VIO65559 VSK65556:VSK65559 WCG65556:WCG65559 WMC65556:WMC65559 WVY65556:WVY65559 Q131092:Q131095 JM131092:JM131095 TI131092:TI131095 ADE131092:ADE131095 ANA131092:ANA131095 AWW131092:AWW131095 BGS131092:BGS131095 BQO131092:BQO131095 CAK131092:CAK131095 CKG131092:CKG131095 CUC131092:CUC131095 DDY131092:DDY131095 DNU131092:DNU131095 DXQ131092:DXQ131095 EHM131092:EHM131095 ERI131092:ERI131095 FBE131092:FBE131095 FLA131092:FLA131095 FUW131092:FUW131095 GES131092:GES131095 GOO131092:GOO131095 GYK131092:GYK131095 HIG131092:HIG131095 HSC131092:HSC131095 IBY131092:IBY131095 ILU131092:ILU131095 IVQ131092:IVQ131095 JFM131092:JFM131095 JPI131092:JPI131095 JZE131092:JZE131095 KJA131092:KJA131095 KSW131092:KSW131095 LCS131092:LCS131095 LMO131092:LMO131095 LWK131092:LWK131095 MGG131092:MGG131095 MQC131092:MQC131095 MZY131092:MZY131095 NJU131092:NJU131095 NTQ131092:NTQ131095 ODM131092:ODM131095 ONI131092:ONI131095 OXE131092:OXE131095 PHA131092:PHA131095 PQW131092:PQW131095 QAS131092:QAS131095 QKO131092:QKO131095 QUK131092:QUK131095 REG131092:REG131095 ROC131092:ROC131095 RXY131092:RXY131095 SHU131092:SHU131095 SRQ131092:SRQ131095 TBM131092:TBM131095 TLI131092:TLI131095 TVE131092:TVE131095 UFA131092:UFA131095 UOW131092:UOW131095 UYS131092:UYS131095 VIO131092:VIO131095 VSK131092:VSK131095 WCG131092:WCG131095 WMC131092:WMC131095 WVY131092:WVY131095 Q196628:Q196631 JM196628:JM196631 TI196628:TI196631 ADE196628:ADE196631 ANA196628:ANA196631 AWW196628:AWW196631 BGS196628:BGS196631 BQO196628:BQO196631 CAK196628:CAK196631 CKG196628:CKG196631 CUC196628:CUC196631 DDY196628:DDY196631 DNU196628:DNU196631 DXQ196628:DXQ196631 EHM196628:EHM196631 ERI196628:ERI196631 FBE196628:FBE196631 FLA196628:FLA196631 FUW196628:FUW196631 GES196628:GES196631 GOO196628:GOO196631 GYK196628:GYK196631 HIG196628:HIG196631 HSC196628:HSC196631 IBY196628:IBY196631 ILU196628:ILU196631 IVQ196628:IVQ196631 JFM196628:JFM196631 JPI196628:JPI196631 JZE196628:JZE196631 KJA196628:KJA196631 KSW196628:KSW196631 LCS196628:LCS196631 LMO196628:LMO196631 LWK196628:LWK196631 MGG196628:MGG196631 MQC196628:MQC196631 MZY196628:MZY196631 NJU196628:NJU196631 NTQ196628:NTQ196631 ODM196628:ODM196631 ONI196628:ONI196631 OXE196628:OXE196631 PHA196628:PHA196631 PQW196628:PQW196631 QAS196628:QAS196631 QKO196628:QKO196631 QUK196628:QUK196631 REG196628:REG196631 ROC196628:ROC196631 RXY196628:RXY196631 SHU196628:SHU196631 SRQ196628:SRQ196631 TBM196628:TBM196631 TLI196628:TLI196631 TVE196628:TVE196631 UFA196628:UFA196631 UOW196628:UOW196631 UYS196628:UYS196631 VIO196628:VIO196631 VSK196628:VSK196631 WCG196628:WCG196631 WMC196628:WMC196631 WVY196628:WVY196631 Q262164:Q262167 JM262164:JM262167 TI262164:TI262167 ADE262164:ADE262167 ANA262164:ANA262167 AWW262164:AWW262167 BGS262164:BGS262167 BQO262164:BQO262167 CAK262164:CAK262167 CKG262164:CKG262167 CUC262164:CUC262167 DDY262164:DDY262167 DNU262164:DNU262167 DXQ262164:DXQ262167 EHM262164:EHM262167 ERI262164:ERI262167 FBE262164:FBE262167 FLA262164:FLA262167 FUW262164:FUW262167 GES262164:GES262167 GOO262164:GOO262167 GYK262164:GYK262167 HIG262164:HIG262167 HSC262164:HSC262167 IBY262164:IBY262167 ILU262164:ILU262167 IVQ262164:IVQ262167 JFM262164:JFM262167 JPI262164:JPI262167 JZE262164:JZE262167 KJA262164:KJA262167 KSW262164:KSW262167 LCS262164:LCS262167 LMO262164:LMO262167 LWK262164:LWK262167 MGG262164:MGG262167 MQC262164:MQC262167 MZY262164:MZY262167 NJU262164:NJU262167 NTQ262164:NTQ262167 ODM262164:ODM262167 ONI262164:ONI262167 OXE262164:OXE262167 PHA262164:PHA262167 PQW262164:PQW262167 QAS262164:QAS262167 QKO262164:QKO262167 QUK262164:QUK262167 REG262164:REG262167 ROC262164:ROC262167 RXY262164:RXY262167 SHU262164:SHU262167 SRQ262164:SRQ262167 TBM262164:TBM262167 TLI262164:TLI262167 TVE262164:TVE262167 UFA262164:UFA262167 UOW262164:UOW262167 UYS262164:UYS262167 VIO262164:VIO262167 VSK262164:VSK262167 WCG262164:WCG262167 WMC262164:WMC262167 WVY262164:WVY262167 Q327700:Q327703 JM327700:JM327703 TI327700:TI327703 ADE327700:ADE327703 ANA327700:ANA327703 AWW327700:AWW327703 BGS327700:BGS327703 BQO327700:BQO327703 CAK327700:CAK327703 CKG327700:CKG327703 CUC327700:CUC327703 DDY327700:DDY327703 DNU327700:DNU327703 DXQ327700:DXQ327703 EHM327700:EHM327703 ERI327700:ERI327703 FBE327700:FBE327703 FLA327700:FLA327703 FUW327700:FUW327703 GES327700:GES327703 GOO327700:GOO327703 GYK327700:GYK327703 HIG327700:HIG327703 HSC327700:HSC327703 IBY327700:IBY327703 ILU327700:ILU327703 IVQ327700:IVQ327703 JFM327700:JFM327703 JPI327700:JPI327703 JZE327700:JZE327703 KJA327700:KJA327703 KSW327700:KSW327703 LCS327700:LCS327703 LMO327700:LMO327703 LWK327700:LWK327703 MGG327700:MGG327703 MQC327700:MQC327703 MZY327700:MZY327703 NJU327700:NJU327703 NTQ327700:NTQ327703 ODM327700:ODM327703 ONI327700:ONI327703 OXE327700:OXE327703 PHA327700:PHA327703 PQW327700:PQW327703 QAS327700:QAS327703 QKO327700:QKO327703 QUK327700:QUK327703 REG327700:REG327703 ROC327700:ROC327703 RXY327700:RXY327703 SHU327700:SHU327703 SRQ327700:SRQ327703 TBM327700:TBM327703 TLI327700:TLI327703 TVE327700:TVE327703 UFA327700:UFA327703 UOW327700:UOW327703 UYS327700:UYS327703 VIO327700:VIO327703 VSK327700:VSK327703 WCG327700:WCG327703 WMC327700:WMC327703 WVY327700:WVY327703 Q393236:Q393239 JM393236:JM393239 TI393236:TI393239 ADE393236:ADE393239 ANA393236:ANA393239 AWW393236:AWW393239 BGS393236:BGS393239 BQO393236:BQO393239 CAK393236:CAK393239 CKG393236:CKG393239 CUC393236:CUC393239 DDY393236:DDY393239 DNU393236:DNU393239 DXQ393236:DXQ393239 EHM393236:EHM393239 ERI393236:ERI393239 FBE393236:FBE393239 FLA393236:FLA393239 FUW393236:FUW393239 GES393236:GES393239 GOO393236:GOO393239 GYK393236:GYK393239 HIG393236:HIG393239 HSC393236:HSC393239 IBY393236:IBY393239 ILU393236:ILU393239 IVQ393236:IVQ393239 JFM393236:JFM393239 JPI393236:JPI393239 JZE393236:JZE393239 KJA393236:KJA393239 KSW393236:KSW393239 LCS393236:LCS393239 LMO393236:LMO393239 LWK393236:LWK393239 MGG393236:MGG393239 MQC393236:MQC393239 MZY393236:MZY393239 NJU393236:NJU393239 NTQ393236:NTQ393239 ODM393236:ODM393239 ONI393236:ONI393239 OXE393236:OXE393239 PHA393236:PHA393239 PQW393236:PQW393239 QAS393236:QAS393239 QKO393236:QKO393239 QUK393236:QUK393239 REG393236:REG393239 ROC393236:ROC393239 RXY393236:RXY393239 SHU393236:SHU393239 SRQ393236:SRQ393239 TBM393236:TBM393239 TLI393236:TLI393239 TVE393236:TVE393239 UFA393236:UFA393239 UOW393236:UOW393239 UYS393236:UYS393239 VIO393236:VIO393239 VSK393236:VSK393239 WCG393236:WCG393239 WMC393236:WMC393239 WVY393236:WVY393239 Q458772:Q458775 JM458772:JM458775 TI458772:TI458775 ADE458772:ADE458775 ANA458772:ANA458775 AWW458772:AWW458775 BGS458772:BGS458775 BQO458772:BQO458775 CAK458772:CAK458775 CKG458772:CKG458775 CUC458772:CUC458775 DDY458772:DDY458775 DNU458772:DNU458775 DXQ458772:DXQ458775 EHM458772:EHM458775 ERI458772:ERI458775 FBE458772:FBE458775 FLA458772:FLA458775 FUW458772:FUW458775 GES458772:GES458775 GOO458772:GOO458775 GYK458772:GYK458775 HIG458772:HIG458775 HSC458772:HSC458775 IBY458772:IBY458775 ILU458772:ILU458775 IVQ458772:IVQ458775 JFM458772:JFM458775 JPI458772:JPI458775 JZE458772:JZE458775 KJA458772:KJA458775 KSW458772:KSW458775 LCS458772:LCS458775 LMO458772:LMO458775 LWK458772:LWK458775 MGG458772:MGG458775 MQC458772:MQC458775 MZY458772:MZY458775 NJU458772:NJU458775 NTQ458772:NTQ458775 ODM458772:ODM458775 ONI458772:ONI458775 OXE458772:OXE458775 PHA458772:PHA458775 PQW458772:PQW458775 QAS458772:QAS458775 QKO458772:QKO458775 QUK458772:QUK458775 REG458772:REG458775 ROC458772:ROC458775 RXY458772:RXY458775 SHU458772:SHU458775 SRQ458772:SRQ458775 TBM458772:TBM458775 TLI458772:TLI458775 TVE458772:TVE458775 UFA458772:UFA458775 UOW458772:UOW458775 UYS458772:UYS458775 VIO458772:VIO458775 VSK458772:VSK458775 WCG458772:WCG458775 WMC458772:WMC458775 WVY458772:WVY458775 Q524308:Q524311 JM524308:JM524311 TI524308:TI524311 ADE524308:ADE524311 ANA524308:ANA524311 AWW524308:AWW524311 BGS524308:BGS524311 BQO524308:BQO524311 CAK524308:CAK524311 CKG524308:CKG524311 CUC524308:CUC524311 DDY524308:DDY524311 DNU524308:DNU524311 DXQ524308:DXQ524311 EHM524308:EHM524311 ERI524308:ERI524311 FBE524308:FBE524311 FLA524308:FLA524311 FUW524308:FUW524311 GES524308:GES524311 GOO524308:GOO524311 GYK524308:GYK524311 HIG524308:HIG524311 HSC524308:HSC524311 IBY524308:IBY524311 ILU524308:ILU524311 IVQ524308:IVQ524311 JFM524308:JFM524311 JPI524308:JPI524311 JZE524308:JZE524311 KJA524308:KJA524311 KSW524308:KSW524311 LCS524308:LCS524311 LMO524308:LMO524311 LWK524308:LWK524311 MGG524308:MGG524311 MQC524308:MQC524311 MZY524308:MZY524311 NJU524308:NJU524311 NTQ524308:NTQ524311 ODM524308:ODM524311 ONI524308:ONI524311 OXE524308:OXE524311 PHA524308:PHA524311 PQW524308:PQW524311 QAS524308:QAS524311 QKO524308:QKO524311 QUK524308:QUK524311 REG524308:REG524311 ROC524308:ROC524311 RXY524308:RXY524311 SHU524308:SHU524311 SRQ524308:SRQ524311 TBM524308:TBM524311 TLI524308:TLI524311 TVE524308:TVE524311 UFA524308:UFA524311 UOW524308:UOW524311 UYS524308:UYS524311 VIO524308:VIO524311 VSK524308:VSK524311 WCG524308:WCG524311 WMC524308:WMC524311 WVY524308:WVY524311 Q589844:Q589847 JM589844:JM589847 TI589844:TI589847 ADE589844:ADE589847 ANA589844:ANA589847 AWW589844:AWW589847 BGS589844:BGS589847 BQO589844:BQO589847 CAK589844:CAK589847 CKG589844:CKG589847 CUC589844:CUC589847 DDY589844:DDY589847 DNU589844:DNU589847 DXQ589844:DXQ589847 EHM589844:EHM589847 ERI589844:ERI589847 FBE589844:FBE589847 FLA589844:FLA589847 FUW589844:FUW589847 GES589844:GES589847 GOO589844:GOO589847 GYK589844:GYK589847 HIG589844:HIG589847 HSC589844:HSC589847 IBY589844:IBY589847 ILU589844:ILU589847 IVQ589844:IVQ589847 JFM589844:JFM589847 JPI589844:JPI589847 JZE589844:JZE589847 KJA589844:KJA589847 KSW589844:KSW589847 LCS589844:LCS589847 LMO589844:LMO589847 LWK589844:LWK589847 MGG589844:MGG589847 MQC589844:MQC589847 MZY589844:MZY589847 NJU589844:NJU589847 NTQ589844:NTQ589847 ODM589844:ODM589847 ONI589844:ONI589847 OXE589844:OXE589847 PHA589844:PHA589847 PQW589844:PQW589847 QAS589844:QAS589847 QKO589844:QKO589847 QUK589844:QUK589847 REG589844:REG589847 ROC589844:ROC589847 RXY589844:RXY589847 SHU589844:SHU589847 SRQ589844:SRQ589847 TBM589844:TBM589847 TLI589844:TLI589847 TVE589844:TVE589847 UFA589844:UFA589847 UOW589844:UOW589847 UYS589844:UYS589847 VIO589844:VIO589847 VSK589844:VSK589847 WCG589844:WCG589847 WMC589844:WMC589847 WVY589844:WVY589847 Q655380:Q655383 JM655380:JM655383 TI655380:TI655383 ADE655380:ADE655383 ANA655380:ANA655383 AWW655380:AWW655383 BGS655380:BGS655383 BQO655380:BQO655383 CAK655380:CAK655383 CKG655380:CKG655383 CUC655380:CUC655383 DDY655380:DDY655383 DNU655380:DNU655383 DXQ655380:DXQ655383 EHM655380:EHM655383 ERI655380:ERI655383 FBE655380:FBE655383 FLA655380:FLA655383 FUW655380:FUW655383 GES655380:GES655383 GOO655380:GOO655383 GYK655380:GYK655383 HIG655380:HIG655383 HSC655380:HSC655383 IBY655380:IBY655383 ILU655380:ILU655383 IVQ655380:IVQ655383 JFM655380:JFM655383 JPI655380:JPI655383 JZE655380:JZE655383 KJA655380:KJA655383 KSW655380:KSW655383 LCS655380:LCS655383 LMO655380:LMO655383 LWK655380:LWK655383 MGG655380:MGG655383 MQC655380:MQC655383 MZY655380:MZY655383 NJU655380:NJU655383 NTQ655380:NTQ655383 ODM655380:ODM655383 ONI655380:ONI655383 OXE655380:OXE655383 PHA655380:PHA655383 PQW655380:PQW655383 QAS655380:QAS655383 QKO655380:QKO655383 QUK655380:QUK655383 REG655380:REG655383 ROC655380:ROC655383 RXY655380:RXY655383 SHU655380:SHU655383 SRQ655380:SRQ655383 TBM655380:TBM655383 TLI655380:TLI655383 TVE655380:TVE655383 UFA655380:UFA655383 UOW655380:UOW655383 UYS655380:UYS655383 VIO655380:VIO655383 VSK655380:VSK655383 WCG655380:WCG655383 WMC655380:WMC655383 WVY655380:WVY655383 Q720916:Q720919 JM720916:JM720919 TI720916:TI720919 ADE720916:ADE720919 ANA720916:ANA720919 AWW720916:AWW720919 BGS720916:BGS720919 BQO720916:BQO720919 CAK720916:CAK720919 CKG720916:CKG720919 CUC720916:CUC720919 DDY720916:DDY720919 DNU720916:DNU720919 DXQ720916:DXQ720919 EHM720916:EHM720919 ERI720916:ERI720919 FBE720916:FBE720919 FLA720916:FLA720919 FUW720916:FUW720919 GES720916:GES720919 GOO720916:GOO720919 GYK720916:GYK720919 HIG720916:HIG720919 HSC720916:HSC720919 IBY720916:IBY720919 ILU720916:ILU720919 IVQ720916:IVQ720919 JFM720916:JFM720919 JPI720916:JPI720919 JZE720916:JZE720919 KJA720916:KJA720919 KSW720916:KSW720919 LCS720916:LCS720919 LMO720916:LMO720919 LWK720916:LWK720919 MGG720916:MGG720919 MQC720916:MQC720919 MZY720916:MZY720919 NJU720916:NJU720919 NTQ720916:NTQ720919 ODM720916:ODM720919 ONI720916:ONI720919 OXE720916:OXE720919 PHA720916:PHA720919 PQW720916:PQW720919 QAS720916:QAS720919 QKO720916:QKO720919 QUK720916:QUK720919 REG720916:REG720919 ROC720916:ROC720919 RXY720916:RXY720919 SHU720916:SHU720919 SRQ720916:SRQ720919 TBM720916:TBM720919 TLI720916:TLI720919 TVE720916:TVE720919 UFA720916:UFA720919 UOW720916:UOW720919 UYS720916:UYS720919 VIO720916:VIO720919 VSK720916:VSK720919 WCG720916:WCG720919 WMC720916:WMC720919 WVY720916:WVY720919 Q786452:Q786455 JM786452:JM786455 TI786452:TI786455 ADE786452:ADE786455 ANA786452:ANA786455 AWW786452:AWW786455 BGS786452:BGS786455 BQO786452:BQO786455 CAK786452:CAK786455 CKG786452:CKG786455 CUC786452:CUC786455 DDY786452:DDY786455 DNU786452:DNU786455 DXQ786452:DXQ786455 EHM786452:EHM786455 ERI786452:ERI786455 FBE786452:FBE786455 FLA786452:FLA786455 FUW786452:FUW786455 GES786452:GES786455 GOO786452:GOO786455 GYK786452:GYK786455 HIG786452:HIG786455 HSC786452:HSC786455 IBY786452:IBY786455 ILU786452:ILU786455 IVQ786452:IVQ786455 JFM786452:JFM786455 JPI786452:JPI786455 JZE786452:JZE786455 KJA786452:KJA786455 KSW786452:KSW786455 LCS786452:LCS786455 LMO786452:LMO786455 LWK786452:LWK786455 MGG786452:MGG786455 MQC786452:MQC786455 MZY786452:MZY786455 NJU786452:NJU786455 NTQ786452:NTQ786455 ODM786452:ODM786455 ONI786452:ONI786455 OXE786452:OXE786455 PHA786452:PHA786455 PQW786452:PQW786455 QAS786452:QAS786455 QKO786452:QKO786455 QUK786452:QUK786455 REG786452:REG786455 ROC786452:ROC786455 RXY786452:RXY786455 SHU786452:SHU786455 SRQ786452:SRQ786455 TBM786452:TBM786455 TLI786452:TLI786455 TVE786452:TVE786455 UFA786452:UFA786455 UOW786452:UOW786455 UYS786452:UYS786455 VIO786452:VIO786455 VSK786452:VSK786455 WCG786452:WCG786455 WMC786452:WMC786455 WVY786452:WVY786455 Q851988:Q851991 JM851988:JM851991 TI851988:TI851991 ADE851988:ADE851991 ANA851988:ANA851991 AWW851988:AWW851991 BGS851988:BGS851991 BQO851988:BQO851991 CAK851988:CAK851991 CKG851988:CKG851991 CUC851988:CUC851991 DDY851988:DDY851991 DNU851988:DNU851991 DXQ851988:DXQ851991 EHM851988:EHM851991 ERI851988:ERI851991 FBE851988:FBE851991 FLA851988:FLA851991 FUW851988:FUW851991 GES851988:GES851991 GOO851988:GOO851991 GYK851988:GYK851991 HIG851988:HIG851991 HSC851988:HSC851991 IBY851988:IBY851991 ILU851988:ILU851991 IVQ851988:IVQ851991 JFM851988:JFM851991 JPI851988:JPI851991 JZE851988:JZE851991 KJA851988:KJA851991 KSW851988:KSW851991 LCS851988:LCS851991 LMO851988:LMO851991 LWK851988:LWK851991 MGG851988:MGG851991 MQC851988:MQC851991 MZY851988:MZY851991 NJU851988:NJU851991 NTQ851988:NTQ851991 ODM851988:ODM851991 ONI851988:ONI851991 OXE851988:OXE851991 PHA851988:PHA851991 PQW851988:PQW851991 QAS851988:QAS851991 QKO851988:QKO851991 QUK851988:QUK851991 REG851988:REG851991 ROC851988:ROC851991 RXY851988:RXY851991 SHU851988:SHU851991 SRQ851988:SRQ851991 TBM851988:TBM851991 TLI851988:TLI851991 TVE851988:TVE851991 UFA851988:UFA851991 UOW851988:UOW851991 UYS851988:UYS851991 VIO851988:VIO851991 VSK851988:VSK851991 WCG851988:WCG851991 WMC851988:WMC851991 WVY851988:WVY851991 Q917524:Q917527 JM917524:JM917527 TI917524:TI917527 ADE917524:ADE917527 ANA917524:ANA917527 AWW917524:AWW917527 BGS917524:BGS917527 BQO917524:BQO917527 CAK917524:CAK917527 CKG917524:CKG917527 CUC917524:CUC917527 DDY917524:DDY917527 DNU917524:DNU917527 DXQ917524:DXQ917527 EHM917524:EHM917527 ERI917524:ERI917527 FBE917524:FBE917527 FLA917524:FLA917527 FUW917524:FUW917527 GES917524:GES917527 GOO917524:GOO917527 GYK917524:GYK917527 HIG917524:HIG917527 HSC917524:HSC917527 IBY917524:IBY917527 ILU917524:ILU917527 IVQ917524:IVQ917527 JFM917524:JFM917527 JPI917524:JPI917527 JZE917524:JZE917527 KJA917524:KJA917527 KSW917524:KSW917527 LCS917524:LCS917527 LMO917524:LMO917527 LWK917524:LWK917527 MGG917524:MGG917527 MQC917524:MQC917527 MZY917524:MZY917527 NJU917524:NJU917527 NTQ917524:NTQ917527 ODM917524:ODM917527 ONI917524:ONI917527 OXE917524:OXE917527 PHA917524:PHA917527 PQW917524:PQW917527 QAS917524:QAS917527 QKO917524:QKO917527 QUK917524:QUK917527 REG917524:REG917527 ROC917524:ROC917527 RXY917524:RXY917527 SHU917524:SHU917527 SRQ917524:SRQ917527 TBM917524:TBM917527 TLI917524:TLI917527 TVE917524:TVE917527 UFA917524:UFA917527 UOW917524:UOW917527 UYS917524:UYS917527 VIO917524:VIO917527 VSK917524:VSK917527 WCG917524:WCG917527 WMC917524:WMC917527 WVY917524:WVY917527 Q983060:Q983063 JM983060:JM983063 TI983060:TI983063 ADE983060:ADE983063 ANA983060:ANA983063 AWW983060:AWW983063 BGS983060:BGS983063 BQO983060:BQO983063 CAK983060:CAK983063 CKG983060:CKG983063 CUC983060:CUC983063 DDY983060:DDY983063 DNU983060:DNU983063 DXQ983060:DXQ983063 EHM983060:EHM983063 ERI983060:ERI983063 FBE983060:FBE983063 FLA983060:FLA983063 FUW983060:FUW983063 GES983060:GES983063 GOO983060:GOO983063 GYK983060:GYK983063 HIG983060:HIG983063 HSC983060:HSC983063 IBY983060:IBY983063 ILU983060:ILU983063 IVQ983060:IVQ983063 JFM983060:JFM983063 JPI983060:JPI983063 JZE983060:JZE983063 KJA983060:KJA983063 KSW983060:KSW983063 LCS983060:LCS983063 LMO983060:LMO983063 LWK983060:LWK983063 MGG983060:MGG983063 MQC983060:MQC983063 MZY983060:MZY983063 NJU983060:NJU983063 NTQ983060:NTQ983063 ODM983060:ODM983063 ONI983060:ONI983063 OXE983060:OXE983063 PHA983060:PHA983063 PQW983060:PQW983063 QAS983060:QAS983063 QKO983060:QKO983063 QUK983060:QUK983063 REG983060:REG983063 ROC983060:ROC983063 RXY983060:RXY983063 SHU983060:SHU983063 SRQ983060:SRQ983063 TBM983060:TBM983063 TLI983060:TLI983063 TVE983060:TVE983063 UFA983060:UFA983063 UOW983060:UOW983063 UYS983060:UYS983063 VIO983060:VIO983063 VSK983060:VSK983063 WCG983060:WCG983063 WMC983060:WMC983063 WVY983060:WVY983063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C22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8">
    <pageSetUpPr fitToPage="1"/>
  </sheetPr>
  <dimension ref="A1:CJ130"/>
  <sheetViews>
    <sheetView zoomScaleNormal="100" workbookViewId="0">
      <selection activeCell="CC15" sqref="CC15"/>
    </sheetView>
  </sheetViews>
  <sheetFormatPr defaultRowHeight="12.75"/>
  <cols>
    <col min="1" max="1" width="0.7109375" style="177" customWidth="1"/>
    <col min="2" max="2" width="0.42578125" style="203" customWidth="1"/>
    <col min="3" max="3" width="0.5703125" style="177" customWidth="1"/>
    <col min="4" max="4" width="0.28515625" style="177" customWidth="1"/>
    <col min="5" max="5" width="3.42578125" style="235" customWidth="1"/>
    <col min="6" max="6" width="0.5703125" style="235" customWidth="1"/>
    <col min="7" max="7" width="0.7109375" style="235" customWidth="1"/>
    <col min="8" max="10" width="0.7109375" style="236" customWidth="1"/>
    <col min="11" max="26" width="0.7109375" style="237" customWidth="1"/>
    <col min="27" max="27" width="0.5703125" style="237" customWidth="1"/>
    <col min="28" max="28" width="2.710937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14062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140625" style="237" customWidth="1"/>
    <col min="63" max="63" width="0.5703125" style="237" customWidth="1"/>
    <col min="64" max="64" width="2.140625" style="237" customWidth="1"/>
    <col min="65" max="65" width="0.5703125" style="237" customWidth="1"/>
    <col min="66" max="66" width="2.140625" style="237" customWidth="1"/>
    <col min="67" max="67" width="0.5703125" style="237" customWidth="1"/>
    <col min="68" max="68" width="2.140625" style="237" customWidth="1"/>
    <col min="69" max="69" width="0.5703125" style="237" customWidth="1"/>
    <col min="70" max="70" width="2.140625" style="237" customWidth="1"/>
    <col min="71" max="71" width="0.5703125" style="237" customWidth="1"/>
    <col min="72" max="72" width="2.140625" style="237" customWidth="1"/>
    <col min="73" max="73" width="0.5703125" style="237" customWidth="1"/>
    <col min="74" max="74" width="2.140625" style="237" customWidth="1"/>
    <col min="75" max="75" width="0.5703125" style="237" customWidth="1"/>
    <col min="76" max="76" width="2.140625" style="237" customWidth="1"/>
    <col min="77" max="77" width="0.5703125" style="237" customWidth="1"/>
    <col min="78" max="78" width="2.140625" style="237" customWidth="1"/>
    <col min="79" max="79" width="0.5703125" style="237" customWidth="1"/>
    <col min="80" max="80" width="2.140625" style="237" customWidth="1"/>
    <col min="81" max="81" width="0.5703125" style="237" customWidth="1"/>
    <col min="82" max="82" width="2.140625" style="237" customWidth="1"/>
    <col min="83" max="83" width="0.5703125" style="237" customWidth="1"/>
    <col min="84" max="84" width="2.140625" style="237" customWidth="1"/>
    <col min="85" max="85" width="0.5703125" style="237" customWidth="1"/>
    <col min="86" max="86" width="1.7109375" style="177" customWidth="1"/>
    <col min="87" max="87" width="2.42578125" style="177" customWidth="1"/>
    <col min="88" max="88" width="1.28515625" style="188" customWidth="1"/>
    <col min="89" max="256" width="9.140625" style="177"/>
    <col min="257" max="257" width="0.7109375" style="177" customWidth="1"/>
    <col min="258" max="258" width="0.42578125" style="177" customWidth="1"/>
    <col min="259" max="259" width="0.5703125" style="177" customWidth="1"/>
    <col min="260" max="260" width="0.28515625" style="177" customWidth="1"/>
    <col min="261" max="261" width="3.42578125" style="177" customWidth="1"/>
    <col min="262" max="262" width="0.5703125" style="177" customWidth="1"/>
    <col min="263" max="282" width="0.7109375" style="177" customWidth="1"/>
    <col min="283" max="283" width="0.5703125" style="177" customWidth="1"/>
    <col min="284" max="284" width="2.710937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14062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140625" style="177" customWidth="1"/>
    <col min="319" max="319" width="0.5703125" style="177" customWidth="1"/>
    <col min="320" max="320" width="2.140625" style="177" customWidth="1"/>
    <col min="321" max="321" width="0.5703125" style="177" customWidth="1"/>
    <col min="322" max="322" width="2.140625" style="177" customWidth="1"/>
    <col min="323" max="323" width="0.5703125" style="177" customWidth="1"/>
    <col min="324" max="324" width="2.140625" style="177" customWidth="1"/>
    <col min="325" max="325" width="0.5703125" style="177" customWidth="1"/>
    <col min="326" max="326" width="2.140625" style="177" customWidth="1"/>
    <col min="327" max="327" width="0.5703125" style="177" customWidth="1"/>
    <col min="328" max="328" width="2.140625" style="177" customWidth="1"/>
    <col min="329" max="329" width="0.5703125" style="177" customWidth="1"/>
    <col min="330" max="330" width="2.140625" style="177" customWidth="1"/>
    <col min="331" max="331" width="0.5703125" style="177" customWidth="1"/>
    <col min="332" max="332" width="2.140625" style="177" customWidth="1"/>
    <col min="333" max="333" width="0.5703125" style="177" customWidth="1"/>
    <col min="334" max="334" width="2.140625" style="177" customWidth="1"/>
    <col min="335" max="335" width="0.5703125" style="177" customWidth="1"/>
    <col min="336" max="336" width="2.140625" style="177" customWidth="1"/>
    <col min="337" max="337" width="0.5703125" style="177" customWidth="1"/>
    <col min="338" max="338" width="2.140625" style="177" customWidth="1"/>
    <col min="339" max="339" width="0.5703125" style="177" customWidth="1"/>
    <col min="340" max="340" width="2.140625" style="177" customWidth="1"/>
    <col min="341" max="341" width="0.5703125" style="177" customWidth="1"/>
    <col min="342" max="342" width="1.7109375" style="177" customWidth="1"/>
    <col min="343" max="343" width="2.42578125" style="177" customWidth="1"/>
    <col min="344" max="344" width="1.28515625" style="177" customWidth="1"/>
    <col min="345" max="512" width="9.140625" style="177"/>
    <col min="513" max="513" width="0.7109375" style="177" customWidth="1"/>
    <col min="514" max="514" width="0.42578125" style="177" customWidth="1"/>
    <col min="515" max="515" width="0.5703125" style="177" customWidth="1"/>
    <col min="516" max="516" width="0.28515625" style="177" customWidth="1"/>
    <col min="517" max="517" width="3.42578125" style="177" customWidth="1"/>
    <col min="518" max="518" width="0.5703125" style="177" customWidth="1"/>
    <col min="519" max="538" width="0.7109375" style="177" customWidth="1"/>
    <col min="539" max="539" width="0.5703125" style="177" customWidth="1"/>
    <col min="540" max="540" width="2.710937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14062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140625" style="177" customWidth="1"/>
    <col min="575" max="575" width="0.5703125" style="177" customWidth="1"/>
    <col min="576" max="576" width="2.140625" style="177" customWidth="1"/>
    <col min="577" max="577" width="0.5703125" style="177" customWidth="1"/>
    <col min="578" max="578" width="2.140625" style="177" customWidth="1"/>
    <col min="579" max="579" width="0.5703125" style="177" customWidth="1"/>
    <col min="580" max="580" width="2.140625" style="177" customWidth="1"/>
    <col min="581" max="581" width="0.5703125" style="177" customWidth="1"/>
    <col min="582" max="582" width="2.140625" style="177" customWidth="1"/>
    <col min="583" max="583" width="0.5703125" style="177" customWidth="1"/>
    <col min="584" max="584" width="2.140625" style="177" customWidth="1"/>
    <col min="585" max="585" width="0.5703125" style="177" customWidth="1"/>
    <col min="586" max="586" width="2.140625" style="177" customWidth="1"/>
    <col min="587" max="587" width="0.5703125" style="177" customWidth="1"/>
    <col min="588" max="588" width="2.140625" style="177" customWidth="1"/>
    <col min="589" max="589" width="0.5703125" style="177" customWidth="1"/>
    <col min="590" max="590" width="2.140625" style="177" customWidth="1"/>
    <col min="591" max="591" width="0.5703125" style="177" customWidth="1"/>
    <col min="592" max="592" width="2.140625" style="177" customWidth="1"/>
    <col min="593" max="593" width="0.5703125" style="177" customWidth="1"/>
    <col min="594" max="594" width="2.140625" style="177" customWidth="1"/>
    <col min="595" max="595" width="0.5703125" style="177" customWidth="1"/>
    <col min="596" max="596" width="2.140625" style="177" customWidth="1"/>
    <col min="597" max="597" width="0.5703125" style="177" customWidth="1"/>
    <col min="598" max="598" width="1.7109375" style="177" customWidth="1"/>
    <col min="599" max="599" width="2.42578125" style="177" customWidth="1"/>
    <col min="600" max="600" width="1.28515625" style="177" customWidth="1"/>
    <col min="601" max="768" width="9.140625" style="177"/>
    <col min="769" max="769" width="0.7109375" style="177" customWidth="1"/>
    <col min="770" max="770" width="0.42578125" style="177" customWidth="1"/>
    <col min="771" max="771" width="0.5703125" style="177" customWidth="1"/>
    <col min="772" max="772" width="0.28515625" style="177" customWidth="1"/>
    <col min="773" max="773" width="3.42578125" style="177" customWidth="1"/>
    <col min="774" max="774" width="0.5703125" style="177" customWidth="1"/>
    <col min="775" max="794" width="0.7109375" style="177" customWidth="1"/>
    <col min="795" max="795" width="0.5703125" style="177" customWidth="1"/>
    <col min="796" max="796" width="2.710937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14062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140625" style="177" customWidth="1"/>
    <col min="831" max="831" width="0.5703125" style="177" customWidth="1"/>
    <col min="832" max="832" width="2.140625" style="177" customWidth="1"/>
    <col min="833" max="833" width="0.5703125" style="177" customWidth="1"/>
    <col min="834" max="834" width="2.140625" style="177" customWidth="1"/>
    <col min="835" max="835" width="0.5703125" style="177" customWidth="1"/>
    <col min="836" max="836" width="2.140625" style="177" customWidth="1"/>
    <col min="837" max="837" width="0.5703125" style="177" customWidth="1"/>
    <col min="838" max="838" width="2.140625" style="177" customWidth="1"/>
    <col min="839" max="839" width="0.5703125" style="177" customWidth="1"/>
    <col min="840" max="840" width="2.140625" style="177" customWidth="1"/>
    <col min="841" max="841" width="0.5703125" style="177" customWidth="1"/>
    <col min="842" max="842" width="2.140625" style="177" customWidth="1"/>
    <col min="843" max="843" width="0.5703125" style="177" customWidth="1"/>
    <col min="844" max="844" width="2.140625" style="177" customWidth="1"/>
    <col min="845" max="845" width="0.5703125" style="177" customWidth="1"/>
    <col min="846" max="846" width="2.140625" style="177" customWidth="1"/>
    <col min="847" max="847" width="0.5703125" style="177" customWidth="1"/>
    <col min="848" max="848" width="2.140625" style="177" customWidth="1"/>
    <col min="849" max="849" width="0.5703125" style="177" customWidth="1"/>
    <col min="850" max="850" width="2.140625" style="177" customWidth="1"/>
    <col min="851" max="851" width="0.5703125" style="177" customWidth="1"/>
    <col min="852" max="852" width="2.140625" style="177" customWidth="1"/>
    <col min="853" max="853" width="0.5703125" style="177" customWidth="1"/>
    <col min="854" max="854" width="1.7109375" style="177" customWidth="1"/>
    <col min="855" max="855" width="2.42578125" style="177" customWidth="1"/>
    <col min="856" max="856" width="1.28515625" style="177" customWidth="1"/>
    <col min="857"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42578125" style="177" customWidth="1"/>
    <col min="1030" max="1030" width="0.5703125" style="177" customWidth="1"/>
    <col min="1031" max="1050" width="0.7109375" style="177" customWidth="1"/>
    <col min="1051" max="1051" width="0.5703125" style="177" customWidth="1"/>
    <col min="1052" max="1052" width="2.710937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14062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140625" style="177" customWidth="1"/>
    <col min="1087" max="1087" width="0.5703125" style="177" customWidth="1"/>
    <col min="1088" max="1088" width="2.140625" style="177" customWidth="1"/>
    <col min="1089" max="1089" width="0.5703125" style="177" customWidth="1"/>
    <col min="1090" max="1090" width="2.140625" style="177" customWidth="1"/>
    <col min="1091" max="1091" width="0.5703125" style="177" customWidth="1"/>
    <col min="1092" max="1092" width="2.140625" style="177" customWidth="1"/>
    <col min="1093" max="1093" width="0.5703125" style="177" customWidth="1"/>
    <col min="1094" max="1094" width="2.140625" style="177" customWidth="1"/>
    <col min="1095" max="1095" width="0.5703125" style="177" customWidth="1"/>
    <col min="1096" max="1096" width="2.140625" style="177" customWidth="1"/>
    <col min="1097" max="1097" width="0.5703125" style="177" customWidth="1"/>
    <col min="1098" max="1098" width="2.140625" style="177" customWidth="1"/>
    <col min="1099" max="1099" width="0.5703125" style="177" customWidth="1"/>
    <col min="1100" max="1100" width="2.140625" style="177" customWidth="1"/>
    <col min="1101" max="1101" width="0.5703125" style="177" customWidth="1"/>
    <col min="1102" max="1102" width="2.140625" style="177" customWidth="1"/>
    <col min="1103" max="1103" width="0.5703125" style="177" customWidth="1"/>
    <col min="1104" max="1104" width="2.140625" style="177" customWidth="1"/>
    <col min="1105" max="1105" width="0.5703125" style="177" customWidth="1"/>
    <col min="1106" max="1106" width="2.140625" style="177" customWidth="1"/>
    <col min="1107" max="1107" width="0.5703125" style="177" customWidth="1"/>
    <col min="1108" max="1108" width="2.140625" style="177" customWidth="1"/>
    <col min="1109" max="1109" width="0.5703125" style="177" customWidth="1"/>
    <col min="1110" max="1110" width="1.7109375" style="177" customWidth="1"/>
    <col min="1111" max="1111" width="2.42578125" style="177" customWidth="1"/>
    <col min="1112" max="1112" width="1.28515625" style="177" customWidth="1"/>
    <col min="1113"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42578125" style="177" customWidth="1"/>
    <col min="1286" max="1286" width="0.5703125" style="177" customWidth="1"/>
    <col min="1287" max="1306" width="0.7109375" style="177" customWidth="1"/>
    <col min="1307" max="1307" width="0.5703125" style="177" customWidth="1"/>
    <col min="1308" max="1308" width="2.710937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14062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140625" style="177" customWidth="1"/>
    <col min="1343" max="1343" width="0.5703125" style="177" customWidth="1"/>
    <col min="1344" max="1344" width="2.140625" style="177" customWidth="1"/>
    <col min="1345" max="1345" width="0.5703125" style="177" customWidth="1"/>
    <col min="1346" max="1346" width="2.140625" style="177" customWidth="1"/>
    <col min="1347" max="1347" width="0.5703125" style="177" customWidth="1"/>
    <col min="1348" max="1348" width="2.140625" style="177" customWidth="1"/>
    <col min="1349" max="1349" width="0.5703125" style="177" customWidth="1"/>
    <col min="1350" max="1350" width="2.140625" style="177" customWidth="1"/>
    <col min="1351" max="1351" width="0.5703125" style="177" customWidth="1"/>
    <col min="1352" max="1352" width="2.140625" style="177" customWidth="1"/>
    <col min="1353" max="1353" width="0.5703125" style="177" customWidth="1"/>
    <col min="1354" max="1354" width="2.140625" style="177" customWidth="1"/>
    <col min="1355" max="1355" width="0.5703125" style="177" customWidth="1"/>
    <col min="1356" max="1356" width="2.140625" style="177" customWidth="1"/>
    <col min="1357" max="1357" width="0.5703125" style="177" customWidth="1"/>
    <col min="1358" max="1358" width="2.140625" style="177" customWidth="1"/>
    <col min="1359" max="1359" width="0.5703125" style="177" customWidth="1"/>
    <col min="1360" max="1360" width="2.140625" style="177" customWidth="1"/>
    <col min="1361" max="1361" width="0.5703125" style="177" customWidth="1"/>
    <col min="1362" max="1362" width="2.140625" style="177" customWidth="1"/>
    <col min="1363" max="1363" width="0.5703125" style="177" customWidth="1"/>
    <col min="1364" max="1364" width="2.140625" style="177" customWidth="1"/>
    <col min="1365" max="1365" width="0.5703125" style="177" customWidth="1"/>
    <col min="1366" max="1366" width="1.7109375" style="177" customWidth="1"/>
    <col min="1367" max="1367" width="2.42578125" style="177" customWidth="1"/>
    <col min="1368" max="1368" width="1.28515625" style="177" customWidth="1"/>
    <col min="1369"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42578125" style="177" customWidth="1"/>
    <col min="1542" max="1542" width="0.5703125" style="177" customWidth="1"/>
    <col min="1543" max="1562" width="0.7109375" style="177" customWidth="1"/>
    <col min="1563" max="1563" width="0.5703125" style="177" customWidth="1"/>
    <col min="1564" max="1564" width="2.710937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14062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140625" style="177" customWidth="1"/>
    <col min="1599" max="1599" width="0.5703125" style="177" customWidth="1"/>
    <col min="1600" max="1600" width="2.140625" style="177" customWidth="1"/>
    <col min="1601" max="1601" width="0.5703125" style="177" customWidth="1"/>
    <col min="1602" max="1602" width="2.140625" style="177" customWidth="1"/>
    <col min="1603" max="1603" width="0.5703125" style="177" customWidth="1"/>
    <col min="1604" max="1604" width="2.140625" style="177" customWidth="1"/>
    <col min="1605" max="1605" width="0.5703125" style="177" customWidth="1"/>
    <col min="1606" max="1606" width="2.140625" style="177" customWidth="1"/>
    <col min="1607" max="1607" width="0.5703125" style="177" customWidth="1"/>
    <col min="1608" max="1608" width="2.140625" style="177" customWidth="1"/>
    <col min="1609" max="1609" width="0.5703125" style="177" customWidth="1"/>
    <col min="1610" max="1610" width="2.140625" style="177" customWidth="1"/>
    <col min="1611" max="1611" width="0.5703125" style="177" customWidth="1"/>
    <col min="1612" max="1612" width="2.140625" style="177" customWidth="1"/>
    <col min="1613" max="1613" width="0.5703125" style="177" customWidth="1"/>
    <col min="1614" max="1614" width="2.140625" style="177" customWidth="1"/>
    <col min="1615" max="1615" width="0.5703125" style="177" customWidth="1"/>
    <col min="1616" max="1616" width="2.140625" style="177" customWidth="1"/>
    <col min="1617" max="1617" width="0.5703125" style="177" customWidth="1"/>
    <col min="1618" max="1618" width="2.140625" style="177" customWidth="1"/>
    <col min="1619" max="1619" width="0.5703125" style="177" customWidth="1"/>
    <col min="1620" max="1620" width="2.140625" style="177" customWidth="1"/>
    <col min="1621" max="1621" width="0.5703125" style="177" customWidth="1"/>
    <col min="1622" max="1622" width="1.7109375" style="177" customWidth="1"/>
    <col min="1623" max="1623" width="2.42578125" style="177" customWidth="1"/>
    <col min="1624" max="1624" width="1.28515625" style="177" customWidth="1"/>
    <col min="1625"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42578125" style="177" customWidth="1"/>
    <col min="1798" max="1798" width="0.5703125" style="177" customWidth="1"/>
    <col min="1799" max="1818" width="0.7109375" style="177" customWidth="1"/>
    <col min="1819" max="1819" width="0.5703125" style="177" customWidth="1"/>
    <col min="1820" max="1820" width="2.710937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14062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140625" style="177" customWidth="1"/>
    <col min="1855" max="1855" width="0.5703125" style="177" customWidth="1"/>
    <col min="1856" max="1856" width="2.140625" style="177" customWidth="1"/>
    <col min="1857" max="1857" width="0.5703125" style="177" customWidth="1"/>
    <col min="1858" max="1858" width="2.140625" style="177" customWidth="1"/>
    <col min="1859" max="1859" width="0.5703125" style="177" customWidth="1"/>
    <col min="1860" max="1860" width="2.140625" style="177" customWidth="1"/>
    <col min="1861" max="1861" width="0.5703125" style="177" customWidth="1"/>
    <col min="1862" max="1862" width="2.140625" style="177" customWidth="1"/>
    <col min="1863" max="1863" width="0.5703125" style="177" customWidth="1"/>
    <col min="1864" max="1864" width="2.140625" style="177" customWidth="1"/>
    <col min="1865" max="1865" width="0.5703125" style="177" customWidth="1"/>
    <col min="1866" max="1866" width="2.140625" style="177" customWidth="1"/>
    <col min="1867" max="1867" width="0.5703125" style="177" customWidth="1"/>
    <col min="1868" max="1868" width="2.140625" style="177" customWidth="1"/>
    <col min="1869" max="1869" width="0.5703125" style="177" customWidth="1"/>
    <col min="1870" max="1870" width="2.140625" style="177" customWidth="1"/>
    <col min="1871" max="1871" width="0.5703125" style="177" customWidth="1"/>
    <col min="1872" max="1872" width="2.140625" style="177" customWidth="1"/>
    <col min="1873" max="1873" width="0.5703125" style="177" customWidth="1"/>
    <col min="1874" max="1874" width="2.140625" style="177" customWidth="1"/>
    <col min="1875" max="1875" width="0.5703125" style="177" customWidth="1"/>
    <col min="1876" max="1876" width="2.140625" style="177" customWidth="1"/>
    <col min="1877" max="1877" width="0.5703125" style="177" customWidth="1"/>
    <col min="1878" max="1878" width="1.7109375" style="177" customWidth="1"/>
    <col min="1879" max="1879" width="2.42578125" style="177" customWidth="1"/>
    <col min="1880" max="1880" width="1.28515625" style="177" customWidth="1"/>
    <col min="1881"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42578125" style="177" customWidth="1"/>
    <col min="2054" max="2054" width="0.5703125" style="177" customWidth="1"/>
    <col min="2055" max="2074" width="0.7109375" style="177" customWidth="1"/>
    <col min="2075" max="2075" width="0.5703125" style="177" customWidth="1"/>
    <col min="2076" max="2076" width="2.710937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14062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140625" style="177" customWidth="1"/>
    <col min="2111" max="2111" width="0.5703125" style="177" customWidth="1"/>
    <col min="2112" max="2112" width="2.140625" style="177" customWidth="1"/>
    <col min="2113" max="2113" width="0.5703125" style="177" customWidth="1"/>
    <col min="2114" max="2114" width="2.140625" style="177" customWidth="1"/>
    <col min="2115" max="2115" width="0.5703125" style="177" customWidth="1"/>
    <col min="2116" max="2116" width="2.140625" style="177" customWidth="1"/>
    <col min="2117" max="2117" width="0.5703125" style="177" customWidth="1"/>
    <col min="2118" max="2118" width="2.140625" style="177" customWidth="1"/>
    <col min="2119" max="2119" width="0.5703125" style="177" customWidth="1"/>
    <col min="2120" max="2120" width="2.140625" style="177" customWidth="1"/>
    <col min="2121" max="2121" width="0.5703125" style="177" customWidth="1"/>
    <col min="2122" max="2122" width="2.140625" style="177" customWidth="1"/>
    <col min="2123" max="2123" width="0.5703125" style="177" customWidth="1"/>
    <col min="2124" max="2124" width="2.140625" style="177" customWidth="1"/>
    <col min="2125" max="2125" width="0.5703125" style="177" customWidth="1"/>
    <col min="2126" max="2126" width="2.140625" style="177" customWidth="1"/>
    <col min="2127" max="2127" width="0.5703125" style="177" customWidth="1"/>
    <col min="2128" max="2128" width="2.140625" style="177" customWidth="1"/>
    <col min="2129" max="2129" width="0.5703125" style="177" customWidth="1"/>
    <col min="2130" max="2130" width="2.140625" style="177" customWidth="1"/>
    <col min="2131" max="2131" width="0.5703125" style="177" customWidth="1"/>
    <col min="2132" max="2132" width="2.140625" style="177" customWidth="1"/>
    <col min="2133" max="2133" width="0.5703125" style="177" customWidth="1"/>
    <col min="2134" max="2134" width="1.7109375" style="177" customWidth="1"/>
    <col min="2135" max="2135" width="2.42578125" style="177" customWidth="1"/>
    <col min="2136" max="2136" width="1.28515625" style="177" customWidth="1"/>
    <col min="2137"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42578125" style="177" customWidth="1"/>
    <col min="2310" max="2310" width="0.5703125" style="177" customWidth="1"/>
    <col min="2311" max="2330" width="0.7109375" style="177" customWidth="1"/>
    <col min="2331" max="2331" width="0.5703125" style="177" customWidth="1"/>
    <col min="2332" max="2332" width="2.710937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14062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140625" style="177" customWidth="1"/>
    <col min="2367" max="2367" width="0.5703125" style="177" customWidth="1"/>
    <col min="2368" max="2368" width="2.140625" style="177" customWidth="1"/>
    <col min="2369" max="2369" width="0.5703125" style="177" customWidth="1"/>
    <col min="2370" max="2370" width="2.140625" style="177" customWidth="1"/>
    <col min="2371" max="2371" width="0.5703125" style="177" customWidth="1"/>
    <col min="2372" max="2372" width="2.140625" style="177" customWidth="1"/>
    <col min="2373" max="2373" width="0.5703125" style="177" customWidth="1"/>
    <col min="2374" max="2374" width="2.140625" style="177" customWidth="1"/>
    <col min="2375" max="2375" width="0.5703125" style="177" customWidth="1"/>
    <col min="2376" max="2376" width="2.140625" style="177" customWidth="1"/>
    <col min="2377" max="2377" width="0.5703125" style="177" customWidth="1"/>
    <col min="2378" max="2378" width="2.140625" style="177" customWidth="1"/>
    <col min="2379" max="2379" width="0.5703125" style="177" customWidth="1"/>
    <col min="2380" max="2380" width="2.140625" style="177" customWidth="1"/>
    <col min="2381" max="2381" width="0.5703125" style="177" customWidth="1"/>
    <col min="2382" max="2382" width="2.140625" style="177" customWidth="1"/>
    <col min="2383" max="2383" width="0.5703125" style="177" customWidth="1"/>
    <col min="2384" max="2384" width="2.140625" style="177" customWidth="1"/>
    <col min="2385" max="2385" width="0.5703125" style="177" customWidth="1"/>
    <col min="2386" max="2386" width="2.140625" style="177" customWidth="1"/>
    <col min="2387" max="2387" width="0.5703125" style="177" customWidth="1"/>
    <col min="2388" max="2388" width="2.140625" style="177" customWidth="1"/>
    <col min="2389" max="2389" width="0.5703125" style="177" customWidth="1"/>
    <col min="2390" max="2390" width="1.7109375" style="177" customWidth="1"/>
    <col min="2391" max="2391" width="2.42578125" style="177" customWidth="1"/>
    <col min="2392" max="2392" width="1.28515625" style="177" customWidth="1"/>
    <col min="2393"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42578125" style="177" customWidth="1"/>
    <col min="2566" max="2566" width="0.5703125" style="177" customWidth="1"/>
    <col min="2567" max="2586" width="0.7109375" style="177" customWidth="1"/>
    <col min="2587" max="2587" width="0.5703125" style="177" customWidth="1"/>
    <col min="2588" max="2588" width="2.710937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14062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140625" style="177" customWidth="1"/>
    <col min="2623" max="2623" width="0.5703125" style="177" customWidth="1"/>
    <col min="2624" max="2624" width="2.140625" style="177" customWidth="1"/>
    <col min="2625" max="2625" width="0.5703125" style="177" customWidth="1"/>
    <col min="2626" max="2626" width="2.140625" style="177" customWidth="1"/>
    <col min="2627" max="2627" width="0.5703125" style="177" customWidth="1"/>
    <col min="2628" max="2628" width="2.140625" style="177" customWidth="1"/>
    <col min="2629" max="2629" width="0.5703125" style="177" customWidth="1"/>
    <col min="2630" max="2630" width="2.140625" style="177" customWidth="1"/>
    <col min="2631" max="2631" width="0.5703125" style="177" customWidth="1"/>
    <col min="2632" max="2632" width="2.140625" style="177" customWidth="1"/>
    <col min="2633" max="2633" width="0.5703125" style="177" customWidth="1"/>
    <col min="2634" max="2634" width="2.140625" style="177" customWidth="1"/>
    <col min="2635" max="2635" width="0.5703125" style="177" customWidth="1"/>
    <col min="2636" max="2636" width="2.140625" style="177" customWidth="1"/>
    <col min="2637" max="2637" width="0.5703125" style="177" customWidth="1"/>
    <col min="2638" max="2638" width="2.140625" style="177" customWidth="1"/>
    <col min="2639" max="2639" width="0.5703125" style="177" customWidth="1"/>
    <col min="2640" max="2640" width="2.140625" style="177" customWidth="1"/>
    <col min="2641" max="2641" width="0.5703125" style="177" customWidth="1"/>
    <col min="2642" max="2642" width="2.140625" style="177" customWidth="1"/>
    <col min="2643" max="2643" width="0.5703125" style="177" customWidth="1"/>
    <col min="2644" max="2644" width="2.140625" style="177" customWidth="1"/>
    <col min="2645" max="2645" width="0.5703125" style="177" customWidth="1"/>
    <col min="2646" max="2646" width="1.7109375" style="177" customWidth="1"/>
    <col min="2647" max="2647" width="2.42578125" style="177" customWidth="1"/>
    <col min="2648" max="2648" width="1.28515625" style="177" customWidth="1"/>
    <col min="2649"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42578125" style="177" customWidth="1"/>
    <col min="2822" max="2822" width="0.5703125" style="177" customWidth="1"/>
    <col min="2823" max="2842" width="0.7109375" style="177" customWidth="1"/>
    <col min="2843" max="2843" width="0.5703125" style="177" customWidth="1"/>
    <col min="2844" max="2844" width="2.710937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14062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140625" style="177" customWidth="1"/>
    <col min="2879" max="2879" width="0.5703125" style="177" customWidth="1"/>
    <col min="2880" max="2880" width="2.140625" style="177" customWidth="1"/>
    <col min="2881" max="2881" width="0.5703125" style="177" customWidth="1"/>
    <col min="2882" max="2882" width="2.140625" style="177" customWidth="1"/>
    <col min="2883" max="2883" width="0.5703125" style="177" customWidth="1"/>
    <col min="2884" max="2884" width="2.140625" style="177" customWidth="1"/>
    <col min="2885" max="2885" width="0.5703125" style="177" customWidth="1"/>
    <col min="2886" max="2886" width="2.140625" style="177" customWidth="1"/>
    <col min="2887" max="2887" width="0.5703125" style="177" customWidth="1"/>
    <col min="2888" max="2888" width="2.140625" style="177" customWidth="1"/>
    <col min="2889" max="2889" width="0.5703125" style="177" customWidth="1"/>
    <col min="2890" max="2890" width="2.140625" style="177" customWidth="1"/>
    <col min="2891" max="2891" width="0.5703125" style="177" customWidth="1"/>
    <col min="2892" max="2892" width="2.140625" style="177" customWidth="1"/>
    <col min="2893" max="2893" width="0.5703125" style="177" customWidth="1"/>
    <col min="2894" max="2894" width="2.140625" style="177" customWidth="1"/>
    <col min="2895" max="2895" width="0.5703125" style="177" customWidth="1"/>
    <col min="2896" max="2896" width="2.140625" style="177" customWidth="1"/>
    <col min="2897" max="2897" width="0.5703125" style="177" customWidth="1"/>
    <col min="2898" max="2898" width="2.140625" style="177" customWidth="1"/>
    <col min="2899" max="2899" width="0.5703125" style="177" customWidth="1"/>
    <col min="2900" max="2900" width="2.140625" style="177" customWidth="1"/>
    <col min="2901" max="2901" width="0.5703125" style="177" customWidth="1"/>
    <col min="2902" max="2902" width="1.7109375" style="177" customWidth="1"/>
    <col min="2903" max="2903" width="2.42578125" style="177" customWidth="1"/>
    <col min="2904" max="2904" width="1.28515625" style="177" customWidth="1"/>
    <col min="2905"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42578125" style="177" customWidth="1"/>
    <col min="3078" max="3078" width="0.5703125" style="177" customWidth="1"/>
    <col min="3079" max="3098" width="0.7109375" style="177" customWidth="1"/>
    <col min="3099" max="3099" width="0.5703125" style="177" customWidth="1"/>
    <col min="3100" max="3100" width="2.710937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14062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140625" style="177" customWidth="1"/>
    <col min="3135" max="3135" width="0.5703125" style="177" customWidth="1"/>
    <col min="3136" max="3136" width="2.140625" style="177" customWidth="1"/>
    <col min="3137" max="3137" width="0.5703125" style="177" customWidth="1"/>
    <col min="3138" max="3138" width="2.140625" style="177" customWidth="1"/>
    <col min="3139" max="3139" width="0.5703125" style="177" customWidth="1"/>
    <col min="3140" max="3140" width="2.140625" style="177" customWidth="1"/>
    <col min="3141" max="3141" width="0.5703125" style="177" customWidth="1"/>
    <col min="3142" max="3142" width="2.140625" style="177" customWidth="1"/>
    <col min="3143" max="3143" width="0.5703125" style="177" customWidth="1"/>
    <col min="3144" max="3144" width="2.140625" style="177" customWidth="1"/>
    <col min="3145" max="3145" width="0.5703125" style="177" customWidth="1"/>
    <col min="3146" max="3146" width="2.140625" style="177" customWidth="1"/>
    <col min="3147" max="3147" width="0.5703125" style="177" customWidth="1"/>
    <col min="3148" max="3148" width="2.140625" style="177" customWidth="1"/>
    <col min="3149" max="3149" width="0.5703125" style="177" customWidth="1"/>
    <col min="3150" max="3150" width="2.140625" style="177" customWidth="1"/>
    <col min="3151" max="3151" width="0.5703125" style="177" customWidth="1"/>
    <col min="3152" max="3152" width="2.140625" style="177" customWidth="1"/>
    <col min="3153" max="3153" width="0.5703125" style="177" customWidth="1"/>
    <col min="3154" max="3154" width="2.140625" style="177" customWidth="1"/>
    <col min="3155" max="3155" width="0.5703125" style="177" customWidth="1"/>
    <col min="3156" max="3156" width="2.140625" style="177" customWidth="1"/>
    <col min="3157" max="3157" width="0.5703125" style="177" customWidth="1"/>
    <col min="3158" max="3158" width="1.7109375" style="177" customWidth="1"/>
    <col min="3159" max="3159" width="2.42578125" style="177" customWidth="1"/>
    <col min="3160" max="3160" width="1.28515625" style="177" customWidth="1"/>
    <col min="3161"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42578125" style="177" customWidth="1"/>
    <col min="3334" max="3334" width="0.5703125" style="177" customWidth="1"/>
    <col min="3335" max="3354" width="0.7109375" style="177" customWidth="1"/>
    <col min="3355" max="3355" width="0.5703125" style="177" customWidth="1"/>
    <col min="3356" max="3356" width="2.710937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14062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140625" style="177" customWidth="1"/>
    <col min="3391" max="3391" width="0.5703125" style="177" customWidth="1"/>
    <col min="3392" max="3392" width="2.140625" style="177" customWidth="1"/>
    <col min="3393" max="3393" width="0.5703125" style="177" customWidth="1"/>
    <col min="3394" max="3394" width="2.140625" style="177" customWidth="1"/>
    <col min="3395" max="3395" width="0.5703125" style="177" customWidth="1"/>
    <col min="3396" max="3396" width="2.140625" style="177" customWidth="1"/>
    <col min="3397" max="3397" width="0.5703125" style="177" customWidth="1"/>
    <col min="3398" max="3398" width="2.140625" style="177" customWidth="1"/>
    <col min="3399" max="3399" width="0.5703125" style="177" customWidth="1"/>
    <col min="3400" max="3400" width="2.140625" style="177" customWidth="1"/>
    <col min="3401" max="3401" width="0.5703125" style="177" customWidth="1"/>
    <col min="3402" max="3402" width="2.140625" style="177" customWidth="1"/>
    <col min="3403" max="3403" width="0.5703125" style="177" customWidth="1"/>
    <col min="3404" max="3404" width="2.140625" style="177" customWidth="1"/>
    <col min="3405" max="3405" width="0.5703125" style="177" customWidth="1"/>
    <col min="3406" max="3406" width="2.140625" style="177" customWidth="1"/>
    <col min="3407" max="3407" width="0.5703125" style="177" customWidth="1"/>
    <col min="3408" max="3408" width="2.140625" style="177" customWidth="1"/>
    <col min="3409" max="3409" width="0.5703125" style="177" customWidth="1"/>
    <col min="3410" max="3410" width="2.140625" style="177" customWidth="1"/>
    <col min="3411" max="3411" width="0.5703125" style="177" customWidth="1"/>
    <col min="3412" max="3412" width="2.140625" style="177" customWidth="1"/>
    <col min="3413" max="3413" width="0.5703125" style="177" customWidth="1"/>
    <col min="3414" max="3414" width="1.7109375" style="177" customWidth="1"/>
    <col min="3415" max="3415" width="2.42578125" style="177" customWidth="1"/>
    <col min="3416" max="3416" width="1.28515625" style="177" customWidth="1"/>
    <col min="3417"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42578125" style="177" customWidth="1"/>
    <col min="3590" max="3590" width="0.5703125" style="177" customWidth="1"/>
    <col min="3591" max="3610" width="0.7109375" style="177" customWidth="1"/>
    <col min="3611" max="3611" width="0.5703125" style="177" customWidth="1"/>
    <col min="3612" max="3612" width="2.710937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14062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140625" style="177" customWidth="1"/>
    <col min="3647" max="3647" width="0.5703125" style="177" customWidth="1"/>
    <col min="3648" max="3648" width="2.140625" style="177" customWidth="1"/>
    <col min="3649" max="3649" width="0.5703125" style="177" customWidth="1"/>
    <col min="3650" max="3650" width="2.140625" style="177" customWidth="1"/>
    <col min="3651" max="3651" width="0.5703125" style="177" customWidth="1"/>
    <col min="3652" max="3652" width="2.140625" style="177" customWidth="1"/>
    <col min="3653" max="3653" width="0.5703125" style="177" customWidth="1"/>
    <col min="3654" max="3654" width="2.140625" style="177" customWidth="1"/>
    <col min="3655" max="3655" width="0.5703125" style="177" customWidth="1"/>
    <col min="3656" max="3656" width="2.140625" style="177" customWidth="1"/>
    <col min="3657" max="3657" width="0.5703125" style="177" customWidth="1"/>
    <col min="3658" max="3658" width="2.140625" style="177" customWidth="1"/>
    <col min="3659" max="3659" width="0.5703125" style="177" customWidth="1"/>
    <col min="3660" max="3660" width="2.140625" style="177" customWidth="1"/>
    <col min="3661" max="3661" width="0.5703125" style="177" customWidth="1"/>
    <col min="3662" max="3662" width="2.140625" style="177" customWidth="1"/>
    <col min="3663" max="3663" width="0.5703125" style="177" customWidth="1"/>
    <col min="3664" max="3664" width="2.140625" style="177" customWidth="1"/>
    <col min="3665" max="3665" width="0.5703125" style="177" customWidth="1"/>
    <col min="3666" max="3666" width="2.140625" style="177" customWidth="1"/>
    <col min="3667" max="3667" width="0.5703125" style="177" customWidth="1"/>
    <col min="3668" max="3668" width="2.140625" style="177" customWidth="1"/>
    <col min="3669" max="3669" width="0.5703125" style="177" customWidth="1"/>
    <col min="3670" max="3670" width="1.7109375" style="177" customWidth="1"/>
    <col min="3671" max="3671" width="2.42578125" style="177" customWidth="1"/>
    <col min="3672" max="3672" width="1.28515625" style="177" customWidth="1"/>
    <col min="3673"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42578125" style="177" customWidth="1"/>
    <col min="3846" max="3846" width="0.5703125" style="177" customWidth="1"/>
    <col min="3847" max="3866" width="0.7109375" style="177" customWidth="1"/>
    <col min="3867" max="3867" width="0.5703125" style="177" customWidth="1"/>
    <col min="3868" max="3868" width="2.710937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14062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140625" style="177" customWidth="1"/>
    <col min="3903" max="3903" width="0.5703125" style="177" customWidth="1"/>
    <col min="3904" max="3904" width="2.140625" style="177" customWidth="1"/>
    <col min="3905" max="3905" width="0.5703125" style="177" customWidth="1"/>
    <col min="3906" max="3906" width="2.140625" style="177" customWidth="1"/>
    <col min="3907" max="3907" width="0.5703125" style="177" customWidth="1"/>
    <col min="3908" max="3908" width="2.140625" style="177" customWidth="1"/>
    <col min="3909" max="3909" width="0.5703125" style="177" customWidth="1"/>
    <col min="3910" max="3910" width="2.140625" style="177" customWidth="1"/>
    <col min="3911" max="3911" width="0.5703125" style="177" customWidth="1"/>
    <col min="3912" max="3912" width="2.140625" style="177" customWidth="1"/>
    <col min="3913" max="3913" width="0.5703125" style="177" customWidth="1"/>
    <col min="3914" max="3914" width="2.140625" style="177" customWidth="1"/>
    <col min="3915" max="3915" width="0.5703125" style="177" customWidth="1"/>
    <col min="3916" max="3916" width="2.140625" style="177" customWidth="1"/>
    <col min="3917" max="3917" width="0.5703125" style="177" customWidth="1"/>
    <col min="3918" max="3918" width="2.140625" style="177" customWidth="1"/>
    <col min="3919" max="3919" width="0.5703125" style="177" customWidth="1"/>
    <col min="3920" max="3920" width="2.140625" style="177" customWidth="1"/>
    <col min="3921" max="3921" width="0.5703125" style="177" customWidth="1"/>
    <col min="3922" max="3922" width="2.140625" style="177" customWidth="1"/>
    <col min="3923" max="3923" width="0.5703125" style="177" customWidth="1"/>
    <col min="3924" max="3924" width="2.140625" style="177" customWidth="1"/>
    <col min="3925" max="3925" width="0.5703125" style="177" customWidth="1"/>
    <col min="3926" max="3926" width="1.7109375" style="177" customWidth="1"/>
    <col min="3927" max="3927" width="2.42578125" style="177" customWidth="1"/>
    <col min="3928" max="3928" width="1.28515625" style="177" customWidth="1"/>
    <col min="3929"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42578125" style="177" customWidth="1"/>
    <col min="4102" max="4102" width="0.5703125" style="177" customWidth="1"/>
    <col min="4103" max="4122" width="0.7109375" style="177" customWidth="1"/>
    <col min="4123" max="4123" width="0.5703125" style="177" customWidth="1"/>
    <col min="4124" max="4124" width="2.710937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14062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140625" style="177" customWidth="1"/>
    <col min="4159" max="4159" width="0.5703125" style="177" customWidth="1"/>
    <col min="4160" max="4160" width="2.140625" style="177" customWidth="1"/>
    <col min="4161" max="4161" width="0.5703125" style="177" customWidth="1"/>
    <col min="4162" max="4162" width="2.140625" style="177" customWidth="1"/>
    <col min="4163" max="4163" width="0.5703125" style="177" customWidth="1"/>
    <col min="4164" max="4164" width="2.140625" style="177" customWidth="1"/>
    <col min="4165" max="4165" width="0.5703125" style="177" customWidth="1"/>
    <col min="4166" max="4166" width="2.140625" style="177" customWidth="1"/>
    <col min="4167" max="4167" width="0.5703125" style="177" customWidth="1"/>
    <col min="4168" max="4168" width="2.140625" style="177" customWidth="1"/>
    <col min="4169" max="4169" width="0.5703125" style="177" customWidth="1"/>
    <col min="4170" max="4170" width="2.140625" style="177" customWidth="1"/>
    <col min="4171" max="4171" width="0.5703125" style="177" customWidth="1"/>
    <col min="4172" max="4172" width="2.140625" style="177" customWidth="1"/>
    <col min="4173" max="4173" width="0.5703125" style="177" customWidth="1"/>
    <col min="4174" max="4174" width="2.140625" style="177" customWidth="1"/>
    <col min="4175" max="4175" width="0.5703125" style="177" customWidth="1"/>
    <col min="4176" max="4176" width="2.140625" style="177" customWidth="1"/>
    <col min="4177" max="4177" width="0.5703125" style="177" customWidth="1"/>
    <col min="4178" max="4178" width="2.140625" style="177" customWidth="1"/>
    <col min="4179" max="4179" width="0.5703125" style="177" customWidth="1"/>
    <col min="4180" max="4180" width="2.140625" style="177" customWidth="1"/>
    <col min="4181" max="4181" width="0.5703125" style="177" customWidth="1"/>
    <col min="4182" max="4182" width="1.7109375" style="177" customWidth="1"/>
    <col min="4183" max="4183" width="2.42578125" style="177" customWidth="1"/>
    <col min="4184" max="4184" width="1.28515625" style="177" customWidth="1"/>
    <col min="4185"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42578125" style="177" customWidth="1"/>
    <col min="4358" max="4358" width="0.5703125" style="177" customWidth="1"/>
    <col min="4359" max="4378" width="0.7109375" style="177" customWidth="1"/>
    <col min="4379" max="4379" width="0.5703125" style="177" customWidth="1"/>
    <col min="4380" max="4380" width="2.710937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14062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140625" style="177" customWidth="1"/>
    <col min="4415" max="4415" width="0.5703125" style="177" customWidth="1"/>
    <col min="4416" max="4416" width="2.140625" style="177" customWidth="1"/>
    <col min="4417" max="4417" width="0.5703125" style="177" customWidth="1"/>
    <col min="4418" max="4418" width="2.140625" style="177" customWidth="1"/>
    <col min="4419" max="4419" width="0.5703125" style="177" customWidth="1"/>
    <col min="4420" max="4420" width="2.140625" style="177" customWidth="1"/>
    <col min="4421" max="4421" width="0.5703125" style="177" customWidth="1"/>
    <col min="4422" max="4422" width="2.140625" style="177" customWidth="1"/>
    <col min="4423" max="4423" width="0.5703125" style="177" customWidth="1"/>
    <col min="4424" max="4424" width="2.140625" style="177" customWidth="1"/>
    <col min="4425" max="4425" width="0.5703125" style="177" customWidth="1"/>
    <col min="4426" max="4426" width="2.140625" style="177" customWidth="1"/>
    <col min="4427" max="4427" width="0.5703125" style="177" customWidth="1"/>
    <col min="4428" max="4428" width="2.140625" style="177" customWidth="1"/>
    <col min="4429" max="4429" width="0.5703125" style="177" customWidth="1"/>
    <col min="4430" max="4430" width="2.140625" style="177" customWidth="1"/>
    <col min="4431" max="4431" width="0.5703125" style="177" customWidth="1"/>
    <col min="4432" max="4432" width="2.140625" style="177" customWidth="1"/>
    <col min="4433" max="4433" width="0.5703125" style="177" customWidth="1"/>
    <col min="4434" max="4434" width="2.140625" style="177" customWidth="1"/>
    <col min="4435" max="4435" width="0.5703125" style="177" customWidth="1"/>
    <col min="4436" max="4436" width="2.140625" style="177" customWidth="1"/>
    <col min="4437" max="4437" width="0.5703125" style="177" customWidth="1"/>
    <col min="4438" max="4438" width="1.7109375" style="177" customWidth="1"/>
    <col min="4439" max="4439" width="2.42578125" style="177" customWidth="1"/>
    <col min="4440" max="4440" width="1.28515625" style="177" customWidth="1"/>
    <col min="4441"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42578125" style="177" customWidth="1"/>
    <col min="4614" max="4614" width="0.5703125" style="177" customWidth="1"/>
    <col min="4615" max="4634" width="0.7109375" style="177" customWidth="1"/>
    <col min="4635" max="4635" width="0.5703125" style="177" customWidth="1"/>
    <col min="4636" max="4636" width="2.710937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14062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140625" style="177" customWidth="1"/>
    <col min="4671" max="4671" width="0.5703125" style="177" customWidth="1"/>
    <col min="4672" max="4672" width="2.140625" style="177" customWidth="1"/>
    <col min="4673" max="4673" width="0.5703125" style="177" customWidth="1"/>
    <col min="4674" max="4674" width="2.140625" style="177" customWidth="1"/>
    <col min="4675" max="4675" width="0.5703125" style="177" customWidth="1"/>
    <col min="4676" max="4676" width="2.140625" style="177" customWidth="1"/>
    <col min="4677" max="4677" width="0.5703125" style="177" customWidth="1"/>
    <col min="4678" max="4678" width="2.140625" style="177" customWidth="1"/>
    <col min="4679" max="4679" width="0.5703125" style="177" customWidth="1"/>
    <col min="4680" max="4680" width="2.140625" style="177" customWidth="1"/>
    <col min="4681" max="4681" width="0.5703125" style="177" customWidth="1"/>
    <col min="4682" max="4682" width="2.140625" style="177" customWidth="1"/>
    <col min="4683" max="4683" width="0.5703125" style="177" customWidth="1"/>
    <col min="4684" max="4684" width="2.140625" style="177" customWidth="1"/>
    <col min="4685" max="4685" width="0.5703125" style="177" customWidth="1"/>
    <col min="4686" max="4686" width="2.140625" style="177" customWidth="1"/>
    <col min="4687" max="4687" width="0.5703125" style="177" customWidth="1"/>
    <col min="4688" max="4688" width="2.140625" style="177" customWidth="1"/>
    <col min="4689" max="4689" width="0.5703125" style="177" customWidth="1"/>
    <col min="4690" max="4690" width="2.140625" style="177" customWidth="1"/>
    <col min="4691" max="4691" width="0.5703125" style="177" customWidth="1"/>
    <col min="4692" max="4692" width="2.140625" style="177" customWidth="1"/>
    <col min="4693" max="4693" width="0.5703125" style="177" customWidth="1"/>
    <col min="4694" max="4694" width="1.7109375" style="177" customWidth="1"/>
    <col min="4695" max="4695" width="2.42578125" style="177" customWidth="1"/>
    <col min="4696" max="4696" width="1.28515625" style="177" customWidth="1"/>
    <col min="4697"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42578125" style="177" customWidth="1"/>
    <col min="4870" max="4870" width="0.5703125" style="177" customWidth="1"/>
    <col min="4871" max="4890" width="0.7109375" style="177" customWidth="1"/>
    <col min="4891" max="4891" width="0.5703125" style="177" customWidth="1"/>
    <col min="4892" max="4892" width="2.710937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14062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140625" style="177" customWidth="1"/>
    <col min="4927" max="4927" width="0.5703125" style="177" customWidth="1"/>
    <col min="4928" max="4928" width="2.140625" style="177" customWidth="1"/>
    <col min="4929" max="4929" width="0.5703125" style="177" customWidth="1"/>
    <col min="4930" max="4930" width="2.140625" style="177" customWidth="1"/>
    <col min="4931" max="4931" width="0.5703125" style="177" customWidth="1"/>
    <col min="4932" max="4932" width="2.140625" style="177" customWidth="1"/>
    <col min="4933" max="4933" width="0.5703125" style="177" customWidth="1"/>
    <col min="4934" max="4934" width="2.140625" style="177" customWidth="1"/>
    <col min="4935" max="4935" width="0.5703125" style="177" customWidth="1"/>
    <col min="4936" max="4936" width="2.140625" style="177" customWidth="1"/>
    <col min="4937" max="4937" width="0.5703125" style="177" customWidth="1"/>
    <col min="4938" max="4938" width="2.140625" style="177" customWidth="1"/>
    <col min="4939" max="4939" width="0.5703125" style="177" customWidth="1"/>
    <col min="4940" max="4940" width="2.140625" style="177" customWidth="1"/>
    <col min="4941" max="4941" width="0.5703125" style="177" customWidth="1"/>
    <col min="4942" max="4942" width="2.140625" style="177" customWidth="1"/>
    <col min="4943" max="4943" width="0.5703125" style="177" customWidth="1"/>
    <col min="4944" max="4944" width="2.140625" style="177" customWidth="1"/>
    <col min="4945" max="4945" width="0.5703125" style="177" customWidth="1"/>
    <col min="4946" max="4946" width="2.140625" style="177" customWidth="1"/>
    <col min="4947" max="4947" width="0.5703125" style="177" customWidth="1"/>
    <col min="4948" max="4948" width="2.140625" style="177" customWidth="1"/>
    <col min="4949" max="4949" width="0.5703125" style="177" customWidth="1"/>
    <col min="4950" max="4950" width="1.7109375" style="177" customWidth="1"/>
    <col min="4951" max="4951" width="2.42578125" style="177" customWidth="1"/>
    <col min="4952" max="4952" width="1.28515625" style="177" customWidth="1"/>
    <col min="4953"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42578125" style="177" customWidth="1"/>
    <col min="5126" max="5126" width="0.5703125" style="177" customWidth="1"/>
    <col min="5127" max="5146" width="0.7109375" style="177" customWidth="1"/>
    <col min="5147" max="5147" width="0.5703125" style="177" customWidth="1"/>
    <col min="5148" max="5148" width="2.710937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14062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140625" style="177" customWidth="1"/>
    <col min="5183" max="5183" width="0.5703125" style="177" customWidth="1"/>
    <col min="5184" max="5184" width="2.140625" style="177" customWidth="1"/>
    <col min="5185" max="5185" width="0.5703125" style="177" customWidth="1"/>
    <col min="5186" max="5186" width="2.140625" style="177" customWidth="1"/>
    <col min="5187" max="5187" width="0.5703125" style="177" customWidth="1"/>
    <col min="5188" max="5188" width="2.140625" style="177" customWidth="1"/>
    <col min="5189" max="5189" width="0.5703125" style="177" customWidth="1"/>
    <col min="5190" max="5190" width="2.140625" style="177" customWidth="1"/>
    <col min="5191" max="5191" width="0.5703125" style="177" customWidth="1"/>
    <col min="5192" max="5192" width="2.140625" style="177" customWidth="1"/>
    <col min="5193" max="5193" width="0.5703125" style="177" customWidth="1"/>
    <col min="5194" max="5194" width="2.140625" style="177" customWidth="1"/>
    <col min="5195" max="5195" width="0.5703125" style="177" customWidth="1"/>
    <col min="5196" max="5196" width="2.140625" style="177" customWidth="1"/>
    <col min="5197" max="5197" width="0.5703125" style="177" customWidth="1"/>
    <col min="5198" max="5198" width="2.140625" style="177" customWidth="1"/>
    <col min="5199" max="5199" width="0.5703125" style="177" customWidth="1"/>
    <col min="5200" max="5200" width="2.140625" style="177" customWidth="1"/>
    <col min="5201" max="5201" width="0.5703125" style="177" customWidth="1"/>
    <col min="5202" max="5202" width="2.140625" style="177" customWidth="1"/>
    <col min="5203" max="5203" width="0.5703125" style="177" customWidth="1"/>
    <col min="5204" max="5204" width="2.140625" style="177" customWidth="1"/>
    <col min="5205" max="5205" width="0.5703125" style="177" customWidth="1"/>
    <col min="5206" max="5206" width="1.7109375" style="177" customWidth="1"/>
    <col min="5207" max="5207" width="2.42578125" style="177" customWidth="1"/>
    <col min="5208" max="5208" width="1.28515625" style="177" customWidth="1"/>
    <col min="5209"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42578125" style="177" customWidth="1"/>
    <col min="5382" max="5382" width="0.5703125" style="177" customWidth="1"/>
    <col min="5383" max="5402" width="0.7109375" style="177" customWidth="1"/>
    <col min="5403" max="5403" width="0.5703125" style="177" customWidth="1"/>
    <col min="5404" max="5404" width="2.710937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14062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140625" style="177" customWidth="1"/>
    <col min="5439" max="5439" width="0.5703125" style="177" customWidth="1"/>
    <col min="5440" max="5440" width="2.140625" style="177" customWidth="1"/>
    <col min="5441" max="5441" width="0.5703125" style="177" customWidth="1"/>
    <col min="5442" max="5442" width="2.140625" style="177" customWidth="1"/>
    <col min="5443" max="5443" width="0.5703125" style="177" customWidth="1"/>
    <col min="5444" max="5444" width="2.140625" style="177" customWidth="1"/>
    <col min="5445" max="5445" width="0.5703125" style="177" customWidth="1"/>
    <col min="5446" max="5446" width="2.140625" style="177" customWidth="1"/>
    <col min="5447" max="5447" width="0.5703125" style="177" customWidth="1"/>
    <col min="5448" max="5448" width="2.140625" style="177" customWidth="1"/>
    <col min="5449" max="5449" width="0.5703125" style="177" customWidth="1"/>
    <col min="5450" max="5450" width="2.140625" style="177" customWidth="1"/>
    <col min="5451" max="5451" width="0.5703125" style="177" customWidth="1"/>
    <col min="5452" max="5452" width="2.140625" style="177" customWidth="1"/>
    <col min="5453" max="5453" width="0.5703125" style="177" customWidth="1"/>
    <col min="5454" max="5454" width="2.140625" style="177" customWidth="1"/>
    <col min="5455" max="5455" width="0.5703125" style="177" customWidth="1"/>
    <col min="5456" max="5456" width="2.140625" style="177" customWidth="1"/>
    <col min="5457" max="5457" width="0.5703125" style="177" customWidth="1"/>
    <col min="5458" max="5458" width="2.140625" style="177" customWidth="1"/>
    <col min="5459" max="5459" width="0.5703125" style="177" customWidth="1"/>
    <col min="5460" max="5460" width="2.140625" style="177" customWidth="1"/>
    <col min="5461" max="5461" width="0.5703125" style="177" customWidth="1"/>
    <col min="5462" max="5462" width="1.7109375" style="177" customWidth="1"/>
    <col min="5463" max="5463" width="2.42578125" style="177" customWidth="1"/>
    <col min="5464" max="5464" width="1.28515625" style="177" customWidth="1"/>
    <col min="5465"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42578125" style="177" customWidth="1"/>
    <col min="5638" max="5638" width="0.5703125" style="177" customWidth="1"/>
    <col min="5639" max="5658" width="0.7109375" style="177" customWidth="1"/>
    <col min="5659" max="5659" width="0.5703125" style="177" customWidth="1"/>
    <col min="5660" max="5660" width="2.710937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14062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140625" style="177" customWidth="1"/>
    <col min="5695" max="5695" width="0.5703125" style="177" customWidth="1"/>
    <col min="5696" max="5696" width="2.140625" style="177" customWidth="1"/>
    <col min="5697" max="5697" width="0.5703125" style="177" customWidth="1"/>
    <col min="5698" max="5698" width="2.140625" style="177" customWidth="1"/>
    <col min="5699" max="5699" width="0.5703125" style="177" customWidth="1"/>
    <col min="5700" max="5700" width="2.140625" style="177" customWidth="1"/>
    <col min="5701" max="5701" width="0.5703125" style="177" customWidth="1"/>
    <col min="5702" max="5702" width="2.140625" style="177" customWidth="1"/>
    <col min="5703" max="5703" width="0.5703125" style="177" customWidth="1"/>
    <col min="5704" max="5704" width="2.140625" style="177" customWidth="1"/>
    <col min="5705" max="5705" width="0.5703125" style="177" customWidth="1"/>
    <col min="5706" max="5706" width="2.140625" style="177" customWidth="1"/>
    <col min="5707" max="5707" width="0.5703125" style="177" customWidth="1"/>
    <col min="5708" max="5708" width="2.140625" style="177" customWidth="1"/>
    <col min="5709" max="5709" width="0.5703125" style="177" customWidth="1"/>
    <col min="5710" max="5710" width="2.140625" style="177" customWidth="1"/>
    <col min="5711" max="5711" width="0.5703125" style="177" customWidth="1"/>
    <col min="5712" max="5712" width="2.140625" style="177" customWidth="1"/>
    <col min="5713" max="5713" width="0.5703125" style="177" customWidth="1"/>
    <col min="5714" max="5714" width="2.140625" style="177" customWidth="1"/>
    <col min="5715" max="5715" width="0.5703125" style="177" customWidth="1"/>
    <col min="5716" max="5716" width="2.140625" style="177" customWidth="1"/>
    <col min="5717" max="5717" width="0.5703125" style="177" customWidth="1"/>
    <col min="5718" max="5718" width="1.7109375" style="177" customWidth="1"/>
    <col min="5719" max="5719" width="2.42578125" style="177" customWidth="1"/>
    <col min="5720" max="5720" width="1.28515625" style="177" customWidth="1"/>
    <col min="5721"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42578125" style="177" customWidth="1"/>
    <col min="5894" max="5894" width="0.5703125" style="177" customWidth="1"/>
    <col min="5895" max="5914" width="0.7109375" style="177" customWidth="1"/>
    <col min="5915" max="5915" width="0.5703125" style="177" customWidth="1"/>
    <col min="5916" max="5916" width="2.710937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14062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140625" style="177" customWidth="1"/>
    <col min="5951" max="5951" width="0.5703125" style="177" customWidth="1"/>
    <col min="5952" max="5952" width="2.140625" style="177" customWidth="1"/>
    <col min="5953" max="5953" width="0.5703125" style="177" customWidth="1"/>
    <col min="5954" max="5954" width="2.140625" style="177" customWidth="1"/>
    <col min="5955" max="5955" width="0.5703125" style="177" customWidth="1"/>
    <col min="5956" max="5956" width="2.140625" style="177" customWidth="1"/>
    <col min="5957" max="5957" width="0.5703125" style="177" customWidth="1"/>
    <col min="5958" max="5958" width="2.140625" style="177" customWidth="1"/>
    <col min="5959" max="5959" width="0.5703125" style="177" customWidth="1"/>
    <col min="5960" max="5960" width="2.140625" style="177" customWidth="1"/>
    <col min="5961" max="5961" width="0.5703125" style="177" customWidth="1"/>
    <col min="5962" max="5962" width="2.140625" style="177" customWidth="1"/>
    <col min="5963" max="5963" width="0.5703125" style="177" customWidth="1"/>
    <col min="5964" max="5964" width="2.140625" style="177" customWidth="1"/>
    <col min="5965" max="5965" width="0.5703125" style="177" customWidth="1"/>
    <col min="5966" max="5966" width="2.140625" style="177" customWidth="1"/>
    <col min="5967" max="5967" width="0.5703125" style="177" customWidth="1"/>
    <col min="5968" max="5968" width="2.140625" style="177" customWidth="1"/>
    <col min="5969" max="5969" width="0.5703125" style="177" customWidth="1"/>
    <col min="5970" max="5970" width="2.140625" style="177" customWidth="1"/>
    <col min="5971" max="5971" width="0.5703125" style="177" customWidth="1"/>
    <col min="5972" max="5972" width="2.140625" style="177" customWidth="1"/>
    <col min="5973" max="5973" width="0.5703125" style="177" customWidth="1"/>
    <col min="5974" max="5974" width="1.7109375" style="177" customWidth="1"/>
    <col min="5975" max="5975" width="2.42578125" style="177" customWidth="1"/>
    <col min="5976" max="5976" width="1.28515625" style="177" customWidth="1"/>
    <col min="5977"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42578125" style="177" customWidth="1"/>
    <col min="6150" max="6150" width="0.5703125" style="177" customWidth="1"/>
    <col min="6151" max="6170" width="0.7109375" style="177" customWidth="1"/>
    <col min="6171" max="6171" width="0.5703125" style="177" customWidth="1"/>
    <col min="6172" max="6172" width="2.710937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14062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140625" style="177" customWidth="1"/>
    <col min="6207" max="6207" width="0.5703125" style="177" customWidth="1"/>
    <col min="6208" max="6208" width="2.140625" style="177" customWidth="1"/>
    <col min="6209" max="6209" width="0.5703125" style="177" customWidth="1"/>
    <col min="6210" max="6210" width="2.140625" style="177" customWidth="1"/>
    <col min="6211" max="6211" width="0.5703125" style="177" customWidth="1"/>
    <col min="6212" max="6212" width="2.140625" style="177" customWidth="1"/>
    <col min="6213" max="6213" width="0.5703125" style="177" customWidth="1"/>
    <col min="6214" max="6214" width="2.140625" style="177" customWidth="1"/>
    <col min="6215" max="6215" width="0.5703125" style="177" customWidth="1"/>
    <col min="6216" max="6216" width="2.140625" style="177" customWidth="1"/>
    <col min="6217" max="6217" width="0.5703125" style="177" customWidth="1"/>
    <col min="6218" max="6218" width="2.140625" style="177" customWidth="1"/>
    <col min="6219" max="6219" width="0.5703125" style="177" customWidth="1"/>
    <col min="6220" max="6220" width="2.140625" style="177" customWidth="1"/>
    <col min="6221" max="6221" width="0.5703125" style="177" customWidth="1"/>
    <col min="6222" max="6222" width="2.140625" style="177" customWidth="1"/>
    <col min="6223" max="6223" width="0.5703125" style="177" customWidth="1"/>
    <col min="6224" max="6224" width="2.140625" style="177" customWidth="1"/>
    <col min="6225" max="6225" width="0.5703125" style="177" customWidth="1"/>
    <col min="6226" max="6226" width="2.140625" style="177" customWidth="1"/>
    <col min="6227" max="6227" width="0.5703125" style="177" customWidth="1"/>
    <col min="6228" max="6228" width="2.140625" style="177" customWidth="1"/>
    <col min="6229" max="6229" width="0.5703125" style="177" customWidth="1"/>
    <col min="6230" max="6230" width="1.7109375" style="177" customWidth="1"/>
    <col min="6231" max="6231" width="2.42578125" style="177" customWidth="1"/>
    <col min="6232" max="6232" width="1.28515625" style="177" customWidth="1"/>
    <col min="6233"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42578125" style="177" customWidth="1"/>
    <col min="6406" max="6406" width="0.5703125" style="177" customWidth="1"/>
    <col min="6407" max="6426" width="0.7109375" style="177" customWidth="1"/>
    <col min="6427" max="6427" width="0.5703125" style="177" customWidth="1"/>
    <col min="6428" max="6428" width="2.710937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14062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140625" style="177" customWidth="1"/>
    <col min="6463" max="6463" width="0.5703125" style="177" customWidth="1"/>
    <col min="6464" max="6464" width="2.140625" style="177" customWidth="1"/>
    <col min="6465" max="6465" width="0.5703125" style="177" customWidth="1"/>
    <col min="6466" max="6466" width="2.140625" style="177" customWidth="1"/>
    <col min="6467" max="6467" width="0.5703125" style="177" customWidth="1"/>
    <col min="6468" max="6468" width="2.140625" style="177" customWidth="1"/>
    <col min="6469" max="6469" width="0.5703125" style="177" customWidth="1"/>
    <col min="6470" max="6470" width="2.140625" style="177" customWidth="1"/>
    <col min="6471" max="6471" width="0.5703125" style="177" customWidth="1"/>
    <col min="6472" max="6472" width="2.140625" style="177" customWidth="1"/>
    <col min="6473" max="6473" width="0.5703125" style="177" customWidth="1"/>
    <col min="6474" max="6474" width="2.140625" style="177" customWidth="1"/>
    <col min="6475" max="6475" width="0.5703125" style="177" customWidth="1"/>
    <col min="6476" max="6476" width="2.140625" style="177" customWidth="1"/>
    <col min="6477" max="6477" width="0.5703125" style="177" customWidth="1"/>
    <col min="6478" max="6478" width="2.140625" style="177" customWidth="1"/>
    <col min="6479" max="6479" width="0.5703125" style="177" customWidth="1"/>
    <col min="6480" max="6480" width="2.140625" style="177" customWidth="1"/>
    <col min="6481" max="6481" width="0.5703125" style="177" customWidth="1"/>
    <col min="6482" max="6482" width="2.140625" style="177" customWidth="1"/>
    <col min="6483" max="6483" width="0.5703125" style="177" customWidth="1"/>
    <col min="6484" max="6484" width="2.140625" style="177" customWidth="1"/>
    <col min="6485" max="6485" width="0.5703125" style="177" customWidth="1"/>
    <col min="6486" max="6486" width="1.7109375" style="177" customWidth="1"/>
    <col min="6487" max="6487" width="2.42578125" style="177" customWidth="1"/>
    <col min="6488" max="6488" width="1.28515625" style="177" customWidth="1"/>
    <col min="6489"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42578125" style="177" customWidth="1"/>
    <col min="6662" max="6662" width="0.5703125" style="177" customWidth="1"/>
    <col min="6663" max="6682" width="0.7109375" style="177" customWidth="1"/>
    <col min="6683" max="6683" width="0.5703125" style="177" customWidth="1"/>
    <col min="6684" max="6684" width="2.710937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14062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140625" style="177" customWidth="1"/>
    <col min="6719" max="6719" width="0.5703125" style="177" customWidth="1"/>
    <col min="6720" max="6720" width="2.140625" style="177" customWidth="1"/>
    <col min="6721" max="6721" width="0.5703125" style="177" customWidth="1"/>
    <col min="6722" max="6722" width="2.140625" style="177" customWidth="1"/>
    <col min="6723" max="6723" width="0.5703125" style="177" customWidth="1"/>
    <col min="6724" max="6724" width="2.140625" style="177" customWidth="1"/>
    <col min="6725" max="6725" width="0.5703125" style="177" customWidth="1"/>
    <col min="6726" max="6726" width="2.140625" style="177" customWidth="1"/>
    <col min="6727" max="6727" width="0.5703125" style="177" customWidth="1"/>
    <col min="6728" max="6728" width="2.140625" style="177" customWidth="1"/>
    <col min="6729" max="6729" width="0.5703125" style="177" customWidth="1"/>
    <col min="6730" max="6730" width="2.140625" style="177" customWidth="1"/>
    <col min="6731" max="6731" width="0.5703125" style="177" customWidth="1"/>
    <col min="6732" max="6732" width="2.140625" style="177" customWidth="1"/>
    <col min="6733" max="6733" width="0.5703125" style="177" customWidth="1"/>
    <col min="6734" max="6734" width="2.140625" style="177" customWidth="1"/>
    <col min="6735" max="6735" width="0.5703125" style="177" customWidth="1"/>
    <col min="6736" max="6736" width="2.140625" style="177" customWidth="1"/>
    <col min="6737" max="6737" width="0.5703125" style="177" customWidth="1"/>
    <col min="6738" max="6738" width="2.140625" style="177" customWidth="1"/>
    <col min="6739" max="6739" width="0.5703125" style="177" customWidth="1"/>
    <col min="6740" max="6740" width="2.140625" style="177" customWidth="1"/>
    <col min="6741" max="6741" width="0.5703125" style="177" customWidth="1"/>
    <col min="6742" max="6742" width="1.7109375" style="177" customWidth="1"/>
    <col min="6743" max="6743" width="2.42578125" style="177" customWidth="1"/>
    <col min="6744" max="6744" width="1.28515625" style="177" customWidth="1"/>
    <col min="6745"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42578125" style="177" customWidth="1"/>
    <col min="6918" max="6918" width="0.5703125" style="177" customWidth="1"/>
    <col min="6919" max="6938" width="0.7109375" style="177" customWidth="1"/>
    <col min="6939" max="6939" width="0.5703125" style="177" customWidth="1"/>
    <col min="6940" max="6940" width="2.710937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14062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140625" style="177" customWidth="1"/>
    <col min="6975" max="6975" width="0.5703125" style="177" customWidth="1"/>
    <col min="6976" max="6976" width="2.140625" style="177" customWidth="1"/>
    <col min="6977" max="6977" width="0.5703125" style="177" customWidth="1"/>
    <col min="6978" max="6978" width="2.140625" style="177" customWidth="1"/>
    <col min="6979" max="6979" width="0.5703125" style="177" customWidth="1"/>
    <col min="6980" max="6980" width="2.140625" style="177" customWidth="1"/>
    <col min="6981" max="6981" width="0.5703125" style="177" customWidth="1"/>
    <col min="6982" max="6982" width="2.140625" style="177" customWidth="1"/>
    <col min="6983" max="6983" width="0.5703125" style="177" customWidth="1"/>
    <col min="6984" max="6984" width="2.140625" style="177" customWidth="1"/>
    <col min="6985" max="6985" width="0.5703125" style="177" customWidth="1"/>
    <col min="6986" max="6986" width="2.140625" style="177" customWidth="1"/>
    <col min="6987" max="6987" width="0.5703125" style="177" customWidth="1"/>
    <col min="6988" max="6988" width="2.140625" style="177" customWidth="1"/>
    <col min="6989" max="6989" width="0.5703125" style="177" customWidth="1"/>
    <col min="6990" max="6990" width="2.140625" style="177" customWidth="1"/>
    <col min="6991" max="6991" width="0.5703125" style="177" customWidth="1"/>
    <col min="6992" max="6992" width="2.140625" style="177" customWidth="1"/>
    <col min="6993" max="6993" width="0.5703125" style="177" customWidth="1"/>
    <col min="6994" max="6994" width="2.140625" style="177" customWidth="1"/>
    <col min="6995" max="6995" width="0.5703125" style="177" customWidth="1"/>
    <col min="6996" max="6996" width="2.140625" style="177" customWidth="1"/>
    <col min="6997" max="6997" width="0.5703125" style="177" customWidth="1"/>
    <col min="6998" max="6998" width="1.7109375" style="177" customWidth="1"/>
    <col min="6999" max="6999" width="2.42578125" style="177" customWidth="1"/>
    <col min="7000" max="7000" width="1.28515625" style="177" customWidth="1"/>
    <col min="7001"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42578125" style="177" customWidth="1"/>
    <col min="7174" max="7174" width="0.5703125" style="177" customWidth="1"/>
    <col min="7175" max="7194" width="0.7109375" style="177" customWidth="1"/>
    <col min="7195" max="7195" width="0.5703125" style="177" customWidth="1"/>
    <col min="7196" max="7196" width="2.710937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14062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140625" style="177" customWidth="1"/>
    <col min="7231" max="7231" width="0.5703125" style="177" customWidth="1"/>
    <col min="7232" max="7232" width="2.140625" style="177" customWidth="1"/>
    <col min="7233" max="7233" width="0.5703125" style="177" customWidth="1"/>
    <col min="7234" max="7234" width="2.140625" style="177" customWidth="1"/>
    <col min="7235" max="7235" width="0.5703125" style="177" customWidth="1"/>
    <col min="7236" max="7236" width="2.140625" style="177" customWidth="1"/>
    <col min="7237" max="7237" width="0.5703125" style="177" customWidth="1"/>
    <col min="7238" max="7238" width="2.140625" style="177" customWidth="1"/>
    <col min="7239" max="7239" width="0.5703125" style="177" customWidth="1"/>
    <col min="7240" max="7240" width="2.140625" style="177" customWidth="1"/>
    <col min="7241" max="7241" width="0.5703125" style="177" customWidth="1"/>
    <col min="7242" max="7242" width="2.140625" style="177" customWidth="1"/>
    <col min="7243" max="7243" width="0.5703125" style="177" customWidth="1"/>
    <col min="7244" max="7244" width="2.140625" style="177" customWidth="1"/>
    <col min="7245" max="7245" width="0.5703125" style="177" customWidth="1"/>
    <col min="7246" max="7246" width="2.140625" style="177" customWidth="1"/>
    <col min="7247" max="7247" width="0.5703125" style="177" customWidth="1"/>
    <col min="7248" max="7248" width="2.140625" style="177" customWidth="1"/>
    <col min="7249" max="7249" width="0.5703125" style="177" customWidth="1"/>
    <col min="7250" max="7250" width="2.140625" style="177" customWidth="1"/>
    <col min="7251" max="7251" width="0.5703125" style="177" customWidth="1"/>
    <col min="7252" max="7252" width="2.140625" style="177" customWidth="1"/>
    <col min="7253" max="7253" width="0.5703125" style="177" customWidth="1"/>
    <col min="7254" max="7254" width="1.7109375" style="177" customWidth="1"/>
    <col min="7255" max="7255" width="2.42578125" style="177" customWidth="1"/>
    <col min="7256" max="7256" width="1.28515625" style="177" customWidth="1"/>
    <col min="7257"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42578125" style="177" customWidth="1"/>
    <col min="7430" max="7430" width="0.5703125" style="177" customWidth="1"/>
    <col min="7431" max="7450" width="0.7109375" style="177" customWidth="1"/>
    <col min="7451" max="7451" width="0.5703125" style="177" customWidth="1"/>
    <col min="7452" max="7452" width="2.710937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14062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140625" style="177" customWidth="1"/>
    <col min="7487" max="7487" width="0.5703125" style="177" customWidth="1"/>
    <col min="7488" max="7488" width="2.140625" style="177" customWidth="1"/>
    <col min="7489" max="7489" width="0.5703125" style="177" customWidth="1"/>
    <col min="7490" max="7490" width="2.140625" style="177" customWidth="1"/>
    <col min="7491" max="7491" width="0.5703125" style="177" customWidth="1"/>
    <col min="7492" max="7492" width="2.140625" style="177" customWidth="1"/>
    <col min="7493" max="7493" width="0.5703125" style="177" customWidth="1"/>
    <col min="7494" max="7494" width="2.140625" style="177" customWidth="1"/>
    <col min="7495" max="7495" width="0.5703125" style="177" customWidth="1"/>
    <col min="7496" max="7496" width="2.140625" style="177" customWidth="1"/>
    <col min="7497" max="7497" width="0.5703125" style="177" customWidth="1"/>
    <col min="7498" max="7498" width="2.140625" style="177" customWidth="1"/>
    <col min="7499" max="7499" width="0.5703125" style="177" customWidth="1"/>
    <col min="7500" max="7500" width="2.140625" style="177" customWidth="1"/>
    <col min="7501" max="7501" width="0.5703125" style="177" customWidth="1"/>
    <col min="7502" max="7502" width="2.140625" style="177" customWidth="1"/>
    <col min="7503" max="7503" width="0.5703125" style="177" customWidth="1"/>
    <col min="7504" max="7504" width="2.140625" style="177" customWidth="1"/>
    <col min="7505" max="7505" width="0.5703125" style="177" customWidth="1"/>
    <col min="7506" max="7506" width="2.140625" style="177" customWidth="1"/>
    <col min="7507" max="7507" width="0.5703125" style="177" customWidth="1"/>
    <col min="7508" max="7508" width="2.140625" style="177" customWidth="1"/>
    <col min="7509" max="7509" width="0.5703125" style="177" customWidth="1"/>
    <col min="7510" max="7510" width="1.7109375" style="177" customWidth="1"/>
    <col min="7511" max="7511" width="2.42578125" style="177" customWidth="1"/>
    <col min="7512" max="7512" width="1.28515625" style="177" customWidth="1"/>
    <col min="7513"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42578125" style="177" customWidth="1"/>
    <col min="7686" max="7686" width="0.5703125" style="177" customWidth="1"/>
    <col min="7687" max="7706" width="0.7109375" style="177" customWidth="1"/>
    <col min="7707" max="7707" width="0.5703125" style="177" customWidth="1"/>
    <col min="7708" max="7708" width="2.710937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14062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140625" style="177" customWidth="1"/>
    <col min="7743" max="7743" width="0.5703125" style="177" customWidth="1"/>
    <col min="7744" max="7744" width="2.140625" style="177" customWidth="1"/>
    <col min="7745" max="7745" width="0.5703125" style="177" customWidth="1"/>
    <col min="7746" max="7746" width="2.140625" style="177" customWidth="1"/>
    <col min="7747" max="7747" width="0.5703125" style="177" customWidth="1"/>
    <col min="7748" max="7748" width="2.140625" style="177" customWidth="1"/>
    <col min="7749" max="7749" width="0.5703125" style="177" customWidth="1"/>
    <col min="7750" max="7750" width="2.140625" style="177" customWidth="1"/>
    <col min="7751" max="7751" width="0.5703125" style="177" customWidth="1"/>
    <col min="7752" max="7752" width="2.140625" style="177" customWidth="1"/>
    <col min="7753" max="7753" width="0.5703125" style="177" customWidth="1"/>
    <col min="7754" max="7754" width="2.140625" style="177" customWidth="1"/>
    <col min="7755" max="7755" width="0.5703125" style="177" customWidth="1"/>
    <col min="7756" max="7756" width="2.140625" style="177" customWidth="1"/>
    <col min="7757" max="7757" width="0.5703125" style="177" customWidth="1"/>
    <col min="7758" max="7758" width="2.140625" style="177" customWidth="1"/>
    <col min="7759" max="7759" width="0.5703125" style="177" customWidth="1"/>
    <col min="7760" max="7760" width="2.140625" style="177" customWidth="1"/>
    <col min="7761" max="7761" width="0.5703125" style="177" customWidth="1"/>
    <col min="7762" max="7762" width="2.140625" style="177" customWidth="1"/>
    <col min="7763" max="7763" width="0.5703125" style="177" customWidth="1"/>
    <col min="7764" max="7764" width="2.140625" style="177" customWidth="1"/>
    <col min="7765" max="7765" width="0.5703125" style="177" customWidth="1"/>
    <col min="7766" max="7766" width="1.7109375" style="177" customWidth="1"/>
    <col min="7767" max="7767" width="2.42578125" style="177" customWidth="1"/>
    <col min="7768" max="7768" width="1.28515625" style="177" customWidth="1"/>
    <col min="7769"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42578125" style="177" customWidth="1"/>
    <col min="7942" max="7942" width="0.5703125" style="177" customWidth="1"/>
    <col min="7943" max="7962" width="0.7109375" style="177" customWidth="1"/>
    <col min="7963" max="7963" width="0.5703125" style="177" customWidth="1"/>
    <col min="7964" max="7964" width="2.710937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14062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140625" style="177" customWidth="1"/>
    <col min="7999" max="7999" width="0.5703125" style="177" customWidth="1"/>
    <col min="8000" max="8000" width="2.140625" style="177" customWidth="1"/>
    <col min="8001" max="8001" width="0.5703125" style="177" customWidth="1"/>
    <col min="8002" max="8002" width="2.140625" style="177" customWidth="1"/>
    <col min="8003" max="8003" width="0.5703125" style="177" customWidth="1"/>
    <col min="8004" max="8004" width="2.140625" style="177" customWidth="1"/>
    <col min="8005" max="8005" width="0.5703125" style="177" customWidth="1"/>
    <col min="8006" max="8006" width="2.140625" style="177" customWidth="1"/>
    <col min="8007" max="8007" width="0.5703125" style="177" customWidth="1"/>
    <col min="8008" max="8008" width="2.140625" style="177" customWidth="1"/>
    <col min="8009" max="8009" width="0.5703125" style="177" customWidth="1"/>
    <col min="8010" max="8010" width="2.140625" style="177" customWidth="1"/>
    <col min="8011" max="8011" width="0.5703125" style="177" customWidth="1"/>
    <col min="8012" max="8012" width="2.140625" style="177" customWidth="1"/>
    <col min="8013" max="8013" width="0.5703125" style="177" customWidth="1"/>
    <col min="8014" max="8014" width="2.140625" style="177" customWidth="1"/>
    <col min="8015" max="8015" width="0.5703125" style="177" customWidth="1"/>
    <col min="8016" max="8016" width="2.140625" style="177" customWidth="1"/>
    <col min="8017" max="8017" width="0.5703125" style="177" customWidth="1"/>
    <col min="8018" max="8018" width="2.140625" style="177" customWidth="1"/>
    <col min="8019" max="8019" width="0.5703125" style="177" customWidth="1"/>
    <col min="8020" max="8020" width="2.140625" style="177" customWidth="1"/>
    <col min="8021" max="8021" width="0.5703125" style="177" customWidth="1"/>
    <col min="8022" max="8022" width="1.7109375" style="177" customWidth="1"/>
    <col min="8023" max="8023" width="2.42578125" style="177" customWidth="1"/>
    <col min="8024" max="8024" width="1.28515625" style="177" customWidth="1"/>
    <col min="8025"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42578125" style="177" customWidth="1"/>
    <col min="8198" max="8198" width="0.5703125" style="177" customWidth="1"/>
    <col min="8199" max="8218" width="0.7109375" style="177" customWidth="1"/>
    <col min="8219" max="8219" width="0.5703125" style="177" customWidth="1"/>
    <col min="8220" max="8220" width="2.710937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14062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140625" style="177" customWidth="1"/>
    <col min="8255" max="8255" width="0.5703125" style="177" customWidth="1"/>
    <col min="8256" max="8256" width="2.140625" style="177" customWidth="1"/>
    <col min="8257" max="8257" width="0.5703125" style="177" customWidth="1"/>
    <col min="8258" max="8258" width="2.140625" style="177" customWidth="1"/>
    <col min="8259" max="8259" width="0.5703125" style="177" customWidth="1"/>
    <col min="8260" max="8260" width="2.140625" style="177" customWidth="1"/>
    <col min="8261" max="8261" width="0.5703125" style="177" customWidth="1"/>
    <col min="8262" max="8262" width="2.140625" style="177" customWidth="1"/>
    <col min="8263" max="8263" width="0.5703125" style="177" customWidth="1"/>
    <col min="8264" max="8264" width="2.140625" style="177" customWidth="1"/>
    <col min="8265" max="8265" width="0.5703125" style="177" customWidth="1"/>
    <col min="8266" max="8266" width="2.140625" style="177" customWidth="1"/>
    <col min="8267" max="8267" width="0.5703125" style="177" customWidth="1"/>
    <col min="8268" max="8268" width="2.140625" style="177" customWidth="1"/>
    <col min="8269" max="8269" width="0.5703125" style="177" customWidth="1"/>
    <col min="8270" max="8270" width="2.140625" style="177" customWidth="1"/>
    <col min="8271" max="8271" width="0.5703125" style="177" customWidth="1"/>
    <col min="8272" max="8272" width="2.140625" style="177" customWidth="1"/>
    <col min="8273" max="8273" width="0.5703125" style="177" customWidth="1"/>
    <col min="8274" max="8274" width="2.140625" style="177" customWidth="1"/>
    <col min="8275" max="8275" width="0.5703125" style="177" customWidth="1"/>
    <col min="8276" max="8276" width="2.140625" style="177" customWidth="1"/>
    <col min="8277" max="8277" width="0.5703125" style="177" customWidth="1"/>
    <col min="8278" max="8278" width="1.7109375" style="177" customWidth="1"/>
    <col min="8279" max="8279" width="2.42578125" style="177" customWidth="1"/>
    <col min="8280" max="8280" width="1.28515625" style="177" customWidth="1"/>
    <col min="8281"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42578125" style="177" customWidth="1"/>
    <col min="8454" max="8454" width="0.5703125" style="177" customWidth="1"/>
    <col min="8455" max="8474" width="0.7109375" style="177" customWidth="1"/>
    <col min="8475" max="8475" width="0.5703125" style="177" customWidth="1"/>
    <col min="8476" max="8476" width="2.710937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14062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140625" style="177" customWidth="1"/>
    <col min="8511" max="8511" width="0.5703125" style="177" customWidth="1"/>
    <col min="8512" max="8512" width="2.140625" style="177" customWidth="1"/>
    <col min="8513" max="8513" width="0.5703125" style="177" customWidth="1"/>
    <col min="8514" max="8514" width="2.140625" style="177" customWidth="1"/>
    <col min="8515" max="8515" width="0.5703125" style="177" customWidth="1"/>
    <col min="8516" max="8516" width="2.140625" style="177" customWidth="1"/>
    <col min="8517" max="8517" width="0.5703125" style="177" customWidth="1"/>
    <col min="8518" max="8518" width="2.140625" style="177" customWidth="1"/>
    <col min="8519" max="8519" width="0.5703125" style="177" customWidth="1"/>
    <col min="8520" max="8520" width="2.140625" style="177" customWidth="1"/>
    <col min="8521" max="8521" width="0.5703125" style="177" customWidth="1"/>
    <col min="8522" max="8522" width="2.140625" style="177" customWidth="1"/>
    <col min="8523" max="8523" width="0.5703125" style="177" customWidth="1"/>
    <col min="8524" max="8524" width="2.140625" style="177" customWidth="1"/>
    <col min="8525" max="8525" width="0.5703125" style="177" customWidth="1"/>
    <col min="8526" max="8526" width="2.140625" style="177" customWidth="1"/>
    <col min="8527" max="8527" width="0.5703125" style="177" customWidth="1"/>
    <col min="8528" max="8528" width="2.140625" style="177" customWidth="1"/>
    <col min="8529" max="8529" width="0.5703125" style="177" customWidth="1"/>
    <col min="8530" max="8530" width="2.140625" style="177" customWidth="1"/>
    <col min="8531" max="8531" width="0.5703125" style="177" customWidth="1"/>
    <col min="8532" max="8532" width="2.140625" style="177" customWidth="1"/>
    <col min="8533" max="8533" width="0.5703125" style="177" customWidth="1"/>
    <col min="8534" max="8534" width="1.7109375" style="177" customWidth="1"/>
    <col min="8535" max="8535" width="2.42578125" style="177" customWidth="1"/>
    <col min="8536" max="8536" width="1.28515625" style="177" customWidth="1"/>
    <col min="8537"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42578125" style="177" customWidth="1"/>
    <col min="8710" max="8710" width="0.5703125" style="177" customWidth="1"/>
    <col min="8711" max="8730" width="0.7109375" style="177" customWidth="1"/>
    <col min="8731" max="8731" width="0.5703125" style="177" customWidth="1"/>
    <col min="8732" max="8732" width="2.710937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14062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140625" style="177" customWidth="1"/>
    <col min="8767" max="8767" width="0.5703125" style="177" customWidth="1"/>
    <col min="8768" max="8768" width="2.140625" style="177" customWidth="1"/>
    <col min="8769" max="8769" width="0.5703125" style="177" customWidth="1"/>
    <col min="8770" max="8770" width="2.140625" style="177" customWidth="1"/>
    <col min="8771" max="8771" width="0.5703125" style="177" customWidth="1"/>
    <col min="8772" max="8772" width="2.140625" style="177" customWidth="1"/>
    <col min="8773" max="8773" width="0.5703125" style="177" customWidth="1"/>
    <col min="8774" max="8774" width="2.140625" style="177" customWidth="1"/>
    <col min="8775" max="8775" width="0.5703125" style="177" customWidth="1"/>
    <col min="8776" max="8776" width="2.140625" style="177" customWidth="1"/>
    <col min="8777" max="8777" width="0.5703125" style="177" customWidth="1"/>
    <col min="8778" max="8778" width="2.140625" style="177" customWidth="1"/>
    <col min="8779" max="8779" width="0.5703125" style="177" customWidth="1"/>
    <col min="8780" max="8780" width="2.140625" style="177" customWidth="1"/>
    <col min="8781" max="8781" width="0.5703125" style="177" customWidth="1"/>
    <col min="8782" max="8782" width="2.140625" style="177" customWidth="1"/>
    <col min="8783" max="8783" width="0.5703125" style="177" customWidth="1"/>
    <col min="8784" max="8784" width="2.140625" style="177" customWidth="1"/>
    <col min="8785" max="8785" width="0.5703125" style="177" customWidth="1"/>
    <col min="8786" max="8786" width="2.140625" style="177" customWidth="1"/>
    <col min="8787" max="8787" width="0.5703125" style="177" customWidth="1"/>
    <col min="8788" max="8788" width="2.140625" style="177" customWidth="1"/>
    <col min="8789" max="8789" width="0.5703125" style="177" customWidth="1"/>
    <col min="8790" max="8790" width="1.7109375" style="177" customWidth="1"/>
    <col min="8791" max="8791" width="2.42578125" style="177" customWidth="1"/>
    <col min="8792" max="8792" width="1.28515625" style="177" customWidth="1"/>
    <col min="8793"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42578125" style="177" customWidth="1"/>
    <col min="8966" max="8966" width="0.5703125" style="177" customWidth="1"/>
    <col min="8967" max="8986" width="0.7109375" style="177" customWidth="1"/>
    <col min="8987" max="8987" width="0.5703125" style="177" customWidth="1"/>
    <col min="8988" max="8988" width="2.710937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14062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140625" style="177" customWidth="1"/>
    <col min="9023" max="9023" width="0.5703125" style="177" customWidth="1"/>
    <col min="9024" max="9024" width="2.140625" style="177" customWidth="1"/>
    <col min="9025" max="9025" width="0.5703125" style="177" customWidth="1"/>
    <col min="9026" max="9026" width="2.140625" style="177" customWidth="1"/>
    <col min="9027" max="9027" width="0.5703125" style="177" customWidth="1"/>
    <col min="9028" max="9028" width="2.140625" style="177" customWidth="1"/>
    <col min="9029" max="9029" width="0.5703125" style="177" customWidth="1"/>
    <col min="9030" max="9030" width="2.140625" style="177" customWidth="1"/>
    <col min="9031" max="9031" width="0.5703125" style="177" customWidth="1"/>
    <col min="9032" max="9032" width="2.140625" style="177" customWidth="1"/>
    <col min="9033" max="9033" width="0.5703125" style="177" customWidth="1"/>
    <col min="9034" max="9034" width="2.140625" style="177" customWidth="1"/>
    <col min="9035" max="9035" width="0.5703125" style="177" customWidth="1"/>
    <col min="9036" max="9036" width="2.140625" style="177" customWidth="1"/>
    <col min="9037" max="9037" width="0.5703125" style="177" customWidth="1"/>
    <col min="9038" max="9038" width="2.140625" style="177" customWidth="1"/>
    <col min="9039" max="9039" width="0.5703125" style="177" customWidth="1"/>
    <col min="9040" max="9040" width="2.140625" style="177" customWidth="1"/>
    <col min="9041" max="9041" width="0.5703125" style="177" customWidth="1"/>
    <col min="9042" max="9042" width="2.140625" style="177" customWidth="1"/>
    <col min="9043" max="9043" width="0.5703125" style="177" customWidth="1"/>
    <col min="9044" max="9044" width="2.140625" style="177" customWidth="1"/>
    <col min="9045" max="9045" width="0.5703125" style="177" customWidth="1"/>
    <col min="9046" max="9046" width="1.7109375" style="177" customWidth="1"/>
    <col min="9047" max="9047" width="2.42578125" style="177" customWidth="1"/>
    <col min="9048" max="9048" width="1.28515625" style="177" customWidth="1"/>
    <col min="9049"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42578125" style="177" customWidth="1"/>
    <col min="9222" max="9222" width="0.5703125" style="177" customWidth="1"/>
    <col min="9223" max="9242" width="0.7109375" style="177" customWidth="1"/>
    <col min="9243" max="9243" width="0.5703125" style="177" customWidth="1"/>
    <col min="9244" max="9244" width="2.710937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14062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140625" style="177" customWidth="1"/>
    <col min="9279" max="9279" width="0.5703125" style="177" customWidth="1"/>
    <col min="9280" max="9280" width="2.140625" style="177" customWidth="1"/>
    <col min="9281" max="9281" width="0.5703125" style="177" customWidth="1"/>
    <col min="9282" max="9282" width="2.140625" style="177" customWidth="1"/>
    <col min="9283" max="9283" width="0.5703125" style="177" customWidth="1"/>
    <col min="9284" max="9284" width="2.140625" style="177" customWidth="1"/>
    <col min="9285" max="9285" width="0.5703125" style="177" customWidth="1"/>
    <col min="9286" max="9286" width="2.140625" style="177" customWidth="1"/>
    <col min="9287" max="9287" width="0.5703125" style="177" customWidth="1"/>
    <col min="9288" max="9288" width="2.140625" style="177" customWidth="1"/>
    <col min="9289" max="9289" width="0.5703125" style="177" customWidth="1"/>
    <col min="9290" max="9290" width="2.140625" style="177" customWidth="1"/>
    <col min="9291" max="9291" width="0.5703125" style="177" customWidth="1"/>
    <col min="9292" max="9292" width="2.140625" style="177" customWidth="1"/>
    <col min="9293" max="9293" width="0.5703125" style="177" customWidth="1"/>
    <col min="9294" max="9294" width="2.140625" style="177" customWidth="1"/>
    <col min="9295" max="9295" width="0.5703125" style="177" customWidth="1"/>
    <col min="9296" max="9296" width="2.140625" style="177" customWidth="1"/>
    <col min="9297" max="9297" width="0.5703125" style="177" customWidth="1"/>
    <col min="9298" max="9298" width="2.140625" style="177" customWidth="1"/>
    <col min="9299" max="9299" width="0.5703125" style="177" customWidth="1"/>
    <col min="9300" max="9300" width="2.140625" style="177" customWidth="1"/>
    <col min="9301" max="9301" width="0.5703125" style="177" customWidth="1"/>
    <col min="9302" max="9302" width="1.7109375" style="177" customWidth="1"/>
    <col min="9303" max="9303" width="2.42578125" style="177" customWidth="1"/>
    <col min="9304" max="9304" width="1.28515625" style="177" customWidth="1"/>
    <col min="9305"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42578125" style="177" customWidth="1"/>
    <col min="9478" max="9478" width="0.5703125" style="177" customWidth="1"/>
    <col min="9479" max="9498" width="0.7109375" style="177" customWidth="1"/>
    <col min="9499" max="9499" width="0.5703125" style="177" customWidth="1"/>
    <col min="9500" max="9500" width="2.710937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14062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140625" style="177" customWidth="1"/>
    <col min="9535" max="9535" width="0.5703125" style="177" customWidth="1"/>
    <col min="9536" max="9536" width="2.140625" style="177" customWidth="1"/>
    <col min="9537" max="9537" width="0.5703125" style="177" customWidth="1"/>
    <col min="9538" max="9538" width="2.140625" style="177" customWidth="1"/>
    <col min="9539" max="9539" width="0.5703125" style="177" customWidth="1"/>
    <col min="9540" max="9540" width="2.140625" style="177" customWidth="1"/>
    <col min="9541" max="9541" width="0.5703125" style="177" customWidth="1"/>
    <col min="9542" max="9542" width="2.140625" style="177" customWidth="1"/>
    <col min="9543" max="9543" width="0.5703125" style="177" customWidth="1"/>
    <col min="9544" max="9544" width="2.140625" style="177" customWidth="1"/>
    <col min="9545" max="9545" width="0.5703125" style="177" customWidth="1"/>
    <col min="9546" max="9546" width="2.140625" style="177" customWidth="1"/>
    <col min="9547" max="9547" width="0.5703125" style="177" customWidth="1"/>
    <col min="9548" max="9548" width="2.140625" style="177" customWidth="1"/>
    <col min="9549" max="9549" width="0.5703125" style="177" customWidth="1"/>
    <col min="9550" max="9550" width="2.140625" style="177" customWidth="1"/>
    <col min="9551" max="9551" width="0.5703125" style="177" customWidth="1"/>
    <col min="9552" max="9552" width="2.140625" style="177" customWidth="1"/>
    <col min="9553" max="9553" width="0.5703125" style="177" customWidth="1"/>
    <col min="9554" max="9554" width="2.140625" style="177" customWidth="1"/>
    <col min="9555" max="9555" width="0.5703125" style="177" customWidth="1"/>
    <col min="9556" max="9556" width="2.140625" style="177" customWidth="1"/>
    <col min="9557" max="9557" width="0.5703125" style="177" customWidth="1"/>
    <col min="9558" max="9558" width="1.7109375" style="177" customWidth="1"/>
    <col min="9559" max="9559" width="2.42578125" style="177" customWidth="1"/>
    <col min="9560" max="9560" width="1.28515625" style="177" customWidth="1"/>
    <col min="9561"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42578125" style="177" customWidth="1"/>
    <col min="9734" max="9734" width="0.5703125" style="177" customWidth="1"/>
    <col min="9735" max="9754" width="0.7109375" style="177" customWidth="1"/>
    <col min="9755" max="9755" width="0.5703125" style="177" customWidth="1"/>
    <col min="9756" max="9756" width="2.710937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14062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140625" style="177" customWidth="1"/>
    <col min="9791" max="9791" width="0.5703125" style="177" customWidth="1"/>
    <col min="9792" max="9792" width="2.140625" style="177" customWidth="1"/>
    <col min="9793" max="9793" width="0.5703125" style="177" customWidth="1"/>
    <col min="9794" max="9794" width="2.140625" style="177" customWidth="1"/>
    <col min="9795" max="9795" width="0.5703125" style="177" customWidth="1"/>
    <col min="9796" max="9796" width="2.140625" style="177" customWidth="1"/>
    <col min="9797" max="9797" width="0.5703125" style="177" customWidth="1"/>
    <col min="9798" max="9798" width="2.140625" style="177" customWidth="1"/>
    <col min="9799" max="9799" width="0.5703125" style="177" customWidth="1"/>
    <col min="9800" max="9800" width="2.140625" style="177" customWidth="1"/>
    <col min="9801" max="9801" width="0.5703125" style="177" customWidth="1"/>
    <col min="9802" max="9802" width="2.140625" style="177" customWidth="1"/>
    <col min="9803" max="9803" width="0.5703125" style="177" customWidth="1"/>
    <col min="9804" max="9804" width="2.140625" style="177" customWidth="1"/>
    <col min="9805" max="9805" width="0.5703125" style="177" customWidth="1"/>
    <col min="9806" max="9806" width="2.140625" style="177" customWidth="1"/>
    <col min="9807" max="9807" width="0.5703125" style="177" customWidth="1"/>
    <col min="9808" max="9808" width="2.140625" style="177" customWidth="1"/>
    <col min="9809" max="9809" width="0.5703125" style="177" customWidth="1"/>
    <col min="9810" max="9810" width="2.140625" style="177" customWidth="1"/>
    <col min="9811" max="9811" width="0.5703125" style="177" customWidth="1"/>
    <col min="9812" max="9812" width="2.140625" style="177" customWidth="1"/>
    <col min="9813" max="9813" width="0.5703125" style="177" customWidth="1"/>
    <col min="9814" max="9814" width="1.7109375" style="177" customWidth="1"/>
    <col min="9815" max="9815" width="2.42578125" style="177" customWidth="1"/>
    <col min="9816" max="9816" width="1.28515625" style="177" customWidth="1"/>
    <col min="9817"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42578125" style="177" customWidth="1"/>
    <col min="9990" max="9990" width="0.5703125" style="177" customWidth="1"/>
    <col min="9991" max="10010" width="0.7109375" style="177" customWidth="1"/>
    <col min="10011" max="10011" width="0.5703125" style="177" customWidth="1"/>
    <col min="10012" max="10012" width="2.710937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14062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140625" style="177" customWidth="1"/>
    <col min="10047" max="10047" width="0.5703125" style="177" customWidth="1"/>
    <col min="10048" max="10048" width="2.140625" style="177" customWidth="1"/>
    <col min="10049" max="10049" width="0.5703125" style="177" customWidth="1"/>
    <col min="10050" max="10050" width="2.140625" style="177" customWidth="1"/>
    <col min="10051" max="10051" width="0.5703125" style="177" customWidth="1"/>
    <col min="10052" max="10052" width="2.140625" style="177" customWidth="1"/>
    <col min="10053" max="10053" width="0.5703125" style="177" customWidth="1"/>
    <col min="10054" max="10054" width="2.140625" style="177" customWidth="1"/>
    <col min="10055" max="10055" width="0.5703125" style="177" customWidth="1"/>
    <col min="10056" max="10056" width="2.140625" style="177" customWidth="1"/>
    <col min="10057" max="10057" width="0.5703125" style="177" customWidth="1"/>
    <col min="10058" max="10058" width="2.140625" style="177" customWidth="1"/>
    <col min="10059" max="10059" width="0.5703125" style="177" customWidth="1"/>
    <col min="10060" max="10060" width="2.140625" style="177" customWidth="1"/>
    <col min="10061" max="10061" width="0.5703125" style="177" customWidth="1"/>
    <col min="10062" max="10062" width="2.140625" style="177" customWidth="1"/>
    <col min="10063" max="10063" width="0.5703125" style="177" customWidth="1"/>
    <col min="10064" max="10064" width="2.140625" style="177" customWidth="1"/>
    <col min="10065" max="10065" width="0.5703125" style="177" customWidth="1"/>
    <col min="10066" max="10066" width="2.140625" style="177" customWidth="1"/>
    <col min="10067" max="10067" width="0.5703125" style="177" customWidth="1"/>
    <col min="10068" max="10068" width="2.140625" style="177" customWidth="1"/>
    <col min="10069" max="10069" width="0.5703125" style="177" customWidth="1"/>
    <col min="10070" max="10070" width="1.7109375" style="177" customWidth="1"/>
    <col min="10071" max="10071" width="2.42578125" style="177" customWidth="1"/>
    <col min="10072" max="10072" width="1.28515625" style="177" customWidth="1"/>
    <col min="10073"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42578125" style="177" customWidth="1"/>
    <col min="10246" max="10246" width="0.5703125" style="177" customWidth="1"/>
    <col min="10247" max="10266" width="0.7109375" style="177" customWidth="1"/>
    <col min="10267" max="10267" width="0.5703125" style="177" customWidth="1"/>
    <col min="10268" max="10268" width="2.710937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14062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140625" style="177" customWidth="1"/>
    <col min="10303" max="10303" width="0.5703125" style="177" customWidth="1"/>
    <col min="10304" max="10304" width="2.140625" style="177" customWidth="1"/>
    <col min="10305" max="10305" width="0.5703125" style="177" customWidth="1"/>
    <col min="10306" max="10306" width="2.140625" style="177" customWidth="1"/>
    <col min="10307" max="10307" width="0.5703125" style="177" customWidth="1"/>
    <col min="10308" max="10308" width="2.140625" style="177" customWidth="1"/>
    <col min="10309" max="10309" width="0.5703125" style="177" customWidth="1"/>
    <col min="10310" max="10310" width="2.140625" style="177" customWidth="1"/>
    <col min="10311" max="10311" width="0.5703125" style="177" customWidth="1"/>
    <col min="10312" max="10312" width="2.140625" style="177" customWidth="1"/>
    <col min="10313" max="10313" width="0.5703125" style="177" customWidth="1"/>
    <col min="10314" max="10314" width="2.140625" style="177" customWidth="1"/>
    <col min="10315" max="10315" width="0.5703125" style="177" customWidth="1"/>
    <col min="10316" max="10316" width="2.140625" style="177" customWidth="1"/>
    <col min="10317" max="10317" width="0.5703125" style="177" customWidth="1"/>
    <col min="10318" max="10318" width="2.140625" style="177" customWidth="1"/>
    <col min="10319" max="10319" width="0.5703125" style="177" customWidth="1"/>
    <col min="10320" max="10320" width="2.140625" style="177" customWidth="1"/>
    <col min="10321" max="10321" width="0.5703125" style="177" customWidth="1"/>
    <col min="10322" max="10322" width="2.140625" style="177" customWidth="1"/>
    <col min="10323" max="10323" width="0.5703125" style="177" customWidth="1"/>
    <col min="10324" max="10324" width="2.140625" style="177" customWidth="1"/>
    <col min="10325" max="10325" width="0.5703125" style="177" customWidth="1"/>
    <col min="10326" max="10326" width="1.7109375" style="177" customWidth="1"/>
    <col min="10327" max="10327" width="2.42578125" style="177" customWidth="1"/>
    <col min="10328" max="10328" width="1.28515625" style="177" customWidth="1"/>
    <col min="10329"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42578125" style="177" customWidth="1"/>
    <col min="10502" max="10502" width="0.5703125" style="177" customWidth="1"/>
    <col min="10503" max="10522" width="0.7109375" style="177" customWidth="1"/>
    <col min="10523" max="10523" width="0.5703125" style="177" customWidth="1"/>
    <col min="10524" max="10524" width="2.710937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14062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140625" style="177" customWidth="1"/>
    <col min="10559" max="10559" width="0.5703125" style="177" customWidth="1"/>
    <col min="10560" max="10560" width="2.140625" style="177" customWidth="1"/>
    <col min="10561" max="10561" width="0.5703125" style="177" customWidth="1"/>
    <col min="10562" max="10562" width="2.140625" style="177" customWidth="1"/>
    <col min="10563" max="10563" width="0.5703125" style="177" customWidth="1"/>
    <col min="10564" max="10564" width="2.140625" style="177" customWidth="1"/>
    <col min="10565" max="10565" width="0.5703125" style="177" customWidth="1"/>
    <col min="10566" max="10566" width="2.140625" style="177" customWidth="1"/>
    <col min="10567" max="10567" width="0.5703125" style="177" customWidth="1"/>
    <col min="10568" max="10568" width="2.140625" style="177" customWidth="1"/>
    <col min="10569" max="10569" width="0.5703125" style="177" customWidth="1"/>
    <col min="10570" max="10570" width="2.140625" style="177" customWidth="1"/>
    <col min="10571" max="10571" width="0.5703125" style="177" customWidth="1"/>
    <col min="10572" max="10572" width="2.140625" style="177" customWidth="1"/>
    <col min="10573" max="10573" width="0.5703125" style="177" customWidth="1"/>
    <col min="10574" max="10574" width="2.140625" style="177" customWidth="1"/>
    <col min="10575" max="10575" width="0.5703125" style="177" customWidth="1"/>
    <col min="10576" max="10576" width="2.140625" style="177" customWidth="1"/>
    <col min="10577" max="10577" width="0.5703125" style="177" customWidth="1"/>
    <col min="10578" max="10578" width="2.140625" style="177" customWidth="1"/>
    <col min="10579" max="10579" width="0.5703125" style="177" customWidth="1"/>
    <col min="10580" max="10580" width="2.140625" style="177" customWidth="1"/>
    <col min="10581" max="10581" width="0.5703125" style="177" customWidth="1"/>
    <col min="10582" max="10582" width="1.7109375" style="177" customWidth="1"/>
    <col min="10583" max="10583" width="2.42578125" style="177" customWidth="1"/>
    <col min="10584" max="10584" width="1.28515625" style="177" customWidth="1"/>
    <col min="10585"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42578125" style="177" customWidth="1"/>
    <col min="10758" max="10758" width="0.5703125" style="177" customWidth="1"/>
    <col min="10759" max="10778" width="0.7109375" style="177" customWidth="1"/>
    <col min="10779" max="10779" width="0.5703125" style="177" customWidth="1"/>
    <col min="10780" max="10780" width="2.710937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14062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140625" style="177" customWidth="1"/>
    <col min="10815" max="10815" width="0.5703125" style="177" customWidth="1"/>
    <col min="10816" max="10816" width="2.140625" style="177" customWidth="1"/>
    <col min="10817" max="10817" width="0.5703125" style="177" customWidth="1"/>
    <col min="10818" max="10818" width="2.140625" style="177" customWidth="1"/>
    <col min="10819" max="10819" width="0.5703125" style="177" customWidth="1"/>
    <col min="10820" max="10820" width="2.140625" style="177" customWidth="1"/>
    <col min="10821" max="10821" width="0.5703125" style="177" customWidth="1"/>
    <col min="10822" max="10822" width="2.140625" style="177" customWidth="1"/>
    <col min="10823" max="10823" width="0.5703125" style="177" customWidth="1"/>
    <col min="10824" max="10824" width="2.140625" style="177" customWidth="1"/>
    <col min="10825" max="10825" width="0.5703125" style="177" customWidth="1"/>
    <col min="10826" max="10826" width="2.140625" style="177" customWidth="1"/>
    <col min="10827" max="10827" width="0.5703125" style="177" customWidth="1"/>
    <col min="10828" max="10828" width="2.140625" style="177" customWidth="1"/>
    <col min="10829" max="10829" width="0.5703125" style="177" customWidth="1"/>
    <col min="10830" max="10830" width="2.140625" style="177" customWidth="1"/>
    <col min="10831" max="10831" width="0.5703125" style="177" customWidth="1"/>
    <col min="10832" max="10832" width="2.140625" style="177" customWidth="1"/>
    <col min="10833" max="10833" width="0.5703125" style="177" customWidth="1"/>
    <col min="10834" max="10834" width="2.140625" style="177" customWidth="1"/>
    <col min="10835" max="10835" width="0.5703125" style="177" customWidth="1"/>
    <col min="10836" max="10836" width="2.140625" style="177" customWidth="1"/>
    <col min="10837" max="10837" width="0.5703125" style="177" customWidth="1"/>
    <col min="10838" max="10838" width="1.7109375" style="177" customWidth="1"/>
    <col min="10839" max="10839" width="2.42578125" style="177" customWidth="1"/>
    <col min="10840" max="10840" width="1.28515625" style="177" customWidth="1"/>
    <col min="10841"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42578125" style="177" customWidth="1"/>
    <col min="11014" max="11014" width="0.5703125" style="177" customWidth="1"/>
    <col min="11015" max="11034" width="0.7109375" style="177" customWidth="1"/>
    <col min="11035" max="11035" width="0.5703125" style="177" customWidth="1"/>
    <col min="11036" max="11036" width="2.710937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14062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140625" style="177" customWidth="1"/>
    <col min="11071" max="11071" width="0.5703125" style="177" customWidth="1"/>
    <col min="11072" max="11072" width="2.140625" style="177" customWidth="1"/>
    <col min="11073" max="11073" width="0.5703125" style="177" customWidth="1"/>
    <col min="11074" max="11074" width="2.140625" style="177" customWidth="1"/>
    <col min="11075" max="11075" width="0.5703125" style="177" customWidth="1"/>
    <col min="11076" max="11076" width="2.140625" style="177" customWidth="1"/>
    <col min="11077" max="11077" width="0.5703125" style="177" customWidth="1"/>
    <col min="11078" max="11078" width="2.140625" style="177" customWidth="1"/>
    <col min="11079" max="11079" width="0.5703125" style="177" customWidth="1"/>
    <col min="11080" max="11080" width="2.140625" style="177" customWidth="1"/>
    <col min="11081" max="11081" width="0.5703125" style="177" customWidth="1"/>
    <col min="11082" max="11082" width="2.140625" style="177" customWidth="1"/>
    <col min="11083" max="11083" width="0.5703125" style="177" customWidth="1"/>
    <col min="11084" max="11084" width="2.140625" style="177" customWidth="1"/>
    <col min="11085" max="11085" width="0.5703125" style="177" customWidth="1"/>
    <col min="11086" max="11086" width="2.140625" style="177" customWidth="1"/>
    <col min="11087" max="11087" width="0.5703125" style="177" customWidth="1"/>
    <col min="11088" max="11088" width="2.140625" style="177" customWidth="1"/>
    <col min="11089" max="11089" width="0.5703125" style="177" customWidth="1"/>
    <col min="11090" max="11090" width="2.140625" style="177" customWidth="1"/>
    <col min="11091" max="11091" width="0.5703125" style="177" customWidth="1"/>
    <col min="11092" max="11092" width="2.140625" style="177" customWidth="1"/>
    <col min="11093" max="11093" width="0.5703125" style="177" customWidth="1"/>
    <col min="11094" max="11094" width="1.7109375" style="177" customWidth="1"/>
    <col min="11095" max="11095" width="2.42578125" style="177" customWidth="1"/>
    <col min="11096" max="11096" width="1.28515625" style="177" customWidth="1"/>
    <col min="11097"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42578125" style="177" customWidth="1"/>
    <col min="11270" max="11270" width="0.5703125" style="177" customWidth="1"/>
    <col min="11271" max="11290" width="0.7109375" style="177" customWidth="1"/>
    <col min="11291" max="11291" width="0.5703125" style="177" customWidth="1"/>
    <col min="11292" max="11292" width="2.710937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14062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140625" style="177" customWidth="1"/>
    <col min="11327" max="11327" width="0.5703125" style="177" customWidth="1"/>
    <col min="11328" max="11328" width="2.140625" style="177" customWidth="1"/>
    <col min="11329" max="11329" width="0.5703125" style="177" customWidth="1"/>
    <col min="11330" max="11330" width="2.140625" style="177" customWidth="1"/>
    <col min="11331" max="11331" width="0.5703125" style="177" customWidth="1"/>
    <col min="11332" max="11332" width="2.140625" style="177" customWidth="1"/>
    <col min="11333" max="11333" width="0.5703125" style="177" customWidth="1"/>
    <col min="11334" max="11334" width="2.140625" style="177" customWidth="1"/>
    <col min="11335" max="11335" width="0.5703125" style="177" customWidth="1"/>
    <col min="11336" max="11336" width="2.140625" style="177" customWidth="1"/>
    <col min="11337" max="11337" width="0.5703125" style="177" customWidth="1"/>
    <col min="11338" max="11338" width="2.140625" style="177" customWidth="1"/>
    <col min="11339" max="11339" width="0.5703125" style="177" customWidth="1"/>
    <col min="11340" max="11340" width="2.140625" style="177" customWidth="1"/>
    <col min="11341" max="11341" width="0.5703125" style="177" customWidth="1"/>
    <col min="11342" max="11342" width="2.140625" style="177" customWidth="1"/>
    <col min="11343" max="11343" width="0.5703125" style="177" customWidth="1"/>
    <col min="11344" max="11344" width="2.140625" style="177" customWidth="1"/>
    <col min="11345" max="11345" width="0.5703125" style="177" customWidth="1"/>
    <col min="11346" max="11346" width="2.140625" style="177" customWidth="1"/>
    <col min="11347" max="11347" width="0.5703125" style="177" customWidth="1"/>
    <col min="11348" max="11348" width="2.140625" style="177" customWidth="1"/>
    <col min="11349" max="11349" width="0.5703125" style="177" customWidth="1"/>
    <col min="11350" max="11350" width="1.7109375" style="177" customWidth="1"/>
    <col min="11351" max="11351" width="2.42578125" style="177" customWidth="1"/>
    <col min="11352" max="11352" width="1.28515625" style="177" customWidth="1"/>
    <col min="11353"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42578125" style="177" customWidth="1"/>
    <col min="11526" max="11526" width="0.5703125" style="177" customWidth="1"/>
    <col min="11527" max="11546" width="0.7109375" style="177" customWidth="1"/>
    <col min="11547" max="11547" width="0.5703125" style="177" customWidth="1"/>
    <col min="11548" max="11548" width="2.710937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14062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140625" style="177" customWidth="1"/>
    <col min="11583" max="11583" width="0.5703125" style="177" customWidth="1"/>
    <col min="11584" max="11584" width="2.140625" style="177" customWidth="1"/>
    <col min="11585" max="11585" width="0.5703125" style="177" customWidth="1"/>
    <col min="11586" max="11586" width="2.140625" style="177" customWidth="1"/>
    <col min="11587" max="11587" width="0.5703125" style="177" customWidth="1"/>
    <col min="11588" max="11588" width="2.140625" style="177" customWidth="1"/>
    <col min="11589" max="11589" width="0.5703125" style="177" customWidth="1"/>
    <col min="11590" max="11590" width="2.140625" style="177" customWidth="1"/>
    <col min="11591" max="11591" width="0.5703125" style="177" customWidth="1"/>
    <col min="11592" max="11592" width="2.140625" style="177" customWidth="1"/>
    <col min="11593" max="11593" width="0.5703125" style="177" customWidth="1"/>
    <col min="11594" max="11594" width="2.140625" style="177" customWidth="1"/>
    <col min="11595" max="11595" width="0.5703125" style="177" customWidth="1"/>
    <col min="11596" max="11596" width="2.140625" style="177" customWidth="1"/>
    <col min="11597" max="11597" width="0.5703125" style="177" customWidth="1"/>
    <col min="11598" max="11598" width="2.140625" style="177" customWidth="1"/>
    <col min="11599" max="11599" width="0.5703125" style="177" customWidth="1"/>
    <col min="11600" max="11600" width="2.140625" style="177" customWidth="1"/>
    <col min="11601" max="11601" width="0.5703125" style="177" customWidth="1"/>
    <col min="11602" max="11602" width="2.140625" style="177" customWidth="1"/>
    <col min="11603" max="11603" width="0.5703125" style="177" customWidth="1"/>
    <col min="11604" max="11604" width="2.140625" style="177" customWidth="1"/>
    <col min="11605" max="11605" width="0.5703125" style="177" customWidth="1"/>
    <col min="11606" max="11606" width="1.7109375" style="177" customWidth="1"/>
    <col min="11607" max="11607" width="2.42578125" style="177" customWidth="1"/>
    <col min="11608" max="11608" width="1.28515625" style="177" customWidth="1"/>
    <col min="11609"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42578125" style="177" customWidth="1"/>
    <col min="11782" max="11782" width="0.5703125" style="177" customWidth="1"/>
    <col min="11783" max="11802" width="0.7109375" style="177" customWidth="1"/>
    <col min="11803" max="11803" width="0.5703125" style="177" customWidth="1"/>
    <col min="11804" max="11804" width="2.710937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14062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140625" style="177" customWidth="1"/>
    <col min="11839" max="11839" width="0.5703125" style="177" customWidth="1"/>
    <col min="11840" max="11840" width="2.140625" style="177" customWidth="1"/>
    <col min="11841" max="11841" width="0.5703125" style="177" customWidth="1"/>
    <col min="11842" max="11842" width="2.140625" style="177" customWidth="1"/>
    <col min="11843" max="11843" width="0.5703125" style="177" customWidth="1"/>
    <col min="11844" max="11844" width="2.140625" style="177" customWidth="1"/>
    <col min="11845" max="11845" width="0.5703125" style="177" customWidth="1"/>
    <col min="11846" max="11846" width="2.140625" style="177" customWidth="1"/>
    <col min="11847" max="11847" width="0.5703125" style="177" customWidth="1"/>
    <col min="11848" max="11848" width="2.140625" style="177" customWidth="1"/>
    <col min="11849" max="11849" width="0.5703125" style="177" customWidth="1"/>
    <col min="11850" max="11850" width="2.140625" style="177" customWidth="1"/>
    <col min="11851" max="11851" width="0.5703125" style="177" customWidth="1"/>
    <col min="11852" max="11852" width="2.140625" style="177" customWidth="1"/>
    <col min="11853" max="11853" width="0.5703125" style="177" customWidth="1"/>
    <col min="11854" max="11854" width="2.140625" style="177" customWidth="1"/>
    <col min="11855" max="11855" width="0.5703125" style="177" customWidth="1"/>
    <col min="11856" max="11856" width="2.140625" style="177" customWidth="1"/>
    <col min="11857" max="11857" width="0.5703125" style="177" customWidth="1"/>
    <col min="11858" max="11858" width="2.140625" style="177" customWidth="1"/>
    <col min="11859" max="11859" width="0.5703125" style="177" customWidth="1"/>
    <col min="11860" max="11860" width="2.140625" style="177" customWidth="1"/>
    <col min="11861" max="11861" width="0.5703125" style="177" customWidth="1"/>
    <col min="11862" max="11862" width="1.7109375" style="177" customWidth="1"/>
    <col min="11863" max="11863" width="2.42578125" style="177" customWidth="1"/>
    <col min="11864" max="11864" width="1.28515625" style="177" customWidth="1"/>
    <col min="11865"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42578125" style="177" customWidth="1"/>
    <col min="12038" max="12038" width="0.5703125" style="177" customWidth="1"/>
    <col min="12039" max="12058" width="0.7109375" style="177" customWidth="1"/>
    <col min="12059" max="12059" width="0.5703125" style="177" customWidth="1"/>
    <col min="12060" max="12060" width="2.710937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14062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140625" style="177" customWidth="1"/>
    <col min="12095" max="12095" width="0.5703125" style="177" customWidth="1"/>
    <col min="12096" max="12096" width="2.140625" style="177" customWidth="1"/>
    <col min="12097" max="12097" width="0.5703125" style="177" customWidth="1"/>
    <col min="12098" max="12098" width="2.140625" style="177" customWidth="1"/>
    <col min="12099" max="12099" width="0.5703125" style="177" customWidth="1"/>
    <col min="12100" max="12100" width="2.140625" style="177" customWidth="1"/>
    <col min="12101" max="12101" width="0.5703125" style="177" customWidth="1"/>
    <col min="12102" max="12102" width="2.140625" style="177" customWidth="1"/>
    <col min="12103" max="12103" width="0.5703125" style="177" customWidth="1"/>
    <col min="12104" max="12104" width="2.140625" style="177" customWidth="1"/>
    <col min="12105" max="12105" width="0.5703125" style="177" customWidth="1"/>
    <col min="12106" max="12106" width="2.140625" style="177" customWidth="1"/>
    <col min="12107" max="12107" width="0.5703125" style="177" customWidth="1"/>
    <col min="12108" max="12108" width="2.140625" style="177" customWidth="1"/>
    <col min="12109" max="12109" width="0.5703125" style="177" customWidth="1"/>
    <col min="12110" max="12110" width="2.140625" style="177" customWidth="1"/>
    <col min="12111" max="12111" width="0.5703125" style="177" customWidth="1"/>
    <col min="12112" max="12112" width="2.140625" style="177" customWidth="1"/>
    <col min="12113" max="12113" width="0.5703125" style="177" customWidth="1"/>
    <col min="12114" max="12114" width="2.140625" style="177" customWidth="1"/>
    <col min="12115" max="12115" width="0.5703125" style="177" customWidth="1"/>
    <col min="12116" max="12116" width="2.140625" style="177" customWidth="1"/>
    <col min="12117" max="12117" width="0.5703125" style="177" customWidth="1"/>
    <col min="12118" max="12118" width="1.7109375" style="177" customWidth="1"/>
    <col min="12119" max="12119" width="2.42578125" style="177" customWidth="1"/>
    <col min="12120" max="12120" width="1.28515625" style="177" customWidth="1"/>
    <col min="12121"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42578125" style="177" customWidth="1"/>
    <col min="12294" max="12294" width="0.5703125" style="177" customWidth="1"/>
    <col min="12295" max="12314" width="0.7109375" style="177" customWidth="1"/>
    <col min="12315" max="12315" width="0.5703125" style="177" customWidth="1"/>
    <col min="12316" max="12316" width="2.710937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14062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140625" style="177" customWidth="1"/>
    <col min="12351" max="12351" width="0.5703125" style="177" customWidth="1"/>
    <col min="12352" max="12352" width="2.140625" style="177" customWidth="1"/>
    <col min="12353" max="12353" width="0.5703125" style="177" customWidth="1"/>
    <col min="12354" max="12354" width="2.140625" style="177" customWidth="1"/>
    <col min="12355" max="12355" width="0.5703125" style="177" customWidth="1"/>
    <col min="12356" max="12356" width="2.140625" style="177" customWidth="1"/>
    <col min="12357" max="12357" width="0.5703125" style="177" customWidth="1"/>
    <col min="12358" max="12358" width="2.140625" style="177" customWidth="1"/>
    <col min="12359" max="12359" width="0.5703125" style="177" customWidth="1"/>
    <col min="12360" max="12360" width="2.140625" style="177" customWidth="1"/>
    <col min="12361" max="12361" width="0.5703125" style="177" customWidth="1"/>
    <col min="12362" max="12362" width="2.140625" style="177" customWidth="1"/>
    <col min="12363" max="12363" width="0.5703125" style="177" customWidth="1"/>
    <col min="12364" max="12364" width="2.140625" style="177" customWidth="1"/>
    <col min="12365" max="12365" width="0.5703125" style="177" customWidth="1"/>
    <col min="12366" max="12366" width="2.140625" style="177" customWidth="1"/>
    <col min="12367" max="12367" width="0.5703125" style="177" customWidth="1"/>
    <col min="12368" max="12368" width="2.140625" style="177" customWidth="1"/>
    <col min="12369" max="12369" width="0.5703125" style="177" customWidth="1"/>
    <col min="12370" max="12370" width="2.140625" style="177" customWidth="1"/>
    <col min="12371" max="12371" width="0.5703125" style="177" customWidth="1"/>
    <col min="12372" max="12372" width="2.140625" style="177" customWidth="1"/>
    <col min="12373" max="12373" width="0.5703125" style="177" customWidth="1"/>
    <col min="12374" max="12374" width="1.7109375" style="177" customWidth="1"/>
    <col min="12375" max="12375" width="2.42578125" style="177" customWidth="1"/>
    <col min="12376" max="12376" width="1.28515625" style="177" customWidth="1"/>
    <col min="12377"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42578125" style="177" customWidth="1"/>
    <col min="12550" max="12550" width="0.5703125" style="177" customWidth="1"/>
    <col min="12551" max="12570" width="0.7109375" style="177" customWidth="1"/>
    <col min="12571" max="12571" width="0.5703125" style="177" customWidth="1"/>
    <col min="12572" max="12572" width="2.710937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14062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140625" style="177" customWidth="1"/>
    <col min="12607" max="12607" width="0.5703125" style="177" customWidth="1"/>
    <col min="12608" max="12608" width="2.140625" style="177" customWidth="1"/>
    <col min="12609" max="12609" width="0.5703125" style="177" customWidth="1"/>
    <col min="12610" max="12610" width="2.140625" style="177" customWidth="1"/>
    <col min="12611" max="12611" width="0.5703125" style="177" customWidth="1"/>
    <col min="12612" max="12612" width="2.140625" style="177" customWidth="1"/>
    <col min="12613" max="12613" width="0.5703125" style="177" customWidth="1"/>
    <col min="12614" max="12614" width="2.140625" style="177" customWidth="1"/>
    <col min="12615" max="12615" width="0.5703125" style="177" customWidth="1"/>
    <col min="12616" max="12616" width="2.140625" style="177" customWidth="1"/>
    <col min="12617" max="12617" width="0.5703125" style="177" customWidth="1"/>
    <col min="12618" max="12618" width="2.140625" style="177" customWidth="1"/>
    <col min="12619" max="12619" width="0.5703125" style="177" customWidth="1"/>
    <col min="12620" max="12620" width="2.140625" style="177" customWidth="1"/>
    <col min="12621" max="12621" width="0.5703125" style="177" customWidth="1"/>
    <col min="12622" max="12622" width="2.140625" style="177" customWidth="1"/>
    <col min="12623" max="12623" width="0.5703125" style="177" customWidth="1"/>
    <col min="12624" max="12624" width="2.140625" style="177" customWidth="1"/>
    <col min="12625" max="12625" width="0.5703125" style="177" customWidth="1"/>
    <col min="12626" max="12626" width="2.140625" style="177" customWidth="1"/>
    <col min="12627" max="12627" width="0.5703125" style="177" customWidth="1"/>
    <col min="12628" max="12628" width="2.140625" style="177" customWidth="1"/>
    <col min="12629" max="12629" width="0.5703125" style="177" customWidth="1"/>
    <col min="12630" max="12630" width="1.7109375" style="177" customWidth="1"/>
    <col min="12631" max="12631" width="2.42578125" style="177" customWidth="1"/>
    <col min="12632" max="12632" width="1.28515625" style="177" customWidth="1"/>
    <col min="12633"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42578125" style="177" customWidth="1"/>
    <col min="12806" max="12806" width="0.5703125" style="177" customWidth="1"/>
    <col min="12807" max="12826" width="0.7109375" style="177" customWidth="1"/>
    <col min="12827" max="12827" width="0.5703125" style="177" customWidth="1"/>
    <col min="12828" max="12828" width="2.710937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14062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140625" style="177" customWidth="1"/>
    <col min="12863" max="12863" width="0.5703125" style="177" customWidth="1"/>
    <col min="12864" max="12864" width="2.140625" style="177" customWidth="1"/>
    <col min="12865" max="12865" width="0.5703125" style="177" customWidth="1"/>
    <col min="12866" max="12866" width="2.140625" style="177" customWidth="1"/>
    <col min="12867" max="12867" width="0.5703125" style="177" customWidth="1"/>
    <col min="12868" max="12868" width="2.140625" style="177" customWidth="1"/>
    <col min="12869" max="12869" width="0.5703125" style="177" customWidth="1"/>
    <col min="12870" max="12870" width="2.140625" style="177" customWidth="1"/>
    <col min="12871" max="12871" width="0.5703125" style="177" customWidth="1"/>
    <col min="12872" max="12872" width="2.140625" style="177" customWidth="1"/>
    <col min="12873" max="12873" width="0.5703125" style="177" customWidth="1"/>
    <col min="12874" max="12874" width="2.140625" style="177" customWidth="1"/>
    <col min="12875" max="12875" width="0.5703125" style="177" customWidth="1"/>
    <col min="12876" max="12876" width="2.140625" style="177" customWidth="1"/>
    <col min="12877" max="12877" width="0.5703125" style="177" customWidth="1"/>
    <col min="12878" max="12878" width="2.140625" style="177" customWidth="1"/>
    <col min="12879" max="12879" width="0.5703125" style="177" customWidth="1"/>
    <col min="12880" max="12880" width="2.140625" style="177" customWidth="1"/>
    <col min="12881" max="12881" width="0.5703125" style="177" customWidth="1"/>
    <col min="12882" max="12882" width="2.140625" style="177" customWidth="1"/>
    <col min="12883" max="12883" width="0.5703125" style="177" customWidth="1"/>
    <col min="12884" max="12884" width="2.140625" style="177" customWidth="1"/>
    <col min="12885" max="12885" width="0.5703125" style="177" customWidth="1"/>
    <col min="12886" max="12886" width="1.7109375" style="177" customWidth="1"/>
    <col min="12887" max="12887" width="2.42578125" style="177" customWidth="1"/>
    <col min="12888" max="12888" width="1.28515625" style="177" customWidth="1"/>
    <col min="12889"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42578125" style="177" customWidth="1"/>
    <col min="13062" max="13062" width="0.5703125" style="177" customWidth="1"/>
    <col min="13063" max="13082" width="0.7109375" style="177" customWidth="1"/>
    <col min="13083" max="13083" width="0.5703125" style="177" customWidth="1"/>
    <col min="13084" max="13084" width="2.710937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14062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140625" style="177" customWidth="1"/>
    <col min="13119" max="13119" width="0.5703125" style="177" customWidth="1"/>
    <col min="13120" max="13120" width="2.140625" style="177" customWidth="1"/>
    <col min="13121" max="13121" width="0.5703125" style="177" customWidth="1"/>
    <col min="13122" max="13122" width="2.140625" style="177" customWidth="1"/>
    <col min="13123" max="13123" width="0.5703125" style="177" customWidth="1"/>
    <col min="13124" max="13124" width="2.140625" style="177" customWidth="1"/>
    <col min="13125" max="13125" width="0.5703125" style="177" customWidth="1"/>
    <col min="13126" max="13126" width="2.140625" style="177" customWidth="1"/>
    <col min="13127" max="13127" width="0.5703125" style="177" customWidth="1"/>
    <col min="13128" max="13128" width="2.140625" style="177" customWidth="1"/>
    <col min="13129" max="13129" width="0.5703125" style="177" customWidth="1"/>
    <col min="13130" max="13130" width="2.140625" style="177" customWidth="1"/>
    <col min="13131" max="13131" width="0.5703125" style="177" customWidth="1"/>
    <col min="13132" max="13132" width="2.140625" style="177" customWidth="1"/>
    <col min="13133" max="13133" width="0.5703125" style="177" customWidth="1"/>
    <col min="13134" max="13134" width="2.140625" style="177" customWidth="1"/>
    <col min="13135" max="13135" width="0.5703125" style="177" customWidth="1"/>
    <col min="13136" max="13136" width="2.140625" style="177" customWidth="1"/>
    <col min="13137" max="13137" width="0.5703125" style="177" customWidth="1"/>
    <col min="13138" max="13138" width="2.140625" style="177" customWidth="1"/>
    <col min="13139" max="13139" width="0.5703125" style="177" customWidth="1"/>
    <col min="13140" max="13140" width="2.140625" style="177" customWidth="1"/>
    <col min="13141" max="13141" width="0.5703125" style="177" customWidth="1"/>
    <col min="13142" max="13142" width="1.7109375" style="177" customWidth="1"/>
    <col min="13143" max="13143" width="2.42578125" style="177" customWidth="1"/>
    <col min="13144" max="13144" width="1.28515625" style="177" customWidth="1"/>
    <col min="13145"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42578125" style="177" customWidth="1"/>
    <col min="13318" max="13318" width="0.5703125" style="177" customWidth="1"/>
    <col min="13319" max="13338" width="0.7109375" style="177" customWidth="1"/>
    <col min="13339" max="13339" width="0.5703125" style="177" customWidth="1"/>
    <col min="13340" max="13340" width="2.710937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14062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140625" style="177" customWidth="1"/>
    <col min="13375" max="13375" width="0.5703125" style="177" customWidth="1"/>
    <col min="13376" max="13376" width="2.140625" style="177" customWidth="1"/>
    <col min="13377" max="13377" width="0.5703125" style="177" customWidth="1"/>
    <col min="13378" max="13378" width="2.140625" style="177" customWidth="1"/>
    <col min="13379" max="13379" width="0.5703125" style="177" customWidth="1"/>
    <col min="13380" max="13380" width="2.140625" style="177" customWidth="1"/>
    <col min="13381" max="13381" width="0.5703125" style="177" customWidth="1"/>
    <col min="13382" max="13382" width="2.140625" style="177" customWidth="1"/>
    <col min="13383" max="13383" width="0.5703125" style="177" customWidth="1"/>
    <col min="13384" max="13384" width="2.140625" style="177" customWidth="1"/>
    <col min="13385" max="13385" width="0.5703125" style="177" customWidth="1"/>
    <col min="13386" max="13386" width="2.140625" style="177" customWidth="1"/>
    <col min="13387" max="13387" width="0.5703125" style="177" customWidth="1"/>
    <col min="13388" max="13388" width="2.140625" style="177" customWidth="1"/>
    <col min="13389" max="13389" width="0.5703125" style="177" customWidth="1"/>
    <col min="13390" max="13390" width="2.140625" style="177" customWidth="1"/>
    <col min="13391" max="13391" width="0.5703125" style="177" customWidth="1"/>
    <col min="13392" max="13392" width="2.140625" style="177" customWidth="1"/>
    <col min="13393" max="13393" width="0.5703125" style="177" customWidth="1"/>
    <col min="13394" max="13394" width="2.140625" style="177" customWidth="1"/>
    <col min="13395" max="13395" width="0.5703125" style="177" customWidth="1"/>
    <col min="13396" max="13396" width="2.140625" style="177" customWidth="1"/>
    <col min="13397" max="13397" width="0.5703125" style="177" customWidth="1"/>
    <col min="13398" max="13398" width="1.7109375" style="177" customWidth="1"/>
    <col min="13399" max="13399" width="2.42578125" style="177" customWidth="1"/>
    <col min="13400" max="13400" width="1.28515625" style="177" customWidth="1"/>
    <col min="13401"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42578125" style="177" customWidth="1"/>
    <col min="13574" max="13574" width="0.5703125" style="177" customWidth="1"/>
    <col min="13575" max="13594" width="0.7109375" style="177" customWidth="1"/>
    <col min="13595" max="13595" width="0.5703125" style="177" customWidth="1"/>
    <col min="13596" max="13596" width="2.710937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14062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140625" style="177" customWidth="1"/>
    <col min="13631" max="13631" width="0.5703125" style="177" customWidth="1"/>
    <col min="13632" max="13632" width="2.140625" style="177" customWidth="1"/>
    <col min="13633" max="13633" width="0.5703125" style="177" customWidth="1"/>
    <col min="13634" max="13634" width="2.140625" style="177" customWidth="1"/>
    <col min="13635" max="13635" width="0.5703125" style="177" customWidth="1"/>
    <col min="13636" max="13636" width="2.140625" style="177" customWidth="1"/>
    <col min="13637" max="13637" width="0.5703125" style="177" customWidth="1"/>
    <col min="13638" max="13638" width="2.140625" style="177" customWidth="1"/>
    <col min="13639" max="13639" width="0.5703125" style="177" customWidth="1"/>
    <col min="13640" max="13640" width="2.140625" style="177" customWidth="1"/>
    <col min="13641" max="13641" width="0.5703125" style="177" customWidth="1"/>
    <col min="13642" max="13642" width="2.140625" style="177" customWidth="1"/>
    <col min="13643" max="13643" width="0.5703125" style="177" customWidth="1"/>
    <col min="13644" max="13644" width="2.140625" style="177" customWidth="1"/>
    <col min="13645" max="13645" width="0.5703125" style="177" customWidth="1"/>
    <col min="13646" max="13646" width="2.140625" style="177" customWidth="1"/>
    <col min="13647" max="13647" width="0.5703125" style="177" customWidth="1"/>
    <col min="13648" max="13648" width="2.140625" style="177" customWidth="1"/>
    <col min="13649" max="13649" width="0.5703125" style="177" customWidth="1"/>
    <col min="13650" max="13650" width="2.140625" style="177" customWidth="1"/>
    <col min="13651" max="13651" width="0.5703125" style="177" customWidth="1"/>
    <col min="13652" max="13652" width="2.140625" style="177" customWidth="1"/>
    <col min="13653" max="13653" width="0.5703125" style="177" customWidth="1"/>
    <col min="13654" max="13654" width="1.7109375" style="177" customWidth="1"/>
    <col min="13655" max="13655" width="2.42578125" style="177" customWidth="1"/>
    <col min="13656" max="13656" width="1.28515625" style="177" customWidth="1"/>
    <col min="13657"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42578125" style="177" customWidth="1"/>
    <col min="13830" max="13830" width="0.5703125" style="177" customWidth="1"/>
    <col min="13831" max="13850" width="0.7109375" style="177" customWidth="1"/>
    <col min="13851" max="13851" width="0.5703125" style="177" customWidth="1"/>
    <col min="13852" max="13852" width="2.710937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14062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140625" style="177" customWidth="1"/>
    <col min="13887" max="13887" width="0.5703125" style="177" customWidth="1"/>
    <col min="13888" max="13888" width="2.140625" style="177" customWidth="1"/>
    <col min="13889" max="13889" width="0.5703125" style="177" customWidth="1"/>
    <col min="13890" max="13890" width="2.140625" style="177" customWidth="1"/>
    <col min="13891" max="13891" width="0.5703125" style="177" customWidth="1"/>
    <col min="13892" max="13892" width="2.140625" style="177" customWidth="1"/>
    <col min="13893" max="13893" width="0.5703125" style="177" customWidth="1"/>
    <col min="13894" max="13894" width="2.140625" style="177" customWidth="1"/>
    <col min="13895" max="13895" width="0.5703125" style="177" customWidth="1"/>
    <col min="13896" max="13896" width="2.140625" style="177" customWidth="1"/>
    <col min="13897" max="13897" width="0.5703125" style="177" customWidth="1"/>
    <col min="13898" max="13898" width="2.140625" style="177" customWidth="1"/>
    <col min="13899" max="13899" width="0.5703125" style="177" customWidth="1"/>
    <col min="13900" max="13900" width="2.140625" style="177" customWidth="1"/>
    <col min="13901" max="13901" width="0.5703125" style="177" customWidth="1"/>
    <col min="13902" max="13902" width="2.140625" style="177" customWidth="1"/>
    <col min="13903" max="13903" width="0.5703125" style="177" customWidth="1"/>
    <col min="13904" max="13904" width="2.140625" style="177" customWidth="1"/>
    <col min="13905" max="13905" width="0.5703125" style="177" customWidth="1"/>
    <col min="13906" max="13906" width="2.140625" style="177" customWidth="1"/>
    <col min="13907" max="13907" width="0.5703125" style="177" customWidth="1"/>
    <col min="13908" max="13908" width="2.140625" style="177" customWidth="1"/>
    <col min="13909" max="13909" width="0.5703125" style="177" customWidth="1"/>
    <col min="13910" max="13910" width="1.7109375" style="177" customWidth="1"/>
    <col min="13911" max="13911" width="2.42578125" style="177" customWidth="1"/>
    <col min="13912" max="13912" width="1.28515625" style="177" customWidth="1"/>
    <col min="13913"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42578125" style="177" customWidth="1"/>
    <col min="14086" max="14086" width="0.5703125" style="177" customWidth="1"/>
    <col min="14087" max="14106" width="0.7109375" style="177" customWidth="1"/>
    <col min="14107" max="14107" width="0.5703125" style="177" customWidth="1"/>
    <col min="14108" max="14108" width="2.710937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14062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140625" style="177" customWidth="1"/>
    <col min="14143" max="14143" width="0.5703125" style="177" customWidth="1"/>
    <col min="14144" max="14144" width="2.140625" style="177" customWidth="1"/>
    <col min="14145" max="14145" width="0.5703125" style="177" customWidth="1"/>
    <col min="14146" max="14146" width="2.140625" style="177" customWidth="1"/>
    <col min="14147" max="14147" width="0.5703125" style="177" customWidth="1"/>
    <col min="14148" max="14148" width="2.140625" style="177" customWidth="1"/>
    <col min="14149" max="14149" width="0.5703125" style="177" customWidth="1"/>
    <col min="14150" max="14150" width="2.140625" style="177" customWidth="1"/>
    <col min="14151" max="14151" width="0.5703125" style="177" customWidth="1"/>
    <col min="14152" max="14152" width="2.140625" style="177" customWidth="1"/>
    <col min="14153" max="14153" width="0.5703125" style="177" customWidth="1"/>
    <col min="14154" max="14154" width="2.140625" style="177" customWidth="1"/>
    <col min="14155" max="14155" width="0.5703125" style="177" customWidth="1"/>
    <col min="14156" max="14156" width="2.140625" style="177" customWidth="1"/>
    <col min="14157" max="14157" width="0.5703125" style="177" customWidth="1"/>
    <col min="14158" max="14158" width="2.140625" style="177" customWidth="1"/>
    <col min="14159" max="14159" width="0.5703125" style="177" customWidth="1"/>
    <col min="14160" max="14160" width="2.140625" style="177" customWidth="1"/>
    <col min="14161" max="14161" width="0.5703125" style="177" customWidth="1"/>
    <col min="14162" max="14162" width="2.140625" style="177" customWidth="1"/>
    <col min="14163" max="14163" width="0.5703125" style="177" customWidth="1"/>
    <col min="14164" max="14164" width="2.140625" style="177" customWidth="1"/>
    <col min="14165" max="14165" width="0.5703125" style="177" customWidth="1"/>
    <col min="14166" max="14166" width="1.7109375" style="177" customWidth="1"/>
    <col min="14167" max="14167" width="2.42578125" style="177" customWidth="1"/>
    <col min="14168" max="14168" width="1.28515625" style="177" customWidth="1"/>
    <col min="14169"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42578125" style="177" customWidth="1"/>
    <col min="14342" max="14342" width="0.5703125" style="177" customWidth="1"/>
    <col min="14343" max="14362" width="0.7109375" style="177" customWidth="1"/>
    <col min="14363" max="14363" width="0.5703125" style="177" customWidth="1"/>
    <col min="14364" max="14364" width="2.710937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14062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140625" style="177" customWidth="1"/>
    <col min="14399" max="14399" width="0.5703125" style="177" customWidth="1"/>
    <col min="14400" max="14400" width="2.140625" style="177" customWidth="1"/>
    <col min="14401" max="14401" width="0.5703125" style="177" customWidth="1"/>
    <col min="14402" max="14402" width="2.140625" style="177" customWidth="1"/>
    <col min="14403" max="14403" width="0.5703125" style="177" customWidth="1"/>
    <col min="14404" max="14404" width="2.140625" style="177" customWidth="1"/>
    <col min="14405" max="14405" width="0.5703125" style="177" customWidth="1"/>
    <col min="14406" max="14406" width="2.140625" style="177" customWidth="1"/>
    <col min="14407" max="14407" width="0.5703125" style="177" customWidth="1"/>
    <col min="14408" max="14408" width="2.140625" style="177" customWidth="1"/>
    <col min="14409" max="14409" width="0.5703125" style="177" customWidth="1"/>
    <col min="14410" max="14410" width="2.140625" style="177" customWidth="1"/>
    <col min="14411" max="14411" width="0.5703125" style="177" customWidth="1"/>
    <col min="14412" max="14412" width="2.140625" style="177" customWidth="1"/>
    <col min="14413" max="14413" width="0.5703125" style="177" customWidth="1"/>
    <col min="14414" max="14414" width="2.140625" style="177" customWidth="1"/>
    <col min="14415" max="14415" width="0.5703125" style="177" customWidth="1"/>
    <col min="14416" max="14416" width="2.140625" style="177" customWidth="1"/>
    <col min="14417" max="14417" width="0.5703125" style="177" customWidth="1"/>
    <col min="14418" max="14418" width="2.140625" style="177" customWidth="1"/>
    <col min="14419" max="14419" width="0.5703125" style="177" customWidth="1"/>
    <col min="14420" max="14420" width="2.140625" style="177" customWidth="1"/>
    <col min="14421" max="14421" width="0.5703125" style="177" customWidth="1"/>
    <col min="14422" max="14422" width="1.7109375" style="177" customWidth="1"/>
    <col min="14423" max="14423" width="2.42578125" style="177" customWidth="1"/>
    <col min="14424" max="14424" width="1.28515625" style="177" customWidth="1"/>
    <col min="14425"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42578125" style="177" customWidth="1"/>
    <col min="14598" max="14598" width="0.5703125" style="177" customWidth="1"/>
    <col min="14599" max="14618" width="0.7109375" style="177" customWidth="1"/>
    <col min="14619" max="14619" width="0.5703125" style="177" customWidth="1"/>
    <col min="14620" max="14620" width="2.710937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14062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140625" style="177" customWidth="1"/>
    <col min="14655" max="14655" width="0.5703125" style="177" customWidth="1"/>
    <col min="14656" max="14656" width="2.140625" style="177" customWidth="1"/>
    <col min="14657" max="14657" width="0.5703125" style="177" customWidth="1"/>
    <col min="14658" max="14658" width="2.140625" style="177" customWidth="1"/>
    <col min="14659" max="14659" width="0.5703125" style="177" customWidth="1"/>
    <col min="14660" max="14660" width="2.140625" style="177" customWidth="1"/>
    <col min="14661" max="14661" width="0.5703125" style="177" customWidth="1"/>
    <col min="14662" max="14662" width="2.140625" style="177" customWidth="1"/>
    <col min="14663" max="14663" width="0.5703125" style="177" customWidth="1"/>
    <col min="14664" max="14664" width="2.140625" style="177" customWidth="1"/>
    <col min="14665" max="14665" width="0.5703125" style="177" customWidth="1"/>
    <col min="14666" max="14666" width="2.140625" style="177" customWidth="1"/>
    <col min="14667" max="14667" width="0.5703125" style="177" customWidth="1"/>
    <col min="14668" max="14668" width="2.140625" style="177" customWidth="1"/>
    <col min="14669" max="14669" width="0.5703125" style="177" customWidth="1"/>
    <col min="14670" max="14670" width="2.140625" style="177" customWidth="1"/>
    <col min="14671" max="14671" width="0.5703125" style="177" customWidth="1"/>
    <col min="14672" max="14672" width="2.140625" style="177" customWidth="1"/>
    <col min="14673" max="14673" width="0.5703125" style="177" customWidth="1"/>
    <col min="14674" max="14674" width="2.140625" style="177" customWidth="1"/>
    <col min="14675" max="14675" width="0.5703125" style="177" customWidth="1"/>
    <col min="14676" max="14676" width="2.140625" style="177" customWidth="1"/>
    <col min="14677" max="14677" width="0.5703125" style="177" customWidth="1"/>
    <col min="14678" max="14678" width="1.7109375" style="177" customWidth="1"/>
    <col min="14679" max="14679" width="2.42578125" style="177" customWidth="1"/>
    <col min="14680" max="14680" width="1.28515625" style="177" customWidth="1"/>
    <col min="14681"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42578125" style="177" customWidth="1"/>
    <col min="14854" max="14854" width="0.5703125" style="177" customWidth="1"/>
    <col min="14855" max="14874" width="0.7109375" style="177" customWidth="1"/>
    <col min="14875" max="14875" width="0.5703125" style="177" customWidth="1"/>
    <col min="14876" max="14876" width="2.710937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14062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140625" style="177" customWidth="1"/>
    <col min="14911" max="14911" width="0.5703125" style="177" customWidth="1"/>
    <col min="14912" max="14912" width="2.140625" style="177" customWidth="1"/>
    <col min="14913" max="14913" width="0.5703125" style="177" customWidth="1"/>
    <col min="14914" max="14914" width="2.140625" style="177" customWidth="1"/>
    <col min="14915" max="14915" width="0.5703125" style="177" customWidth="1"/>
    <col min="14916" max="14916" width="2.140625" style="177" customWidth="1"/>
    <col min="14917" max="14917" width="0.5703125" style="177" customWidth="1"/>
    <col min="14918" max="14918" width="2.140625" style="177" customWidth="1"/>
    <col min="14919" max="14919" width="0.5703125" style="177" customWidth="1"/>
    <col min="14920" max="14920" width="2.140625" style="177" customWidth="1"/>
    <col min="14921" max="14921" width="0.5703125" style="177" customWidth="1"/>
    <col min="14922" max="14922" width="2.140625" style="177" customWidth="1"/>
    <col min="14923" max="14923" width="0.5703125" style="177" customWidth="1"/>
    <col min="14924" max="14924" width="2.140625" style="177" customWidth="1"/>
    <col min="14925" max="14925" width="0.5703125" style="177" customWidth="1"/>
    <col min="14926" max="14926" width="2.140625" style="177" customWidth="1"/>
    <col min="14927" max="14927" width="0.5703125" style="177" customWidth="1"/>
    <col min="14928" max="14928" width="2.140625" style="177" customWidth="1"/>
    <col min="14929" max="14929" width="0.5703125" style="177" customWidth="1"/>
    <col min="14930" max="14930" width="2.140625" style="177" customWidth="1"/>
    <col min="14931" max="14931" width="0.5703125" style="177" customWidth="1"/>
    <col min="14932" max="14932" width="2.140625" style="177" customWidth="1"/>
    <col min="14933" max="14933" width="0.5703125" style="177" customWidth="1"/>
    <col min="14934" max="14934" width="1.7109375" style="177" customWidth="1"/>
    <col min="14935" max="14935" width="2.42578125" style="177" customWidth="1"/>
    <col min="14936" max="14936" width="1.28515625" style="177" customWidth="1"/>
    <col min="14937"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42578125" style="177" customWidth="1"/>
    <col min="15110" max="15110" width="0.5703125" style="177" customWidth="1"/>
    <col min="15111" max="15130" width="0.7109375" style="177" customWidth="1"/>
    <col min="15131" max="15131" width="0.5703125" style="177" customWidth="1"/>
    <col min="15132" max="15132" width="2.710937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14062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140625" style="177" customWidth="1"/>
    <col min="15167" max="15167" width="0.5703125" style="177" customWidth="1"/>
    <col min="15168" max="15168" width="2.140625" style="177" customWidth="1"/>
    <col min="15169" max="15169" width="0.5703125" style="177" customWidth="1"/>
    <col min="15170" max="15170" width="2.140625" style="177" customWidth="1"/>
    <col min="15171" max="15171" width="0.5703125" style="177" customWidth="1"/>
    <col min="15172" max="15172" width="2.140625" style="177" customWidth="1"/>
    <col min="15173" max="15173" width="0.5703125" style="177" customWidth="1"/>
    <col min="15174" max="15174" width="2.140625" style="177" customWidth="1"/>
    <col min="15175" max="15175" width="0.5703125" style="177" customWidth="1"/>
    <col min="15176" max="15176" width="2.140625" style="177" customWidth="1"/>
    <col min="15177" max="15177" width="0.5703125" style="177" customWidth="1"/>
    <col min="15178" max="15178" width="2.140625" style="177" customWidth="1"/>
    <col min="15179" max="15179" width="0.5703125" style="177" customWidth="1"/>
    <col min="15180" max="15180" width="2.140625" style="177" customWidth="1"/>
    <col min="15181" max="15181" width="0.5703125" style="177" customWidth="1"/>
    <col min="15182" max="15182" width="2.140625" style="177" customWidth="1"/>
    <col min="15183" max="15183" width="0.5703125" style="177" customWidth="1"/>
    <col min="15184" max="15184" width="2.140625" style="177" customWidth="1"/>
    <col min="15185" max="15185" width="0.5703125" style="177" customWidth="1"/>
    <col min="15186" max="15186" width="2.140625" style="177" customWidth="1"/>
    <col min="15187" max="15187" width="0.5703125" style="177" customWidth="1"/>
    <col min="15188" max="15188" width="2.140625" style="177" customWidth="1"/>
    <col min="15189" max="15189" width="0.5703125" style="177" customWidth="1"/>
    <col min="15190" max="15190" width="1.7109375" style="177" customWidth="1"/>
    <col min="15191" max="15191" width="2.42578125" style="177" customWidth="1"/>
    <col min="15192" max="15192" width="1.28515625" style="177" customWidth="1"/>
    <col min="15193"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42578125" style="177" customWidth="1"/>
    <col min="15366" max="15366" width="0.5703125" style="177" customWidth="1"/>
    <col min="15367" max="15386" width="0.7109375" style="177" customWidth="1"/>
    <col min="15387" max="15387" width="0.5703125" style="177" customWidth="1"/>
    <col min="15388" max="15388" width="2.710937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14062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140625" style="177" customWidth="1"/>
    <col min="15423" max="15423" width="0.5703125" style="177" customWidth="1"/>
    <col min="15424" max="15424" width="2.140625" style="177" customWidth="1"/>
    <col min="15425" max="15425" width="0.5703125" style="177" customWidth="1"/>
    <col min="15426" max="15426" width="2.140625" style="177" customWidth="1"/>
    <col min="15427" max="15427" width="0.5703125" style="177" customWidth="1"/>
    <col min="15428" max="15428" width="2.140625" style="177" customWidth="1"/>
    <col min="15429" max="15429" width="0.5703125" style="177" customWidth="1"/>
    <col min="15430" max="15430" width="2.140625" style="177" customWidth="1"/>
    <col min="15431" max="15431" width="0.5703125" style="177" customWidth="1"/>
    <col min="15432" max="15432" width="2.140625" style="177" customWidth="1"/>
    <col min="15433" max="15433" width="0.5703125" style="177" customWidth="1"/>
    <col min="15434" max="15434" width="2.140625" style="177" customWidth="1"/>
    <col min="15435" max="15435" width="0.5703125" style="177" customWidth="1"/>
    <col min="15436" max="15436" width="2.140625" style="177" customWidth="1"/>
    <col min="15437" max="15437" width="0.5703125" style="177" customWidth="1"/>
    <col min="15438" max="15438" width="2.140625" style="177" customWidth="1"/>
    <col min="15439" max="15439" width="0.5703125" style="177" customWidth="1"/>
    <col min="15440" max="15440" width="2.140625" style="177" customWidth="1"/>
    <col min="15441" max="15441" width="0.5703125" style="177" customWidth="1"/>
    <col min="15442" max="15442" width="2.140625" style="177" customWidth="1"/>
    <col min="15443" max="15443" width="0.5703125" style="177" customWidth="1"/>
    <col min="15444" max="15444" width="2.140625" style="177" customWidth="1"/>
    <col min="15445" max="15445" width="0.5703125" style="177" customWidth="1"/>
    <col min="15446" max="15446" width="1.7109375" style="177" customWidth="1"/>
    <col min="15447" max="15447" width="2.42578125" style="177" customWidth="1"/>
    <col min="15448" max="15448" width="1.28515625" style="177" customWidth="1"/>
    <col min="15449"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42578125" style="177" customWidth="1"/>
    <col min="15622" max="15622" width="0.5703125" style="177" customWidth="1"/>
    <col min="15623" max="15642" width="0.7109375" style="177" customWidth="1"/>
    <col min="15643" max="15643" width="0.5703125" style="177" customWidth="1"/>
    <col min="15644" max="15644" width="2.710937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14062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140625" style="177" customWidth="1"/>
    <col min="15679" max="15679" width="0.5703125" style="177" customWidth="1"/>
    <col min="15680" max="15680" width="2.140625" style="177" customWidth="1"/>
    <col min="15681" max="15681" width="0.5703125" style="177" customWidth="1"/>
    <col min="15682" max="15682" width="2.140625" style="177" customWidth="1"/>
    <col min="15683" max="15683" width="0.5703125" style="177" customWidth="1"/>
    <col min="15684" max="15684" width="2.140625" style="177" customWidth="1"/>
    <col min="15685" max="15685" width="0.5703125" style="177" customWidth="1"/>
    <col min="15686" max="15686" width="2.140625" style="177" customWidth="1"/>
    <col min="15687" max="15687" width="0.5703125" style="177" customWidth="1"/>
    <col min="15688" max="15688" width="2.140625" style="177" customWidth="1"/>
    <col min="15689" max="15689" width="0.5703125" style="177" customWidth="1"/>
    <col min="15690" max="15690" width="2.140625" style="177" customWidth="1"/>
    <col min="15691" max="15691" width="0.5703125" style="177" customWidth="1"/>
    <col min="15692" max="15692" width="2.140625" style="177" customWidth="1"/>
    <col min="15693" max="15693" width="0.5703125" style="177" customWidth="1"/>
    <col min="15694" max="15694" width="2.140625" style="177" customWidth="1"/>
    <col min="15695" max="15695" width="0.5703125" style="177" customWidth="1"/>
    <col min="15696" max="15696" width="2.140625" style="177" customWidth="1"/>
    <col min="15697" max="15697" width="0.5703125" style="177" customWidth="1"/>
    <col min="15698" max="15698" width="2.140625" style="177" customWidth="1"/>
    <col min="15699" max="15699" width="0.5703125" style="177" customWidth="1"/>
    <col min="15700" max="15700" width="2.140625" style="177" customWidth="1"/>
    <col min="15701" max="15701" width="0.5703125" style="177" customWidth="1"/>
    <col min="15702" max="15702" width="1.7109375" style="177" customWidth="1"/>
    <col min="15703" max="15703" width="2.42578125" style="177" customWidth="1"/>
    <col min="15704" max="15704" width="1.28515625" style="177" customWidth="1"/>
    <col min="15705"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42578125" style="177" customWidth="1"/>
    <col min="15878" max="15878" width="0.5703125" style="177" customWidth="1"/>
    <col min="15879" max="15898" width="0.7109375" style="177" customWidth="1"/>
    <col min="15899" max="15899" width="0.5703125" style="177" customWidth="1"/>
    <col min="15900" max="15900" width="2.710937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14062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140625" style="177" customWidth="1"/>
    <col min="15935" max="15935" width="0.5703125" style="177" customWidth="1"/>
    <col min="15936" max="15936" width="2.140625" style="177" customWidth="1"/>
    <col min="15937" max="15937" width="0.5703125" style="177" customWidth="1"/>
    <col min="15938" max="15938" width="2.140625" style="177" customWidth="1"/>
    <col min="15939" max="15939" width="0.5703125" style="177" customWidth="1"/>
    <col min="15940" max="15940" width="2.140625" style="177" customWidth="1"/>
    <col min="15941" max="15941" width="0.5703125" style="177" customWidth="1"/>
    <col min="15942" max="15942" width="2.140625" style="177" customWidth="1"/>
    <col min="15943" max="15943" width="0.5703125" style="177" customWidth="1"/>
    <col min="15944" max="15944" width="2.140625" style="177" customWidth="1"/>
    <col min="15945" max="15945" width="0.5703125" style="177" customWidth="1"/>
    <col min="15946" max="15946" width="2.140625" style="177" customWidth="1"/>
    <col min="15947" max="15947" width="0.5703125" style="177" customWidth="1"/>
    <col min="15948" max="15948" width="2.140625" style="177" customWidth="1"/>
    <col min="15949" max="15949" width="0.5703125" style="177" customWidth="1"/>
    <col min="15950" max="15950" width="2.140625" style="177" customWidth="1"/>
    <col min="15951" max="15951" width="0.5703125" style="177" customWidth="1"/>
    <col min="15952" max="15952" width="2.140625" style="177" customWidth="1"/>
    <col min="15953" max="15953" width="0.5703125" style="177" customWidth="1"/>
    <col min="15954" max="15954" width="2.140625" style="177" customWidth="1"/>
    <col min="15955" max="15955" width="0.5703125" style="177" customWidth="1"/>
    <col min="15956" max="15956" width="2.140625" style="177" customWidth="1"/>
    <col min="15957" max="15957" width="0.5703125" style="177" customWidth="1"/>
    <col min="15958" max="15958" width="1.7109375" style="177" customWidth="1"/>
    <col min="15959" max="15959" width="2.42578125" style="177" customWidth="1"/>
    <col min="15960" max="15960" width="1.28515625" style="177" customWidth="1"/>
    <col min="15961"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42578125" style="177" customWidth="1"/>
    <col min="16134" max="16134" width="0.5703125" style="177" customWidth="1"/>
    <col min="16135" max="16154" width="0.7109375" style="177" customWidth="1"/>
    <col min="16155" max="16155" width="0.5703125" style="177" customWidth="1"/>
    <col min="16156" max="16156" width="2.710937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14062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140625" style="177" customWidth="1"/>
    <col min="16191" max="16191" width="0.5703125" style="177" customWidth="1"/>
    <col min="16192" max="16192" width="2.140625" style="177" customWidth="1"/>
    <col min="16193" max="16193" width="0.5703125" style="177" customWidth="1"/>
    <col min="16194" max="16194" width="2.140625" style="177" customWidth="1"/>
    <col min="16195" max="16195" width="0.5703125" style="177" customWidth="1"/>
    <col min="16196" max="16196" width="2.140625" style="177" customWidth="1"/>
    <col min="16197" max="16197" width="0.5703125" style="177" customWidth="1"/>
    <col min="16198" max="16198" width="2.140625" style="177" customWidth="1"/>
    <col min="16199" max="16199" width="0.5703125" style="177" customWidth="1"/>
    <col min="16200" max="16200" width="2.140625" style="177" customWidth="1"/>
    <col min="16201" max="16201" width="0.5703125" style="177" customWidth="1"/>
    <col min="16202" max="16202" width="2.140625" style="177" customWidth="1"/>
    <col min="16203" max="16203" width="0.5703125" style="177" customWidth="1"/>
    <col min="16204" max="16204" width="2.140625" style="177" customWidth="1"/>
    <col min="16205" max="16205" width="0.5703125" style="177" customWidth="1"/>
    <col min="16206" max="16206" width="2.140625" style="177" customWidth="1"/>
    <col min="16207" max="16207" width="0.5703125" style="177" customWidth="1"/>
    <col min="16208" max="16208" width="2.140625" style="177" customWidth="1"/>
    <col min="16209" max="16209" width="0.5703125" style="177" customWidth="1"/>
    <col min="16210" max="16210" width="2.140625" style="177" customWidth="1"/>
    <col min="16211" max="16211" width="0.5703125" style="177" customWidth="1"/>
    <col min="16212" max="16212" width="2.140625" style="177" customWidth="1"/>
    <col min="16213" max="16213" width="0.5703125" style="177" customWidth="1"/>
    <col min="16214" max="16214" width="1.7109375" style="177" customWidth="1"/>
    <col min="16215" max="16215" width="2.42578125" style="177" customWidth="1"/>
    <col min="16216" max="16216" width="1.28515625" style="177" customWidth="1"/>
    <col min="16217" max="16384" width="9.140625" style="177"/>
  </cols>
  <sheetData>
    <row r="1" spans="1:88" s="318" customFormat="1" ht="14.25" customHeight="1" thickBot="1">
      <c r="F1" s="51" t="s">
        <v>767</v>
      </c>
      <c r="G1" s="31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CJ1" s="670"/>
    </row>
    <row r="2" spans="1:88"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20"/>
      <c r="BT2" s="721"/>
      <c r="BU2" s="721"/>
      <c r="BV2" s="721"/>
      <c r="BW2" s="721"/>
      <c r="BX2" s="721"/>
      <c r="BY2" s="721"/>
      <c r="BZ2" s="721"/>
      <c r="CA2" s="721"/>
      <c r="CB2" s="721"/>
      <c r="CC2" s="721"/>
      <c r="CD2" s="721"/>
      <c r="CE2" s="325"/>
      <c r="CF2" s="325"/>
      <c r="CG2" s="325"/>
      <c r="CH2" s="325"/>
      <c r="CI2" s="325"/>
      <c r="CJ2" s="670"/>
    </row>
    <row r="3" spans="1:88"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181"/>
      <c r="BT3" s="721"/>
      <c r="BU3" s="721"/>
      <c r="BV3" s="721"/>
      <c r="BW3" s="721"/>
      <c r="BX3" s="721"/>
      <c r="BY3" s="721"/>
      <c r="BZ3" s="721"/>
      <c r="CA3" s="721"/>
      <c r="CB3" s="721"/>
      <c r="CC3" s="721"/>
      <c r="CD3" s="721"/>
      <c r="CE3" s="325"/>
      <c r="CF3" s="325"/>
      <c r="CG3" s="325"/>
      <c r="CH3" s="325"/>
      <c r="CI3" s="325"/>
      <c r="CJ3" s="670"/>
    </row>
    <row r="4" spans="1:88"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92" t="str">
        <f>'Závierka titulka'!$K$27</f>
        <v>0</v>
      </c>
      <c r="BM4" s="185"/>
      <c r="BN4" s="92" t="str">
        <f>'Závierka titulka'!$M$27</f>
        <v>2</v>
      </c>
      <c r="BO4" s="316"/>
      <c r="BP4" s="92" t="str">
        <f>'Závierka titulka'!$O$27</f>
        <v>3</v>
      </c>
      <c r="BQ4" s="316"/>
      <c r="BR4" s="92" t="str">
        <f>'Závierka titulka'!$Q$27</f>
        <v>6</v>
      </c>
      <c r="BS4" s="184"/>
      <c r="BT4" s="721"/>
      <c r="BU4" s="721"/>
      <c r="BV4" s="721"/>
      <c r="BW4" s="721"/>
      <c r="BX4" s="721"/>
      <c r="BY4" s="721"/>
      <c r="BZ4" s="721"/>
      <c r="CA4" s="721"/>
      <c r="CB4" s="721"/>
      <c r="CC4" s="721"/>
      <c r="CD4" s="721"/>
      <c r="CE4" s="173"/>
      <c r="CF4" s="186"/>
      <c r="CG4" s="187"/>
      <c r="CH4" s="188"/>
      <c r="CI4" s="188"/>
      <c r="CJ4" s="670"/>
    </row>
    <row r="5" spans="1:88"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89"/>
      <c r="BM5" s="192"/>
      <c r="BN5" s="189"/>
      <c r="BO5" s="189"/>
      <c r="BP5" s="189"/>
      <c r="BQ5" s="189"/>
      <c r="BR5" s="189"/>
      <c r="BS5" s="190"/>
      <c r="BT5" s="721"/>
      <c r="BU5" s="721"/>
      <c r="BV5" s="721"/>
      <c r="BW5" s="721"/>
      <c r="BX5" s="721"/>
      <c r="BY5" s="721"/>
      <c r="BZ5" s="721"/>
      <c r="CA5" s="721"/>
      <c r="CB5" s="721"/>
      <c r="CC5" s="721"/>
      <c r="CD5" s="721"/>
      <c r="CE5" s="173"/>
      <c r="CF5" s="325"/>
      <c r="CG5" s="193"/>
      <c r="CH5" s="188"/>
      <c r="CI5" s="188"/>
      <c r="CJ5" s="670"/>
    </row>
    <row r="6" spans="1:88"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7"/>
      <c r="BX6" s="197"/>
      <c r="BY6" s="197"/>
      <c r="BZ6" s="197"/>
      <c r="CA6" s="197"/>
      <c r="CB6" s="197"/>
      <c r="CC6" s="197"/>
      <c r="CD6" s="197"/>
      <c r="CE6" s="197"/>
      <c r="CF6" s="197"/>
      <c r="CG6" s="197"/>
      <c r="CH6" s="325"/>
      <c r="CI6" s="325"/>
      <c r="CJ6" s="670"/>
    </row>
    <row r="7" spans="1:88" ht="12.75" customHeight="1" thickBot="1">
      <c r="A7" s="173"/>
      <c r="B7" s="325"/>
      <c r="C7" s="178"/>
      <c r="D7" s="178"/>
      <c r="E7" s="674" t="str">
        <f>Index!C410</f>
        <v>Ozna-čenie</v>
      </c>
      <c r="F7" s="675"/>
      <c r="G7" s="198"/>
      <c r="H7" s="199"/>
      <c r="I7" s="199"/>
      <c r="J7" s="199"/>
      <c r="K7" s="199"/>
      <c r="L7" s="199"/>
      <c r="M7" s="199"/>
      <c r="N7" s="199"/>
      <c r="O7" s="199"/>
      <c r="P7" s="199"/>
      <c r="Q7" s="199"/>
      <c r="R7" s="199"/>
      <c r="S7" s="199"/>
      <c r="T7" s="199"/>
      <c r="U7" s="199"/>
      <c r="V7" s="199"/>
      <c r="W7" s="200"/>
      <c r="X7" s="200"/>
      <c r="Y7" s="200"/>
      <c r="Z7" s="201"/>
      <c r="AA7" s="200"/>
      <c r="AB7" s="200"/>
      <c r="AC7" s="200"/>
      <c r="AD7" s="678" t="str">
        <f>Index!C414</f>
        <v>Bežné účtovné obdobie</v>
      </c>
      <c r="AE7" s="679"/>
      <c r="AF7" s="679"/>
      <c r="AG7" s="679"/>
      <c r="AH7" s="679"/>
      <c r="AI7" s="679"/>
      <c r="AJ7" s="679"/>
      <c r="AK7" s="679"/>
      <c r="AL7" s="679"/>
      <c r="AM7" s="679"/>
      <c r="AN7" s="679"/>
      <c r="AO7" s="679"/>
      <c r="AP7" s="679"/>
      <c r="AQ7" s="679"/>
      <c r="AR7" s="679"/>
      <c r="AS7" s="679"/>
      <c r="AT7" s="679"/>
      <c r="AU7" s="679"/>
      <c r="AV7" s="679"/>
      <c r="AW7" s="679"/>
      <c r="AX7" s="679"/>
      <c r="AY7" s="679"/>
      <c r="AZ7" s="679"/>
      <c r="BA7" s="679"/>
      <c r="BB7" s="679"/>
      <c r="BC7" s="679"/>
      <c r="BD7" s="679"/>
      <c r="BE7" s="679"/>
      <c r="BF7" s="679"/>
      <c r="BG7" s="679"/>
      <c r="BH7" s="679"/>
      <c r="BI7" s="679"/>
      <c r="BJ7" s="679"/>
      <c r="BK7" s="679"/>
      <c r="BL7" s="679"/>
      <c r="BM7" s="679"/>
      <c r="BN7" s="679"/>
      <c r="BO7" s="679"/>
      <c r="BP7" s="679"/>
      <c r="BQ7" s="680"/>
      <c r="BR7" s="684" t="str">
        <f>Index!C415</f>
        <v>Bezprostredne predchádzajúce účtovné obdobie</v>
      </c>
      <c r="BS7" s="685"/>
      <c r="BT7" s="685"/>
      <c r="BU7" s="685"/>
      <c r="BV7" s="685"/>
      <c r="BW7" s="685"/>
      <c r="BX7" s="685"/>
      <c r="BY7" s="685"/>
      <c r="BZ7" s="685"/>
      <c r="CA7" s="685"/>
      <c r="CB7" s="685"/>
      <c r="CC7" s="685"/>
      <c r="CD7" s="685"/>
      <c r="CE7" s="685"/>
      <c r="CF7" s="685"/>
      <c r="CG7" s="686"/>
      <c r="CH7" s="325"/>
      <c r="CI7" s="325"/>
      <c r="CJ7" s="670"/>
    </row>
    <row r="8" spans="1:88" ht="5.0999999999999996" customHeight="1" thickBot="1">
      <c r="A8" s="173"/>
      <c r="B8" s="690"/>
      <c r="C8" s="690"/>
      <c r="D8" s="690"/>
      <c r="E8" s="676"/>
      <c r="F8" s="677"/>
      <c r="G8" s="691" t="str">
        <f>Index!C411</f>
        <v>STRANA AKTÍV</v>
      </c>
      <c r="H8" s="691"/>
      <c r="I8" s="691"/>
      <c r="J8" s="691"/>
      <c r="K8" s="691"/>
      <c r="L8" s="691"/>
      <c r="M8" s="691"/>
      <c r="N8" s="691"/>
      <c r="O8" s="691"/>
      <c r="P8" s="691"/>
      <c r="Q8" s="691"/>
      <c r="R8" s="691"/>
      <c r="S8" s="691"/>
      <c r="T8" s="691"/>
      <c r="U8" s="691"/>
      <c r="V8" s="691"/>
      <c r="W8" s="691"/>
      <c r="X8" s="691"/>
      <c r="Y8" s="691"/>
      <c r="Z8" s="691"/>
      <c r="AA8" s="317"/>
      <c r="AB8" s="317"/>
      <c r="AC8" s="317"/>
      <c r="AD8" s="681"/>
      <c r="AE8" s="682"/>
      <c r="AF8" s="682"/>
      <c r="AG8" s="682"/>
      <c r="AH8" s="682"/>
      <c r="AI8" s="682"/>
      <c r="AJ8" s="682"/>
      <c r="AK8" s="682"/>
      <c r="AL8" s="682"/>
      <c r="AM8" s="682"/>
      <c r="AN8" s="682"/>
      <c r="AO8" s="682"/>
      <c r="AP8" s="682"/>
      <c r="AQ8" s="682"/>
      <c r="AR8" s="682"/>
      <c r="AS8" s="682"/>
      <c r="AT8" s="682"/>
      <c r="AU8" s="682"/>
      <c r="AV8" s="682"/>
      <c r="AW8" s="682"/>
      <c r="AX8" s="682"/>
      <c r="AY8" s="682"/>
      <c r="AZ8" s="682"/>
      <c r="BA8" s="682"/>
      <c r="BB8" s="682"/>
      <c r="BC8" s="682"/>
      <c r="BD8" s="682"/>
      <c r="BE8" s="682"/>
      <c r="BF8" s="682"/>
      <c r="BG8" s="682"/>
      <c r="BH8" s="682"/>
      <c r="BI8" s="682"/>
      <c r="BJ8" s="682"/>
      <c r="BK8" s="682"/>
      <c r="BL8" s="682"/>
      <c r="BM8" s="682"/>
      <c r="BN8" s="682"/>
      <c r="BO8" s="682"/>
      <c r="BP8" s="682"/>
      <c r="BQ8" s="683"/>
      <c r="BR8" s="687"/>
      <c r="BS8" s="688"/>
      <c r="BT8" s="688"/>
      <c r="BU8" s="688"/>
      <c r="BV8" s="688"/>
      <c r="BW8" s="688"/>
      <c r="BX8" s="688"/>
      <c r="BY8" s="688"/>
      <c r="BZ8" s="688"/>
      <c r="CA8" s="688"/>
      <c r="CB8" s="688"/>
      <c r="CC8" s="688"/>
      <c r="CD8" s="688"/>
      <c r="CE8" s="688"/>
      <c r="CF8" s="688"/>
      <c r="CG8" s="689"/>
      <c r="CH8" s="670"/>
      <c r="CI8" s="670"/>
      <c r="CJ8" s="670"/>
    </row>
    <row r="9" spans="1:88" s="203" customFormat="1" ht="6.95" customHeight="1" thickBot="1">
      <c r="A9" s="173"/>
      <c r="B9" s="693"/>
      <c r="C9" s="693"/>
      <c r="D9" s="690"/>
      <c r="E9" s="676"/>
      <c r="F9" s="677"/>
      <c r="G9" s="691"/>
      <c r="H9" s="691"/>
      <c r="I9" s="691"/>
      <c r="J9" s="691"/>
      <c r="K9" s="691"/>
      <c r="L9" s="691"/>
      <c r="M9" s="691"/>
      <c r="N9" s="691"/>
      <c r="O9" s="691"/>
      <c r="P9" s="691"/>
      <c r="Q9" s="691"/>
      <c r="R9" s="691"/>
      <c r="S9" s="691"/>
      <c r="T9" s="691"/>
      <c r="U9" s="691"/>
      <c r="V9" s="691"/>
      <c r="W9" s="691"/>
      <c r="X9" s="691"/>
      <c r="Y9" s="691"/>
      <c r="Z9" s="691"/>
      <c r="AA9" s="694" t="str">
        <f>Index!C412</f>
        <v>Číslo</v>
      </c>
      <c r="AB9" s="694"/>
      <c r="AC9" s="694"/>
      <c r="AD9" s="695" t="s">
        <v>769</v>
      </c>
      <c r="AE9" s="695"/>
      <c r="AF9" s="695"/>
      <c r="AG9" s="697" t="str">
        <f>Index!C416</f>
        <v>Brutto - časť 1</v>
      </c>
      <c r="AH9" s="697"/>
      <c r="AI9" s="697"/>
      <c r="AJ9" s="697"/>
      <c r="AK9" s="697"/>
      <c r="AL9" s="697"/>
      <c r="AM9" s="697"/>
      <c r="AN9" s="697"/>
      <c r="AO9" s="697"/>
      <c r="AP9" s="697"/>
      <c r="AQ9" s="697"/>
      <c r="AR9" s="697"/>
      <c r="AS9" s="697"/>
      <c r="AT9" s="697"/>
      <c r="AU9" s="697"/>
      <c r="AV9" s="697"/>
      <c r="AW9" s="697"/>
      <c r="AX9" s="697"/>
      <c r="AY9" s="697"/>
      <c r="AZ9" s="697"/>
      <c r="BA9" s="697" t="str">
        <f>Index!C417</f>
        <v>Netto 2</v>
      </c>
      <c r="BB9" s="697"/>
      <c r="BC9" s="697"/>
      <c r="BD9" s="697"/>
      <c r="BE9" s="697"/>
      <c r="BF9" s="697"/>
      <c r="BG9" s="697"/>
      <c r="BH9" s="697"/>
      <c r="BI9" s="697"/>
      <c r="BJ9" s="697"/>
      <c r="BK9" s="697"/>
      <c r="BL9" s="697"/>
      <c r="BM9" s="697"/>
      <c r="BN9" s="697"/>
      <c r="BO9" s="697"/>
      <c r="BP9" s="697"/>
      <c r="BQ9" s="697"/>
      <c r="BR9" s="688"/>
      <c r="BS9" s="688"/>
      <c r="BT9" s="688"/>
      <c r="BU9" s="688"/>
      <c r="BV9" s="688"/>
      <c r="BW9" s="688"/>
      <c r="BX9" s="688"/>
      <c r="BY9" s="688"/>
      <c r="BZ9" s="688"/>
      <c r="CA9" s="688"/>
      <c r="CB9" s="688"/>
      <c r="CC9" s="688"/>
      <c r="CD9" s="688"/>
      <c r="CE9" s="688"/>
      <c r="CF9" s="688"/>
      <c r="CG9" s="689"/>
      <c r="CH9" s="690"/>
      <c r="CI9" s="202"/>
      <c r="CJ9" s="670"/>
    </row>
    <row r="10" spans="1:88" s="203" customFormat="1" ht="6.95" customHeight="1">
      <c r="A10" s="173"/>
      <c r="B10" s="693"/>
      <c r="C10" s="693"/>
      <c r="D10" s="690"/>
      <c r="E10" s="676"/>
      <c r="F10" s="677"/>
      <c r="G10" s="204"/>
      <c r="H10" s="183"/>
      <c r="I10" s="183"/>
      <c r="J10" s="183"/>
      <c r="K10" s="183"/>
      <c r="L10" s="183"/>
      <c r="M10" s="183"/>
      <c r="N10" s="183"/>
      <c r="O10" s="183"/>
      <c r="P10" s="183"/>
      <c r="Q10" s="183"/>
      <c r="R10" s="183"/>
      <c r="S10" s="183"/>
      <c r="T10" s="183"/>
      <c r="U10" s="183"/>
      <c r="V10" s="183"/>
      <c r="W10" s="183"/>
      <c r="X10" s="183"/>
      <c r="Y10" s="183"/>
      <c r="Z10" s="205"/>
      <c r="AA10" s="699" t="str">
        <f>Index!C413</f>
        <v xml:space="preserve"> riadku</v>
      </c>
      <c r="AB10" s="699"/>
      <c r="AC10" s="699"/>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88"/>
      <c r="BS10" s="688"/>
      <c r="BT10" s="688"/>
      <c r="BU10" s="688"/>
      <c r="BV10" s="688"/>
      <c r="BW10" s="688"/>
      <c r="BX10" s="688"/>
      <c r="BY10" s="688"/>
      <c r="BZ10" s="688"/>
      <c r="CA10" s="688"/>
      <c r="CB10" s="688"/>
      <c r="CC10" s="688"/>
      <c r="CD10" s="688"/>
      <c r="CE10" s="688"/>
      <c r="CF10" s="688"/>
      <c r="CG10" s="689"/>
      <c r="CH10" s="690"/>
      <c r="CI10" s="202"/>
      <c r="CJ10" s="670"/>
    </row>
    <row r="11" spans="1:88" s="206" customFormat="1" ht="15" customHeight="1">
      <c r="A11" s="173"/>
      <c r="B11" s="693"/>
      <c r="C11" s="693"/>
      <c r="D11" s="690"/>
      <c r="E11" s="700" t="s">
        <v>8</v>
      </c>
      <c r="F11" s="701"/>
      <c r="G11" s="702" t="s">
        <v>9</v>
      </c>
      <c r="H11" s="702"/>
      <c r="I11" s="702"/>
      <c r="J11" s="702"/>
      <c r="K11" s="702"/>
      <c r="L11" s="702"/>
      <c r="M11" s="702"/>
      <c r="N11" s="702"/>
      <c r="O11" s="702"/>
      <c r="P11" s="702"/>
      <c r="Q11" s="702"/>
      <c r="R11" s="702"/>
      <c r="S11" s="702"/>
      <c r="T11" s="702"/>
      <c r="U11" s="702"/>
      <c r="V11" s="702"/>
      <c r="W11" s="702"/>
      <c r="X11" s="702"/>
      <c r="Y11" s="702"/>
      <c r="Z11" s="702"/>
      <c r="AA11" s="637" t="s">
        <v>10</v>
      </c>
      <c r="AB11" s="637"/>
      <c r="AC11" s="637"/>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3" t="str">
        <f>Index!C419</f>
        <v>Netto   3</v>
      </c>
      <c r="BS11" s="703"/>
      <c r="BT11" s="703"/>
      <c r="BU11" s="703"/>
      <c r="BV11" s="703"/>
      <c r="BW11" s="703"/>
      <c r="BX11" s="703"/>
      <c r="BY11" s="703"/>
      <c r="BZ11" s="703"/>
      <c r="CA11" s="703"/>
      <c r="CB11" s="703"/>
      <c r="CC11" s="703"/>
      <c r="CD11" s="703"/>
      <c r="CE11" s="703"/>
      <c r="CF11" s="703"/>
      <c r="CG11" s="704"/>
      <c r="CH11" s="690"/>
      <c r="CI11" s="202"/>
      <c r="CJ11" s="670"/>
    </row>
    <row r="12" spans="1:88" s="206" customFormat="1" ht="3" customHeight="1">
      <c r="A12" s="173"/>
      <c r="B12" s="693"/>
      <c r="C12" s="693"/>
      <c r="D12" s="690"/>
      <c r="E12" s="650"/>
      <c r="F12" s="651"/>
      <c r="G12" s="654"/>
      <c r="H12" s="666" t="str">
        <f>Index!C52</f>
        <v>Spolu majetok (r. 02 + r. 33 + r. 74)</v>
      </c>
      <c r="I12" s="666"/>
      <c r="J12" s="666"/>
      <c r="K12" s="666"/>
      <c r="L12" s="666"/>
      <c r="M12" s="666"/>
      <c r="N12" s="666"/>
      <c r="O12" s="666"/>
      <c r="P12" s="666"/>
      <c r="Q12" s="666"/>
      <c r="R12" s="666"/>
      <c r="S12" s="666"/>
      <c r="T12" s="666"/>
      <c r="U12" s="666"/>
      <c r="V12" s="666"/>
      <c r="W12" s="666"/>
      <c r="X12" s="666"/>
      <c r="Y12" s="666"/>
      <c r="Z12" s="666"/>
      <c r="AA12" s="667" t="s">
        <v>168</v>
      </c>
      <c r="AB12" s="667"/>
      <c r="AC12" s="667"/>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6"/>
      <c r="BB12" s="636"/>
      <c r="BC12" s="636"/>
      <c r="BD12" s="636"/>
      <c r="BE12" s="636"/>
      <c r="BF12" s="636"/>
      <c r="BG12" s="636"/>
      <c r="BH12" s="636"/>
      <c r="BI12" s="636"/>
      <c r="BJ12" s="636"/>
      <c r="BK12" s="636"/>
      <c r="BL12" s="636"/>
      <c r="BM12" s="636"/>
      <c r="BN12" s="636"/>
      <c r="BO12" s="636"/>
      <c r="BP12" s="636"/>
      <c r="BQ12" s="636"/>
      <c r="BR12" s="207"/>
      <c r="BS12" s="207"/>
      <c r="BT12" s="207"/>
      <c r="BU12" s="207"/>
      <c r="BV12" s="207"/>
      <c r="BW12" s="208"/>
      <c r="BX12" s="207"/>
      <c r="BY12" s="207"/>
      <c r="BZ12" s="207"/>
      <c r="CA12" s="207"/>
      <c r="CB12" s="207"/>
      <c r="CC12" s="207"/>
      <c r="CD12" s="207"/>
      <c r="CE12" s="207"/>
      <c r="CF12" s="207"/>
      <c r="CG12" s="209"/>
      <c r="CH12" s="690"/>
      <c r="CI12" s="202"/>
      <c r="CJ12" s="670"/>
    </row>
    <row r="13" spans="1:88" s="206" customFormat="1" ht="3" customHeight="1">
      <c r="A13" s="173"/>
      <c r="B13" s="693"/>
      <c r="C13" s="693"/>
      <c r="D13" s="690"/>
      <c r="E13" s="650"/>
      <c r="F13" s="651"/>
      <c r="G13" s="654"/>
      <c r="H13" s="666"/>
      <c r="I13" s="666"/>
      <c r="J13" s="666"/>
      <c r="K13" s="666"/>
      <c r="L13" s="666"/>
      <c r="M13" s="666"/>
      <c r="N13" s="666"/>
      <c r="O13" s="666"/>
      <c r="P13" s="666"/>
      <c r="Q13" s="666"/>
      <c r="R13" s="666"/>
      <c r="S13" s="666"/>
      <c r="T13" s="666"/>
      <c r="U13" s="666"/>
      <c r="V13" s="666"/>
      <c r="W13" s="666"/>
      <c r="X13" s="666"/>
      <c r="Y13" s="666"/>
      <c r="Z13" s="666"/>
      <c r="AA13" s="667"/>
      <c r="AB13" s="667"/>
      <c r="AC13" s="667"/>
      <c r="AD13" s="618"/>
      <c r="AE13" s="612"/>
      <c r="AF13" s="612"/>
      <c r="AG13" s="612"/>
      <c r="AH13" s="412"/>
      <c r="AI13" s="613"/>
      <c r="AJ13" s="613"/>
      <c r="AK13" s="613"/>
      <c r="AL13" s="613"/>
      <c r="AM13" s="613"/>
      <c r="AN13" s="610"/>
      <c r="AO13" s="614"/>
      <c r="AP13" s="614"/>
      <c r="AQ13" s="614"/>
      <c r="AR13" s="614"/>
      <c r="AS13" s="614"/>
      <c r="AT13" s="610"/>
      <c r="AU13" s="614"/>
      <c r="AV13" s="614"/>
      <c r="AW13" s="614"/>
      <c r="AX13" s="614"/>
      <c r="AY13" s="614"/>
      <c r="AZ13" s="619"/>
      <c r="BA13" s="618"/>
      <c r="BB13" s="612"/>
      <c r="BC13" s="612"/>
      <c r="BD13" s="612"/>
      <c r="BE13" s="412"/>
      <c r="BF13" s="613"/>
      <c r="BG13" s="613"/>
      <c r="BH13" s="613"/>
      <c r="BI13" s="613"/>
      <c r="BJ13" s="613"/>
      <c r="BK13" s="610"/>
      <c r="BL13" s="614"/>
      <c r="BM13" s="614"/>
      <c r="BN13" s="614"/>
      <c r="BO13" s="614"/>
      <c r="BP13" s="614"/>
      <c r="BQ13" s="611"/>
      <c r="BR13" s="614"/>
      <c r="BS13" s="614"/>
      <c r="BT13" s="614"/>
      <c r="BU13" s="614"/>
      <c r="BV13" s="614"/>
      <c r="BW13" s="416"/>
      <c r="BX13" s="417"/>
      <c r="BY13" s="417"/>
      <c r="BZ13" s="417"/>
      <c r="CA13" s="417"/>
      <c r="CB13" s="417"/>
      <c r="CC13" s="417"/>
      <c r="CD13" s="417"/>
      <c r="CE13" s="417"/>
      <c r="CF13" s="417"/>
      <c r="CG13" s="210"/>
      <c r="CH13" s="690"/>
      <c r="CI13" s="202"/>
      <c r="CJ13" s="670"/>
    </row>
    <row r="14" spans="1:88" ht="15" customHeight="1">
      <c r="A14" s="173"/>
      <c r="B14" s="693"/>
      <c r="C14" s="693"/>
      <c r="D14" s="690"/>
      <c r="E14" s="650"/>
      <c r="F14" s="651"/>
      <c r="G14" s="654"/>
      <c r="H14" s="666"/>
      <c r="I14" s="666"/>
      <c r="J14" s="666"/>
      <c r="K14" s="666"/>
      <c r="L14" s="666"/>
      <c r="M14" s="666"/>
      <c r="N14" s="666"/>
      <c r="O14" s="666"/>
      <c r="P14" s="666"/>
      <c r="Q14" s="666"/>
      <c r="R14" s="666"/>
      <c r="S14" s="666"/>
      <c r="T14" s="666"/>
      <c r="U14" s="666"/>
      <c r="V14" s="666"/>
      <c r="W14" s="666"/>
      <c r="X14" s="666"/>
      <c r="Y14" s="666"/>
      <c r="Z14" s="666"/>
      <c r="AA14" s="667"/>
      <c r="AB14" s="667"/>
      <c r="AC14" s="667"/>
      <c r="AD14" s="618"/>
      <c r="AE14" s="409" t="str">
        <f>IF(LEN(VLOOKUP(AA12,suvaha!$D$8:$H$27,2,FALSE))&lt;11,"",LEFT(RIGHT(VLOOKUP(AA12,suvaha!$D$8:$H$27,2,FALSE),11),1))</f>
        <v/>
      </c>
      <c r="AF14" s="211"/>
      <c r="AG14" s="409" t="str">
        <f>IF(LEN(VLOOKUP(AA12,suvaha!$D$8:$H$27,2,FALSE))&lt;10,"",LEFT(RIGHT(VLOOKUP(AA12,suvaha!$D$8:$H$27,2,FALSE),10),1))</f>
        <v/>
      </c>
      <c r="AH14" s="411"/>
      <c r="AI14" s="409" t="str">
        <f>IF(LEN(VLOOKUP(AA12,suvaha!$D$8:$H$27,2,FALSE))&lt;9,"",LEFT(RIGHT(VLOOKUP(AA12,suvaha!$D$8:$H$27,2,FALSE),9),1))</f>
        <v/>
      </c>
      <c r="AJ14" s="211"/>
      <c r="AK14" s="409" t="str">
        <f>IF(LEN(VLOOKUP(AA12,suvaha!$D$8:$H$27,2,FALSE))&lt;8,"",LEFT(RIGHT(VLOOKUP(AA12,suvaha!$D$8:$H$27,2,FALSE),8),1))</f>
        <v>2</v>
      </c>
      <c r="AL14" s="411"/>
      <c r="AM14" s="409" t="str">
        <f>IF(LEN(VLOOKUP(AA12,suvaha!$D$8:$H$27,2,FALSE))&lt;7,"",LEFT(RIGHT(VLOOKUP(AA12,suvaha!$D$8:$H$27,2,FALSE),7),1))</f>
        <v>7</v>
      </c>
      <c r="AN14" s="610"/>
      <c r="AO14" s="409" t="str">
        <f>IF(LEN(VLOOKUP(AA12,suvaha!$D$8:$H$27,2,FALSE))&lt;6,"",LEFT(RIGHT(VLOOKUP(AA12,suvaha!$D$8:$H$27,2,FALSE),6),1))</f>
        <v>7</v>
      </c>
      <c r="AP14" s="411"/>
      <c r="AQ14" s="409" t="str">
        <f>IF(LEN(VLOOKUP(AA12,suvaha!$D$8:$H$27,2,FALSE))&lt;5,"",LEFT(RIGHT(VLOOKUP(AA12,suvaha!$D$8:$H$27,2,FALSE),5),1))</f>
        <v>5</v>
      </c>
      <c r="AR14" s="411"/>
      <c r="AS14" s="409" t="str">
        <f>IF(LEN(VLOOKUP(AA12,suvaha!$D$8:$H$27,2,FALSE))&lt;4,"",LEFT(RIGHT(VLOOKUP(AA12,suvaha!$D$8:$H$27,2,FALSE),4),1))</f>
        <v>7</v>
      </c>
      <c r="AT14" s="610"/>
      <c r="AU14" s="409" t="str">
        <f>IF(LEN(VLOOKUP(AA12,suvaha!$D$8:$H$27,2,FALSE))&lt;3,"",LEFT(RIGHT(VLOOKUP(AA12,suvaha!$D$8:$H$27,2,FALSE),3),1))</f>
        <v>9</v>
      </c>
      <c r="AV14" s="411"/>
      <c r="AW14" s="409" t="str">
        <f>IF(LEN(VLOOKUP(AA12,suvaha!$D$8:$H$27,2,FALSE))&lt;2,"",LEFT(RIGHT(VLOOKUP(AA12,suvaha!$D$8:$H$27,2,FALSE),2),1))</f>
        <v>9</v>
      </c>
      <c r="AX14" s="411"/>
      <c r="AY14" s="409" t="str">
        <f>IF(VLOOKUP(AA12,suvaha!$D$8:$H$27,2,FALSE)=0,"",IF(LEN(VLOOKUP(AA12,suvaha!$D$8:$H$27,2,FALSE))&lt;1,"",LEFT(RIGHT(VLOOKUP(AA12,suvaha!$D$8:$H$27,2,FALSE),1),1)))</f>
        <v>5</v>
      </c>
      <c r="AZ14" s="619"/>
      <c r="BA14" s="618"/>
      <c r="BB14" s="409" t="str">
        <f>IF(LEN(VLOOKUP(AA12,suvaha!$D$8:$H$27,4,FALSE))&lt;11,"",LEFT(RIGHT(VLOOKUP(AA12,suvaha!$D$8:$H$27,4,FALSE),11),1))</f>
        <v/>
      </c>
      <c r="BC14" s="211"/>
      <c r="BD14" s="409" t="str">
        <f>IF(LEN(VLOOKUP(AA12,suvaha!$D$8:$H$27,4,FALSE))&lt;10,"",LEFT(RIGHT(VLOOKUP(AA12,suvaha!$D$8:$H$27,4,FALSE),10),1))</f>
        <v/>
      </c>
      <c r="BE14" s="411"/>
      <c r="BF14" s="409" t="str">
        <f>IF(LEN(VLOOKUP(AA12,suvaha!$D$8:$H$27,4,FALSE))&lt;9,"",LEFT(RIGHT(VLOOKUP(AA12,suvaha!$D$8:$H$27,4,FALSE),9),1))</f>
        <v/>
      </c>
      <c r="BG14" s="211"/>
      <c r="BH14" s="409" t="str">
        <f>IF(LEN(VLOOKUP(AA12,suvaha!$D$8:$H$27,4,FALSE))&lt;8,"",LEFT(RIGHT(VLOOKUP(AA12,suvaha!$D$8:$H$27,4,FALSE),8),1))</f>
        <v>2</v>
      </c>
      <c r="BI14" s="411"/>
      <c r="BJ14" s="409" t="str">
        <f>IF(LEN(VLOOKUP(AA12,suvaha!$D$8:$H$27,4,FALSE))&lt;7,"",LEFT(RIGHT(VLOOKUP(AA12,suvaha!$D$8:$H$27,4,FALSE),7),1))</f>
        <v>2</v>
      </c>
      <c r="BK14" s="610"/>
      <c r="BL14" s="409" t="str">
        <f>IF(LEN(VLOOKUP(AA12,suvaha!$D$8:$H$27,4,FALSE))&lt;6,"",LEFT(RIGHT(VLOOKUP(AA12,suvaha!$D$8:$H$27,4,FALSE),6),1))</f>
        <v>1</v>
      </c>
      <c r="BM14" s="411"/>
      <c r="BN14" s="409" t="str">
        <f>IF(LEN(VLOOKUP(AA12,suvaha!$D$8:$H$27,4,FALSE))&lt;5,"",LEFT(RIGHT(VLOOKUP(AA12,suvaha!$D$8:$H$27,4,FALSE),5),1))</f>
        <v>7</v>
      </c>
      <c r="BO14" s="411"/>
      <c r="BP14" s="409" t="str">
        <f>IF(LEN(VLOOKUP(AA12,suvaha!$D$8:$H$27,4,FALSE))&lt;4,"",LEFT(RIGHT(VLOOKUP(AA12,suvaha!$D$8:$H$27,4,FALSE),4),1))</f>
        <v>0</v>
      </c>
      <c r="BQ14" s="611"/>
      <c r="BR14" s="409" t="str">
        <f>IF(LEN(VLOOKUP(AA12,suvaha!$D$8:$H$27,4,FALSE))&lt;3,"",LEFT(RIGHT(VLOOKUP(AA12,suvaha!$D$8:$H$27,4,FALSE),3),1))</f>
        <v>7</v>
      </c>
      <c r="BS14" s="411"/>
      <c r="BT14" s="409" t="str">
        <f>IF(LEN(VLOOKUP(AA12,suvaha!$D$8:$H$27,4,FALSE))&lt;2,"",LEFT(RIGHT(VLOOKUP(AA12,suvaha!$D$8:$H$27,4,FALSE),2),1))</f>
        <v>5</v>
      </c>
      <c r="BU14" s="411"/>
      <c r="BV14" s="409" t="str">
        <f>IF(VLOOKUP(AA12,suvaha!$D$8:$H$27,4,FALSE)=0,"",IF(LEN(VLOOKUP(AA12,suvaha!$D$8:$H$27,4,FALSE))&lt;1,"",LEFT(RIGHT(VLOOKUP(AA12,suvaha!$D$8:$H$27,4,FALSE),1),1)))</f>
        <v>7</v>
      </c>
      <c r="BW14" s="416"/>
      <c r="BX14" s="417"/>
      <c r="BY14" s="417"/>
      <c r="BZ14" s="417"/>
      <c r="CA14" s="417"/>
      <c r="CB14" s="417"/>
      <c r="CC14" s="417"/>
      <c r="CD14" s="417"/>
      <c r="CE14" s="417"/>
      <c r="CF14" s="417"/>
      <c r="CG14" s="210"/>
      <c r="CH14" s="690"/>
      <c r="CI14" s="202"/>
      <c r="CJ14" s="670"/>
    </row>
    <row r="15" spans="1:88" ht="3" customHeight="1">
      <c r="A15" s="173"/>
      <c r="B15" s="693"/>
      <c r="C15" s="693"/>
      <c r="D15" s="690"/>
      <c r="E15" s="650"/>
      <c r="F15" s="651"/>
      <c r="G15" s="654"/>
      <c r="H15" s="666"/>
      <c r="I15" s="666"/>
      <c r="J15" s="666"/>
      <c r="K15" s="666"/>
      <c r="L15" s="666"/>
      <c r="M15" s="666"/>
      <c r="N15" s="666"/>
      <c r="O15" s="666"/>
      <c r="P15" s="666"/>
      <c r="Q15" s="666"/>
      <c r="R15" s="666"/>
      <c r="S15" s="666"/>
      <c r="T15" s="666"/>
      <c r="U15" s="666"/>
      <c r="V15" s="666"/>
      <c r="W15" s="666"/>
      <c r="X15" s="666"/>
      <c r="Y15" s="666"/>
      <c r="Z15" s="666"/>
      <c r="AA15" s="667"/>
      <c r="AB15" s="667"/>
      <c r="AC15" s="667"/>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8"/>
      <c r="BB15" s="638"/>
      <c r="BC15" s="638"/>
      <c r="BD15" s="638"/>
      <c r="BE15" s="638"/>
      <c r="BF15" s="638"/>
      <c r="BG15" s="638"/>
      <c r="BH15" s="638"/>
      <c r="BI15" s="638"/>
      <c r="BJ15" s="638"/>
      <c r="BK15" s="638"/>
      <c r="BL15" s="638"/>
      <c r="BM15" s="638"/>
      <c r="BN15" s="638"/>
      <c r="BO15" s="638"/>
      <c r="BP15" s="638"/>
      <c r="BQ15" s="638"/>
      <c r="BR15" s="270"/>
      <c r="BS15" s="270"/>
      <c r="BT15" s="270"/>
      <c r="BU15" s="270"/>
      <c r="BV15" s="270"/>
      <c r="BW15" s="418"/>
      <c r="BX15" s="270"/>
      <c r="BY15" s="270"/>
      <c r="BZ15" s="270"/>
      <c r="CA15" s="270"/>
      <c r="CB15" s="270"/>
      <c r="CC15" s="270"/>
      <c r="CD15" s="270"/>
      <c r="CE15" s="270"/>
      <c r="CF15" s="270"/>
      <c r="CG15" s="214"/>
      <c r="CH15" s="690"/>
      <c r="CI15" s="202"/>
      <c r="CJ15" s="670"/>
    </row>
    <row r="16" spans="1:88" ht="3" customHeight="1">
      <c r="A16" s="173"/>
      <c r="B16" s="693"/>
      <c r="C16" s="693"/>
      <c r="D16" s="690"/>
      <c r="E16" s="650"/>
      <c r="F16" s="651"/>
      <c r="G16" s="654"/>
      <c r="H16" s="666"/>
      <c r="I16" s="666"/>
      <c r="J16" s="666"/>
      <c r="K16" s="666"/>
      <c r="L16" s="666"/>
      <c r="M16" s="666"/>
      <c r="N16" s="666"/>
      <c r="O16" s="666"/>
      <c r="P16" s="666"/>
      <c r="Q16" s="666"/>
      <c r="R16" s="666"/>
      <c r="S16" s="666"/>
      <c r="T16" s="666"/>
      <c r="U16" s="666"/>
      <c r="V16" s="666"/>
      <c r="W16" s="666"/>
      <c r="X16" s="666"/>
      <c r="Y16" s="666"/>
      <c r="Z16" s="666"/>
      <c r="AA16" s="667"/>
      <c r="AB16" s="667"/>
      <c r="AC16" s="667"/>
      <c r="AD16" s="617"/>
      <c r="AE16" s="617"/>
      <c r="AF16" s="617"/>
      <c r="AG16" s="617"/>
      <c r="AH16" s="617"/>
      <c r="AI16" s="617"/>
      <c r="AJ16" s="617"/>
      <c r="AK16" s="617"/>
      <c r="AL16" s="617"/>
      <c r="AM16" s="617"/>
      <c r="AN16" s="617"/>
      <c r="AO16" s="617"/>
      <c r="AP16" s="617"/>
      <c r="AQ16" s="617"/>
      <c r="AR16" s="617"/>
      <c r="AS16" s="617"/>
      <c r="AT16" s="617"/>
      <c r="AU16" s="617"/>
      <c r="AV16" s="617"/>
      <c r="AW16" s="617"/>
      <c r="AX16" s="617"/>
      <c r="AY16" s="617"/>
      <c r="AZ16" s="617"/>
      <c r="BA16" s="422"/>
      <c r="BB16" s="264"/>
      <c r="BC16" s="264"/>
      <c r="BD16" s="264"/>
      <c r="BE16" s="264"/>
      <c r="BF16" s="264"/>
      <c r="BG16" s="264"/>
      <c r="BH16" s="264"/>
      <c r="BI16" s="264"/>
      <c r="BJ16" s="421"/>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09"/>
      <c r="CH16" s="690"/>
      <c r="CI16" s="202"/>
      <c r="CJ16" s="670"/>
    </row>
    <row r="17" spans="1:88" ht="3" customHeight="1">
      <c r="A17" s="173"/>
      <c r="B17" s="693"/>
      <c r="C17" s="693"/>
      <c r="D17" s="690"/>
      <c r="E17" s="650"/>
      <c r="F17" s="651"/>
      <c r="G17" s="654"/>
      <c r="H17" s="666"/>
      <c r="I17" s="666"/>
      <c r="J17" s="666"/>
      <c r="K17" s="666"/>
      <c r="L17" s="666"/>
      <c r="M17" s="666"/>
      <c r="N17" s="666"/>
      <c r="O17" s="666"/>
      <c r="P17" s="666"/>
      <c r="Q17" s="666"/>
      <c r="R17" s="666"/>
      <c r="S17" s="666"/>
      <c r="T17" s="666"/>
      <c r="U17" s="666"/>
      <c r="V17" s="666"/>
      <c r="W17" s="666"/>
      <c r="X17" s="666"/>
      <c r="Y17" s="666"/>
      <c r="Z17" s="666"/>
      <c r="AA17" s="667"/>
      <c r="AB17" s="667"/>
      <c r="AC17" s="667"/>
      <c r="AD17" s="618"/>
      <c r="AE17" s="612"/>
      <c r="AF17" s="612"/>
      <c r="AG17" s="612"/>
      <c r="AH17" s="412"/>
      <c r="AI17" s="613"/>
      <c r="AJ17" s="613"/>
      <c r="AK17" s="613"/>
      <c r="AL17" s="613"/>
      <c r="AM17" s="613"/>
      <c r="AN17" s="610" t="s">
        <v>371</v>
      </c>
      <c r="AO17" s="614"/>
      <c r="AP17" s="614"/>
      <c r="AQ17" s="614"/>
      <c r="AR17" s="614"/>
      <c r="AS17" s="614"/>
      <c r="AT17" s="610" t="s">
        <v>371</v>
      </c>
      <c r="AU17" s="614"/>
      <c r="AV17" s="614"/>
      <c r="AW17" s="614"/>
      <c r="AX17" s="614"/>
      <c r="AY17" s="614"/>
      <c r="AZ17" s="619"/>
      <c r="BA17" s="423"/>
      <c r="BB17" s="417"/>
      <c r="BC17" s="417"/>
      <c r="BD17" s="417"/>
      <c r="BE17" s="417"/>
      <c r="BF17" s="417"/>
      <c r="BG17" s="417"/>
      <c r="BH17" s="417"/>
      <c r="BI17" s="417"/>
      <c r="BJ17" s="416"/>
      <c r="BK17" s="417"/>
      <c r="BL17" s="612"/>
      <c r="BM17" s="612"/>
      <c r="BN17" s="612"/>
      <c r="BO17" s="417"/>
      <c r="BP17" s="614"/>
      <c r="BQ17" s="614"/>
      <c r="BR17" s="614"/>
      <c r="BS17" s="614"/>
      <c r="BT17" s="614"/>
      <c r="BU17" s="417"/>
      <c r="BV17" s="614"/>
      <c r="BW17" s="614"/>
      <c r="BX17" s="614"/>
      <c r="BY17" s="614"/>
      <c r="BZ17" s="614"/>
      <c r="CA17" s="417"/>
      <c r="CB17" s="614"/>
      <c r="CC17" s="614"/>
      <c r="CD17" s="614"/>
      <c r="CE17" s="614"/>
      <c r="CF17" s="614"/>
      <c r="CG17" s="215"/>
      <c r="CH17" s="690"/>
      <c r="CI17" s="202"/>
      <c r="CJ17" s="670"/>
    </row>
    <row r="18" spans="1:88" ht="15" customHeight="1">
      <c r="A18" s="173"/>
      <c r="B18" s="693"/>
      <c r="C18" s="693"/>
      <c r="D18" s="690"/>
      <c r="E18" s="650"/>
      <c r="F18" s="651"/>
      <c r="G18" s="654"/>
      <c r="H18" s="666"/>
      <c r="I18" s="666"/>
      <c r="J18" s="666"/>
      <c r="K18" s="666"/>
      <c r="L18" s="666"/>
      <c r="M18" s="666"/>
      <c r="N18" s="666"/>
      <c r="O18" s="666"/>
      <c r="P18" s="666"/>
      <c r="Q18" s="666"/>
      <c r="R18" s="666"/>
      <c r="S18" s="666"/>
      <c r="T18" s="666"/>
      <c r="U18" s="666"/>
      <c r="V18" s="666"/>
      <c r="W18" s="666"/>
      <c r="X18" s="666"/>
      <c r="Y18" s="666"/>
      <c r="Z18" s="666"/>
      <c r="AA18" s="667"/>
      <c r="AB18" s="667"/>
      <c r="AC18" s="667"/>
      <c r="AD18" s="618"/>
      <c r="AE18" s="409" t="str">
        <f>IF(LEN(VLOOKUP(AA12,suvaha!$D$8:$H$27,3,FALSE))&lt;11,"",LEFT(RIGHT(VLOOKUP(AA12,suvaha!$D$8:$H$27,3,FALSE),11),1))</f>
        <v/>
      </c>
      <c r="AF18" s="211" t="s">
        <v>371</v>
      </c>
      <c r="AG18" s="409" t="str">
        <f>IF(LEN(VLOOKUP(AA12,suvaha!$D$8:$H$27,3,FALSE))&lt;10,"",LEFT(RIGHT(VLOOKUP(AA12,suvaha!$D$8:$H$27,3,FALSE),10),1))</f>
        <v/>
      </c>
      <c r="AH18" s="411" t="s">
        <v>371</v>
      </c>
      <c r="AI18" s="409" t="str">
        <f>IF(LEN(VLOOKUP(AA12,suvaha!$D$8:$H$27,3,FALSE))&lt;9,"",LEFT(RIGHT(VLOOKUP(AA12,suvaha!$D$8:$H$27,3,FALSE),9),1))</f>
        <v/>
      </c>
      <c r="AJ18" s="211" t="s">
        <v>371</v>
      </c>
      <c r="AK18" s="409" t="str">
        <f>IF(LEN(VLOOKUP(AA12,suvaha!$D$8:$F$27,3,FALSE))&lt;8,"",LEFT(RIGHT(VLOOKUP(AA12,suvaha!$D$8:$F$27,3,FALSE),8),1))</f>
        <v/>
      </c>
      <c r="AL18" s="411" t="s">
        <v>371</v>
      </c>
      <c r="AM18" s="409" t="str">
        <f>IF(LEN(VLOOKUP(AA12,suvaha!$D$8:$H$27,3,FALSE))&lt;7,"",LEFT(RIGHT(VLOOKUP(AA12,suvaha!$D$8:$H$27,3,FALSE),7),1))</f>
        <v>5</v>
      </c>
      <c r="AN18" s="610"/>
      <c r="AO18" s="409" t="str">
        <f>IF(LEN(VLOOKUP(AA12,suvaha!$D$8:$H$27,3,FALSE))&lt;6,"",LEFT(RIGHT(VLOOKUP(AA12,suvaha!$D$8:$H$27,3,FALSE),6),1))</f>
        <v>5</v>
      </c>
      <c r="AP18" s="411" t="s">
        <v>371</v>
      </c>
      <c r="AQ18" s="409" t="str">
        <f>IF(LEN(VLOOKUP(AA12,suvaha!$D$8:$H$27,3,FALSE))&lt;5,"",LEFT(RIGHT(VLOOKUP(AA12,suvaha!$D$8:$H$27,3,FALSE),5),1))</f>
        <v>8</v>
      </c>
      <c r="AR18" s="411" t="s">
        <v>371</v>
      </c>
      <c r="AS18" s="409" t="str">
        <f>IF(LEN(VLOOKUP(AA12,suvaha!$D$8:$H$27,3,FALSE))&lt;4,"",LEFT(RIGHT(VLOOKUP(AA12,suvaha!$D$8:$H$27,3,FALSE),4),1))</f>
        <v>7</v>
      </c>
      <c r="AT18" s="610"/>
      <c r="AU18" s="409" t="str">
        <f>IF(LEN(VLOOKUP(AA12,suvaha!$D$8:$H$27,3,FALSE))&lt;3,"",LEFT(RIGHT(VLOOKUP(AA12,suvaha!$D$8:$H$27,3,FALSE),3),1))</f>
        <v>2</v>
      </c>
      <c r="AV18" s="411" t="s">
        <v>371</v>
      </c>
      <c r="AW18" s="409" t="str">
        <f>IF(LEN(VLOOKUP(AA12,suvaha!$D$8:$H$27,3,FALSE))&lt;2,"",LEFT(RIGHT(VLOOKUP(AA12,suvaha!$D$8:$H$27,3,FALSE),2),1))</f>
        <v>3</v>
      </c>
      <c r="AX18" s="411" t="s">
        <v>371</v>
      </c>
      <c r="AY18" s="409" t="str">
        <f>IF(VLOOKUP(AA12,suvaha!$D$8:$H$27,3,FALSE)=0,"",IF(LEN(VLOOKUP(AA12,suvaha!$D$8:$H$27,3,FALSE))&lt;1,"",LEFT(RIGHT(VLOOKUP(AA12,suvaha!$D$8:$H$27,3,FALSE),1),1)))</f>
        <v>8</v>
      </c>
      <c r="AZ18" s="619"/>
      <c r="BA18" s="423"/>
      <c r="BB18" s="417"/>
      <c r="BC18" s="417"/>
      <c r="BD18" s="417"/>
      <c r="BE18" s="417"/>
      <c r="BF18" s="417"/>
      <c r="BG18" s="417"/>
      <c r="BH18" s="417"/>
      <c r="BI18" s="417"/>
      <c r="BJ18" s="416"/>
      <c r="BK18" s="417"/>
      <c r="BL18" s="216" t="str">
        <f>IF(LEN(VLOOKUP(AA12,suvaha!$D$8:$H$27,5,FALSE))&lt;11,"",LEFT(RIGHT(VLOOKUP(AA12,suvaha!$D$8:$H$27,5,FALSE),11),1))</f>
        <v/>
      </c>
      <c r="BM18" s="211" t="s">
        <v>371</v>
      </c>
      <c r="BN18" s="216" t="str">
        <f>IF(LEN(VLOOKUP(AA12,suvaha!$D$8:$H$27,5,FALSE))&lt;10,"",LEFT(RIGHT(VLOOKUP(AA12,suvaha!$D$8:$H$27,5,FALSE),10),1))</f>
        <v/>
      </c>
      <c r="BO18" s="417" t="s">
        <v>371</v>
      </c>
      <c r="BP18" s="216" t="str">
        <f>IF(LEN(VLOOKUP(AA12,suvaha!$D$8:$H$27,5,FALSE))&lt;9,"",LEFT(RIGHT(VLOOKUP(AA12,suvaha!$D$8:$H$27,5,FALSE),9),1))</f>
        <v/>
      </c>
      <c r="BQ18" s="417" t="s">
        <v>371</v>
      </c>
      <c r="BR18" s="216" t="str">
        <f>IF(LEN(VLOOKUP(AA12,suvaha!$D$8:$H$27,5,FALSE))&lt;8,"",LEFT(RIGHT(VLOOKUP(AA12,suvaha!$D$8:$H$27,5,FALSE),8),1))</f>
        <v>2</v>
      </c>
      <c r="BS18" s="417" t="s">
        <v>371</v>
      </c>
      <c r="BT18" s="216" t="str">
        <f>IF(LEN(VLOOKUP(AA12,suvaha!$D$8:$H$27,5,FALSE))&lt;7,"",LEFT(RIGHT(VLOOKUP(AA12,suvaha!$D$8:$H$27,5,FALSE),7),1))</f>
        <v>0</v>
      </c>
      <c r="BU18" s="417" t="s">
        <v>371</v>
      </c>
      <c r="BV18" s="216" t="str">
        <f>IF(LEN(VLOOKUP(AA12,suvaha!$D$8:$H$27,5,FALSE))&lt;6,"",LEFT(RIGHT(VLOOKUP(AA12,suvaha!$D$8:$H$27,5,FALSE),6),1))</f>
        <v>2</v>
      </c>
      <c r="BW18" s="411" t="s">
        <v>371</v>
      </c>
      <c r="BX18" s="216" t="str">
        <f>IF(LEN(VLOOKUP(AA12,suvaha!$D$8:$H$27,5,FALSE))&lt;5,"",LEFT(RIGHT(VLOOKUP(AA12,suvaha!$D$8:$H$27,5,FALSE),5),1))</f>
        <v>9</v>
      </c>
      <c r="BY18" s="411" t="s">
        <v>371</v>
      </c>
      <c r="BZ18" s="216" t="str">
        <f>IF(LEN(VLOOKUP(AA12,suvaha!$D$8:$H$27,5,FALSE))&lt;4,"",LEFT(RIGHT(VLOOKUP(AA12,suvaha!$D$8:$H$27,5,FALSE),4),1))</f>
        <v>9</v>
      </c>
      <c r="CA18" s="417" t="s">
        <v>371</v>
      </c>
      <c r="CB18" s="216" t="str">
        <f>IF(LEN(VLOOKUP(AA12,suvaha!$D$8:$H$27,5,FALSE))&lt;3,"",LEFT(RIGHT(VLOOKUP(AA12,suvaha!$D$8:$H$27,5,FALSE),3),1))</f>
        <v>7</v>
      </c>
      <c r="CC18" s="411" t="s">
        <v>371</v>
      </c>
      <c r="CD18" s="216" t="str">
        <f>IF(LEN(VLOOKUP(AA12,suvaha!$D$8:$H$27,5,FALSE))&lt;2,"",LEFT(RIGHT(VLOOKUP(AA12,suvaha!$D$8:$H$27,5,FALSE),2),1))</f>
        <v>6</v>
      </c>
      <c r="CE18" s="411" t="s">
        <v>773</v>
      </c>
      <c r="CF18" s="216" t="str">
        <f>IF(VLOOKUP(AA12,suvaha!$D$8:$H$27,5,FALSE)=0,"",IF(LEN(VLOOKUP(AA12,suvaha!$D$8:$H$27,5,FALSE))&lt;1,"",LEFT(RIGHT(VLOOKUP(AA12,suvaha!$D$8:$H$27,5,FALSE),1),1)))</f>
        <v>2</v>
      </c>
      <c r="CG18" s="215"/>
      <c r="CH18" s="690"/>
      <c r="CI18" s="202"/>
      <c r="CJ18" s="670"/>
    </row>
    <row r="19" spans="1:88" ht="3" customHeight="1">
      <c r="A19" s="173"/>
      <c r="B19" s="693"/>
      <c r="C19" s="693"/>
      <c r="D19" s="690"/>
      <c r="E19" s="650"/>
      <c r="F19" s="651"/>
      <c r="G19" s="654"/>
      <c r="H19" s="666"/>
      <c r="I19" s="666"/>
      <c r="J19" s="666"/>
      <c r="K19" s="666"/>
      <c r="L19" s="666"/>
      <c r="M19" s="666"/>
      <c r="N19" s="666"/>
      <c r="O19" s="666"/>
      <c r="P19" s="666"/>
      <c r="Q19" s="666"/>
      <c r="R19" s="666"/>
      <c r="S19" s="666"/>
      <c r="T19" s="666"/>
      <c r="U19" s="666"/>
      <c r="V19" s="666"/>
      <c r="W19" s="666"/>
      <c r="X19" s="666"/>
      <c r="Y19" s="666"/>
      <c r="Z19" s="666"/>
      <c r="AA19" s="667"/>
      <c r="AB19" s="667"/>
      <c r="AC19" s="66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424"/>
      <c r="BB19" s="270"/>
      <c r="BC19" s="270"/>
      <c r="BD19" s="270"/>
      <c r="BE19" s="270"/>
      <c r="BF19" s="270"/>
      <c r="BG19" s="270"/>
      <c r="BH19" s="270"/>
      <c r="BI19" s="270"/>
      <c r="BJ19" s="418"/>
      <c r="BK19" s="270"/>
      <c r="BL19" s="270"/>
      <c r="BM19" s="270"/>
      <c r="BN19" s="270"/>
      <c r="BO19" s="417"/>
      <c r="BP19" s="270"/>
      <c r="BQ19" s="417"/>
      <c r="BR19" s="270"/>
      <c r="BS19" s="270"/>
      <c r="BT19" s="270"/>
      <c r="BU19" s="270"/>
      <c r="BV19" s="270"/>
      <c r="BW19" s="270"/>
      <c r="BX19" s="270"/>
      <c r="BY19" s="270"/>
      <c r="BZ19" s="270"/>
      <c r="CA19" s="270"/>
      <c r="CB19" s="270"/>
      <c r="CC19" s="270"/>
      <c r="CD19" s="270"/>
      <c r="CE19" s="270"/>
      <c r="CF19" s="270"/>
      <c r="CG19" s="214"/>
      <c r="CH19" s="690"/>
      <c r="CI19" s="202"/>
      <c r="CJ19" s="670"/>
    </row>
    <row r="20" spans="1:88" s="206" customFormat="1" ht="3" customHeight="1">
      <c r="A20" s="173"/>
      <c r="B20" s="693"/>
      <c r="C20" s="693"/>
      <c r="D20" s="690"/>
      <c r="E20" s="672" t="s">
        <v>12</v>
      </c>
      <c r="F20" s="673"/>
      <c r="G20" s="654"/>
      <c r="H20" s="666" t="str">
        <f>Index!C53</f>
        <v>Neobežný majetok (r. 03 + r. 11 + r. 21)</v>
      </c>
      <c r="I20" s="666"/>
      <c r="J20" s="666"/>
      <c r="K20" s="666"/>
      <c r="L20" s="666"/>
      <c r="M20" s="666"/>
      <c r="N20" s="666"/>
      <c r="O20" s="666"/>
      <c r="P20" s="666"/>
      <c r="Q20" s="666"/>
      <c r="R20" s="666"/>
      <c r="S20" s="666"/>
      <c r="T20" s="666"/>
      <c r="U20" s="666"/>
      <c r="V20" s="666"/>
      <c r="W20" s="666"/>
      <c r="X20" s="666"/>
      <c r="Y20" s="666"/>
      <c r="Z20" s="666"/>
      <c r="AA20" s="667" t="s">
        <v>169</v>
      </c>
      <c r="AB20" s="667"/>
      <c r="AC20" s="667"/>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59"/>
      <c r="BB20" s="659"/>
      <c r="BC20" s="659"/>
      <c r="BD20" s="659"/>
      <c r="BE20" s="659"/>
      <c r="BF20" s="659"/>
      <c r="BG20" s="659"/>
      <c r="BH20" s="659"/>
      <c r="BI20" s="659"/>
      <c r="BJ20" s="659"/>
      <c r="BK20" s="659"/>
      <c r="BL20" s="659"/>
      <c r="BM20" s="659"/>
      <c r="BN20" s="659"/>
      <c r="BO20" s="659"/>
      <c r="BP20" s="659"/>
      <c r="BQ20" s="659"/>
      <c r="BR20" s="264"/>
      <c r="BS20" s="264"/>
      <c r="BT20" s="264"/>
      <c r="BU20" s="264"/>
      <c r="BV20" s="264"/>
      <c r="BW20" s="421"/>
      <c r="BX20" s="264"/>
      <c r="BY20" s="264"/>
      <c r="BZ20" s="264"/>
      <c r="CA20" s="264"/>
      <c r="CB20" s="264"/>
      <c r="CC20" s="264"/>
      <c r="CD20" s="264"/>
      <c r="CE20" s="264"/>
      <c r="CF20" s="264"/>
      <c r="CG20" s="209"/>
      <c r="CH20" s="690"/>
      <c r="CI20" s="202"/>
      <c r="CJ20" s="670"/>
    </row>
    <row r="21" spans="1:88" s="206" customFormat="1" ht="3" customHeight="1">
      <c r="A21" s="173"/>
      <c r="B21" s="693"/>
      <c r="C21" s="693"/>
      <c r="D21" s="690"/>
      <c r="E21" s="672"/>
      <c r="F21" s="673"/>
      <c r="G21" s="654"/>
      <c r="H21" s="666"/>
      <c r="I21" s="666"/>
      <c r="J21" s="666"/>
      <c r="K21" s="666"/>
      <c r="L21" s="666"/>
      <c r="M21" s="666"/>
      <c r="N21" s="666"/>
      <c r="O21" s="666"/>
      <c r="P21" s="666"/>
      <c r="Q21" s="666"/>
      <c r="R21" s="666"/>
      <c r="S21" s="666"/>
      <c r="T21" s="666"/>
      <c r="U21" s="666"/>
      <c r="V21" s="666"/>
      <c r="W21" s="666"/>
      <c r="X21" s="666"/>
      <c r="Y21" s="666"/>
      <c r="Z21" s="666"/>
      <c r="AA21" s="667"/>
      <c r="AB21" s="667"/>
      <c r="AC21" s="667"/>
      <c r="AD21" s="618"/>
      <c r="AE21" s="612"/>
      <c r="AF21" s="612"/>
      <c r="AG21" s="612"/>
      <c r="AH21" s="412"/>
      <c r="AI21" s="613"/>
      <c r="AJ21" s="613"/>
      <c r="AK21" s="613"/>
      <c r="AL21" s="613"/>
      <c r="AM21" s="613"/>
      <c r="AN21" s="610"/>
      <c r="AO21" s="614"/>
      <c r="AP21" s="614"/>
      <c r="AQ21" s="614"/>
      <c r="AR21" s="614"/>
      <c r="AS21" s="614"/>
      <c r="AT21" s="610"/>
      <c r="AU21" s="614"/>
      <c r="AV21" s="614"/>
      <c r="AW21" s="614"/>
      <c r="AX21" s="614"/>
      <c r="AY21" s="614"/>
      <c r="AZ21" s="619"/>
      <c r="BA21" s="618"/>
      <c r="BB21" s="612"/>
      <c r="BC21" s="612"/>
      <c r="BD21" s="612"/>
      <c r="BE21" s="412"/>
      <c r="BF21" s="613"/>
      <c r="BG21" s="613"/>
      <c r="BH21" s="613"/>
      <c r="BI21" s="613"/>
      <c r="BJ21" s="613"/>
      <c r="BK21" s="610"/>
      <c r="BL21" s="614"/>
      <c r="BM21" s="614"/>
      <c r="BN21" s="614"/>
      <c r="BO21" s="614"/>
      <c r="BP21" s="614"/>
      <c r="BQ21" s="611"/>
      <c r="BR21" s="614"/>
      <c r="BS21" s="614"/>
      <c r="BT21" s="614"/>
      <c r="BU21" s="614"/>
      <c r="BV21" s="614"/>
      <c r="BW21" s="416"/>
      <c r="BX21" s="417"/>
      <c r="BY21" s="417"/>
      <c r="BZ21" s="417"/>
      <c r="CA21" s="417"/>
      <c r="CB21" s="417"/>
      <c r="CC21" s="417"/>
      <c r="CD21" s="417"/>
      <c r="CE21" s="417"/>
      <c r="CF21" s="417"/>
      <c r="CG21" s="210"/>
      <c r="CH21" s="690"/>
      <c r="CI21" s="202"/>
      <c r="CJ21" s="670"/>
    </row>
    <row r="22" spans="1:88" ht="15" customHeight="1">
      <c r="A22" s="173"/>
      <c r="B22" s="693"/>
      <c r="C22" s="693"/>
      <c r="D22" s="690"/>
      <c r="E22" s="672"/>
      <c r="F22" s="673"/>
      <c r="G22" s="654"/>
      <c r="H22" s="666"/>
      <c r="I22" s="666"/>
      <c r="J22" s="666"/>
      <c r="K22" s="666"/>
      <c r="L22" s="666"/>
      <c r="M22" s="666"/>
      <c r="N22" s="666"/>
      <c r="O22" s="666"/>
      <c r="P22" s="666"/>
      <c r="Q22" s="666"/>
      <c r="R22" s="666"/>
      <c r="S22" s="666"/>
      <c r="T22" s="666"/>
      <c r="U22" s="666"/>
      <c r="V22" s="666"/>
      <c r="W22" s="666"/>
      <c r="X22" s="666"/>
      <c r="Y22" s="666"/>
      <c r="Z22" s="666"/>
      <c r="AA22" s="667"/>
      <c r="AB22" s="667"/>
      <c r="AC22" s="667"/>
      <c r="AD22" s="618"/>
      <c r="AE22" s="409" t="str">
        <f>IF(LEN(VLOOKUP(AA20,suvaha!$D$8:$H$27,2,FALSE))&lt;11,"",LEFT(RIGHT(VLOOKUP(AA20,suvaha!$D$8:$H$27,2,FALSE),11),1))</f>
        <v/>
      </c>
      <c r="AF22" s="211"/>
      <c r="AG22" s="409" t="str">
        <f>IF(LEN(VLOOKUP(AA20,suvaha!$D$8:$H$27,2,FALSE))&lt;10,"",LEFT(RIGHT(VLOOKUP(AA20,suvaha!$D$8:$H$27,2,FALSE),10),1))</f>
        <v/>
      </c>
      <c r="AH22" s="411"/>
      <c r="AI22" s="409" t="str">
        <f>IF(LEN(VLOOKUP(AA20,suvaha!$D$8:$H$27,2,FALSE))&lt;9,"",LEFT(RIGHT(VLOOKUP(AA20,suvaha!$D$8:$H$27,2,FALSE),9),1))</f>
        <v/>
      </c>
      <c r="AJ22" s="211"/>
      <c r="AK22" s="409" t="str">
        <f>IF(LEN(VLOOKUP(AA20,suvaha!$D$8:$H$27,2,FALSE))&lt;8,"",LEFT(RIGHT(VLOOKUP(AA20,suvaha!$D$8:$H$27,2,FALSE),8),1))</f>
        <v>1</v>
      </c>
      <c r="AL22" s="411"/>
      <c r="AM22" s="409" t="str">
        <f>IF(LEN(VLOOKUP(AA20,suvaha!$D$8:$H$27,2,FALSE))&lt;7,"",LEFT(RIGHT(VLOOKUP(AA20,suvaha!$D$8:$H$27,2,FALSE),7),1))</f>
        <v>2</v>
      </c>
      <c r="AN22" s="610"/>
      <c r="AO22" s="409" t="str">
        <f>IF(LEN(VLOOKUP(AA20,suvaha!$D$8:$H$27,2,FALSE))&lt;6,"",LEFT(RIGHT(VLOOKUP(AA20,suvaha!$D$8:$H$27,2,FALSE),6),1))</f>
        <v>1</v>
      </c>
      <c r="AP22" s="411"/>
      <c r="AQ22" s="409" t="str">
        <f>IF(LEN(VLOOKUP(AA20,suvaha!$D$8:$H$27,2,FALSE))&lt;5,"",LEFT(RIGHT(VLOOKUP(AA20,suvaha!$D$8:$H$27,2,FALSE),5),1))</f>
        <v>6</v>
      </c>
      <c r="AR22" s="411"/>
      <c r="AS22" s="409" t="str">
        <f>IF(LEN(VLOOKUP(AA20,suvaha!$D$8:$H$27,2,FALSE))&lt;4,"",LEFT(RIGHT(VLOOKUP(AA20,suvaha!$D$8:$H$27,2,FALSE),4),1))</f>
        <v>2</v>
      </c>
      <c r="AT22" s="610"/>
      <c r="AU22" s="409" t="str">
        <f>IF(LEN(VLOOKUP(AA20,suvaha!$D$8:$H$27,2,FALSE))&lt;3,"",LEFT(RIGHT(VLOOKUP(AA20,suvaha!$D$8:$H$27,2,FALSE),3),1))</f>
        <v>5</v>
      </c>
      <c r="AV22" s="411"/>
      <c r="AW22" s="409" t="str">
        <f>IF(LEN(VLOOKUP(AA20,suvaha!$D$8:$H$27,2,FALSE))&lt;2,"",LEFT(RIGHT(VLOOKUP(AA20,suvaha!$D$8:$H$27,2,FALSE),2),1))</f>
        <v>6</v>
      </c>
      <c r="AX22" s="411"/>
      <c r="AY22" s="409" t="str">
        <f>IF(VLOOKUP(AA20,suvaha!$D$8:$H$27,2,FALSE)=0,"",IF(LEN(VLOOKUP(AA20,suvaha!$D$8:$H$27,2,FALSE))&lt;1,"",LEFT(RIGHT(VLOOKUP(AA20,suvaha!$D$8:$H$27,2,FALSE),1),1)))</f>
        <v>0</v>
      </c>
      <c r="AZ22" s="619"/>
      <c r="BA22" s="618"/>
      <c r="BB22" s="409" t="str">
        <f>IF(LEN(VLOOKUP(AA20,suvaha!$D$8:$H$27,4,FALSE))&lt;11,"",LEFT(RIGHT(VLOOKUP(AA20,suvaha!$D$8:$H$27,4,FALSE),11),1))</f>
        <v/>
      </c>
      <c r="BC22" s="211"/>
      <c r="BD22" s="409" t="str">
        <f>IF(LEN(VLOOKUP(AA20,suvaha!$D$8:$H$27,4,FALSE))&lt;10,"",LEFT(RIGHT(VLOOKUP(AA20,suvaha!$D$8:$H$27,4,FALSE),10),1))</f>
        <v/>
      </c>
      <c r="BE22" s="411"/>
      <c r="BF22" s="409" t="str">
        <f>IF(LEN(VLOOKUP(AA20,suvaha!$D$8:$H$27,4,FALSE))&lt;9,"",LEFT(RIGHT(VLOOKUP(AA20,suvaha!$D$8:$H$27,4,FALSE),9),1))</f>
        <v/>
      </c>
      <c r="BG22" s="211"/>
      <c r="BH22" s="409" t="str">
        <f>IF(LEN(VLOOKUP(AA20,suvaha!$D$8:$H$27,4,FALSE))&lt;8,"",LEFT(RIGHT(VLOOKUP(AA20,suvaha!$D$8:$H$27,4,FALSE),8),1))</f>
        <v/>
      </c>
      <c r="BI22" s="411"/>
      <c r="BJ22" s="409" t="str">
        <f>IF(LEN(VLOOKUP(AA20,suvaha!$D$8:$H$27,4,FALSE))&lt;7,"",LEFT(RIGHT(VLOOKUP(AA20,suvaha!$D$8:$H$27,4,FALSE),7),1))</f>
        <v>6</v>
      </c>
      <c r="BK22" s="610"/>
      <c r="BL22" s="409" t="str">
        <f>IF(LEN(VLOOKUP(AA20,suvaha!$D$8:$H$27,4,FALSE))&lt;6,"",LEFT(RIGHT(VLOOKUP(AA20,suvaha!$D$8:$H$27,4,FALSE),6),1))</f>
        <v>6</v>
      </c>
      <c r="BM22" s="411"/>
      <c r="BN22" s="409" t="str">
        <f>IF(LEN(VLOOKUP(AA20,suvaha!$D$8:$H$27,4,FALSE))&lt;5,"",LEFT(RIGHT(VLOOKUP(AA20,suvaha!$D$8:$H$27,4,FALSE),5),1))</f>
        <v>2</v>
      </c>
      <c r="BO22" s="411"/>
      <c r="BP22" s="409" t="str">
        <f>IF(LEN(VLOOKUP(AA20,suvaha!$D$8:$H$27,4,FALSE))&lt;4,"",LEFT(RIGHT(VLOOKUP(AA20,suvaha!$D$8:$H$27,4,FALSE),4),1))</f>
        <v>2</v>
      </c>
      <c r="BQ22" s="611"/>
      <c r="BR22" s="409" t="str">
        <f>IF(LEN(VLOOKUP(AA20,suvaha!$D$8:$H$27,4,FALSE))&lt;3,"",LEFT(RIGHT(VLOOKUP(AA20,suvaha!$D$8:$H$27,4,FALSE),3),1))</f>
        <v>6</v>
      </c>
      <c r="BS22" s="411"/>
      <c r="BT22" s="409" t="str">
        <f>IF(LEN(VLOOKUP(AA20,suvaha!$D$8:$H$27,4,FALSE))&lt;2,"",LEFT(RIGHT(VLOOKUP(AA20,suvaha!$D$8:$H$27,4,FALSE),2),1))</f>
        <v>1</v>
      </c>
      <c r="BU22" s="411"/>
      <c r="BV22" s="409" t="str">
        <f>IF(VLOOKUP(AA20,suvaha!$D$8:$H$27,4,FALSE)=0,"",IF(LEN(VLOOKUP(AA20,suvaha!$D$8:$H$27,4,FALSE))&lt;1,"",LEFT(RIGHT(VLOOKUP(AA20,suvaha!$D$8:$H$27,4,FALSE),1),1)))</f>
        <v>4</v>
      </c>
      <c r="BW22" s="416"/>
      <c r="BX22" s="417"/>
      <c r="BY22" s="417"/>
      <c r="BZ22" s="417"/>
      <c r="CA22" s="417"/>
      <c r="CB22" s="417"/>
      <c r="CC22" s="417"/>
      <c r="CD22" s="417"/>
      <c r="CE22" s="417"/>
      <c r="CF22" s="417"/>
      <c r="CG22" s="210"/>
      <c r="CH22" s="690"/>
      <c r="CI22" s="202"/>
      <c r="CJ22" s="670"/>
    </row>
    <row r="23" spans="1:88" ht="3" customHeight="1">
      <c r="A23" s="173"/>
      <c r="B23" s="693"/>
      <c r="C23" s="693"/>
      <c r="D23" s="690"/>
      <c r="E23" s="672"/>
      <c r="F23" s="673"/>
      <c r="G23" s="654"/>
      <c r="H23" s="666"/>
      <c r="I23" s="666"/>
      <c r="J23" s="666"/>
      <c r="K23" s="666"/>
      <c r="L23" s="666"/>
      <c r="M23" s="666"/>
      <c r="N23" s="666"/>
      <c r="O23" s="666"/>
      <c r="P23" s="666"/>
      <c r="Q23" s="666"/>
      <c r="R23" s="666"/>
      <c r="S23" s="666"/>
      <c r="T23" s="666"/>
      <c r="U23" s="666"/>
      <c r="V23" s="666"/>
      <c r="W23" s="666"/>
      <c r="X23" s="666"/>
      <c r="Y23" s="666"/>
      <c r="Z23" s="666"/>
      <c r="AA23" s="667"/>
      <c r="AB23" s="667"/>
      <c r="AC23" s="667"/>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8"/>
      <c r="BB23" s="638"/>
      <c r="BC23" s="638"/>
      <c r="BD23" s="638"/>
      <c r="BE23" s="638"/>
      <c r="BF23" s="638"/>
      <c r="BG23" s="638"/>
      <c r="BH23" s="638"/>
      <c r="BI23" s="638"/>
      <c r="BJ23" s="638"/>
      <c r="BK23" s="638"/>
      <c r="BL23" s="638"/>
      <c r="BM23" s="638"/>
      <c r="BN23" s="638"/>
      <c r="BO23" s="638"/>
      <c r="BP23" s="638"/>
      <c r="BQ23" s="638"/>
      <c r="BR23" s="270"/>
      <c r="BS23" s="270"/>
      <c r="BT23" s="270"/>
      <c r="BU23" s="270"/>
      <c r="BV23" s="270"/>
      <c r="BW23" s="418"/>
      <c r="BX23" s="270"/>
      <c r="BY23" s="270"/>
      <c r="BZ23" s="270"/>
      <c r="CA23" s="270"/>
      <c r="CB23" s="270"/>
      <c r="CC23" s="270"/>
      <c r="CD23" s="270"/>
      <c r="CE23" s="270"/>
      <c r="CF23" s="270"/>
      <c r="CG23" s="214"/>
      <c r="CH23" s="690"/>
      <c r="CI23" s="202"/>
      <c r="CJ23" s="670"/>
    </row>
    <row r="24" spans="1:88" ht="3" customHeight="1">
      <c r="A24" s="173"/>
      <c r="B24" s="693"/>
      <c r="C24" s="693"/>
      <c r="D24" s="690"/>
      <c r="E24" s="672"/>
      <c r="F24" s="673"/>
      <c r="G24" s="654"/>
      <c r="H24" s="666"/>
      <c r="I24" s="666"/>
      <c r="J24" s="666"/>
      <c r="K24" s="666"/>
      <c r="L24" s="666"/>
      <c r="M24" s="666"/>
      <c r="N24" s="666"/>
      <c r="O24" s="666"/>
      <c r="P24" s="666"/>
      <c r="Q24" s="666"/>
      <c r="R24" s="666"/>
      <c r="S24" s="666"/>
      <c r="T24" s="666"/>
      <c r="U24" s="666"/>
      <c r="V24" s="666"/>
      <c r="W24" s="666"/>
      <c r="X24" s="666"/>
      <c r="Y24" s="666"/>
      <c r="Z24" s="666"/>
      <c r="AA24" s="667"/>
      <c r="AB24" s="667"/>
      <c r="AC24" s="667"/>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422"/>
      <c r="BB24" s="264"/>
      <c r="BC24" s="264"/>
      <c r="BD24" s="264"/>
      <c r="BE24" s="264"/>
      <c r="BF24" s="264"/>
      <c r="BG24" s="264"/>
      <c r="BH24" s="264"/>
      <c r="BI24" s="264"/>
      <c r="BJ24" s="421"/>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09"/>
      <c r="CH24" s="690"/>
      <c r="CI24" s="202"/>
      <c r="CJ24" s="670"/>
    </row>
    <row r="25" spans="1:88" ht="3" customHeight="1">
      <c r="A25" s="173"/>
      <c r="B25" s="693"/>
      <c r="C25" s="693"/>
      <c r="D25" s="690"/>
      <c r="E25" s="672"/>
      <c r="F25" s="673"/>
      <c r="G25" s="654"/>
      <c r="H25" s="666"/>
      <c r="I25" s="666"/>
      <c r="J25" s="666"/>
      <c r="K25" s="666"/>
      <c r="L25" s="666"/>
      <c r="M25" s="666"/>
      <c r="N25" s="666"/>
      <c r="O25" s="666"/>
      <c r="P25" s="666"/>
      <c r="Q25" s="666"/>
      <c r="R25" s="666"/>
      <c r="S25" s="666"/>
      <c r="T25" s="666"/>
      <c r="U25" s="666"/>
      <c r="V25" s="666"/>
      <c r="W25" s="666"/>
      <c r="X25" s="666"/>
      <c r="Y25" s="666"/>
      <c r="Z25" s="666"/>
      <c r="AA25" s="667"/>
      <c r="AB25" s="667"/>
      <c r="AC25" s="667"/>
      <c r="AD25" s="618"/>
      <c r="AE25" s="612"/>
      <c r="AF25" s="612"/>
      <c r="AG25" s="612"/>
      <c r="AH25" s="412"/>
      <c r="AI25" s="613"/>
      <c r="AJ25" s="613"/>
      <c r="AK25" s="613"/>
      <c r="AL25" s="613"/>
      <c r="AM25" s="613"/>
      <c r="AN25" s="610" t="s">
        <v>371</v>
      </c>
      <c r="AO25" s="614"/>
      <c r="AP25" s="614"/>
      <c r="AQ25" s="614"/>
      <c r="AR25" s="614"/>
      <c r="AS25" s="614"/>
      <c r="AT25" s="610" t="s">
        <v>371</v>
      </c>
      <c r="AU25" s="614"/>
      <c r="AV25" s="614"/>
      <c r="AW25" s="614"/>
      <c r="AX25" s="614"/>
      <c r="AY25" s="614"/>
      <c r="AZ25" s="619"/>
      <c r="BA25" s="423"/>
      <c r="BB25" s="417"/>
      <c r="BC25" s="417"/>
      <c r="BD25" s="417"/>
      <c r="BE25" s="417"/>
      <c r="BF25" s="417"/>
      <c r="BG25" s="417"/>
      <c r="BH25" s="417"/>
      <c r="BI25" s="417"/>
      <c r="BJ25" s="416"/>
      <c r="BK25" s="417"/>
      <c r="BL25" s="612"/>
      <c r="BM25" s="612"/>
      <c r="BN25" s="612"/>
      <c r="BO25" s="417"/>
      <c r="BP25" s="419"/>
      <c r="BQ25" s="419"/>
      <c r="BR25" s="419"/>
      <c r="BS25" s="419"/>
      <c r="BT25" s="419"/>
      <c r="BU25" s="417"/>
      <c r="BV25" s="419"/>
      <c r="BW25" s="419"/>
      <c r="BX25" s="419"/>
      <c r="BY25" s="419"/>
      <c r="BZ25" s="419"/>
      <c r="CA25" s="420"/>
      <c r="CB25" s="419"/>
      <c r="CC25" s="419"/>
      <c r="CD25" s="419"/>
      <c r="CE25" s="419"/>
      <c r="CF25" s="419"/>
      <c r="CG25" s="215"/>
      <c r="CH25" s="690"/>
      <c r="CI25" s="202"/>
      <c r="CJ25" s="670"/>
    </row>
    <row r="26" spans="1:88" ht="15" customHeight="1">
      <c r="A26" s="173"/>
      <c r="B26" s="693"/>
      <c r="C26" s="693"/>
      <c r="D26" s="690"/>
      <c r="E26" s="672"/>
      <c r="F26" s="673"/>
      <c r="G26" s="654"/>
      <c r="H26" s="666"/>
      <c r="I26" s="666"/>
      <c r="J26" s="666"/>
      <c r="K26" s="666"/>
      <c r="L26" s="666"/>
      <c r="M26" s="666"/>
      <c r="N26" s="666"/>
      <c r="O26" s="666"/>
      <c r="P26" s="666"/>
      <c r="Q26" s="666"/>
      <c r="R26" s="666"/>
      <c r="S26" s="666"/>
      <c r="T26" s="666"/>
      <c r="U26" s="666"/>
      <c r="V26" s="666"/>
      <c r="W26" s="666"/>
      <c r="X26" s="666"/>
      <c r="Y26" s="666"/>
      <c r="Z26" s="666"/>
      <c r="AA26" s="667"/>
      <c r="AB26" s="667"/>
      <c r="AC26" s="667"/>
      <c r="AD26" s="618"/>
      <c r="AE26" s="409" t="str">
        <f>IF(LEN(VLOOKUP(AA20,suvaha!$D$8:$H$27,3,FALSE))&lt;11,"",LEFT(RIGHT(VLOOKUP(AA20,suvaha!$D$8:$H$27,3,FALSE),11),1))</f>
        <v/>
      </c>
      <c r="AF26" s="211" t="s">
        <v>371</v>
      </c>
      <c r="AG26" s="409" t="str">
        <f>IF(LEN(VLOOKUP(AA20,suvaha!$D$8:$H$27,3,FALSE))&lt;10,"",LEFT(RIGHT(VLOOKUP(AA20,suvaha!$D$8:$H$27,3,FALSE),10),1))</f>
        <v/>
      </c>
      <c r="AH26" s="411" t="s">
        <v>371</v>
      </c>
      <c r="AI26" s="409" t="str">
        <f>IF(LEN(VLOOKUP(AA20,suvaha!$D$8:$H$27,3,FALSE))&lt;9,"",LEFT(RIGHT(VLOOKUP(AA20,suvaha!$D$8:$H$27,3,FALSE),9),1))</f>
        <v/>
      </c>
      <c r="AJ26" s="211" t="s">
        <v>371</v>
      </c>
      <c r="AK26" s="409" t="str">
        <f>IF(LEN(VLOOKUP(AA20,suvaha!$D$8:$F$27,3,FALSE))&lt;8,"",LEFT(RIGHT(VLOOKUP(AA20,suvaha!$D$8:$F$27,3,FALSE),8),1))</f>
        <v/>
      </c>
      <c r="AL26" s="411" t="s">
        <v>371</v>
      </c>
      <c r="AM26" s="409" t="str">
        <f>IF(LEN(VLOOKUP(AA20,suvaha!$D$8:$H$27,3,FALSE))&lt;7,"",LEFT(RIGHT(VLOOKUP(AA20,suvaha!$D$8:$H$27,3,FALSE),7),1))</f>
        <v>5</v>
      </c>
      <c r="AN26" s="610"/>
      <c r="AO26" s="409" t="str">
        <f>IF(LEN(VLOOKUP(AA20,suvaha!$D$8:$H$27,3,FALSE))&lt;6,"",LEFT(RIGHT(VLOOKUP(AA20,suvaha!$D$8:$H$27,3,FALSE),6),1))</f>
        <v>5</v>
      </c>
      <c r="AP26" s="411" t="s">
        <v>371</v>
      </c>
      <c r="AQ26" s="409" t="str">
        <f>IF(LEN(VLOOKUP(AA20,suvaha!$D$8:$H$27,3,FALSE))&lt;5,"",LEFT(RIGHT(VLOOKUP(AA20,suvaha!$D$8:$H$27,3,FALSE),5),1))</f>
        <v>3</v>
      </c>
      <c r="AR26" s="411" t="s">
        <v>371</v>
      </c>
      <c r="AS26" s="409" t="str">
        <f>IF(LEN(VLOOKUP(AA20,suvaha!$D$8:$H$27,3,FALSE))&lt;4,"",LEFT(RIGHT(VLOOKUP(AA20,suvaha!$D$8:$H$27,3,FALSE),4),1))</f>
        <v>9</v>
      </c>
      <c r="AT26" s="610"/>
      <c r="AU26" s="409" t="str">
        <f>IF(LEN(VLOOKUP(AA20,suvaha!$D$8:$H$27,3,FALSE))&lt;3,"",LEFT(RIGHT(VLOOKUP(AA20,suvaha!$D$8:$H$27,3,FALSE),3),1))</f>
        <v>9</v>
      </c>
      <c r="AV26" s="411" t="s">
        <v>371</v>
      </c>
      <c r="AW26" s="409" t="str">
        <f>IF(LEN(VLOOKUP(AA20,suvaha!$D$8:$H$27,3,FALSE))&lt;2,"",LEFT(RIGHT(VLOOKUP(AA20,suvaha!$D$8:$H$27,3,FALSE),2),1))</f>
        <v>4</v>
      </c>
      <c r="AX26" s="411" t="s">
        <v>371</v>
      </c>
      <c r="AY26" s="409" t="str">
        <f>IF(VLOOKUP(AA20,suvaha!$D$8:$H$27,3,FALSE)=0,"",IF(LEN(VLOOKUP(AA20,suvaha!$D$8:$H$27,3,FALSE))&lt;1,"",LEFT(RIGHT(VLOOKUP(AA20,suvaha!$D$8:$H$27,3,FALSE),1),1)))</f>
        <v>6</v>
      </c>
      <c r="AZ26" s="619"/>
      <c r="BA26" s="423"/>
      <c r="BB26" s="417"/>
      <c r="BC26" s="417"/>
      <c r="BD26" s="417"/>
      <c r="BE26" s="417"/>
      <c r="BF26" s="417"/>
      <c r="BG26" s="417"/>
      <c r="BH26" s="417"/>
      <c r="BI26" s="417"/>
      <c r="BJ26" s="416"/>
      <c r="BK26" s="417"/>
      <c r="BL26" s="409" t="str">
        <f>IF(LEN(VLOOKUP(AA20,suvaha!$D$8:$H$27,5,FALSE))&lt;11,"",LEFT(RIGHT(VLOOKUP(AA20,suvaha!$D$8:$H$27,5,FALSE),11),1))</f>
        <v/>
      </c>
      <c r="BM26" s="211" t="s">
        <v>371</v>
      </c>
      <c r="BN26" s="409" t="str">
        <f>IF(LEN(VLOOKUP(AA20,suvaha!$D$8:$H$27,5,FALSE))&lt;10,"",LEFT(RIGHT(VLOOKUP(AA20,suvaha!$D$8:$H$27,5,FALSE),10),1))</f>
        <v/>
      </c>
      <c r="BO26" s="417" t="s">
        <v>371</v>
      </c>
      <c r="BP26" s="409" t="str">
        <f>IF(LEN(VLOOKUP(AA20,suvaha!$D$8:$H$27,5,FALSE))&lt;9,"",LEFT(RIGHT(VLOOKUP(AA20,suvaha!$D$8:$H$27,5,FALSE),9),1))</f>
        <v/>
      </c>
      <c r="BQ26" s="411" t="s">
        <v>371</v>
      </c>
      <c r="BR26" s="409" t="str">
        <f>IF(LEN(VLOOKUP(AA20,suvaha!$D$8:$H$27,5,FALSE))&lt;8,"",LEFT(RIGHT(VLOOKUP(AA20,suvaha!$D$8:$H$27,5,FALSE),8),1))</f>
        <v/>
      </c>
      <c r="BS26" s="411" t="s">
        <v>371</v>
      </c>
      <c r="BT26" s="409" t="str">
        <f>IF(LEN(VLOOKUP(AA20,suvaha!$D$8:$H$27,5,FALSE))&lt;7,"",LEFT(RIGHT(VLOOKUP(AA20,suvaha!$D$8:$H$27,5,FALSE),7),1))</f>
        <v>5</v>
      </c>
      <c r="BU26" s="417" t="s">
        <v>371</v>
      </c>
      <c r="BV26" s="409" t="str">
        <f>IF(LEN(VLOOKUP(AA20,suvaha!$D$8:$H$27,5,FALSE))&lt;6,"",LEFT(RIGHT(VLOOKUP(AA20,suvaha!$D$8:$H$27,5,FALSE),6),1))</f>
        <v>0</v>
      </c>
      <c r="BW26" s="411" t="s">
        <v>371</v>
      </c>
      <c r="BX26" s="409" t="str">
        <f>IF(LEN(VLOOKUP(AA20,suvaha!$D$8:$H$27,5,FALSE))&lt;5,"",LEFT(RIGHT(VLOOKUP(AA20,suvaha!$D$8:$H$27,5,FALSE),5),1))</f>
        <v>7</v>
      </c>
      <c r="BY26" s="411" t="s">
        <v>371</v>
      </c>
      <c r="BZ26" s="409" t="str">
        <f>IF(LEN(VLOOKUP(AA20,suvaha!$D$8:$H$27,5,FALSE))&lt;4,"",LEFT(RIGHT(VLOOKUP(AA20,suvaha!$D$8:$H$27,5,FALSE),4),1))</f>
        <v>0</v>
      </c>
      <c r="CA26" s="420" t="s">
        <v>371</v>
      </c>
      <c r="CB26" s="409" t="str">
        <f>IF(LEN(VLOOKUP(AA20,suvaha!$D$8:$H$27,5,FALSE))&lt;3,"",LEFT(RIGHT(VLOOKUP(AA20,suvaha!$D$8:$H$27,5,FALSE),3),1))</f>
        <v>9</v>
      </c>
      <c r="CC26" s="411" t="s">
        <v>371</v>
      </c>
      <c r="CD26" s="409" t="str">
        <f>IF(LEN(VLOOKUP(AA20,suvaha!$D$8:$H$27,5,FALSE))&lt;2,"",LEFT(RIGHT(VLOOKUP(AA20,suvaha!$D$8:$H$27,5,FALSE),2),1))</f>
        <v>3</v>
      </c>
      <c r="CE26" s="411" t="s">
        <v>773</v>
      </c>
      <c r="CF26" s="409" t="str">
        <f>IF(VLOOKUP(AA20,suvaha!$D$8:$H$27,5,FALSE)=0,"",IF(LEN(VLOOKUP(AA20,suvaha!$D$8:$H$27,5,FALSE))&lt;1,"",LEFT(RIGHT(VLOOKUP(AA20,suvaha!$D$8:$H$27,5,FALSE),1),1)))</f>
        <v>8</v>
      </c>
      <c r="CG26" s="215"/>
      <c r="CH26" s="690"/>
      <c r="CI26" s="202"/>
      <c r="CJ26" s="670"/>
    </row>
    <row r="27" spans="1:88" ht="3" customHeight="1">
      <c r="A27" s="173"/>
      <c r="B27" s="693"/>
      <c r="C27" s="693"/>
      <c r="D27" s="690"/>
      <c r="E27" s="672"/>
      <c r="F27" s="673"/>
      <c r="G27" s="654"/>
      <c r="H27" s="666"/>
      <c r="I27" s="666"/>
      <c r="J27" s="666"/>
      <c r="K27" s="666"/>
      <c r="L27" s="666"/>
      <c r="M27" s="666"/>
      <c r="N27" s="666"/>
      <c r="O27" s="666"/>
      <c r="P27" s="666"/>
      <c r="Q27" s="666"/>
      <c r="R27" s="666"/>
      <c r="S27" s="666"/>
      <c r="T27" s="666"/>
      <c r="U27" s="666"/>
      <c r="V27" s="666"/>
      <c r="W27" s="666"/>
      <c r="X27" s="666"/>
      <c r="Y27" s="666"/>
      <c r="Z27" s="666"/>
      <c r="AA27" s="667"/>
      <c r="AB27" s="667"/>
      <c r="AC27" s="667"/>
      <c r="AD27" s="637"/>
      <c r="AE27" s="637"/>
      <c r="AF27" s="637"/>
      <c r="AG27" s="637"/>
      <c r="AH27" s="637"/>
      <c r="AI27" s="637"/>
      <c r="AJ27" s="637"/>
      <c r="AK27" s="637"/>
      <c r="AL27" s="637"/>
      <c r="AM27" s="637"/>
      <c r="AN27" s="637"/>
      <c r="AO27" s="637"/>
      <c r="AP27" s="637"/>
      <c r="AQ27" s="637"/>
      <c r="AR27" s="637"/>
      <c r="AS27" s="637"/>
      <c r="AT27" s="637"/>
      <c r="AU27" s="637"/>
      <c r="AV27" s="637"/>
      <c r="AW27" s="637"/>
      <c r="AX27" s="637"/>
      <c r="AY27" s="637"/>
      <c r="AZ27" s="637"/>
      <c r="BA27" s="424"/>
      <c r="BB27" s="270"/>
      <c r="BC27" s="270"/>
      <c r="BD27" s="270"/>
      <c r="BE27" s="270"/>
      <c r="BF27" s="270"/>
      <c r="BG27" s="270"/>
      <c r="BH27" s="270"/>
      <c r="BI27" s="270"/>
      <c r="BJ27" s="418"/>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14"/>
      <c r="CH27" s="690"/>
      <c r="CI27" s="202"/>
      <c r="CJ27" s="670"/>
    </row>
    <row r="28" spans="1:88" s="206" customFormat="1" ht="3" customHeight="1">
      <c r="A28" s="173"/>
      <c r="B28" s="693"/>
      <c r="C28" s="693"/>
      <c r="D28" s="690"/>
      <c r="E28" s="672" t="s">
        <v>13</v>
      </c>
      <c r="F28" s="673"/>
      <c r="G28" s="654"/>
      <c r="H28" s="666" t="str">
        <f>Index!C54</f>
        <v>Dlhodobý nehmotný majetok súčet (r. 04 až r. 10)</v>
      </c>
      <c r="I28" s="666"/>
      <c r="J28" s="666"/>
      <c r="K28" s="666"/>
      <c r="L28" s="666"/>
      <c r="M28" s="666"/>
      <c r="N28" s="666"/>
      <c r="O28" s="666"/>
      <c r="P28" s="666"/>
      <c r="Q28" s="666"/>
      <c r="R28" s="666"/>
      <c r="S28" s="666"/>
      <c r="T28" s="666"/>
      <c r="U28" s="666"/>
      <c r="V28" s="666"/>
      <c r="W28" s="666"/>
      <c r="X28" s="666"/>
      <c r="Y28" s="666"/>
      <c r="Z28" s="666"/>
      <c r="AA28" s="667" t="s">
        <v>170</v>
      </c>
      <c r="AB28" s="667"/>
      <c r="AC28" s="667"/>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59"/>
      <c r="BB28" s="659"/>
      <c r="BC28" s="659"/>
      <c r="BD28" s="659"/>
      <c r="BE28" s="659"/>
      <c r="BF28" s="659"/>
      <c r="BG28" s="659"/>
      <c r="BH28" s="659"/>
      <c r="BI28" s="659"/>
      <c r="BJ28" s="659"/>
      <c r="BK28" s="659"/>
      <c r="BL28" s="659"/>
      <c r="BM28" s="659"/>
      <c r="BN28" s="659"/>
      <c r="BO28" s="659"/>
      <c r="BP28" s="659"/>
      <c r="BQ28" s="659"/>
      <c r="BR28" s="264"/>
      <c r="BS28" s="264"/>
      <c r="BT28" s="264"/>
      <c r="BU28" s="264"/>
      <c r="BV28" s="264"/>
      <c r="BW28" s="421"/>
      <c r="BX28" s="264"/>
      <c r="BY28" s="264"/>
      <c r="BZ28" s="264"/>
      <c r="CA28" s="264"/>
      <c r="CB28" s="264"/>
      <c r="CC28" s="264"/>
      <c r="CD28" s="264"/>
      <c r="CE28" s="264"/>
      <c r="CF28" s="264"/>
      <c r="CG28" s="209"/>
      <c r="CH28" s="690"/>
      <c r="CI28" s="202"/>
      <c r="CJ28" s="670"/>
    </row>
    <row r="29" spans="1:88" s="206" customFormat="1" ht="3" customHeight="1">
      <c r="A29" s="173"/>
      <c r="B29" s="693"/>
      <c r="C29" s="693"/>
      <c r="D29" s="690"/>
      <c r="E29" s="672"/>
      <c r="F29" s="673"/>
      <c r="G29" s="654"/>
      <c r="H29" s="666"/>
      <c r="I29" s="666"/>
      <c r="J29" s="666"/>
      <c r="K29" s="666"/>
      <c r="L29" s="666"/>
      <c r="M29" s="666"/>
      <c r="N29" s="666"/>
      <c r="O29" s="666"/>
      <c r="P29" s="666"/>
      <c r="Q29" s="666"/>
      <c r="R29" s="666"/>
      <c r="S29" s="666"/>
      <c r="T29" s="666"/>
      <c r="U29" s="666"/>
      <c r="V29" s="666"/>
      <c r="W29" s="666"/>
      <c r="X29" s="666"/>
      <c r="Y29" s="666"/>
      <c r="Z29" s="666"/>
      <c r="AA29" s="667"/>
      <c r="AB29" s="667"/>
      <c r="AC29" s="667"/>
      <c r="AD29" s="618"/>
      <c r="AE29" s="612"/>
      <c r="AF29" s="612"/>
      <c r="AG29" s="612"/>
      <c r="AH29" s="412"/>
      <c r="AI29" s="613"/>
      <c r="AJ29" s="613"/>
      <c r="AK29" s="613"/>
      <c r="AL29" s="613"/>
      <c r="AM29" s="613"/>
      <c r="AN29" s="610"/>
      <c r="AO29" s="614"/>
      <c r="AP29" s="614"/>
      <c r="AQ29" s="614"/>
      <c r="AR29" s="614"/>
      <c r="AS29" s="614"/>
      <c r="AT29" s="610"/>
      <c r="AU29" s="614"/>
      <c r="AV29" s="614"/>
      <c r="AW29" s="614"/>
      <c r="AX29" s="614"/>
      <c r="AY29" s="614"/>
      <c r="AZ29" s="619"/>
      <c r="BA29" s="618"/>
      <c r="BB29" s="612"/>
      <c r="BC29" s="612"/>
      <c r="BD29" s="612"/>
      <c r="BE29" s="412"/>
      <c r="BF29" s="613"/>
      <c r="BG29" s="613"/>
      <c r="BH29" s="613"/>
      <c r="BI29" s="613"/>
      <c r="BJ29" s="613"/>
      <c r="BK29" s="610"/>
      <c r="BL29" s="614"/>
      <c r="BM29" s="614"/>
      <c r="BN29" s="614"/>
      <c r="BO29" s="614"/>
      <c r="BP29" s="614"/>
      <c r="BQ29" s="611"/>
      <c r="BR29" s="614"/>
      <c r="BS29" s="614"/>
      <c r="BT29" s="614"/>
      <c r="BU29" s="614"/>
      <c r="BV29" s="614"/>
      <c r="BW29" s="416"/>
      <c r="BX29" s="417"/>
      <c r="BY29" s="417"/>
      <c r="BZ29" s="417"/>
      <c r="CA29" s="417"/>
      <c r="CB29" s="417"/>
      <c r="CC29" s="417"/>
      <c r="CD29" s="417"/>
      <c r="CE29" s="417"/>
      <c r="CF29" s="417"/>
      <c r="CG29" s="210"/>
      <c r="CH29" s="690"/>
      <c r="CI29" s="202"/>
      <c r="CJ29" s="670"/>
    </row>
    <row r="30" spans="1:88" ht="15" customHeight="1">
      <c r="A30" s="173"/>
      <c r="B30" s="671"/>
      <c r="C30" s="671"/>
      <c r="D30" s="671"/>
      <c r="E30" s="672"/>
      <c r="F30" s="673"/>
      <c r="G30" s="654"/>
      <c r="H30" s="666"/>
      <c r="I30" s="666"/>
      <c r="J30" s="666"/>
      <c r="K30" s="666"/>
      <c r="L30" s="666"/>
      <c r="M30" s="666"/>
      <c r="N30" s="666"/>
      <c r="O30" s="666"/>
      <c r="P30" s="666"/>
      <c r="Q30" s="666"/>
      <c r="R30" s="666"/>
      <c r="S30" s="666"/>
      <c r="T30" s="666"/>
      <c r="U30" s="666"/>
      <c r="V30" s="666"/>
      <c r="W30" s="666"/>
      <c r="X30" s="666"/>
      <c r="Y30" s="666"/>
      <c r="Z30" s="666"/>
      <c r="AA30" s="667"/>
      <c r="AB30" s="667"/>
      <c r="AC30" s="667"/>
      <c r="AD30" s="618"/>
      <c r="AE30" s="409" t="str">
        <f>IF(LEN(VLOOKUP(AA28,suvaha!$D$8:$H$27,2,FALSE))&lt;11,"",LEFT(RIGHT(VLOOKUP(AA28,suvaha!$D$8:$H$27,2,FALSE),11),1))</f>
        <v/>
      </c>
      <c r="AF30" s="211"/>
      <c r="AG30" s="409" t="str">
        <f>IF(LEN(VLOOKUP(AA28,suvaha!$D$8:$H$27,2,FALSE))&lt;10,"",LEFT(RIGHT(VLOOKUP(AA28,suvaha!$D$8:$H$27,2,FALSE),10),1))</f>
        <v/>
      </c>
      <c r="AH30" s="411"/>
      <c r="AI30" s="409" t="str">
        <f>IF(LEN(VLOOKUP(AA28,suvaha!$D$8:$H$27,2,FALSE))&lt;9,"",LEFT(RIGHT(VLOOKUP(AA28,suvaha!$D$8:$H$27,2,FALSE),9),1))</f>
        <v/>
      </c>
      <c r="AJ30" s="211"/>
      <c r="AK30" s="409" t="str">
        <f>IF(LEN(VLOOKUP(AA28,suvaha!$D$8:$H$27,2,FALSE))&lt;8,"",LEFT(RIGHT(VLOOKUP(AA28,suvaha!$D$8:$H$27,2,FALSE),8),1))</f>
        <v/>
      </c>
      <c r="AL30" s="411"/>
      <c r="AM30" s="409" t="str">
        <f>IF(LEN(VLOOKUP(AA28,suvaha!$D$8:$H$27,2,FALSE))&lt;7,"",LEFT(RIGHT(VLOOKUP(AA28,suvaha!$D$8:$H$27,2,FALSE),7),1))</f>
        <v/>
      </c>
      <c r="AN30" s="610"/>
      <c r="AO30" s="409" t="str">
        <f>IF(LEN(VLOOKUP(AA28,suvaha!$D$8:$H$27,2,FALSE))&lt;6,"",LEFT(RIGHT(VLOOKUP(AA28,suvaha!$D$8:$H$27,2,FALSE),6),1))</f>
        <v>4</v>
      </c>
      <c r="AP30" s="411"/>
      <c r="AQ30" s="409" t="str">
        <f>IF(LEN(VLOOKUP(AA28,suvaha!$D$8:$H$27,2,FALSE))&lt;5,"",LEFT(RIGHT(VLOOKUP(AA28,suvaha!$D$8:$H$27,2,FALSE),5),1))</f>
        <v>9</v>
      </c>
      <c r="AR30" s="411"/>
      <c r="AS30" s="409" t="str">
        <f>IF(LEN(VLOOKUP(AA28,suvaha!$D$8:$H$27,2,FALSE))&lt;4,"",LEFT(RIGHT(VLOOKUP(AA28,suvaha!$D$8:$H$27,2,FALSE),4),1))</f>
        <v>1</v>
      </c>
      <c r="AT30" s="610"/>
      <c r="AU30" s="409" t="str">
        <f>IF(LEN(VLOOKUP(AA28,suvaha!$D$8:$H$27,2,FALSE))&lt;3,"",LEFT(RIGHT(VLOOKUP(AA28,suvaha!$D$8:$H$27,2,FALSE),3),1))</f>
        <v>4</v>
      </c>
      <c r="AV30" s="411"/>
      <c r="AW30" s="409" t="str">
        <f>IF(LEN(VLOOKUP(AA28,suvaha!$D$8:$H$27,2,FALSE))&lt;2,"",LEFT(RIGHT(VLOOKUP(AA28,suvaha!$D$8:$H$27,2,FALSE),2),1))</f>
        <v>9</v>
      </c>
      <c r="AX30" s="411"/>
      <c r="AY30" s="409" t="str">
        <f>IF(VLOOKUP(AA28,suvaha!$D$8:$H$27,2,FALSE)=0,"",IF(LEN(VLOOKUP(AA28,suvaha!$D$8:$H$27,2,FALSE))&lt;1,"",LEFT(RIGHT(VLOOKUP(AA28,suvaha!$D$8:$H$27,2,FALSE),1),1)))</f>
        <v>9</v>
      </c>
      <c r="AZ30" s="619"/>
      <c r="BA30" s="618"/>
      <c r="BB30" s="409" t="str">
        <f>IF(LEN(VLOOKUP(AA28,suvaha!$D$8:$H$27,4,FALSE))&lt;11,"",LEFT(RIGHT(VLOOKUP(AA28,suvaha!$D$8:$H$27,4,FALSE),11),1))</f>
        <v/>
      </c>
      <c r="BC30" s="211"/>
      <c r="BD30" s="409" t="str">
        <f>IF(LEN(VLOOKUP(AA28,suvaha!$D$8:$H$27,4,FALSE))&lt;10,"",LEFT(RIGHT(VLOOKUP(AA28,suvaha!$D$8:$H$27,4,FALSE),10),1))</f>
        <v/>
      </c>
      <c r="BE30" s="411"/>
      <c r="BF30" s="409" t="str">
        <f>IF(LEN(VLOOKUP(AA28,suvaha!$D$8:$H$27,4,FALSE))&lt;9,"",LEFT(RIGHT(VLOOKUP(AA28,suvaha!$D$8:$H$27,4,FALSE),9),1))</f>
        <v/>
      </c>
      <c r="BG30" s="211"/>
      <c r="BH30" s="409" t="str">
        <f>IF(LEN(VLOOKUP(AA28,suvaha!$D$8:$H$27,4,FALSE))&lt;8,"",LEFT(RIGHT(VLOOKUP(AA28,suvaha!$D$8:$H$27,4,FALSE),8),1))</f>
        <v/>
      </c>
      <c r="BI30" s="411"/>
      <c r="BJ30" s="409" t="str">
        <f>IF(LEN(VLOOKUP(AA28,suvaha!$D$8:$H$27,4,FALSE))&lt;7,"",LEFT(RIGHT(VLOOKUP(AA28,suvaha!$D$8:$H$27,4,FALSE),7),1))</f>
        <v/>
      </c>
      <c r="BK30" s="610"/>
      <c r="BL30" s="409" t="str">
        <f>IF(LEN(VLOOKUP(AA28,suvaha!$D$8:$H$27,4,FALSE))&lt;6,"",LEFT(RIGHT(VLOOKUP(AA28,suvaha!$D$8:$H$27,4,FALSE),6),1))</f>
        <v>2</v>
      </c>
      <c r="BM30" s="411"/>
      <c r="BN30" s="409" t="str">
        <f>IF(LEN(VLOOKUP(AA28,suvaha!$D$8:$H$27,4,FALSE))&lt;5,"",LEFT(RIGHT(VLOOKUP(AA28,suvaha!$D$8:$H$27,4,FALSE),5),1))</f>
        <v>0</v>
      </c>
      <c r="BO30" s="411"/>
      <c r="BP30" s="409" t="str">
        <f>IF(LEN(VLOOKUP(AA28,suvaha!$D$8:$H$27,4,FALSE))&lt;4,"",LEFT(RIGHT(VLOOKUP(AA28,suvaha!$D$8:$H$27,4,FALSE),4),1))</f>
        <v>6</v>
      </c>
      <c r="BQ30" s="611"/>
      <c r="BR30" s="409" t="str">
        <f>IF(LEN(VLOOKUP(AA28,suvaha!$D$8:$H$27,4,FALSE))&lt;3,"",LEFT(RIGHT(VLOOKUP(AA28,suvaha!$D$8:$H$27,4,FALSE),3),1))</f>
        <v>2</v>
      </c>
      <c r="BS30" s="411"/>
      <c r="BT30" s="409" t="str">
        <f>IF(LEN(VLOOKUP(AA28,suvaha!$D$8:$H$27,4,FALSE))&lt;2,"",LEFT(RIGHT(VLOOKUP(AA28,suvaha!$D$8:$H$27,4,FALSE),2),1))</f>
        <v>6</v>
      </c>
      <c r="BU30" s="411"/>
      <c r="BV30" s="409" t="str">
        <f>IF(VLOOKUP(AA28,suvaha!$D$8:$H$27,4,FALSE)=0,"",IF(LEN(VLOOKUP(AA28,suvaha!$D$8:$H$27,4,FALSE))&lt;1,"",LEFT(RIGHT(VLOOKUP(AA28,suvaha!$D$8:$H$27,4,FALSE),1),1)))</f>
        <v>6</v>
      </c>
      <c r="BW30" s="416"/>
      <c r="BX30" s="417"/>
      <c r="BY30" s="417"/>
      <c r="BZ30" s="417"/>
      <c r="CA30" s="417"/>
      <c r="CB30" s="417"/>
      <c r="CC30" s="417"/>
      <c r="CD30" s="417"/>
      <c r="CE30" s="417"/>
      <c r="CF30" s="417"/>
      <c r="CG30" s="210"/>
      <c r="CH30" s="690"/>
      <c r="CI30" s="202"/>
      <c r="CJ30" s="670"/>
    </row>
    <row r="31" spans="1:88" ht="3" customHeight="1">
      <c r="A31" s="173"/>
      <c r="B31" s="671"/>
      <c r="C31" s="671"/>
      <c r="D31" s="671"/>
      <c r="E31" s="672"/>
      <c r="F31" s="673"/>
      <c r="G31" s="654"/>
      <c r="H31" s="666"/>
      <c r="I31" s="666"/>
      <c r="J31" s="666"/>
      <c r="K31" s="666"/>
      <c r="L31" s="666"/>
      <c r="M31" s="666"/>
      <c r="N31" s="666"/>
      <c r="O31" s="666"/>
      <c r="P31" s="666"/>
      <c r="Q31" s="666"/>
      <c r="R31" s="666"/>
      <c r="S31" s="666"/>
      <c r="T31" s="666"/>
      <c r="U31" s="666"/>
      <c r="V31" s="666"/>
      <c r="W31" s="666"/>
      <c r="X31" s="666"/>
      <c r="Y31" s="666"/>
      <c r="Z31" s="666"/>
      <c r="AA31" s="667"/>
      <c r="AB31" s="667"/>
      <c r="AC31" s="667"/>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8"/>
      <c r="BB31" s="638"/>
      <c r="BC31" s="638"/>
      <c r="BD31" s="638"/>
      <c r="BE31" s="638"/>
      <c r="BF31" s="638"/>
      <c r="BG31" s="638"/>
      <c r="BH31" s="638"/>
      <c r="BI31" s="638"/>
      <c r="BJ31" s="638"/>
      <c r="BK31" s="638"/>
      <c r="BL31" s="638"/>
      <c r="BM31" s="638"/>
      <c r="BN31" s="638"/>
      <c r="BO31" s="638"/>
      <c r="BP31" s="638"/>
      <c r="BQ31" s="638"/>
      <c r="BR31" s="270"/>
      <c r="BS31" s="270"/>
      <c r="BT31" s="270"/>
      <c r="BU31" s="270"/>
      <c r="BV31" s="270"/>
      <c r="BW31" s="418"/>
      <c r="BX31" s="270"/>
      <c r="BY31" s="270"/>
      <c r="BZ31" s="270"/>
      <c r="CA31" s="270"/>
      <c r="CB31" s="270"/>
      <c r="CC31" s="270"/>
      <c r="CD31" s="270"/>
      <c r="CE31" s="270"/>
      <c r="CF31" s="270"/>
      <c r="CG31" s="214"/>
      <c r="CH31" s="690"/>
      <c r="CI31" s="202"/>
      <c r="CJ31" s="670"/>
    </row>
    <row r="32" spans="1:88" ht="3" customHeight="1">
      <c r="A32" s="173"/>
      <c r="B32" s="671"/>
      <c r="C32" s="671"/>
      <c r="D32" s="671"/>
      <c r="E32" s="672"/>
      <c r="F32" s="673"/>
      <c r="G32" s="654"/>
      <c r="H32" s="666"/>
      <c r="I32" s="666"/>
      <c r="J32" s="666"/>
      <c r="K32" s="666"/>
      <c r="L32" s="666"/>
      <c r="M32" s="666"/>
      <c r="N32" s="666"/>
      <c r="O32" s="666"/>
      <c r="P32" s="666"/>
      <c r="Q32" s="666"/>
      <c r="R32" s="666"/>
      <c r="S32" s="666"/>
      <c r="T32" s="666"/>
      <c r="U32" s="666"/>
      <c r="V32" s="666"/>
      <c r="W32" s="666"/>
      <c r="X32" s="666"/>
      <c r="Y32" s="666"/>
      <c r="Z32" s="666"/>
      <c r="AA32" s="667"/>
      <c r="AB32" s="667"/>
      <c r="AC32" s="667"/>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422"/>
      <c r="BB32" s="264"/>
      <c r="BC32" s="264"/>
      <c r="BD32" s="264"/>
      <c r="BE32" s="264"/>
      <c r="BF32" s="264"/>
      <c r="BG32" s="264"/>
      <c r="BH32" s="264"/>
      <c r="BI32" s="264"/>
      <c r="BJ32" s="421"/>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09"/>
      <c r="CH32" s="690"/>
      <c r="CI32" s="202"/>
      <c r="CJ32" s="670"/>
    </row>
    <row r="33" spans="1:88" ht="3" customHeight="1">
      <c r="A33" s="173"/>
      <c r="B33" s="671"/>
      <c r="C33" s="671"/>
      <c r="D33" s="671"/>
      <c r="E33" s="672"/>
      <c r="F33" s="673"/>
      <c r="G33" s="654"/>
      <c r="H33" s="666"/>
      <c r="I33" s="666"/>
      <c r="J33" s="666"/>
      <c r="K33" s="666"/>
      <c r="L33" s="666"/>
      <c r="M33" s="666"/>
      <c r="N33" s="666"/>
      <c r="O33" s="666"/>
      <c r="P33" s="666"/>
      <c r="Q33" s="666"/>
      <c r="R33" s="666"/>
      <c r="S33" s="666"/>
      <c r="T33" s="666"/>
      <c r="U33" s="666"/>
      <c r="V33" s="666"/>
      <c r="W33" s="666"/>
      <c r="X33" s="666"/>
      <c r="Y33" s="666"/>
      <c r="Z33" s="666"/>
      <c r="AA33" s="667"/>
      <c r="AB33" s="667"/>
      <c r="AC33" s="667"/>
      <c r="AD33" s="618"/>
      <c r="AE33" s="612"/>
      <c r="AF33" s="612"/>
      <c r="AG33" s="612"/>
      <c r="AH33" s="412"/>
      <c r="AI33" s="613"/>
      <c r="AJ33" s="613"/>
      <c r="AK33" s="613"/>
      <c r="AL33" s="613"/>
      <c r="AM33" s="613"/>
      <c r="AN33" s="610" t="s">
        <v>371</v>
      </c>
      <c r="AO33" s="614"/>
      <c r="AP33" s="614"/>
      <c r="AQ33" s="614"/>
      <c r="AR33" s="614"/>
      <c r="AS33" s="614"/>
      <c r="AT33" s="610" t="s">
        <v>371</v>
      </c>
      <c r="AU33" s="614"/>
      <c r="AV33" s="614"/>
      <c r="AW33" s="614"/>
      <c r="AX33" s="614"/>
      <c r="AY33" s="614"/>
      <c r="AZ33" s="619"/>
      <c r="BA33" s="423"/>
      <c r="BB33" s="417"/>
      <c r="BC33" s="417"/>
      <c r="BD33" s="417"/>
      <c r="BE33" s="417"/>
      <c r="BF33" s="417"/>
      <c r="BG33" s="417"/>
      <c r="BH33" s="417"/>
      <c r="BI33" s="417"/>
      <c r="BJ33" s="416"/>
      <c r="BK33" s="417"/>
      <c r="BL33" s="612"/>
      <c r="BM33" s="612"/>
      <c r="BN33" s="612"/>
      <c r="BO33" s="417"/>
      <c r="BP33" s="419"/>
      <c r="BQ33" s="419"/>
      <c r="BR33" s="419"/>
      <c r="BS33" s="419"/>
      <c r="BT33" s="419"/>
      <c r="BU33" s="417"/>
      <c r="BV33" s="419"/>
      <c r="BW33" s="419"/>
      <c r="BX33" s="419"/>
      <c r="BY33" s="419"/>
      <c r="BZ33" s="419"/>
      <c r="CA33" s="420"/>
      <c r="CB33" s="419"/>
      <c r="CC33" s="419"/>
      <c r="CD33" s="419"/>
      <c r="CE33" s="419"/>
      <c r="CF33" s="419"/>
      <c r="CG33" s="215"/>
      <c r="CH33" s="690"/>
      <c r="CI33" s="202"/>
      <c r="CJ33" s="670"/>
    </row>
    <row r="34" spans="1:88" ht="15" customHeight="1">
      <c r="A34" s="173"/>
      <c r="B34" s="671"/>
      <c r="C34" s="671"/>
      <c r="D34" s="671"/>
      <c r="E34" s="672"/>
      <c r="F34" s="673"/>
      <c r="G34" s="654"/>
      <c r="H34" s="666"/>
      <c r="I34" s="666"/>
      <c r="J34" s="666"/>
      <c r="K34" s="666"/>
      <c r="L34" s="666"/>
      <c r="M34" s="666"/>
      <c r="N34" s="666"/>
      <c r="O34" s="666"/>
      <c r="P34" s="666"/>
      <c r="Q34" s="666"/>
      <c r="R34" s="666"/>
      <c r="S34" s="666"/>
      <c r="T34" s="666"/>
      <c r="U34" s="666"/>
      <c r="V34" s="666"/>
      <c r="W34" s="666"/>
      <c r="X34" s="666"/>
      <c r="Y34" s="666"/>
      <c r="Z34" s="666"/>
      <c r="AA34" s="667"/>
      <c r="AB34" s="667"/>
      <c r="AC34" s="667"/>
      <c r="AD34" s="618"/>
      <c r="AE34" s="409" t="str">
        <f>IF(LEN(VLOOKUP(AA28,suvaha!$D$8:$H$27,3,FALSE))&lt;11,"",LEFT(RIGHT(VLOOKUP(AA28,suvaha!$D$8:$H$27,3,FALSE),11),1))</f>
        <v/>
      </c>
      <c r="AF34" s="211" t="s">
        <v>371</v>
      </c>
      <c r="AG34" s="409" t="str">
        <f>IF(LEN(VLOOKUP(AA28,suvaha!$D$8:$H$27,3,FALSE))&lt;10,"",LEFT(RIGHT(VLOOKUP(AA28,suvaha!$D$8:$H$27,3,FALSE),10),1))</f>
        <v/>
      </c>
      <c r="AH34" s="411" t="s">
        <v>371</v>
      </c>
      <c r="AI34" s="409" t="str">
        <f>IF(LEN(VLOOKUP(AA28,suvaha!$D$8:$H$27,3,FALSE))&lt;9,"",LEFT(RIGHT(VLOOKUP(AA28,suvaha!$D$8:$H$27,3,FALSE),9),1))</f>
        <v/>
      </c>
      <c r="AJ34" s="211" t="s">
        <v>371</v>
      </c>
      <c r="AK34" s="409" t="str">
        <f>IF(LEN(VLOOKUP(AA28,suvaha!$D$8:$F$27,3,FALSE))&lt;8,"",LEFT(RIGHT(VLOOKUP(AA28,suvaha!$D$8:$F$27,3,FALSE),8),1))</f>
        <v/>
      </c>
      <c r="AL34" s="411" t="s">
        <v>371</v>
      </c>
      <c r="AM34" s="409" t="str">
        <f>IF(LEN(VLOOKUP(AA28,suvaha!$D$8:$H$27,3,FALSE))&lt;7,"",LEFT(RIGHT(VLOOKUP(AA28,suvaha!$D$8:$H$27,3,FALSE),7),1))</f>
        <v/>
      </c>
      <c r="AN34" s="610"/>
      <c r="AO34" s="409" t="str">
        <f>IF(LEN(VLOOKUP(AA28,suvaha!$D$8:$H$27,3,FALSE))&lt;6,"",LEFT(RIGHT(VLOOKUP(AA28,suvaha!$D$8:$H$27,3,FALSE),6),1))</f>
        <v>2</v>
      </c>
      <c r="AP34" s="411" t="s">
        <v>371</v>
      </c>
      <c r="AQ34" s="409" t="str">
        <f>IF(LEN(VLOOKUP(AA28,suvaha!$D$8:$H$27,3,FALSE))&lt;5,"",LEFT(RIGHT(VLOOKUP(AA28,suvaha!$D$8:$H$27,3,FALSE),5),1))</f>
        <v>8</v>
      </c>
      <c r="AR34" s="411" t="s">
        <v>371</v>
      </c>
      <c r="AS34" s="409" t="str">
        <f>IF(LEN(VLOOKUP(AA28,suvaha!$D$8:$H$27,3,FALSE))&lt;4,"",LEFT(RIGHT(VLOOKUP(AA28,suvaha!$D$8:$H$27,3,FALSE),4),1))</f>
        <v>5</v>
      </c>
      <c r="AT34" s="610"/>
      <c r="AU34" s="409" t="str">
        <f>IF(LEN(VLOOKUP(AA28,suvaha!$D$8:$H$27,3,FALSE))&lt;3,"",LEFT(RIGHT(VLOOKUP(AA28,suvaha!$D$8:$H$27,3,FALSE),3),1))</f>
        <v>2</v>
      </c>
      <c r="AV34" s="411" t="s">
        <v>371</v>
      </c>
      <c r="AW34" s="409" t="str">
        <f>IF(LEN(VLOOKUP(AA28,suvaha!$D$8:$H$27,3,FALSE))&lt;2,"",LEFT(RIGHT(VLOOKUP(AA28,suvaha!$D$8:$H$27,3,FALSE),2),1))</f>
        <v>3</v>
      </c>
      <c r="AX34" s="411" t="s">
        <v>371</v>
      </c>
      <c r="AY34" s="409" t="str">
        <f>IF(VLOOKUP(AA28,suvaha!$D$8:$H$27,3,FALSE)=0,"",IF(LEN(VLOOKUP(AA28,suvaha!$D$8:$H$27,3,FALSE))&lt;1,"",LEFT(RIGHT(VLOOKUP(AA28,suvaha!$D$8:$H$27,3,FALSE),1),1)))</f>
        <v>3</v>
      </c>
      <c r="AZ34" s="619"/>
      <c r="BA34" s="423"/>
      <c r="BB34" s="417"/>
      <c r="BC34" s="417"/>
      <c r="BD34" s="417"/>
      <c r="BE34" s="417"/>
      <c r="BF34" s="417"/>
      <c r="BG34" s="417"/>
      <c r="BH34" s="417"/>
      <c r="BI34" s="417"/>
      <c r="BJ34" s="416"/>
      <c r="BK34" s="417"/>
      <c r="BL34" s="409" t="str">
        <f>IF(LEN(VLOOKUP(AA28,suvaha!$D$8:$H$27,5,FALSE))&lt;11,"",LEFT(RIGHT(VLOOKUP(AA28,suvaha!$D$8:$H$27,5,FALSE),11),1))</f>
        <v/>
      </c>
      <c r="BM34" s="211" t="s">
        <v>371</v>
      </c>
      <c r="BN34" s="409" t="str">
        <f>IF(LEN(VLOOKUP(AA28,suvaha!$D$8:$H$27,5,FALSE))&lt;10,"",LEFT(RIGHT(VLOOKUP(AA28,suvaha!$D$8:$H$27,5,FALSE),10),1))</f>
        <v/>
      </c>
      <c r="BO34" s="417" t="s">
        <v>371</v>
      </c>
      <c r="BP34" s="409" t="str">
        <f>IF(LEN(VLOOKUP(AA28,suvaha!$D$8:$H$27,5,FALSE))&lt;9,"",LEFT(RIGHT(VLOOKUP(AA28,suvaha!$D$8:$H$27,5,FALSE),9),1))</f>
        <v/>
      </c>
      <c r="BQ34" s="411" t="s">
        <v>371</v>
      </c>
      <c r="BR34" s="409" t="str">
        <f>IF(LEN(VLOOKUP(AA28,suvaha!$D$8:$H$27,5,FALSE))&lt;8,"",LEFT(RIGHT(VLOOKUP(AA28,suvaha!$D$8:$H$27,5,FALSE),8),1))</f>
        <v/>
      </c>
      <c r="BS34" s="411" t="s">
        <v>371</v>
      </c>
      <c r="BT34" s="409" t="str">
        <f>IF(LEN(VLOOKUP(AA28,suvaha!$D$8:$H$27,5,FALSE))&lt;7,"",LEFT(RIGHT(VLOOKUP(AA28,suvaha!$D$8:$H$27,5,FALSE),7),1))</f>
        <v/>
      </c>
      <c r="BU34" s="417" t="s">
        <v>371</v>
      </c>
      <c r="BV34" s="409" t="str">
        <f>IF(LEN(VLOOKUP(AA28,suvaha!$D$8:$H$27,5,FALSE))&lt;6,"",LEFT(RIGHT(VLOOKUP(AA28,suvaha!$D$8:$H$27,5,FALSE),6),1))</f>
        <v>2</v>
      </c>
      <c r="BW34" s="411" t="s">
        <v>371</v>
      </c>
      <c r="BX34" s="409" t="str">
        <f>IF(LEN(VLOOKUP(AA28,suvaha!$D$8:$H$27,5,FALSE))&lt;5,"",LEFT(RIGHT(VLOOKUP(AA28,suvaha!$D$8:$H$27,5,FALSE),5),1))</f>
        <v>4</v>
      </c>
      <c r="BY34" s="411" t="s">
        <v>371</v>
      </c>
      <c r="BZ34" s="409" t="str">
        <f>IF(LEN(VLOOKUP(AA28,suvaha!$D$8:$H$27,5,FALSE))&lt;4,"",LEFT(RIGHT(VLOOKUP(AA28,suvaha!$D$8:$H$27,5,FALSE),4),1))</f>
        <v>7</v>
      </c>
      <c r="CA34" s="420" t="s">
        <v>371</v>
      </c>
      <c r="CB34" s="409" t="str">
        <f>IF(LEN(VLOOKUP(AA28,suvaha!$D$8:$H$27,5,FALSE))&lt;3,"",LEFT(RIGHT(VLOOKUP(AA28,suvaha!$D$8:$H$27,5,FALSE),3),1))</f>
        <v>6</v>
      </c>
      <c r="CC34" s="411" t="s">
        <v>371</v>
      </c>
      <c r="CD34" s="409" t="str">
        <f>IF(LEN(VLOOKUP(AA28,suvaha!$D$8:$H$27,5,FALSE))&lt;2,"",LEFT(RIGHT(VLOOKUP(AA28,suvaha!$D$8:$H$27,5,FALSE),2),1))</f>
        <v>1</v>
      </c>
      <c r="CE34" s="411" t="s">
        <v>773</v>
      </c>
      <c r="CF34" s="409" t="str">
        <f>IF(VLOOKUP(AA28,suvaha!$D$8:$H$27,5,FALSE)=0,"",IF(LEN(VLOOKUP(AA28,suvaha!$D$8:$H$27,5,FALSE))&lt;1,"",LEFT(RIGHT(VLOOKUP(AA28,suvaha!$D$8:$H$27,5,FALSE),1),1)))</f>
        <v>0</v>
      </c>
      <c r="CG34" s="215"/>
      <c r="CH34" s="690"/>
      <c r="CI34" s="202"/>
      <c r="CJ34" s="670"/>
    </row>
    <row r="35" spans="1:88" ht="3" customHeight="1">
      <c r="A35" s="173"/>
      <c r="B35" s="671"/>
      <c r="C35" s="671"/>
      <c r="D35" s="671"/>
      <c r="E35" s="672"/>
      <c r="F35" s="673"/>
      <c r="G35" s="654"/>
      <c r="H35" s="666"/>
      <c r="I35" s="666"/>
      <c r="J35" s="666"/>
      <c r="K35" s="666"/>
      <c r="L35" s="666"/>
      <c r="M35" s="666"/>
      <c r="N35" s="666"/>
      <c r="O35" s="666"/>
      <c r="P35" s="666"/>
      <c r="Q35" s="666"/>
      <c r="R35" s="666"/>
      <c r="S35" s="666"/>
      <c r="T35" s="666"/>
      <c r="U35" s="666"/>
      <c r="V35" s="666"/>
      <c r="W35" s="666"/>
      <c r="X35" s="666"/>
      <c r="Y35" s="666"/>
      <c r="Z35" s="666"/>
      <c r="AA35" s="667"/>
      <c r="AB35" s="667"/>
      <c r="AC35" s="667"/>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424"/>
      <c r="BB35" s="270"/>
      <c r="BC35" s="270"/>
      <c r="BD35" s="270"/>
      <c r="BE35" s="270"/>
      <c r="BF35" s="270"/>
      <c r="BG35" s="270"/>
      <c r="BH35" s="270"/>
      <c r="BI35" s="270"/>
      <c r="BJ35" s="418"/>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14"/>
      <c r="CH35" s="690"/>
      <c r="CI35" s="202"/>
      <c r="CJ35" s="670"/>
    </row>
    <row r="36" spans="1:88" s="206" customFormat="1" ht="3" customHeight="1">
      <c r="A36" s="173"/>
      <c r="B36" s="671"/>
      <c r="C36" s="671"/>
      <c r="D36" s="671"/>
      <c r="E36" s="650" t="s">
        <v>774</v>
      </c>
      <c r="F36" s="651"/>
      <c r="G36" s="654"/>
      <c r="H36" s="656" t="str">
        <f>Index!C55</f>
        <v>Aktivované náklady na vývoj (012) - /072, 091A/</v>
      </c>
      <c r="I36" s="656"/>
      <c r="J36" s="656"/>
      <c r="K36" s="656"/>
      <c r="L36" s="656"/>
      <c r="M36" s="656"/>
      <c r="N36" s="656"/>
      <c r="O36" s="656"/>
      <c r="P36" s="656"/>
      <c r="Q36" s="656"/>
      <c r="R36" s="656"/>
      <c r="S36" s="656"/>
      <c r="T36" s="656"/>
      <c r="U36" s="656"/>
      <c r="V36" s="656"/>
      <c r="W36" s="656"/>
      <c r="X36" s="656"/>
      <c r="Y36" s="656"/>
      <c r="Z36" s="656"/>
      <c r="AA36" s="658" t="s">
        <v>172</v>
      </c>
      <c r="AB36" s="658"/>
      <c r="AC36" s="658"/>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59"/>
      <c r="BB36" s="659"/>
      <c r="BC36" s="659"/>
      <c r="BD36" s="659"/>
      <c r="BE36" s="659"/>
      <c r="BF36" s="659"/>
      <c r="BG36" s="659"/>
      <c r="BH36" s="659"/>
      <c r="BI36" s="659"/>
      <c r="BJ36" s="659"/>
      <c r="BK36" s="659"/>
      <c r="BL36" s="659"/>
      <c r="BM36" s="659"/>
      <c r="BN36" s="659"/>
      <c r="BO36" s="659"/>
      <c r="BP36" s="659"/>
      <c r="BQ36" s="659"/>
      <c r="BR36" s="264"/>
      <c r="BS36" s="264"/>
      <c r="BT36" s="264"/>
      <c r="BU36" s="264"/>
      <c r="BV36" s="264"/>
      <c r="BW36" s="421"/>
      <c r="BX36" s="264"/>
      <c r="BY36" s="264"/>
      <c r="BZ36" s="264"/>
      <c r="CA36" s="264"/>
      <c r="CB36" s="264"/>
      <c r="CC36" s="264"/>
      <c r="CD36" s="264"/>
      <c r="CE36" s="264"/>
      <c r="CF36" s="264"/>
      <c r="CG36" s="209"/>
      <c r="CH36" s="690"/>
      <c r="CI36" s="202"/>
      <c r="CJ36" s="670"/>
    </row>
    <row r="37" spans="1:88" s="206" customFormat="1" ht="3" customHeight="1">
      <c r="A37" s="173"/>
      <c r="B37" s="671"/>
      <c r="C37" s="671"/>
      <c r="D37" s="671"/>
      <c r="E37" s="650"/>
      <c r="F37" s="651"/>
      <c r="G37" s="654"/>
      <c r="H37" s="656"/>
      <c r="I37" s="656"/>
      <c r="J37" s="656"/>
      <c r="K37" s="656"/>
      <c r="L37" s="656"/>
      <c r="M37" s="656"/>
      <c r="N37" s="656"/>
      <c r="O37" s="656"/>
      <c r="P37" s="656"/>
      <c r="Q37" s="656"/>
      <c r="R37" s="656"/>
      <c r="S37" s="656"/>
      <c r="T37" s="656"/>
      <c r="U37" s="656"/>
      <c r="V37" s="656"/>
      <c r="W37" s="656"/>
      <c r="X37" s="656"/>
      <c r="Y37" s="656"/>
      <c r="Z37" s="656"/>
      <c r="AA37" s="658"/>
      <c r="AB37" s="658"/>
      <c r="AC37" s="658"/>
      <c r="AD37" s="618"/>
      <c r="AE37" s="612"/>
      <c r="AF37" s="612"/>
      <c r="AG37" s="612"/>
      <c r="AH37" s="412"/>
      <c r="AI37" s="613"/>
      <c r="AJ37" s="613"/>
      <c r="AK37" s="613"/>
      <c r="AL37" s="613"/>
      <c r="AM37" s="613"/>
      <c r="AN37" s="610"/>
      <c r="AO37" s="614"/>
      <c r="AP37" s="614"/>
      <c r="AQ37" s="614"/>
      <c r="AR37" s="614"/>
      <c r="AS37" s="614"/>
      <c r="AT37" s="610"/>
      <c r="AU37" s="614"/>
      <c r="AV37" s="614"/>
      <c r="AW37" s="614"/>
      <c r="AX37" s="614"/>
      <c r="AY37" s="614"/>
      <c r="AZ37" s="619"/>
      <c r="BA37" s="618"/>
      <c r="BB37" s="612"/>
      <c r="BC37" s="612"/>
      <c r="BD37" s="612"/>
      <c r="BE37" s="412"/>
      <c r="BF37" s="613"/>
      <c r="BG37" s="613"/>
      <c r="BH37" s="613"/>
      <c r="BI37" s="613"/>
      <c r="BJ37" s="613"/>
      <c r="BK37" s="610"/>
      <c r="BL37" s="614"/>
      <c r="BM37" s="614"/>
      <c r="BN37" s="614"/>
      <c r="BO37" s="614"/>
      <c r="BP37" s="614"/>
      <c r="BQ37" s="611"/>
      <c r="BR37" s="614"/>
      <c r="BS37" s="614"/>
      <c r="BT37" s="614"/>
      <c r="BU37" s="614"/>
      <c r="BV37" s="614"/>
      <c r="BW37" s="416"/>
      <c r="BX37" s="417"/>
      <c r="BY37" s="417"/>
      <c r="BZ37" s="417"/>
      <c r="CA37" s="417"/>
      <c r="CB37" s="417"/>
      <c r="CC37" s="417"/>
      <c r="CD37" s="417"/>
      <c r="CE37" s="417"/>
      <c r="CF37" s="417"/>
      <c r="CG37" s="210"/>
      <c r="CH37" s="690"/>
      <c r="CI37" s="202"/>
      <c r="CJ37" s="670"/>
    </row>
    <row r="38" spans="1:88" ht="15" customHeight="1">
      <c r="A38" s="173"/>
      <c r="B38" s="671"/>
      <c r="C38" s="671"/>
      <c r="D38" s="671"/>
      <c r="E38" s="650"/>
      <c r="F38" s="651"/>
      <c r="G38" s="654"/>
      <c r="H38" s="656"/>
      <c r="I38" s="656"/>
      <c r="J38" s="656"/>
      <c r="K38" s="656"/>
      <c r="L38" s="656"/>
      <c r="M38" s="656"/>
      <c r="N38" s="656"/>
      <c r="O38" s="656"/>
      <c r="P38" s="656"/>
      <c r="Q38" s="656"/>
      <c r="R38" s="656"/>
      <c r="S38" s="656"/>
      <c r="T38" s="656"/>
      <c r="U38" s="656"/>
      <c r="V38" s="656"/>
      <c r="W38" s="656"/>
      <c r="X38" s="656"/>
      <c r="Y38" s="656"/>
      <c r="Z38" s="656"/>
      <c r="AA38" s="658"/>
      <c r="AB38" s="658"/>
      <c r="AC38" s="658"/>
      <c r="AD38" s="618"/>
      <c r="AE38" s="409" t="str">
        <f>IF(LEN(VLOOKUP(AA36,suvaha!$D$8:$H$27,2,FALSE))&lt;11,"",LEFT(RIGHT(VLOOKUP(AA36,suvaha!$D$8:$H$27,2,FALSE),11),1))</f>
        <v/>
      </c>
      <c r="AF38" s="211"/>
      <c r="AG38" s="409" t="str">
        <f>IF(LEN(VLOOKUP(AA36,suvaha!$D$8:$H$27,2,FALSE))&lt;10,"",LEFT(RIGHT(VLOOKUP(AA36,suvaha!$D$8:$H$27,2,FALSE),10),1))</f>
        <v/>
      </c>
      <c r="AH38" s="411"/>
      <c r="AI38" s="409" t="str">
        <f>IF(LEN(VLOOKUP(AA36,suvaha!$D$8:$H$27,2,FALSE))&lt;9,"",LEFT(RIGHT(VLOOKUP(AA36,suvaha!$D$8:$H$27,2,FALSE),9),1))</f>
        <v/>
      </c>
      <c r="AJ38" s="211"/>
      <c r="AK38" s="409" t="str">
        <f>IF(LEN(VLOOKUP(AA36,suvaha!$D$8:$H$27,2,FALSE))&lt;8,"",LEFT(RIGHT(VLOOKUP(AA36,suvaha!$D$8:$H$27,2,FALSE),8),1))</f>
        <v/>
      </c>
      <c r="AL38" s="411"/>
      <c r="AM38" s="409" t="str">
        <f>IF(LEN(VLOOKUP(AA36,suvaha!$D$8:$H$27,2,FALSE))&lt;7,"",LEFT(RIGHT(VLOOKUP(AA36,suvaha!$D$8:$H$27,2,FALSE),7),1))</f>
        <v/>
      </c>
      <c r="AN38" s="610"/>
      <c r="AO38" s="409" t="str">
        <f>IF(LEN(VLOOKUP(AA36,suvaha!$D$8:$H$27,2,FALSE))&lt;6,"",LEFT(RIGHT(VLOOKUP(AA36,suvaha!$D$8:$H$27,2,FALSE),6),1))</f>
        <v/>
      </c>
      <c r="AP38" s="411"/>
      <c r="AQ38" s="409" t="str">
        <f>IF(LEN(VLOOKUP(AA36,suvaha!$D$8:$H$27,2,FALSE))&lt;5,"",LEFT(RIGHT(VLOOKUP(AA36,suvaha!$D$8:$H$27,2,FALSE),5),1))</f>
        <v/>
      </c>
      <c r="AR38" s="411"/>
      <c r="AS38" s="409" t="str">
        <f>IF(LEN(VLOOKUP(AA36,suvaha!$D$8:$H$27,2,FALSE))&lt;4,"",LEFT(RIGHT(VLOOKUP(AA36,suvaha!$D$8:$H$27,2,FALSE),4),1))</f>
        <v/>
      </c>
      <c r="AT38" s="610"/>
      <c r="AU38" s="409" t="str">
        <f>IF(LEN(VLOOKUP(AA36,suvaha!$D$8:$H$27,2,FALSE))&lt;3,"",LEFT(RIGHT(VLOOKUP(AA36,suvaha!$D$8:$H$27,2,FALSE),3),1))</f>
        <v/>
      </c>
      <c r="AV38" s="411"/>
      <c r="AW38" s="409" t="str">
        <f>IF(LEN(VLOOKUP(AA36,suvaha!$D$8:$H$27,2,FALSE))&lt;2,"",LEFT(RIGHT(VLOOKUP(AA36,suvaha!$D$8:$H$27,2,FALSE),2),1))</f>
        <v/>
      </c>
      <c r="AX38" s="411"/>
      <c r="AY38" s="409" t="str">
        <f>IF(VLOOKUP(AA36,suvaha!$D$8:$H$27,2,FALSE)=0,"",IF(LEN(VLOOKUP(AA36,suvaha!$D$8:$H$27,2,FALSE))&lt;1,"",LEFT(RIGHT(VLOOKUP(AA36,suvaha!$D$8:$H$27,2,FALSE),1),1)))</f>
        <v/>
      </c>
      <c r="AZ38" s="619"/>
      <c r="BA38" s="618"/>
      <c r="BB38" s="409" t="str">
        <f>IF(LEN(VLOOKUP(AA36,suvaha!$D$8:$H$27,4,FALSE))&lt;11,"",LEFT(RIGHT(VLOOKUP(AA36,suvaha!$D$8:$H$27,4,FALSE),11),1))</f>
        <v/>
      </c>
      <c r="BC38" s="211"/>
      <c r="BD38" s="409" t="str">
        <f>IF(LEN(VLOOKUP(AA36,suvaha!$D$8:$H$27,4,FALSE))&lt;10,"",LEFT(RIGHT(VLOOKUP(AA36,suvaha!$D$8:$H$27,4,FALSE),10),1))</f>
        <v/>
      </c>
      <c r="BE38" s="411"/>
      <c r="BF38" s="409" t="str">
        <f>IF(LEN(VLOOKUP(AA36,suvaha!$D$8:$H$27,4,FALSE))&lt;9,"",LEFT(RIGHT(VLOOKUP(AA36,suvaha!$D$8:$H$27,4,FALSE),9),1))</f>
        <v/>
      </c>
      <c r="BG38" s="211"/>
      <c r="BH38" s="409" t="str">
        <f>IF(LEN(VLOOKUP(AA36,suvaha!$D$8:$H$27,4,FALSE))&lt;8,"",LEFT(RIGHT(VLOOKUP(AA36,suvaha!$D$8:$H$27,4,FALSE),8),1))</f>
        <v/>
      </c>
      <c r="BI38" s="411"/>
      <c r="BJ38" s="409" t="str">
        <f>IF(LEN(VLOOKUP(AA36,suvaha!$D$8:$H$27,4,FALSE))&lt;7,"",LEFT(RIGHT(VLOOKUP(AA36,suvaha!$D$8:$H$27,4,FALSE),7),1))</f>
        <v/>
      </c>
      <c r="BK38" s="610"/>
      <c r="BL38" s="409" t="str">
        <f>IF(LEN(VLOOKUP(AA36,suvaha!$D$8:$H$27,4,FALSE))&lt;6,"",LEFT(RIGHT(VLOOKUP(AA36,suvaha!$D$8:$H$27,4,FALSE),6),1))</f>
        <v/>
      </c>
      <c r="BM38" s="411"/>
      <c r="BN38" s="409" t="str">
        <f>IF(LEN(VLOOKUP(AA36,suvaha!$D$8:$H$27,4,FALSE))&lt;5,"",LEFT(RIGHT(VLOOKUP(AA36,suvaha!$D$8:$H$27,4,FALSE),5),1))</f>
        <v/>
      </c>
      <c r="BO38" s="411"/>
      <c r="BP38" s="409" t="str">
        <f>IF(LEN(VLOOKUP(AA36,suvaha!$D$8:$H$27,4,FALSE))&lt;4,"",LEFT(RIGHT(VLOOKUP(AA36,suvaha!$D$8:$H$27,4,FALSE),4),1))</f>
        <v/>
      </c>
      <c r="BQ38" s="611"/>
      <c r="BR38" s="409" t="str">
        <f>IF(LEN(VLOOKUP(AA36,suvaha!$D$8:$H$27,4,FALSE))&lt;3,"",LEFT(RIGHT(VLOOKUP(AA36,suvaha!$D$8:$H$27,4,FALSE),3),1))</f>
        <v/>
      </c>
      <c r="BS38" s="411"/>
      <c r="BT38" s="409" t="str">
        <f>IF(LEN(VLOOKUP(AA36,suvaha!$D$8:$H$27,4,FALSE))&lt;2,"",LEFT(RIGHT(VLOOKUP(AA36,suvaha!$D$8:$H$27,4,FALSE),2),1))</f>
        <v/>
      </c>
      <c r="BU38" s="411"/>
      <c r="BV38" s="409" t="str">
        <f>IF(VLOOKUP(AA36,suvaha!$D$8:$H$27,4,FALSE)=0,"",IF(LEN(VLOOKUP(AA36,suvaha!$D$8:$H$27,4,FALSE))&lt;1,"",LEFT(RIGHT(VLOOKUP(AA36,suvaha!$D$8:$H$27,4,FALSE),1),1)))</f>
        <v/>
      </c>
      <c r="BW38" s="416"/>
      <c r="BX38" s="417"/>
      <c r="BY38" s="417"/>
      <c r="BZ38" s="417"/>
      <c r="CA38" s="417"/>
      <c r="CB38" s="417"/>
      <c r="CC38" s="417"/>
      <c r="CD38" s="417"/>
      <c r="CE38" s="417"/>
      <c r="CF38" s="417"/>
      <c r="CG38" s="210"/>
      <c r="CH38" s="690"/>
      <c r="CI38" s="202"/>
      <c r="CJ38" s="670"/>
    </row>
    <row r="39" spans="1:88" ht="3" customHeight="1">
      <c r="A39" s="173"/>
      <c r="B39" s="671"/>
      <c r="C39" s="671"/>
      <c r="D39" s="671"/>
      <c r="E39" s="650"/>
      <c r="F39" s="651"/>
      <c r="G39" s="654"/>
      <c r="H39" s="656"/>
      <c r="I39" s="656"/>
      <c r="J39" s="656"/>
      <c r="K39" s="656"/>
      <c r="L39" s="656"/>
      <c r="M39" s="656"/>
      <c r="N39" s="656"/>
      <c r="O39" s="656"/>
      <c r="P39" s="656"/>
      <c r="Q39" s="656"/>
      <c r="R39" s="656"/>
      <c r="S39" s="656"/>
      <c r="T39" s="656"/>
      <c r="U39" s="656"/>
      <c r="V39" s="656"/>
      <c r="W39" s="656"/>
      <c r="X39" s="656"/>
      <c r="Y39" s="656"/>
      <c r="Z39" s="656"/>
      <c r="AA39" s="658"/>
      <c r="AB39" s="658"/>
      <c r="AC39" s="658"/>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8"/>
      <c r="BB39" s="638"/>
      <c r="BC39" s="638"/>
      <c r="BD39" s="638"/>
      <c r="BE39" s="638"/>
      <c r="BF39" s="638"/>
      <c r="BG39" s="638"/>
      <c r="BH39" s="638"/>
      <c r="BI39" s="638"/>
      <c r="BJ39" s="638"/>
      <c r="BK39" s="638"/>
      <c r="BL39" s="638"/>
      <c r="BM39" s="638"/>
      <c r="BN39" s="638"/>
      <c r="BO39" s="638"/>
      <c r="BP39" s="638"/>
      <c r="BQ39" s="638"/>
      <c r="BR39" s="270"/>
      <c r="BS39" s="270"/>
      <c r="BT39" s="270"/>
      <c r="BU39" s="270"/>
      <c r="BV39" s="270"/>
      <c r="BW39" s="418"/>
      <c r="BX39" s="270"/>
      <c r="BY39" s="270"/>
      <c r="BZ39" s="270"/>
      <c r="CA39" s="270"/>
      <c r="CB39" s="270"/>
      <c r="CC39" s="270"/>
      <c r="CD39" s="270"/>
      <c r="CE39" s="270"/>
      <c r="CF39" s="270"/>
      <c r="CG39" s="214"/>
      <c r="CH39" s="325"/>
      <c r="CI39" s="218"/>
      <c r="CJ39" s="670"/>
    </row>
    <row r="40" spans="1:88" ht="3" customHeight="1">
      <c r="A40" s="173"/>
      <c r="B40" s="671"/>
      <c r="C40" s="671"/>
      <c r="D40" s="671"/>
      <c r="E40" s="650"/>
      <c r="F40" s="651"/>
      <c r="G40" s="654"/>
      <c r="H40" s="656"/>
      <c r="I40" s="656"/>
      <c r="J40" s="656"/>
      <c r="K40" s="656"/>
      <c r="L40" s="656"/>
      <c r="M40" s="656"/>
      <c r="N40" s="656"/>
      <c r="O40" s="656"/>
      <c r="P40" s="656"/>
      <c r="Q40" s="656"/>
      <c r="R40" s="656"/>
      <c r="S40" s="656"/>
      <c r="T40" s="656"/>
      <c r="U40" s="656"/>
      <c r="V40" s="656"/>
      <c r="W40" s="656"/>
      <c r="X40" s="656"/>
      <c r="Y40" s="656"/>
      <c r="Z40" s="656"/>
      <c r="AA40" s="658"/>
      <c r="AB40" s="658"/>
      <c r="AC40" s="658"/>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422"/>
      <c r="BB40" s="264"/>
      <c r="BC40" s="264"/>
      <c r="BD40" s="264"/>
      <c r="BE40" s="264"/>
      <c r="BF40" s="264"/>
      <c r="BG40" s="264"/>
      <c r="BH40" s="264"/>
      <c r="BI40" s="264"/>
      <c r="BJ40" s="421"/>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09"/>
      <c r="CH40" s="325"/>
      <c r="CI40" s="218"/>
      <c r="CJ40" s="670"/>
    </row>
    <row r="41" spans="1:88" ht="3" customHeight="1">
      <c r="A41" s="173"/>
      <c r="B41" s="671"/>
      <c r="C41" s="671"/>
      <c r="D41" s="671"/>
      <c r="E41" s="650"/>
      <c r="F41" s="651"/>
      <c r="G41" s="654"/>
      <c r="H41" s="656"/>
      <c r="I41" s="656"/>
      <c r="J41" s="656"/>
      <c r="K41" s="656"/>
      <c r="L41" s="656"/>
      <c r="M41" s="656"/>
      <c r="N41" s="656"/>
      <c r="O41" s="656"/>
      <c r="P41" s="656"/>
      <c r="Q41" s="656"/>
      <c r="R41" s="656"/>
      <c r="S41" s="656"/>
      <c r="T41" s="656"/>
      <c r="U41" s="656"/>
      <c r="V41" s="656"/>
      <c r="W41" s="656"/>
      <c r="X41" s="656"/>
      <c r="Y41" s="656"/>
      <c r="Z41" s="656"/>
      <c r="AA41" s="658"/>
      <c r="AB41" s="658"/>
      <c r="AC41" s="658"/>
      <c r="AD41" s="618"/>
      <c r="AE41" s="612"/>
      <c r="AF41" s="612"/>
      <c r="AG41" s="612"/>
      <c r="AH41" s="412"/>
      <c r="AI41" s="613"/>
      <c r="AJ41" s="613"/>
      <c r="AK41" s="613"/>
      <c r="AL41" s="613"/>
      <c r="AM41" s="613"/>
      <c r="AN41" s="610" t="s">
        <v>371</v>
      </c>
      <c r="AO41" s="614"/>
      <c r="AP41" s="614"/>
      <c r="AQ41" s="614"/>
      <c r="AR41" s="614"/>
      <c r="AS41" s="614"/>
      <c r="AT41" s="610" t="s">
        <v>371</v>
      </c>
      <c r="AU41" s="614"/>
      <c r="AV41" s="614"/>
      <c r="AW41" s="614"/>
      <c r="AX41" s="614"/>
      <c r="AY41" s="614"/>
      <c r="AZ41" s="619"/>
      <c r="BA41" s="423"/>
      <c r="BB41" s="417"/>
      <c r="BC41" s="417"/>
      <c r="BD41" s="417"/>
      <c r="BE41" s="417"/>
      <c r="BF41" s="417"/>
      <c r="BG41" s="417"/>
      <c r="BH41" s="417"/>
      <c r="BI41" s="417"/>
      <c r="BJ41" s="416"/>
      <c r="BK41" s="417"/>
      <c r="BL41" s="612"/>
      <c r="BM41" s="612"/>
      <c r="BN41" s="612"/>
      <c r="BO41" s="417"/>
      <c r="BP41" s="419"/>
      <c r="BQ41" s="419"/>
      <c r="BR41" s="419"/>
      <c r="BS41" s="419"/>
      <c r="BT41" s="419"/>
      <c r="BU41" s="417"/>
      <c r="BV41" s="419"/>
      <c r="BW41" s="419"/>
      <c r="BX41" s="419"/>
      <c r="BY41" s="419"/>
      <c r="BZ41" s="419"/>
      <c r="CA41" s="420"/>
      <c r="CB41" s="419"/>
      <c r="CC41" s="419"/>
      <c r="CD41" s="419"/>
      <c r="CE41" s="419"/>
      <c r="CF41" s="419"/>
      <c r="CG41" s="215"/>
      <c r="CH41" s="325"/>
      <c r="CI41" s="218"/>
      <c r="CJ41" s="670"/>
    </row>
    <row r="42" spans="1:88" ht="15" customHeight="1">
      <c r="A42" s="173"/>
      <c r="B42" s="671"/>
      <c r="C42" s="671"/>
      <c r="D42" s="671"/>
      <c r="E42" s="650"/>
      <c r="F42" s="651"/>
      <c r="G42" s="654"/>
      <c r="H42" s="656"/>
      <c r="I42" s="656"/>
      <c r="J42" s="656"/>
      <c r="K42" s="656"/>
      <c r="L42" s="656"/>
      <c r="M42" s="656"/>
      <c r="N42" s="656"/>
      <c r="O42" s="656"/>
      <c r="P42" s="656"/>
      <c r="Q42" s="656"/>
      <c r="R42" s="656"/>
      <c r="S42" s="656"/>
      <c r="T42" s="656"/>
      <c r="U42" s="656"/>
      <c r="V42" s="656"/>
      <c r="W42" s="656"/>
      <c r="X42" s="656"/>
      <c r="Y42" s="656"/>
      <c r="Z42" s="656"/>
      <c r="AA42" s="658"/>
      <c r="AB42" s="658"/>
      <c r="AC42" s="658"/>
      <c r="AD42" s="618"/>
      <c r="AE42" s="409" t="str">
        <f>IF(LEN(VLOOKUP(AA36,suvaha!$D$8:$H$27,3,FALSE))&lt;11,"",LEFT(RIGHT(VLOOKUP(AA36,suvaha!$D$8:$H$27,3,FALSE),11),1))</f>
        <v/>
      </c>
      <c r="AF42" s="211" t="s">
        <v>371</v>
      </c>
      <c r="AG42" s="409" t="str">
        <f>IF(LEN(VLOOKUP(AA36,suvaha!$D$8:$H$27,3,FALSE))&lt;10,"",LEFT(RIGHT(VLOOKUP(AA36,suvaha!$D$8:$H$27,3,FALSE),10),1))</f>
        <v/>
      </c>
      <c r="AH42" s="411" t="s">
        <v>371</v>
      </c>
      <c r="AI42" s="409" t="str">
        <f>IF(LEN(VLOOKUP(AA36,suvaha!$D$8:$H$27,3,FALSE))&lt;9,"",LEFT(RIGHT(VLOOKUP(AA36,suvaha!$D$8:$H$27,3,FALSE),9),1))</f>
        <v/>
      </c>
      <c r="AJ42" s="211" t="s">
        <v>371</v>
      </c>
      <c r="AK42" s="409" t="str">
        <f>IF(LEN(VLOOKUP(AA36,suvaha!$D$8:$F$27,3,FALSE))&lt;8,"",LEFT(RIGHT(VLOOKUP(AA36,suvaha!$D$8:$F$27,3,FALSE),8),1))</f>
        <v/>
      </c>
      <c r="AL42" s="411" t="s">
        <v>371</v>
      </c>
      <c r="AM42" s="409" t="str">
        <f>IF(LEN(VLOOKUP(AA36,suvaha!$D$8:$H$27,3,FALSE))&lt;7,"",LEFT(RIGHT(VLOOKUP(AA36,suvaha!$D$8:$H$27,3,FALSE),7),1))</f>
        <v/>
      </c>
      <c r="AN42" s="610"/>
      <c r="AO42" s="409" t="str">
        <f>IF(LEN(VLOOKUP(AA36,suvaha!$D$8:$H$27,3,FALSE))&lt;6,"",LEFT(RIGHT(VLOOKUP(AA36,suvaha!$D$8:$H$27,3,FALSE),6),1))</f>
        <v/>
      </c>
      <c r="AP42" s="411" t="s">
        <v>371</v>
      </c>
      <c r="AQ42" s="409" t="str">
        <f>IF(LEN(VLOOKUP(AA36,suvaha!$D$8:$H$27,3,FALSE))&lt;5,"",LEFT(RIGHT(VLOOKUP(AA36,suvaha!$D$8:$H$27,3,FALSE),5),1))</f>
        <v/>
      </c>
      <c r="AR42" s="411" t="s">
        <v>371</v>
      </c>
      <c r="AS42" s="409" t="str">
        <f>IF(LEN(VLOOKUP(AA36,suvaha!$D$8:$H$27,3,FALSE))&lt;4,"",LEFT(RIGHT(VLOOKUP(AA36,suvaha!$D$8:$H$27,3,FALSE),4),1))</f>
        <v/>
      </c>
      <c r="AT42" s="610"/>
      <c r="AU42" s="409" t="str">
        <f>IF(LEN(VLOOKUP(AA36,suvaha!$D$8:$H$27,3,FALSE))&lt;3,"",LEFT(RIGHT(VLOOKUP(AA36,suvaha!$D$8:$H$27,3,FALSE),3),1))</f>
        <v/>
      </c>
      <c r="AV42" s="411" t="s">
        <v>371</v>
      </c>
      <c r="AW42" s="409" t="str">
        <f>IF(LEN(VLOOKUP(AA36,suvaha!$D$8:$H$27,3,FALSE))&lt;2,"",LEFT(RIGHT(VLOOKUP(AA36,suvaha!$D$8:$H$27,3,FALSE),2),1))</f>
        <v/>
      </c>
      <c r="AX42" s="411" t="s">
        <v>371</v>
      </c>
      <c r="AY42" s="409" t="str">
        <f>IF(VLOOKUP(AA36,suvaha!$D$8:$H$27,3,FALSE)=0,"",IF(LEN(VLOOKUP(AA36,suvaha!$D$8:$H$27,3,FALSE))&lt;1,"",LEFT(RIGHT(VLOOKUP(AA36,suvaha!$D$8:$H$27,3,FALSE),1),1)))</f>
        <v/>
      </c>
      <c r="AZ42" s="619"/>
      <c r="BA42" s="423"/>
      <c r="BB42" s="417"/>
      <c r="BC42" s="417"/>
      <c r="BD42" s="417"/>
      <c r="BE42" s="417"/>
      <c r="BF42" s="417"/>
      <c r="BG42" s="417"/>
      <c r="BH42" s="417"/>
      <c r="BI42" s="417"/>
      <c r="BJ42" s="416"/>
      <c r="BK42" s="417"/>
      <c r="BL42" s="409" t="str">
        <f>IF(LEN(VLOOKUP(AA36,suvaha!$D$8:$H$27,5,FALSE))&lt;11,"",LEFT(RIGHT(VLOOKUP(AA36,suvaha!$D$8:$H$27,5,FALSE),11),1))</f>
        <v/>
      </c>
      <c r="BM42" s="211" t="s">
        <v>371</v>
      </c>
      <c r="BN42" s="409" t="str">
        <f>IF(LEN(VLOOKUP(AA36,suvaha!$D$8:$H$27,5,FALSE))&lt;10,"",LEFT(RIGHT(VLOOKUP(AA36,suvaha!$D$8:$H$27,5,FALSE),10),1))</f>
        <v/>
      </c>
      <c r="BO42" s="417" t="s">
        <v>371</v>
      </c>
      <c r="BP42" s="409" t="str">
        <f>IF(LEN(VLOOKUP(AA36,suvaha!$D$8:$H$27,5,FALSE))&lt;9,"",LEFT(RIGHT(VLOOKUP(AA36,suvaha!$D$8:$H$27,5,FALSE),9),1))</f>
        <v/>
      </c>
      <c r="BQ42" s="411" t="s">
        <v>371</v>
      </c>
      <c r="BR42" s="409" t="str">
        <f>IF(LEN(VLOOKUP(AA36,suvaha!$D$8:$H$27,5,FALSE))&lt;8,"",LEFT(RIGHT(VLOOKUP(AA36,suvaha!$D$8:$H$27,5,FALSE),8),1))</f>
        <v/>
      </c>
      <c r="BS42" s="411" t="s">
        <v>371</v>
      </c>
      <c r="BT42" s="409" t="str">
        <f>IF(LEN(VLOOKUP(AA36,suvaha!$D$8:$H$27,5,FALSE))&lt;7,"",LEFT(RIGHT(VLOOKUP(AA36,suvaha!$D$8:$H$27,5,FALSE),7),1))</f>
        <v/>
      </c>
      <c r="BU42" s="417" t="s">
        <v>371</v>
      </c>
      <c r="BV42" s="409" t="str">
        <f>IF(LEN(VLOOKUP(AA36,suvaha!$D$8:$H$27,5,FALSE))&lt;6,"",LEFT(RIGHT(VLOOKUP(AA36,suvaha!$D$8:$H$27,5,FALSE),6),1))</f>
        <v/>
      </c>
      <c r="BW42" s="411" t="s">
        <v>371</v>
      </c>
      <c r="BX42" s="409" t="str">
        <f>IF(LEN(VLOOKUP(AA36,suvaha!$D$8:$H$27,5,FALSE))&lt;5,"",LEFT(RIGHT(VLOOKUP(AA36,suvaha!$D$8:$H$27,5,FALSE),5),1))</f>
        <v/>
      </c>
      <c r="BY42" s="411" t="s">
        <v>371</v>
      </c>
      <c r="BZ42" s="409" t="str">
        <f>IF(LEN(VLOOKUP(AA36,suvaha!$D$8:$H$27,5,FALSE))&lt;4,"",LEFT(RIGHT(VLOOKUP(AA36,suvaha!$D$8:$H$27,5,FALSE),4),1))</f>
        <v/>
      </c>
      <c r="CA42" s="420" t="s">
        <v>371</v>
      </c>
      <c r="CB42" s="409" t="str">
        <f>IF(LEN(VLOOKUP(AA36,suvaha!$D$8:$H$27,5,FALSE))&lt;3,"",LEFT(RIGHT(VLOOKUP(AA36,suvaha!$D$8:$H$27,5,FALSE),3),1))</f>
        <v/>
      </c>
      <c r="CC42" s="411" t="s">
        <v>371</v>
      </c>
      <c r="CD42" s="409" t="str">
        <f>IF(LEN(VLOOKUP(AA36,suvaha!$D$8:$H$27,5,FALSE))&lt;2,"",LEFT(RIGHT(VLOOKUP(AA36,suvaha!$D$8:$H$27,5,FALSE),2),1))</f>
        <v/>
      </c>
      <c r="CE42" s="411" t="s">
        <v>773</v>
      </c>
      <c r="CF42" s="409" t="str">
        <f>IF(VLOOKUP(AA36,suvaha!$D$8:$H$27,5,FALSE)=0,"",IF(LEN(VLOOKUP(AA36,suvaha!$D$8:$H$27,5,FALSE))&lt;1,"",LEFT(RIGHT(VLOOKUP(AA36,suvaha!$D$8:$H$27,5,FALSE),1),1)))</f>
        <v/>
      </c>
      <c r="CG42" s="215"/>
      <c r="CH42" s="325"/>
      <c r="CI42" s="218"/>
      <c r="CJ42" s="670"/>
    </row>
    <row r="43" spans="1:88" ht="3" customHeight="1">
      <c r="A43" s="173"/>
      <c r="B43" s="671"/>
      <c r="C43" s="671"/>
      <c r="D43" s="671"/>
      <c r="E43" s="650"/>
      <c r="F43" s="651"/>
      <c r="G43" s="654"/>
      <c r="H43" s="656"/>
      <c r="I43" s="656"/>
      <c r="J43" s="656"/>
      <c r="K43" s="656"/>
      <c r="L43" s="656"/>
      <c r="M43" s="656"/>
      <c r="N43" s="656"/>
      <c r="O43" s="656"/>
      <c r="P43" s="656"/>
      <c r="Q43" s="656"/>
      <c r="R43" s="656"/>
      <c r="S43" s="656"/>
      <c r="T43" s="656"/>
      <c r="U43" s="656"/>
      <c r="V43" s="656"/>
      <c r="W43" s="656"/>
      <c r="X43" s="656"/>
      <c r="Y43" s="656"/>
      <c r="Z43" s="656"/>
      <c r="AA43" s="658"/>
      <c r="AB43" s="658"/>
      <c r="AC43" s="658"/>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424"/>
      <c r="BB43" s="270"/>
      <c r="BC43" s="270"/>
      <c r="BD43" s="270"/>
      <c r="BE43" s="270"/>
      <c r="BF43" s="270"/>
      <c r="BG43" s="270"/>
      <c r="BH43" s="270"/>
      <c r="BI43" s="270"/>
      <c r="BJ43" s="418"/>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14"/>
      <c r="CH43" s="670"/>
      <c r="CI43" s="670"/>
      <c r="CJ43" s="670"/>
    </row>
    <row r="44" spans="1:88" s="206" customFormat="1" ht="3" customHeight="1">
      <c r="A44" s="173"/>
      <c r="B44" s="671"/>
      <c r="C44" s="671"/>
      <c r="D44" s="671"/>
      <c r="E44" s="668" t="s">
        <v>775</v>
      </c>
      <c r="F44" s="669"/>
      <c r="G44" s="654"/>
      <c r="H44" s="656" t="str">
        <f>Index!C56</f>
        <v>Softvér (013) - /073, 091A/</v>
      </c>
      <c r="I44" s="656"/>
      <c r="J44" s="656"/>
      <c r="K44" s="656"/>
      <c r="L44" s="656"/>
      <c r="M44" s="656"/>
      <c r="N44" s="656"/>
      <c r="O44" s="656"/>
      <c r="P44" s="656"/>
      <c r="Q44" s="656"/>
      <c r="R44" s="656"/>
      <c r="S44" s="656"/>
      <c r="T44" s="656"/>
      <c r="U44" s="656"/>
      <c r="V44" s="656"/>
      <c r="W44" s="656"/>
      <c r="X44" s="656"/>
      <c r="Y44" s="656"/>
      <c r="Z44" s="656"/>
      <c r="AA44" s="658" t="s">
        <v>173</v>
      </c>
      <c r="AB44" s="658"/>
      <c r="AC44" s="658"/>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59"/>
      <c r="BB44" s="659"/>
      <c r="BC44" s="659"/>
      <c r="BD44" s="659"/>
      <c r="BE44" s="659"/>
      <c r="BF44" s="659"/>
      <c r="BG44" s="659"/>
      <c r="BH44" s="659"/>
      <c r="BI44" s="659"/>
      <c r="BJ44" s="659"/>
      <c r="BK44" s="659"/>
      <c r="BL44" s="659"/>
      <c r="BM44" s="659"/>
      <c r="BN44" s="659"/>
      <c r="BO44" s="659"/>
      <c r="BP44" s="659"/>
      <c r="BQ44" s="659"/>
      <c r="BR44" s="264"/>
      <c r="BS44" s="264"/>
      <c r="BT44" s="264"/>
      <c r="BU44" s="264"/>
      <c r="BV44" s="264"/>
      <c r="BW44" s="421"/>
      <c r="BX44" s="264"/>
      <c r="BY44" s="264"/>
      <c r="BZ44" s="264"/>
      <c r="CA44" s="264"/>
      <c r="CB44" s="264"/>
      <c r="CC44" s="264"/>
      <c r="CD44" s="264"/>
      <c r="CE44" s="264"/>
      <c r="CF44" s="264"/>
      <c r="CG44" s="209"/>
      <c r="CH44" s="670"/>
      <c r="CI44" s="670"/>
      <c r="CJ44" s="670"/>
    </row>
    <row r="45" spans="1:88" s="206" customFormat="1" ht="3" customHeight="1">
      <c r="A45" s="173"/>
      <c r="B45" s="671"/>
      <c r="C45" s="671"/>
      <c r="D45" s="671"/>
      <c r="E45" s="668"/>
      <c r="F45" s="669"/>
      <c r="G45" s="654"/>
      <c r="H45" s="656"/>
      <c r="I45" s="656"/>
      <c r="J45" s="656"/>
      <c r="K45" s="656"/>
      <c r="L45" s="656"/>
      <c r="M45" s="656"/>
      <c r="N45" s="656"/>
      <c r="O45" s="656"/>
      <c r="P45" s="656"/>
      <c r="Q45" s="656"/>
      <c r="R45" s="656"/>
      <c r="S45" s="656"/>
      <c r="T45" s="656"/>
      <c r="U45" s="656"/>
      <c r="V45" s="656"/>
      <c r="W45" s="656"/>
      <c r="X45" s="656"/>
      <c r="Y45" s="656"/>
      <c r="Z45" s="656"/>
      <c r="AA45" s="658"/>
      <c r="AB45" s="658"/>
      <c r="AC45" s="658"/>
      <c r="AD45" s="618"/>
      <c r="AE45" s="612"/>
      <c r="AF45" s="612"/>
      <c r="AG45" s="612"/>
      <c r="AH45" s="412"/>
      <c r="AI45" s="613"/>
      <c r="AJ45" s="613"/>
      <c r="AK45" s="613"/>
      <c r="AL45" s="613"/>
      <c r="AM45" s="613"/>
      <c r="AN45" s="610"/>
      <c r="AO45" s="614"/>
      <c r="AP45" s="614"/>
      <c r="AQ45" s="614"/>
      <c r="AR45" s="614"/>
      <c r="AS45" s="614"/>
      <c r="AT45" s="610"/>
      <c r="AU45" s="614"/>
      <c r="AV45" s="614"/>
      <c r="AW45" s="614"/>
      <c r="AX45" s="614"/>
      <c r="AY45" s="614"/>
      <c r="AZ45" s="619"/>
      <c r="BA45" s="618"/>
      <c r="BB45" s="612"/>
      <c r="BC45" s="612"/>
      <c r="BD45" s="612"/>
      <c r="BE45" s="412"/>
      <c r="BF45" s="613"/>
      <c r="BG45" s="613"/>
      <c r="BH45" s="613"/>
      <c r="BI45" s="613"/>
      <c r="BJ45" s="613"/>
      <c r="BK45" s="610"/>
      <c r="BL45" s="614"/>
      <c r="BM45" s="614"/>
      <c r="BN45" s="614"/>
      <c r="BO45" s="614"/>
      <c r="BP45" s="614"/>
      <c r="BQ45" s="611"/>
      <c r="BR45" s="614"/>
      <c r="BS45" s="614"/>
      <c r="BT45" s="614"/>
      <c r="BU45" s="614"/>
      <c r="BV45" s="614"/>
      <c r="BW45" s="416"/>
      <c r="BX45" s="417"/>
      <c r="BY45" s="417"/>
      <c r="BZ45" s="417"/>
      <c r="CA45" s="417"/>
      <c r="CB45" s="417"/>
      <c r="CC45" s="417"/>
      <c r="CD45" s="417"/>
      <c r="CE45" s="417"/>
      <c r="CF45" s="417"/>
      <c r="CG45" s="210"/>
      <c r="CH45" s="670"/>
      <c r="CI45" s="670"/>
      <c r="CJ45" s="670"/>
    </row>
    <row r="46" spans="1:88" ht="15" customHeight="1">
      <c r="A46" s="173"/>
      <c r="B46" s="671"/>
      <c r="C46" s="671"/>
      <c r="D46" s="671"/>
      <c r="E46" s="668"/>
      <c r="F46" s="669"/>
      <c r="G46" s="654"/>
      <c r="H46" s="656"/>
      <c r="I46" s="656"/>
      <c r="J46" s="656"/>
      <c r="K46" s="656"/>
      <c r="L46" s="656"/>
      <c r="M46" s="656"/>
      <c r="N46" s="656"/>
      <c r="O46" s="656"/>
      <c r="P46" s="656"/>
      <c r="Q46" s="656"/>
      <c r="R46" s="656"/>
      <c r="S46" s="656"/>
      <c r="T46" s="656"/>
      <c r="U46" s="656"/>
      <c r="V46" s="656"/>
      <c r="W46" s="656"/>
      <c r="X46" s="656"/>
      <c r="Y46" s="656"/>
      <c r="Z46" s="656"/>
      <c r="AA46" s="658"/>
      <c r="AB46" s="658"/>
      <c r="AC46" s="658"/>
      <c r="AD46" s="618"/>
      <c r="AE46" s="409" t="str">
        <f>IF(LEN(VLOOKUP(AA44,suvaha!$D$8:$H$27,2,FALSE))&lt;11,"",LEFT(RIGHT(VLOOKUP(AA44,suvaha!$D$8:$H$27,2,FALSE),11),1))</f>
        <v/>
      </c>
      <c r="AF46" s="211"/>
      <c r="AG46" s="409" t="str">
        <f>IF(LEN(VLOOKUP(AA44,suvaha!$D$8:$H$27,2,FALSE))&lt;10,"",LEFT(RIGHT(VLOOKUP(AA44,suvaha!$D$8:$H$27,2,FALSE),10),1))</f>
        <v/>
      </c>
      <c r="AH46" s="411"/>
      <c r="AI46" s="409" t="str">
        <f>IF(LEN(VLOOKUP(AA44,suvaha!$D$8:$H$27,2,FALSE))&lt;9,"",LEFT(RIGHT(VLOOKUP(AA44,suvaha!$D$8:$H$27,2,FALSE),9),1))</f>
        <v/>
      </c>
      <c r="AJ46" s="211"/>
      <c r="AK46" s="409" t="str">
        <f>IF(LEN(VLOOKUP(AA44,suvaha!$D$8:$H$27,2,FALSE))&lt;8,"",LEFT(RIGHT(VLOOKUP(AA44,suvaha!$D$8:$H$27,2,FALSE),8),1))</f>
        <v/>
      </c>
      <c r="AL46" s="411"/>
      <c r="AM46" s="409" t="str">
        <f>IF(LEN(VLOOKUP(AA44,suvaha!$D$8:$H$27,2,FALSE))&lt;7,"",LEFT(RIGHT(VLOOKUP(AA44,suvaha!$D$8:$H$27,2,FALSE),7),1))</f>
        <v/>
      </c>
      <c r="AN46" s="610"/>
      <c r="AO46" s="409" t="str">
        <f>IF(LEN(VLOOKUP(AA44,suvaha!$D$8:$H$27,2,FALSE))&lt;6,"",LEFT(RIGHT(VLOOKUP(AA44,suvaha!$D$8:$H$27,2,FALSE),6),1))</f>
        <v>4</v>
      </c>
      <c r="AP46" s="411"/>
      <c r="AQ46" s="409" t="str">
        <f>IF(LEN(VLOOKUP(AA44,suvaha!$D$8:$H$27,2,FALSE))&lt;5,"",LEFT(RIGHT(VLOOKUP(AA44,suvaha!$D$8:$H$27,2,FALSE),5),1))</f>
        <v>9</v>
      </c>
      <c r="AR46" s="411"/>
      <c r="AS46" s="409" t="str">
        <f>IF(LEN(VLOOKUP(AA44,suvaha!$D$8:$H$27,2,FALSE))&lt;4,"",LEFT(RIGHT(VLOOKUP(AA44,suvaha!$D$8:$H$27,2,FALSE),4),1))</f>
        <v>1</v>
      </c>
      <c r="AT46" s="610"/>
      <c r="AU46" s="409" t="str">
        <f>IF(LEN(VLOOKUP(AA44,suvaha!$D$8:$H$27,2,FALSE))&lt;3,"",LEFT(RIGHT(VLOOKUP(AA44,suvaha!$D$8:$H$27,2,FALSE),3),1))</f>
        <v>4</v>
      </c>
      <c r="AV46" s="411"/>
      <c r="AW46" s="409" t="str">
        <f>IF(LEN(VLOOKUP(AA44,suvaha!$D$8:$H$27,2,FALSE))&lt;2,"",LEFT(RIGHT(VLOOKUP(AA44,suvaha!$D$8:$H$27,2,FALSE),2),1))</f>
        <v>9</v>
      </c>
      <c r="AX46" s="411"/>
      <c r="AY46" s="409" t="str">
        <f>IF(VLOOKUP(AA44,suvaha!$D$8:$H$27,2,FALSE)=0,"",IF(LEN(VLOOKUP(AA44,suvaha!$D$8:$H$27,2,FALSE))&lt;1,"",LEFT(RIGHT(VLOOKUP(AA44,suvaha!$D$8:$H$27,2,FALSE),1),1)))</f>
        <v>9</v>
      </c>
      <c r="AZ46" s="619"/>
      <c r="BA46" s="618"/>
      <c r="BB46" s="409" t="str">
        <f>IF(LEN(VLOOKUP(AA44,suvaha!$D$8:$H$27,4,FALSE))&lt;11,"",LEFT(RIGHT(VLOOKUP(AA44,suvaha!$D$8:$H$27,4,FALSE),11),1))</f>
        <v/>
      </c>
      <c r="BC46" s="211"/>
      <c r="BD46" s="409" t="str">
        <f>IF(LEN(VLOOKUP(AA44,suvaha!$D$8:$H$27,4,FALSE))&lt;10,"",LEFT(RIGHT(VLOOKUP(AA44,suvaha!$D$8:$H$27,4,FALSE),10),1))</f>
        <v/>
      </c>
      <c r="BE46" s="411"/>
      <c r="BF46" s="409" t="str">
        <f>IF(LEN(VLOOKUP(AA44,suvaha!$D$8:$H$27,4,FALSE))&lt;9,"",LEFT(RIGHT(VLOOKUP(AA44,suvaha!$D$8:$H$27,4,FALSE),9),1))</f>
        <v/>
      </c>
      <c r="BG46" s="211"/>
      <c r="BH46" s="409" t="str">
        <f>IF(LEN(VLOOKUP(AA44,suvaha!$D$8:$H$27,4,FALSE))&lt;8,"",LEFT(RIGHT(VLOOKUP(AA44,suvaha!$D$8:$H$27,4,FALSE),8),1))</f>
        <v/>
      </c>
      <c r="BI46" s="411"/>
      <c r="BJ46" s="409" t="str">
        <f>IF(LEN(VLOOKUP(AA44,suvaha!$D$8:$H$27,4,FALSE))&lt;7,"",LEFT(RIGHT(VLOOKUP(AA44,suvaha!$D$8:$H$27,4,FALSE),7),1))</f>
        <v/>
      </c>
      <c r="BK46" s="610"/>
      <c r="BL46" s="409" t="str">
        <f>IF(LEN(VLOOKUP(AA44,suvaha!$D$8:$H$27,4,FALSE))&lt;6,"",LEFT(RIGHT(VLOOKUP(AA44,suvaha!$D$8:$H$27,4,FALSE),6),1))</f>
        <v>2</v>
      </c>
      <c r="BM46" s="411"/>
      <c r="BN46" s="409" t="str">
        <f>IF(LEN(VLOOKUP(AA44,suvaha!$D$8:$H$27,4,FALSE))&lt;5,"",LEFT(RIGHT(VLOOKUP(AA44,suvaha!$D$8:$H$27,4,FALSE),5),1))</f>
        <v>0</v>
      </c>
      <c r="BO46" s="411"/>
      <c r="BP46" s="409" t="str">
        <f>IF(LEN(VLOOKUP(AA44,suvaha!$D$8:$H$27,4,FALSE))&lt;4,"",LEFT(RIGHT(VLOOKUP(AA44,suvaha!$D$8:$H$27,4,FALSE),4),1))</f>
        <v>6</v>
      </c>
      <c r="BQ46" s="611"/>
      <c r="BR46" s="409" t="str">
        <f>IF(LEN(VLOOKUP(AA44,suvaha!$D$8:$H$27,4,FALSE))&lt;3,"",LEFT(RIGHT(VLOOKUP(AA44,suvaha!$D$8:$H$27,4,FALSE),3),1))</f>
        <v>2</v>
      </c>
      <c r="BS46" s="411"/>
      <c r="BT46" s="409" t="str">
        <f>IF(LEN(VLOOKUP(AA44,suvaha!$D$8:$H$27,4,FALSE))&lt;2,"",LEFT(RIGHT(VLOOKUP(AA44,suvaha!$D$8:$H$27,4,FALSE),2),1))</f>
        <v>6</v>
      </c>
      <c r="BU46" s="411"/>
      <c r="BV46" s="409" t="str">
        <f>IF(VLOOKUP(AA44,suvaha!$D$8:$H$27,4,FALSE)=0,"",IF(LEN(VLOOKUP(AA44,suvaha!$D$8:$H$27,4,FALSE))&lt;1,"",LEFT(RIGHT(VLOOKUP(AA44,suvaha!$D$8:$H$27,4,FALSE),1),1)))</f>
        <v>6</v>
      </c>
      <c r="BW46" s="416"/>
      <c r="BX46" s="417"/>
      <c r="BY46" s="417"/>
      <c r="BZ46" s="417"/>
      <c r="CA46" s="417"/>
      <c r="CB46" s="417"/>
      <c r="CC46" s="417"/>
      <c r="CD46" s="417"/>
      <c r="CE46" s="417"/>
      <c r="CF46" s="417"/>
      <c r="CG46" s="210"/>
      <c r="CH46" s="670"/>
      <c r="CI46" s="670"/>
      <c r="CJ46" s="670"/>
    </row>
    <row r="47" spans="1:88" ht="3" customHeight="1">
      <c r="A47" s="173"/>
      <c r="B47" s="671"/>
      <c r="C47" s="671"/>
      <c r="D47" s="671"/>
      <c r="E47" s="668"/>
      <c r="F47" s="669"/>
      <c r="G47" s="654"/>
      <c r="H47" s="656"/>
      <c r="I47" s="656"/>
      <c r="J47" s="656"/>
      <c r="K47" s="656"/>
      <c r="L47" s="656"/>
      <c r="M47" s="656"/>
      <c r="N47" s="656"/>
      <c r="O47" s="656"/>
      <c r="P47" s="656"/>
      <c r="Q47" s="656"/>
      <c r="R47" s="656"/>
      <c r="S47" s="656"/>
      <c r="T47" s="656"/>
      <c r="U47" s="656"/>
      <c r="V47" s="656"/>
      <c r="W47" s="656"/>
      <c r="X47" s="656"/>
      <c r="Y47" s="656"/>
      <c r="Z47" s="656"/>
      <c r="AA47" s="658"/>
      <c r="AB47" s="658"/>
      <c r="AC47" s="658"/>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8"/>
      <c r="BB47" s="638"/>
      <c r="BC47" s="638"/>
      <c r="BD47" s="638"/>
      <c r="BE47" s="638"/>
      <c r="BF47" s="638"/>
      <c r="BG47" s="638"/>
      <c r="BH47" s="638"/>
      <c r="BI47" s="638"/>
      <c r="BJ47" s="638"/>
      <c r="BK47" s="638"/>
      <c r="BL47" s="638"/>
      <c r="BM47" s="638"/>
      <c r="BN47" s="638"/>
      <c r="BO47" s="638"/>
      <c r="BP47" s="638"/>
      <c r="BQ47" s="638"/>
      <c r="BR47" s="270"/>
      <c r="BS47" s="270"/>
      <c r="BT47" s="270"/>
      <c r="BU47" s="270"/>
      <c r="BV47" s="270"/>
      <c r="BW47" s="418"/>
      <c r="BX47" s="270"/>
      <c r="BY47" s="270"/>
      <c r="BZ47" s="270"/>
      <c r="CA47" s="270"/>
      <c r="CB47" s="270"/>
      <c r="CC47" s="270"/>
      <c r="CD47" s="270"/>
      <c r="CE47" s="270"/>
      <c r="CF47" s="270"/>
      <c r="CG47" s="214"/>
      <c r="CH47" s="670"/>
      <c r="CI47" s="670"/>
      <c r="CJ47" s="670"/>
    </row>
    <row r="48" spans="1:88" ht="3" customHeight="1">
      <c r="A48" s="173"/>
      <c r="B48" s="671"/>
      <c r="C48" s="671"/>
      <c r="D48" s="671"/>
      <c r="E48" s="668"/>
      <c r="F48" s="669"/>
      <c r="G48" s="654"/>
      <c r="H48" s="656"/>
      <c r="I48" s="656"/>
      <c r="J48" s="656"/>
      <c r="K48" s="656"/>
      <c r="L48" s="656"/>
      <c r="M48" s="656"/>
      <c r="N48" s="656"/>
      <c r="O48" s="656"/>
      <c r="P48" s="656"/>
      <c r="Q48" s="656"/>
      <c r="R48" s="656"/>
      <c r="S48" s="656"/>
      <c r="T48" s="656"/>
      <c r="U48" s="656"/>
      <c r="V48" s="656"/>
      <c r="W48" s="656"/>
      <c r="X48" s="656"/>
      <c r="Y48" s="656"/>
      <c r="Z48" s="656"/>
      <c r="AA48" s="658"/>
      <c r="AB48" s="658"/>
      <c r="AC48" s="658"/>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422"/>
      <c r="BB48" s="264"/>
      <c r="BC48" s="264"/>
      <c r="BD48" s="264"/>
      <c r="BE48" s="264"/>
      <c r="BF48" s="264"/>
      <c r="BG48" s="264"/>
      <c r="BH48" s="264"/>
      <c r="BI48" s="264"/>
      <c r="BJ48" s="421"/>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09"/>
      <c r="CH48" s="670"/>
      <c r="CI48" s="670"/>
      <c r="CJ48" s="670"/>
    </row>
    <row r="49" spans="1:88" ht="3" customHeight="1">
      <c r="A49" s="173"/>
      <c r="B49" s="671"/>
      <c r="C49" s="671"/>
      <c r="D49" s="671"/>
      <c r="E49" s="668"/>
      <c r="F49" s="669"/>
      <c r="G49" s="654"/>
      <c r="H49" s="656"/>
      <c r="I49" s="656"/>
      <c r="J49" s="656"/>
      <c r="K49" s="656"/>
      <c r="L49" s="656"/>
      <c r="M49" s="656"/>
      <c r="N49" s="656"/>
      <c r="O49" s="656"/>
      <c r="P49" s="656"/>
      <c r="Q49" s="656"/>
      <c r="R49" s="656"/>
      <c r="S49" s="656"/>
      <c r="T49" s="656"/>
      <c r="U49" s="656"/>
      <c r="V49" s="656"/>
      <c r="W49" s="656"/>
      <c r="X49" s="656"/>
      <c r="Y49" s="656"/>
      <c r="Z49" s="656"/>
      <c r="AA49" s="658"/>
      <c r="AB49" s="658"/>
      <c r="AC49" s="658"/>
      <c r="AD49" s="618"/>
      <c r="AE49" s="612"/>
      <c r="AF49" s="612"/>
      <c r="AG49" s="612"/>
      <c r="AH49" s="412"/>
      <c r="AI49" s="613"/>
      <c r="AJ49" s="613"/>
      <c r="AK49" s="613"/>
      <c r="AL49" s="613"/>
      <c r="AM49" s="613"/>
      <c r="AN49" s="610" t="s">
        <v>371</v>
      </c>
      <c r="AO49" s="614"/>
      <c r="AP49" s="614"/>
      <c r="AQ49" s="614"/>
      <c r="AR49" s="614"/>
      <c r="AS49" s="614"/>
      <c r="AT49" s="610" t="s">
        <v>371</v>
      </c>
      <c r="AU49" s="614"/>
      <c r="AV49" s="614"/>
      <c r="AW49" s="614"/>
      <c r="AX49" s="614"/>
      <c r="AY49" s="614"/>
      <c r="AZ49" s="619"/>
      <c r="BA49" s="423"/>
      <c r="BB49" s="417"/>
      <c r="BC49" s="417"/>
      <c r="BD49" s="417"/>
      <c r="BE49" s="417"/>
      <c r="BF49" s="417"/>
      <c r="BG49" s="417"/>
      <c r="BH49" s="417"/>
      <c r="BI49" s="417"/>
      <c r="BJ49" s="416"/>
      <c r="BK49" s="417"/>
      <c r="BL49" s="612"/>
      <c r="BM49" s="612"/>
      <c r="BN49" s="612"/>
      <c r="BO49" s="417"/>
      <c r="BP49" s="419"/>
      <c r="BQ49" s="419"/>
      <c r="BR49" s="419"/>
      <c r="BS49" s="419"/>
      <c r="BT49" s="419"/>
      <c r="BU49" s="417"/>
      <c r="BV49" s="419"/>
      <c r="BW49" s="419"/>
      <c r="BX49" s="419"/>
      <c r="BY49" s="419"/>
      <c r="BZ49" s="419"/>
      <c r="CA49" s="420"/>
      <c r="CB49" s="419"/>
      <c r="CC49" s="419"/>
      <c r="CD49" s="419"/>
      <c r="CE49" s="419"/>
      <c r="CF49" s="419"/>
      <c r="CG49" s="215"/>
      <c r="CH49" s="670"/>
      <c r="CI49" s="670"/>
      <c r="CJ49" s="670"/>
    </row>
    <row r="50" spans="1:88" ht="15" customHeight="1">
      <c r="A50" s="173"/>
      <c r="B50" s="671"/>
      <c r="C50" s="671"/>
      <c r="D50" s="671"/>
      <c r="E50" s="668"/>
      <c r="F50" s="669"/>
      <c r="G50" s="654"/>
      <c r="H50" s="656"/>
      <c r="I50" s="656"/>
      <c r="J50" s="656"/>
      <c r="K50" s="656"/>
      <c r="L50" s="656"/>
      <c r="M50" s="656"/>
      <c r="N50" s="656"/>
      <c r="O50" s="656"/>
      <c r="P50" s="656"/>
      <c r="Q50" s="656"/>
      <c r="R50" s="656"/>
      <c r="S50" s="656"/>
      <c r="T50" s="656"/>
      <c r="U50" s="656"/>
      <c r="V50" s="656"/>
      <c r="W50" s="656"/>
      <c r="X50" s="656"/>
      <c r="Y50" s="656"/>
      <c r="Z50" s="656"/>
      <c r="AA50" s="658"/>
      <c r="AB50" s="658"/>
      <c r="AC50" s="658"/>
      <c r="AD50" s="618"/>
      <c r="AE50" s="409" t="str">
        <f>IF(LEN(VLOOKUP(AA44,suvaha!$D$8:$H$27,3,FALSE))&lt;11,"",LEFT(RIGHT(VLOOKUP(AA44,suvaha!$D$8:$H$27,3,FALSE),11),1))</f>
        <v/>
      </c>
      <c r="AF50" s="211" t="s">
        <v>371</v>
      </c>
      <c r="AG50" s="409" t="str">
        <f>IF(LEN(VLOOKUP(AA44,suvaha!$D$8:$H$27,3,FALSE))&lt;10,"",LEFT(RIGHT(VLOOKUP(AA44,suvaha!$D$8:$H$27,3,FALSE),10),1))</f>
        <v/>
      </c>
      <c r="AH50" s="411" t="s">
        <v>371</v>
      </c>
      <c r="AI50" s="409" t="str">
        <f>IF(LEN(VLOOKUP(AA44,suvaha!$D$8:$H$27,3,FALSE))&lt;9,"",LEFT(RIGHT(VLOOKUP(AA44,suvaha!$D$8:$H$27,3,FALSE),9),1))</f>
        <v/>
      </c>
      <c r="AJ50" s="211" t="s">
        <v>371</v>
      </c>
      <c r="AK50" s="409" t="str">
        <f>IF(LEN(VLOOKUP(AA44,suvaha!$D$8:$F$27,3,FALSE))&lt;8,"",LEFT(RIGHT(VLOOKUP(AA44,suvaha!$D$8:$F$27,3,FALSE),8),1))</f>
        <v/>
      </c>
      <c r="AL50" s="411" t="s">
        <v>371</v>
      </c>
      <c r="AM50" s="409" t="str">
        <f>IF(LEN(VLOOKUP(AA44,suvaha!$D$8:$H$27,3,FALSE))&lt;7,"",LEFT(RIGHT(VLOOKUP(AA44,suvaha!$D$8:$H$27,3,FALSE),7),1))</f>
        <v/>
      </c>
      <c r="AN50" s="610"/>
      <c r="AO50" s="409" t="str">
        <f>IF(LEN(VLOOKUP(AA44,suvaha!$D$8:$H$27,3,FALSE))&lt;6,"",LEFT(RIGHT(VLOOKUP(AA44,suvaha!$D$8:$H$27,3,FALSE),6),1))</f>
        <v>2</v>
      </c>
      <c r="AP50" s="411" t="s">
        <v>371</v>
      </c>
      <c r="AQ50" s="409" t="str">
        <f>IF(LEN(VLOOKUP(AA44,suvaha!$D$8:$H$27,3,FALSE))&lt;5,"",LEFT(RIGHT(VLOOKUP(AA44,suvaha!$D$8:$H$27,3,FALSE),5),1))</f>
        <v>8</v>
      </c>
      <c r="AR50" s="411" t="s">
        <v>371</v>
      </c>
      <c r="AS50" s="409" t="str">
        <f>IF(LEN(VLOOKUP(AA44,suvaha!$D$8:$H$27,3,FALSE))&lt;4,"",LEFT(RIGHT(VLOOKUP(AA44,suvaha!$D$8:$H$27,3,FALSE),4),1))</f>
        <v>5</v>
      </c>
      <c r="AT50" s="610"/>
      <c r="AU50" s="409" t="str">
        <f>IF(LEN(VLOOKUP(AA44,suvaha!$D$8:$H$27,3,FALSE))&lt;3,"",LEFT(RIGHT(VLOOKUP(AA44,suvaha!$D$8:$H$27,3,FALSE),3),1))</f>
        <v>2</v>
      </c>
      <c r="AV50" s="411" t="s">
        <v>371</v>
      </c>
      <c r="AW50" s="409" t="str">
        <f>IF(LEN(VLOOKUP(AA44,suvaha!$D$8:$H$27,3,FALSE))&lt;2,"",LEFT(RIGHT(VLOOKUP(AA44,suvaha!$D$8:$H$27,3,FALSE),2),1))</f>
        <v>3</v>
      </c>
      <c r="AX50" s="411" t="s">
        <v>371</v>
      </c>
      <c r="AY50" s="409" t="str">
        <f>IF(VLOOKUP(AA44,suvaha!$D$8:$H$27,3,FALSE)=0,"",IF(LEN(VLOOKUP(AA44,suvaha!$D$8:$H$27,3,FALSE))&lt;1,"",LEFT(RIGHT(VLOOKUP(AA44,suvaha!$D$8:$H$27,3,FALSE),1),1)))</f>
        <v>3</v>
      </c>
      <c r="AZ50" s="619"/>
      <c r="BA50" s="423"/>
      <c r="BB50" s="417"/>
      <c r="BC50" s="417"/>
      <c r="BD50" s="417"/>
      <c r="BE50" s="417"/>
      <c r="BF50" s="417"/>
      <c r="BG50" s="417"/>
      <c r="BH50" s="417"/>
      <c r="BI50" s="417"/>
      <c r="BJ50" s="416"/>
      <c r="BK50" s="417"/>
      <c r="BL50" s="409" t="str">
        <f>IF(LEN(VLOOKUP(AA44,suvaha!$D$8:$H$27,5,FALSE))&lt;11,"",LEFT(RIGHT(VLOOKUP(AA44,suvaha!$D$8:$H$27,5,FALSE),11),1))</f>
        <v/>
      </c>
      <c r="BM50" s="211" t="s">
        <v>371</v>
      </c>
      <c r="BN50" s="409" t="str">
        <f>IF(LEN(VLOOKUP(AA44,suvaha!$D$8:$H$27,5,FALSE))&lt;10,"",LEFT(RIGHT(VLOOKUP(AA44,suvaha!$D$8:$H$27,5,FALSE),10),1))</f>
        <v/>
      </c>
      <c r="BO50" s="417" t="s">
        <v>371</v>
      </c>
      <c r="BP50" s="409" t="str">
        <f>IF(LEN(VLOOKUP(AA44,suvaha!$D$8:$H$27,5,FALSE))&lt;9,"",LEFT(RIGHT(VLOOKUP(AA44,suvaha!$D$8:$H$27,5,FALSE),9),1))</f>
        <v/>
      </c>
      <c r="BQ50" s="411" t="s">
        <v>371</v>
      </c>
      <c r="BR50" s="409" t="str">
        <f>IF(LEN(VLOOKUP(AA44,suvaha!$D$8:$H$27,5,FALSE))&lt;8,"",LEFT(RIGHT(VLOOKUP(AA44,suvaha!$D$8:$H$27,5,FALSE),8),1))</f>
        <v/>
      </c>
      <c r="BS50" s="411" t="s">
        <v>371</v>
      </c>
      <c r="BT50" s="409" t="str">
        <f>IF(LEN(VLOOKUP(AA44,suvaha!$D$8:$H$27,5,FALSE))&lt;7,"",LEFT(RIGHT(VLOOKUP(AA44,suvaha!$D$8:$H$27,5,FALSE),7),1))</f>
        <v/>
      </c>
      <c r="BU50" s="417" t="s">
        <v>371</v>
      </c>
      <c r="BV50" s="409" t="str">
        <f>IF(LEN(VLOOKUP(AA44,suvaha!$D$8:$H$27,5,FALSE))&lt;6,"",LEFT(RIGHT(VLOOKUP(AA44,suvaha!$D$8:$H$27,5,FALSE),6),1))</f>
        <v>2</v>
      </c>
      <c r="BW50" s="411" t="s">
        <v>371</v>
      </c>
      <c r="BX50" s="409" t="str">
        <f>IF(LEN(VLOOKUP(AA44,suvaha!$D$8:$H$27,5,FALSE))&lt;5,"",LEFT(RIGHT(VLOOKUP(AA44,suvaha!$D$8:$H$27,5,FALSE),5),1))</f>
        <v>4</v>
      </c>
      <c r="BY50" s="411" t="s">
        <v>371</v>
      </c>
      <c r="BZ50" s="409" t="str">
        <f>IF(LEN(VLOOKUP(AA44,suvaha!$D$8:$H$27,5,FALSE))&lt;4,"",LEFT(RIGHT(VLOOKUP(AA44,suvaha!$D$8:$H$27,5,FALSE),4),1))</f>
        <v>7</v>
      </c>
      <c r="CA50" s="420" t="s">
        <v>371</v>
      </c>
      <c r="CB50" s="409" t="str">
        <f>IF(LEN(VLOOKUP(AA44,suvaha!$D$8:$H$27,5,FALSE))&lt;3,"",LEFT(RIGHT(VLOOKUP(AA44,suvaha!$D$8:$H$27,5,FALSE),3),1))</f>
        <v>6</v>
      </c>
      <c r="CC50" s="411" t="s">
        <v>371</v>
      </c>
      <c r="CD50" s="409" t="str">
        <f>IF(LEN(VLOOKUP(AA44,suvaha!$D$8:$H$27,5,FALSE))&lt;2,"",LEFT(RIGHT(VLOOKUP(AA44,suvaha!$D$8:$H$27,5,FALSE),2),1))</f>
        <v>1</v>
      </c>
      <c r="CE50" s="411" t="s">
        <v>773</v>
      </c>
      <c r="CF50" s="409" t="str">
        <f>IF(VLOOKUP(AA44,suvaha!$D$8:$H$27,5,FALSE)=0,"",IF(LEN(VLOOKUP(AA44,suvaha!$D$8:$H$27,5,FALSE))&lt;1,"",LEFT(RIGHT(VLOOKUP(AA44,suvaha!$D$8:$H$27,5,FALSE),1),1)))</f>
        <v>0</v>
      </c>
      <c r="CG50" s="215"/>
      <c r="CH50" s="670"/>
      <c r="CI50" s="670"/>
      <c r="CJ50" s="670"/>
    </row>
    <row r="51" spans="1:88" ht="3" customHeight="1">
      <c r="A51" s="173"/>
      <c r="B51" s="671"/>
      <c r="C51" s="671"/>
      <c r="D51" s="671"/>
      <c r="E51" s="668"/>
      <c r="F51" s="669"/>
      <c r="G51" s="654"/>
      <c r="H51" s="656"/>
      <c r="I51" s="656"/>
      <c r="J51" s="656"/>
      <c r="K51" s="656"/>
      <c r="L51" s="656"/>
      <c r="M51" s="656"/>
      <c r="N51" s="656"/>
      <c r="O51" s="656"/>
      <c r="P51" s="656"/>
      <c r="Q51" s="656"/>
      <c r="R51" s="656"/>
      <c r="S51" s="656"/>
      <c r="T51" s="656"/>
      <c r="U51" s="656"/>
      <c r="V51" s="656"/>
      <c r="W51" s="656"/>
      <c r="X51" s="656"/>
      <c r="Y51" s="656"/>
      <c r="Z51" s="656"/>
      <c r="AA51" s="658"/>
      <c r="AB51" s="658"/>
      <c r="AC51" s="658"/>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424"/>
      <c r="BB51" s="270"/>
      <c r="BC51" s="270"/>
      <c r="BD51" s="270"/>
      <c r="BE51" s="270"/>
      <c r="BF51" s="270"/>
      <c r="BG51" s="270"/>
      <c r="BH51" s="270"/>
      <c r="BI51" s="270"/>
      <c r="BJ51" s="418"/>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14"/>
      <c r="CH51" s="670"/>
      <c r="CI51" s="670"/>
      <c r="CJ51" s="670"/>
    </row>
    <row r="52" spans="1:88" s="206" customFormat="1" ht="3" customHeight="1">
      <c r="A52" s="173"/>
      <c r="B52" s="671"/>
      <c r="C52" s="671"/>
      <c r="D52" s="671"/>
      <c r="E52" s="668" t="s">
        <v>776</v>
      </c>
      <c r="F52" s="669"/>
      <c r="G52" s="654"/>
      <c r="H52" s="656" t="str">
        <f>Index!C57</f>
        <v>Oceniteľné práva (014) - /074, 091A/</v>
      </c>
      <c r="I52" s="656"/>
      <c r="J52" s="656"/>
      <c r="K52" s="656"/>
      <c r="L52" s="656"/>
      <c r="M52" s="656"/>
      <c r="N52" s="656"/>
      <c r="O52" s="656"/>
      <c r="P52" s="656"/>
      <c r="Q52" s="656"/>
      <c r="R52" s="656"/>
      <c r="S52" s="656"/>
      <c r="T52" s="656"/>
      <c r="U52" s="656"/>
      <c r="V52" s="656"/>
      <c r="W52" s="656"/>
      <c r="X52" s="656"/>
      <c r="Y52" s="656"/>
      <c r="Z52" s="656"/>
      <c r="AA52" s="658" t="s">
        <v>175</v>
      </c>
      <c r="AB52" s="658"/>
      <c r="AC52" s="658"/>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59"/>
      <c r="BB52" s="659"/>
      <c r="BC52" s="659"/>
      <c r="BD52" s="659"/>
      <c r="BE52" s="659"/>
      <c r="BF52" s="659"/>
      <c r="BG52" s="659"/>
      <c r="BH52" s="659"/>
      <c r="BI52" s="659"/>
      <c r="BJ52" s="659"/>
      <c r="BK52" s="659"/>
      <c r="BL52" s="659"/>
      <c r="BM52" s="659"/>
      <c r="BN52" s="659"/>
      <c r="BO52" s="659"/>
      <c r="BP52" s="659"/>
      <c r="BQ52" s="659"/>
      <c r="BR52" s="264"/>
      <c r="BS52" s="264"/>
      <c r="BT52" s="264"/>
      <c r="BU52" s="264"/>
      <c r="BV52" s="264"/>
      <c r="BW52" s="421"/>
      <c r="BX52" s="264"/>
      <c r="BY52" s="264"/>
      <c r="BZ52" s="264"/>
      <c r="CA52" s="264"/>
      <c r="CB52" s="264"/>
      <c r="CC52" s="264"/>
      <c r="CD52" s="264"/>
      <c r="CE52" s="264"/>
      <c r="CF52" s="264"/>
      <c r="CG52" s="209"/>
      <c r="CH52" s="670"/>
      <c r="CI52" s="670"/>
      <c r="CJ52" s="670"/>
    </row>
    <row r="53" spans="1:88" s="206" customFormat="1" ht="3" customHeight="1">
      <c r="A53" s="173"/>
      <c r="B53" s="671"/>
      <c r="C53" s="671"/>
      <c r="D53" s="671"/>
      <c r="E53" s="668"/>
      <c r="F53" s="669"/>
      <c r="G53" s="654"/>
      <c r="H53" s="656"/>
      <c r="I53" s="656"/>
      <c r="J53" s="656"/>
      <c r="K53" s="656"/>
      <c r="L53" s="656"/>
      <c r="M53" s="656"/>
      <c r="N53" s="656"/>
      <c r="O53" s="656"/>
      <c r="P53" s="656"/>
      <c r="Q53" s="656"/>
      <c r="R53" s="656"/>
      <c r="S53" s="656"/>
      <c r="T53" s="656"/>
      <c r="U53" s="656"/>
      <c r="V53" s="656"/>
      <c r="W53" s="656"/>
      <c r="X53" s="656"/>
      <c r="Y53" s="656"/>
      <c r="Z53" s="656"/>
      <c r="AA53" s="658"/>
      <c r="AB53" s="658"/>
      <c r="AC53" s="658"/>
      <c r="AD53" s="618"/>
      <c r="AE53" s="612"/>
      <c r="AF53" s="612"/>
      <c r="AG53" s="612"/>
      <c r="AH53" s="412"/>
      <c r="AI53" s="613"/>
      <c r="AJ53" s="613"/>
      <c r="AK53" s="613"/>
      <c r="AL53" s="613"/>
      <c r="AM53" s="613"/>
      <c r="AN53" s="610"/>
      <c r="AO53" s="614"/>
      <c r="AP53" s="614"/>
      <c r="AQ53" s="614"/>
      <c r="AR53" s="614"/>
      <c r="AS53" s="614"/>
      <c r="AT53" s="610"/>
      <c r="AU53" s="614"/>
      <c r="AV53" s="614"/>
      <c r="AW53" s="614"/>
      <c r="AX53" s="614"/>
      <c r="AY53" s="614"/>
      <c r="AZ53" s="619"/>
      <c r="BA53" s="618"/>
      <c r="BB53" s="612"/>
      <c r="BC53" s="612"/>
      <c r="BD53" s="612"/>
      <c r="BE53" s="412"/>
      <c r="BF53" s="613"/>
      <c r="BG53" s="613"/>
      <c r="BH53" s="613"/>
      <c r="BI53" s="613"/>
      <c r="BJ53" s="613"/>
      <c r="BK53" s="610"/>
      <c r="BL53" s="614"/>
      <c r="BM53" s="614"/>
      <c r="BN53" s="614"/>
      <c r="BO53" s="614"/>
      <c r="BP53" s="614"/>
      <c r="BQ53" s="611"/>
      <c r="BR53" s="614"/>
      <c r="BS53" s="614"/>
      <c r="BT53" s="614"/>
      <c r="BU53" s="614"/>
      <c r="BV53" s="614"/>
      <c r="BW53" s="416"/>
      <c r="BX53" s="417"/>
      <c r="BY53" s="417"/>
      <c r="BZ53" s="417"/>
      <c r="CA53" s="417"/>
      <c r="CB53" s="417"/>
      <c r="CC53" s="417"/>
      <c r="CD53" s="417"/>
      <c r="CE53" s="417"/>
      <c r="CF53" s="417"/>
      <c r="CG53" s="210"/>
      <c r="CH53" s="670"/>
      <c r="CI53" s="670"/>
      <c r="CJ53" s="670"/>
    </row>
    <row r="54" spans="1:88" ht="15" customHeight="1">
      <c r="A54" s="173"/>
      <c r="B54" s="671"/>
      <c r="C54" s="671"/>
      <c r="D54" s="671"/>
      <c r="E54" s="668"/>
      <c r="F54" s="669"/>
      <c r="G54" s="654"/>
      <c r="H54" s="656"/>
      <c r="I54" s="656"/>
      <c r="J54" s="656"/>
      <c r="K54" s="656"/>
      <c r="L54" s="656"/>
      <c r="M54" s="656"/>
      <c r="N54" s="656"/>
      <c r="O54" s="656"/>
      <c r="P54" s="656"/>
      <c r="Q54" s="656"/>
      <c r="R54" s="656"/>
      <c r="S54" s="656"/>
      <c r="T54" s="656"/>
      <c r="U54" s="656"/>
      <c r="V54" s="656"/>
      <c r="W54" s="656"/>
      <c r="X54" s="656"/>
      <c r="Y54" s="656"/>
      <c r="Z54" s="656"/>
      <c r="AA54" s="658"/>
      <c r="AB54" s="658"/>
      <c r="AC54" s="658"/>
      <c r="AD54" s="618"/>
      <c r="AE54" s="409" t="str">
        <f>IF(LEN(VLOOKUP(AA52,suvaha!$D$8:$H$27,2,FALSE))&lt;11,"",LEFT(RIGHT(VLOOKUP(AA52,suvaha!$D$8:$H$27,2,FALSE),11),1))</f>
        <v/>
      </c>
      <c r="AF54" s="211"/>
      <c r="AG54" s="409" t="str">
        <f>IF(LEN(VLOOKUP(AA52,suvaha!$D$8:$H$27,2,FALSE))&lt;10,"",LEFT(RIGHT(VLOOKUP(AA52,suvaha!$D$8:$H$27,2,FALSE),10),1))</f>
        <v/>
      </c>
      <c r="AH54" s="411"/>
      <c r="AI54" s="409" t="str">
        <f>IF(LEN(VLOOKUP(AA52,suvaha!$D$8:$H$27,2,FALSE))&lt;9,"",LEFT(RIGHT(VLOOKUP(AA52,suvaha!$D$8:$H$27,2,FALSE),9),1))</f>
        <v/>
      </c>
      <c r="AJ54" s="211"/>
      <c r="AK54" s="409" t="str">
        <f>IF(LEN(VLOOKUP(AA52,suvaha!$D$8:$H$27,2,FALSE))&lt;8,"",LEFT(RIGHT(VLOOKUP(AA52,suvaha!$D$8:$H$27,2,FALSE),8),1))</f>
        <v/>
      </c>
      <c r="AL54" s="411"/>
      <c r="AM54" s="409" t="str">
        <f>IF(LEN(VLOOKUP(AA52,suvaha!$D$8:$H$27,2,FALSE))&lt;7,"",LEFT(RIGHT(VLOOKUP(AA52,suvaha!$D$8:$H$27,2,FALSE),7),1))</f>
        <v/>
      </c>
      <c r="AN54" s="610"/>
      <c r="AO54" s="409" t="str">
        <f>IF(LEN(VLOOKUP(AA52,suvaha!$D$8:$H$27,2,FALSE))&lt;6,"",LEFT(RIGHT(VLOOKUP(AA52,suvaha!$D$8:$H$27,2,FALSE),6),1))</f>
        <v/>
      </c>
      <c r="AP54" s="411"/>
      <c r="AQ54" s="409" t="str">
        <f>IF(LEN(VLOOKUP(AA52,suvaha!$D$8:$H$27,2,FALSE))&lt;5,"",LEFT(RIGHT(VLOOKUP(AA52,suvaha!$D$8:$H$27,2,FALSE),5),1))</f>
        <v/>
      </c>
      <c r="AR54" s="411"/>
      <c r="AS54" s="409" t="str">
        <f>IF(LEN(VLOOKUP(AA52,suvaha!$D$8:$H$27,2,FALSE))&lt;4,"",LEFT(RIGHT(VLOOKUP(AA52,suvaha!$D$8:$H$27,2,FALSE),4),1))</f>
        <v/>
      </c>
      <c r="AT54" s="610"/>
      <c r="AU54" s="409" t="str">
        <f>IF(LEN(VLOOKUP(AA52,suvaha!$D$8:$H$27,2,FALSE))&lt;3,"",LEFT(RIGHT(VLOOKUP(AA52,suvaha!$D$8:$H$27,2,FALSE),3),1))</f>
        <v/>
      </c>
      <c r="AV54" s="411"/>
      <c r="AW54" s="409" t="str">
        <f>IF(LEN(VLOOKUP(AA52,suvaha!$D$8:$H$27,2,FALSE))&lt;2,"",LEFT(RIGHT(VLOOKUP(AA52,suvaha!$D$8:$H$27,2,FALSE),2),1))</f>
        <v/>
      </c>
      <c r="AX54" s="411"/>
      <c r="AY54" s="409" t="str">
        <f>IF(VLOOKUP(AA52,suvaha!$D$8:$H$27,2,FALSE)=0,"",IF(LEN(VLOOKUP(AA52,suvaha!$D$8:$H$27,2,FALSE))&lt;1,"",LEFT(RIGHT(VLOOKUP(AA52,suvaha!$D$8:$H$27,2,FALSE),1),1)))</f>
        <v/>
      </c>
      <c r="AZ54" s="619"/>
      <c r="BA54" s="618"/>
      <c r="BB54" s="409" t="str">
        <f>IF(LEN(VLOOKUP(AA52,suvaha!$D$8:$H$27,4,FALSE))&lt;11,"",LEFT(RIGHT(VLOOKUP(AA52,suvaha!$D$8:$H$27,4,FALSE),11),1))</f>
        <v/>
      </c>
      <c r="BC54" s="211"/>
      <c r="BD54" s="409" t="str">
        <f>IF(LEN(VLOOKUP(AA52,suvaha!$D$8:$H$27,4,FALSE))&lt;10,"",LEFT(RIGHT(VLOOKUP(AA52,suvaha!$D$8:$H$27,4,FALSE),10),1))</f>
        <v/>
      </c>
      <c r="BE54" s="411"/>
      <c r="BF54" s="409" t="str">
        <f>IF(LEN(VLOOKUP(AA52,suvaha!$D$8:$H$27,4,FALSE))&lt;9,"",LEFT(RIGHT(VLOOKUP(AA52,suvaha!$D$8:$H$27,4,FALSE),9),1))</f>
        <v/>
      </c>
      <c r="BG54" s="211"/>
      <c r="BH54" s="409" t="str">
        <f>IF(LEN(VLOOKUP(AA52,suvaha!$D$8:$H$27,4,FALSE))&lt;8,"",LEFT(RIGHT(VLOOKUP(AA52,suvaha!$D$8:$H$27,4,FALSE),8),1))</f>
        <v/>
      </c>
      <c r="BI54" s="411"/>
      <c r="BJ54" s="409" t="str">
        <f>IF(LEN(VLOOKUP(AA52,suvaha!$D$8:$H$27,4,FALSE))&lt;7,"",LEFT(RIGHT(VLOOKUP(AA52,suvaha!$D$8:$H$27,4,FALSE),7),1))</f>
        <v/>
      </c>
      <c r="BK54" s="610"/>
      <c r="BL54" s="409" t="str">
        <f>IF(LEN(VLOOKUP(AA52,suvaha!$D$8:$H$27,4,FALSE))&lt;6,"",LEFT(RIGHT(VLOOKUP(AA52,suvaha!$D$8:$H$27,4,FALSE),6),1))</f>
        <v/>
      </c>
      <c r="BM54" s="411"/>
      <c r="BN54" s="409" t="str">
        <f>IF(LEN(VLOOKUP(AA52,suvaha!$D$8:$H$27,4,FALSE))&lt;5,"",LEFT(RIGHT(VLOOKUP(AA52,suvaha!$D$8:$H$27,4,FALSE),5),1))</f>
        <v/>
      </c>
      <c r="BO54" s="411"/>
      <c r="BP54" s="409" t="str">
        <f>IF(LEN(VLOOKUP(AA52,suvaha!$D$8:$H$27,4,FALSE))&lt;4,"",LEFT(RIGHT(VLOOKUP(AA52,suvaha!$D$8:$H$27,4,FALSE),4),1))</f>
        <v/>
      </c>
      <c r="BQ54" s="611"/>
      <c r="BR54" s="409" t="str">
        <f>IF(LEN(VLOOKUP(AA52,suvaha!$D$8:$H$27,4,FALSE))&lt;3,"",LEFT(RIGHT(VLOOKUP(AA52,suvaha!$D$8:$H$27,4,FALSE),3),1))</f>
        <v/>
      </c>
      <c r="BS54" s="411"/>
      <c r="BT54" s="409" t="str">
        <f>IF(LEN(VLOOKUP(AA52,suvaha!$D$8:$H$27,4,FALSE))&lt;2,"",LEFT(RIGHT(VLOOKUP(AA52,suvaha!$D$8:$H$27,4,FALSE),2),1))</f>
        <v/>
      </c>
      <c r="BU54" s="411"/>
      <c r="BV54" s="409" t="str">
        <f>IF(VLOOKUP(AA52,suvaha!$D$8:$H$27,4,FALSE)=0,"",IF(LEN(VLOOKUP(AA52,suvaha!$D$8:$H$27,4,FALSE))&lt;1,"",LEFT(RIGHT(VLOOKUP(AA52,suvaha!$D$8:$H$27,4,FALSE),1),1)))</f>
        <v/>
      </c>
      <c r="BW54" s="416"/>
      <c r="BX54" s="417"/>
      <c r="BY54" s="417"/>
      <c r="BZ54" s="417"/>
      <c r="CA54" s="417"/>
      <c r="CB54" s="417"/>
      <c r="CC54" s="417"/>
      <c r="CD54" s="417"/>
      <c r="CE54" s="417"/>
      <c r="CF54" s="417"/>
      <c r="CG54" s="210"/>
      <c r="CH54" s="670"/>
      <c r="CI54" s="670"/>
      <c r="CJ54" s="670"/>
    </row>
    <row r="55" spans="1:88" ht="3" customHeight="1">
      <c r="A55" s="173"/>
      <c r="B55" s="671"/>
      <c r="C55" s="671"/>
      <c r="D55" s="671"/>
      <c r="E55" s="668"/>
      <c r="F55" s="669"/>
      <c r="G55" s="654"/>
      <c r="H55" s="656"/>
      <c r="I55" s="656"/>
      <c r="J55" s="656"/>
      <c r="K55" s="656"/>
      <c r="L55" s="656"/>
      <c r="M55" s="656"/>
      <c r="N55" s="656"/>
      <c r="O55" s="656"/>
      <c r="P55" s="656"/>
      <c r="Q55" s="656"/>
      <c r="R55" s="656"/>
      <c r="S55" s="656"/>
      <c r="T55" s="656"/>
      <c r="U55" s="656"/>
      <c r="V55" s="656"/>
      <c r="W55" s="656"/>
      <c r="X55" s="656"/>
      <c r="Y55" s="656"/>
      <c r="Z55" s="656"/>
      <c r="AA55" s="658"/>
      <c r="AB55" s="658"/>
      <c r="AC55" s="658"/>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8"/>
      <c r="BB55" s="638"/>
      <c r="BC55" s="638"/>
      <c r="BD55" s="638"/>
      <c r="BE55" s="638"/>
      <c r="BF55" s="638"/>
      <c r="BG55" s="638"/>
      <c r="BH55" s="638"/>
      <c r="BI55" s="638"/>
      <c r="BJ55" s="638"/>
      <c r="BK55" s="638"/>
      <c r="BL55" s="638"/>
      <c r="BM55" s="638"/>
      <c r="BN55" s="638"/>
      <c r="BO55" s="638"/>
      <c r="BP55" s="638"/>
      <c r="BQ55" s="638"/>
      <c r="BR55" s="270"/>
      <c r="BS55" s="270"/>
      <c r="BT55" s="270"/>
      <c r="BU55" s="270"/>
      <c r="BV55" s="270"/>
      <c r="BW55" s="418"/>
      <c r="BX55" s="270"/>
      <c r="BY55" s="270"/>
      <c r="BZ55" s="270"/>
      <c r="CA55" s="270"/>
      <c r="CB55" s="270"/>
      <c r="CC55" s="270"/>
      <c r="CD55" s="270"/>
      <c r="CE55" s="270"/>
      <c r="CF55" s="270"/>
      <c r="CG55" s="214"/>
      <c r="CH55" s="670"/>
      <c r="CI55" s="670"/>
      <c r="CJ55" s="670"/>
    </row>
    <row r="56" spans="1:88" ht="3" customHeight="1">
      <c r="A56" s="173"/>
      <c r="B56" s="671"/>
      <c r="C56" s="671"/>
      <c r="D56" s="671"/>
      <c r="E56" s="668"/>
      <c r="F56" s="669"/>
      <c r="G56" s="654"/>
      <c r="H56" s="656"/>
      <c r="I56" s="656"/>
      <c r="J56" s="656"/>
      <c r="K56" s="656"/>
      <c r="L56" s="656"/>
      <c r="M56" s="656"/>
      <c r="N56" s="656"/>
      <c r="O56" s="656"/>
      <c r="P56" s="656"/>
      <c r="Q56" s="656"/>
      <c r="R56" s="656"/>
      <c r="S56" s="656"/>
      <c r="T56" s="656"/>
      <c r="U56" s="656"/>
      <c r="V56" s="656"/>
      <c r="W56" s="656"/>
      <c r="X56" s="656"/>
      <c r="Y56" s="656"/>
      <c r="Z56" s="656"/>
      <c r="AA56" s="658"/>
      <c r="AB56" s="658"/>
      <c r="AC56" s="658"/>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422"/>
      <c r="BB56" s="264"/>
      <c r="BC56" s="264"/>
      <c r="BD56" s="264"/>
      <c r="BE56" s="264"/>
      <c r="BF56" s="264"/>
      <c r="BG56" s="264"/>
      <c r="BH56" s="264"/>
      <c r="BI56" s="264"/>
      <c r="BJ56" s="421"/>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09"/>
      <c r="CH56" s="670"/>
      <c r="CI56" s="670"/>
      <c r="CJ56" s="670"/>
    </row>
    <row r="57" spans="1:88" ht="3" customHeight="1">
      <c r="A57" s="173"/>
      <c r="B57" s="671"/>
      <c r="C57" s="671"/>
      <c r="D57" s="671"/>
      <c r="E57" s="668"/>
      <c r="F57" s="669"/>
      <c r="G57" s="654"/>
      <c r="H57" s="656"/>
      <c r="I57" s="656"/>
      <c r="J57" s="656"/>
      <c r="K57" s="656"/>
      <c r="L57" s="656"/>
      <c r="M57" s="656"/>
      <c r="N57" s="656"/>
      <c r="O57" s="656"/>
      <c r="P57" s="656"/>
      <c r="Q57" s="656"/>
      <c r="R57" s="656"/>
      <c r="S57" s="656"/>
      <c r="T57" s="656"/>
      <c r="U57" s="656"/>
      <c r="V57" s="656"/>
      <c r="W57" s="656"/>
      <c r="X57" s="656"/>
      <c r="Y57" s="656"/>
      <c r="Z57" s="656"/>
      <c r="AA57" s="658"/>
      <c r="AB57" s="658"/>
      <c r="AC57" s="658"/>
      <c r="AD57" s="618"/>
      <c r="AE57" s="612"/>
      <c r="AF57" s="612"/>
      <c r="AG57" s="612"/>
      <c r="AH57" s="412"/>
      <c r="AI57" s="613"/>
      <c r="AJ57" s="613"/>
      <c r="AK57" s="613"/>
      <c r="AL57" s="613"/>
      <c r="AM57" s="613"/>
      <c r="AN57" s="610" t="s">
        <v>371</v>
      </c>
      <c r="AO57" s="614"/>
      <c r="AP57" s="614"/>
      <c r="AQ57" s="614"/>
      <c r="AR57" s="614"/>
      <c r="AS57" s="614"/>
      <c r="AT57" s="610" t="s">
        <v>371</v>
      </c>
      <c r="AU57" s="614"/>
      <c r="AV57" s="614"/>
      <c r="AW57" s="614"/>
      <c r="AX57" s="614"/>
      <c r="AY57" s="614"/>
      <c r="AZ57" s="619"/>
      <c r="BA57" s="423"/>
      <c r="BB57" s="417"/>
      <c r="BC57" s="417"/>
      <c r="BD57" s="417"/>
      <c r="BE57" s="417"/>
      <c r="BF57" s="417"/>
      <c r="BG57" s="417"/>
      <c r="BH57" s="417"/>
      <c r="BI57" s="417"/>
      <c r="BJ57" s="416"/>
      <c r="BK57" s="417"/>
      <c r="BL57" s="612"/>
      <c r="BM57" s="612"/>
      <c r="BN57" s="612"/>
      <c r="BO57" s="417"/>
      <c r="BP57" s="419"/>
      <c r="BQ57" s="419"/>
      <c r="BR57" s="419"/>
      <c r="BS57" s="419"/>
      <c r="BT57" s="419"/>
      <c r="BU57" s="417"/>
      <c r="BV57" s="419"/>
      <c r="BW57" s="419"/>
      <c r="BX57" s="419"/>
      <c r="BY57" s="419"/>
      <c r="BZ57" s="419"/>
      <c r="CA57" s="420"/>
      <c r="CB57" s="419"/>
      <c r="CC57" s="419"/>
      <c r="CD57" s="419"/>
      <c r="CE57" s="419"/>
      <c r="CF57" s="419"/>
      <c r="CG57" s="215"/>
      <c r="CH57" s="670"/>
      <c r="CI57" s="670"/>
      <c r="CJ57" s="670"/>
    </row>
    <row r="58" spans="1:88" ht="15" customHeight="1">
      <c r="A58" s="173"/>
      <c r="B58" s="671"/>
      <c r="C58" s="671"/>
      <c r="D58" s="671"/>
      <c r="E58" s="668"/>
      <c r="F58" s="669"/>
      <c r="G58" s="654"/>
      <c r="H58" s="656"/>
      <c r="I58" s="656"/>
      <c r="J58" s="656"/>
      <c r="K58" s="656"/>
      <c r="L58" s="656"/>
      <c r="M58" s="656"/>
      <c r="N58" s="656"/>
      <c r="O58" s="656"/>
      <c r="P58" s="656"/>
      <c r="Q58" s="656"/>
      <c r="R58" s="656"/>
      <c r="S58" s="656"/>
      <c r="T58" s="656"/>
      <c r="U58" s="656"/>
      <c r="V58" s="656"/>
      <c r="W58" s="656"/>
      <c r="X58" s="656"/>
      <c r="Y58" s="656"/>
      <c r="Z58" s="656"/>
      <c r="AA58" s="658"/>
      <c r="AB58" s="658"/>
      <c r="AC58" s="658"/>
      <c r="AD58" s="618"/>
      <c r="AE58" s="409" t="str">
        <f>IF(LEN(VLOOKUP(AA52,suvaha!$D$8:$H$27,3,FALSE))&lt;11,"",LEFT(RIGHT(VLOOKUP(AA52,suvaha!$D$8:$H$27,3,FALSE),11),1))</f>
        <v/>
      </c>
      <c r="AF58" s="211" t="s">
        <v>371</v>
      </c>
      <c r="AG58" s="409" t="str">
        <f>IF(LEN(VLOOKUP(AA52,suvaha!$D$8:$H$27,3,FALSE))&lt;10,"",LEFT(RIGHT(VLOOKUP(AA52,suvaha!$D$8:$H$27,3,FALSE),10),1))</f>
        <v/>
      </c>
      <c r="AH58" s="411" t="s">
        <v>371</v>
      </c>
      <c r="AI58" s="409" t="str">
        <f>IF(LEN(VLOOKUP(AA52,suvaha!$D$8:$H$27,3,FALSE))&lt;9,"",LEFT(RIGHT(VLOOKUP(AA52,suvaha!$D$8:$H$27,3,FALSE),9),1))</f>
        <v/>
      </c>
      <c r="AJ58" s="211" t="s">
        <v>371</v>
      </c>
      <c r="AK58" s="409" t="str">
        <f>IF(LEN(VLOOKUP(AA52,suvaha!$D$8:$F$27,3,FALSE))&lt;8,"",LEFT(RIGHT(VLOOKUP(AA52,suvaha!$D$8:$F$27,3,FALSE),8),1))</f>
        <v/>
      </c>
      <c r="AL58" s="411" t="s">
        <v>371</v>
      </c>
      <c r="AM58" s="409" t="str">
        <f>IF(LEN(VLOOKUP(AA52,suvaha!$D$8:$H$27,3,FALSE))&lt;7,"",LEFT(RIGHT(VLOOKUP(AA52,suvaha!$D$8:$H$27,3,FALSE),7),1))</f>
        <v/>
      </c>
      <c r="AN58" s="610"/>
      <c r="AO58" s="409" t="str">
        <f>IF(LEN(VLOOKUP(AA52,suvaha!$D$8:$H$27,3,FALSE))&lt;6,"",LEFT(RIGHT(VLOOKUP(AA52,suvaha!$D$8:$H$27,3,FALSE),6),1))</f>
        <v/>
      </c>
      <c r="AP58" s="411" t="s">
        <v>371</v>
      </c>
      <c r="AQ58" s="409" t="str">
        <f>IF(LEN(VLOOKUP(AA52,suvaha!$D$8:$H$27,3,FALSE))&lt;5,"",LEFT(RIGHT(VLOOKUP(AA52,suvaha!$D$8:$H$27,3,FALSE),5),1))</f>
        <v/>
      </c>
      <c r="AR58" s="411" t="s">
        <v>371</v>
      </c>
      <c r="AS58" s="409" t="str">
        <f>IF(LEN(VLOOKUP(AA52,suvaha!$D$8:$H$27,3,FALSE))&lt;4,"",LEFT(RIGHT(VLOOKUP(AA52,suvaha!$D$8:$H$27,3,FALSE),4),1))</f>
        <v/>
      </c>
      <c r="AT58" s="610"/>
      <c r="AU58" s="409" t="str">
        <f>IF(LEN(VLOOKUP(AA52,suvaha!$D$8:$H$27,3,FALSE))&lt;3,"",LEFT(RIGHT(VLOOKUP(AA52,suvaha!$D$8:$H$27,3,FALSE),3),1))</f>
        <v/>
      </c>
      <c r="AV58" s="411" t="s">
        <v>371</v>
      </c>
      <c r="AW58" s="409" t="str">
        <f>IF(LEN(VLOOKUP(AA52,suvaha!$D$8:$H$27,3,FALSE))&lt;2,"",LEFT(RIGHT(VLOOKUP(AA52,suvaha!$D$8:$H$27,3,FALSE),2),1))</f>
        <v/>
      </c>
      <c r="AX58" s="411" t="s">
        <v>371</v>
      </c>
      <c r="AY58" s="409" t="str">
        <f>IF(VLOOKUP(AA52,suvaha!$D$8:$H$27,3,FALSE)=0,"",IF(LEN(VLOOKUP(AA52,suvaha!$D$8:$H$27,3,FALSE))&lt;1,"",LEFT(RIGHT(VLOOKUP(AA52,suvaha!$D$8:$H$27,3,FALSE),1),1)))</f>
        <v/>
      </c>
      <c r="AZ58" s="619"/>
      <c r="BA58" s="423"/>
      <c r="BB58" s="417"/>
      <c r="BC58" s="417"/>
      <c r="BD58" s="417"/>
      <c r="BE58" s="417"/>
      <c r="BF58" s="417"/>
      <c r="BG58" s="417"/>
      <c r="BH58" s="417"/>
      <c r="BI58" s="417"/>
      <c r="BJ58" s="416"/>
      <c r="BK58" s="417"/>
      <c r="BL58" s="409" t="str">
        <f>IF(LEN(VLOOKUP(AA52,suvaha!$D$8:$H$27,5,FALSE))&lt;11,"",LEFT(RIGHT(VLOOKUP(AA52,suvaha!$D$8:$H$27,5,FALSE),11),1))</f>
        <v/>
      </c>
      <c r="BM58" s="211" t="s">
        <v>371</v>
      </c>
      <c r="BN58" s="409" t="str">
        <f>IF(LEN(VLOOKUP(AA52,suvaha!$D$8:$H$27,5,FALSE))&lt;10,"",LEFT(RIGHT(VLOOKUP(AA52,suvaha!$D$8:$H$27,5,FALSE),10),1))</f>
        <v/>
      </c>
      <c r="BO58" s="417" t="s">
        <v>371</v>
      </c>
      <c r="BP58" s="409" t="str">
        <f>IF(LEN(VLOOKUP(AA52,suvaha!$D$8:$H$27,5,FALSE))&lt;9,"",LEFT(RIGHT(VLOOKUP(AA52,suvaha!$D$8:$H$27,5,FALSE),9),1))</f>
        <v/>
      </c>
      <c r="BQ58" s="411" t="s">
        <v>371</v>
      </c>
      <c r="BR58" s="409" t="str">
        <f>IF(LEN(VLOOKUP(AA52,suvaha!$D$8:$H$27,5,FALSE))&lt;8,"",LEFT(RIGHT(VLOOKUP(AA52,suvaha!$D$8:$H$27,5,FALSE),8),1))</f>
        <v/>
      </c>
      <c r="BS58" s="411" t="s">
        <v>371</v>
      </c>
      <c r="BT58" s="409" t="str">
        <f>IF(LEN(VLOOKUP(AA52,suvaha!$D$8:$H$27,5,FALSE))&lt;7,"",LEFT(RIGHT(VLOOKUP(AA52,suvaha!$D$8:$H$27,5,FALSE),7),1))</f>
        <v/>
      </c>
      <c r="BU58" s="417" t="s">
        <v>371</v>
      </c>
      <c r="BV58" s="409" t="str">
        <f>IF(LEN(VLOOKUP(AA52,suvaha!$D$8:$H$27,5,FALSE))&lt;6,"",LEFT(RIGHT(VLOOKUP(AA52,suvaha!$D$8:$H$27,5,FALSE),6),1))</f>
        <v/>
      </c>
      <c r="BW58" s="411" t="s">
        <v>371</v>
      </c>
      <c r="BX58" s="409" t="str">
        <f>IF(LEN(VLOOKUP(AA52,suvaha!$D$8:$H$27,5,FALSE))&lt;5,"",LEFT(RIGHT(VLOOKUP(AA52,suvaha!$D$8:$H$27,5,FALSE),5),1))</f>
        <v/>
      </c>
      <c r="BY58" s="411" t="s">
        <v>371</v>
      </c>
      <c r="BZ58" s="409" t="str">
        <f>IF(LEN(VLOOKUP(AA52,suvaha!$D$8:$H$27,5,FALSE))&lt;4,"",LEFT(RIGHT(VLOOKUP(AA52,suvaha!$D$8:$H$27,5,FALSE),4),1))</f>
        <v/>
      </c>
      <c r="CA58" s="420" t="s">
        <v>371</v>
      </c>
      <c r="CB58" s="409" t="str">
        <f>IF(LEN(VLOOKUP(AA52,suvaha!$D$8:$H$27,5,FALSE))&lt;3,"",LEFT(RIGHT(VLOOKUP(AA52,suvaha!$D$8:$H$27,5,FALSE),3),1))</f>
        <v/>
      </c>
      <c r="CC58" s="411" t="s">
        <v>371</v>
      </c>
      <c r="CD58" s="409" t="str">
        <f>IF(LEN(VLOOKUP(AA52,suvaha!$D$8:$H$27,5,FALSE))&lt;2,"",LEFT(RIGHT(VLOOKUP(AA52,suvaha!$D$8:$H$27,5,FALSE),2),1))</f>
        <v/>
      </c>
      <c r="CE58" s="411" t="s">
        <v>773</v>
      </c>
      <c r="CF58" s="409" t="str">
        <f>IF(VLOOKUP(AA52,suvaha!$D$8:$H$27,5,FALSE)=0,"",IF(LEN(VLOOKUP(AA52,suvaha!$D$8:$H$27,5,FALSE))&lt;1,"",LEFT(RIGHT(VLOOKUP(AA52,suvaha!$D$8:$H$27,5,FALSE),1),1)))</f>
        <v/>
      </c>
      <c r="CG58" s="215"/>
      <c r="CH58" s="670"/>
      <c r="CI58" s="670"/>
      <c r="CJ58" s="670"/>
    </row>
    <row r="59" spans="1:88" ht="3" customHeight="1">
      <c r="A59" s="173"/>
      <c r="B59" s="671"/>
      <c r="C59" s="671"/>
      <c r="D59" s="671"/>
      <c r="E59" s="668"/>
      <c r="F59" s="669"/>
      <c r="G59" s="654"/>
      <c r="H59" s="656"/>
      <c r="I59" s="656"/>
      <c r="J59" s="656"/>
      <c r="K59" s="656"/>
      <c r="L59" s="656"/>
      <c r="M59" s="656"/>
      <c r="N59" s="656"/>
      <c r="O59" s="656"/>
      <c r="P59" s="656"/>
      <c r="Q59" s="656"/>
      <c r="R59" s="656"/>
      <c r="S59" s="656"/>
      <c r="T59" s="656"/>
      <c r="U59" s="656"/>
      <c r="V59" s="656"/>
      <c r="W59" s="656"/>
      <c r="X59" s="656"/>
      <c r="Y59" s="656"/>
      <c r="Z59" s="656"/>
      <c r="AA59" s="658"/>
      <c r="AB59" s="658"/>
      <c r="AC59" s="658"/>
      <c r="AD59" s="640"/>
      <c r="AE59" s="640"/>
      <c r="AF59" s="640"/>
      <c r="AG59" s="640"/>
      <c r="AH59" s="640"/>
      <c r="AI59" s="640"/>
      <c r="AJ59" s="640"/>
      <c r="AK59" s="640"/>
      <c r="AL59" s="640"/>
      <c r="AM59" s="640"/>
      <c r="AN59" s="640"/>
      <c r="AO59" s="640"/>
      <c r="AP59" s="640"/>
      <c r="AQ59" s="640"/>
      <c r="AR59" s="640"/>
      <c r="AS59" s="640"/>
      <c r="AT59" s="640"/>
      <c r="AU59" s="640"/>
      <c r="AV59" s="640"/>
      <c r="AW59" s="640"/>
      <c r="AX59" s="640"/>
      <c r="AY59" s="640"/>
      <c r="AZ59" s="640"/>
      <c r="BA59" s="217"/>
      <c r="BB59" s="212"/>
      <c r="BC59" s="212"/>
      <c r="BD59" s="212"/>
      <c r="BE59" s="212"/>
      <c r="BF59" s="212"/>
      <c r="BG59" s="212"/>
      <c r="BH59" s="212"/>
      <c r="BI59" s="212"/>
      <c r="BJ59" s="213"/>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4"/>
      <c r="CH59" s="670"/>
      <c r="CI59" s="670"/>
      <c r="CJ59" s="670"/>
    </row>
    <row r="60" spans="1:88" s="206" customFormat="1" ht="3" customHeight="1">
      <c r="A60" s="173"/>
      <c r="B60" s="671"/>
      <c r="C60" s="671"/>
      <c r="D60" s="671"/>
      <c r="E60" s="668" t="s">
        <v>777</v>
      </c>
      <c r="F60" s="669"/>
      <c r="G60" s="654"/>
      <c r="H60" s="656" t="str">
        <f>Index!C58</f>
        <v>Goodwill (015) - /075, 091A/</v>
      </c>
      <c r="I60" s="656"/>
      <c r="J60" s="656"/>
      <c r="K60" s="656"/>
      <c r="L60" s="656"/>
      <c r="M60" s="656"/>
      <c r="N60" s="656"/>
      <c r="O60" s="656"/>
      <c r="P60" s="656"/>
      <c r="Q60" s="656"/>
      <c r="R60" s="656"/>
      <c r="S60" s="656"/>
      <c r="T60" s="656"/>
      <c r="U60" s="656"/>
      <c r="V60" s="656"/>
      <c r="W60" s="656"/>
      <c r="X60" s="656"/>
      <c r="Y60" s="656"/>
      <c r="Z60" s="656"/>
      <c r="AA60" s="658" t="s">
        <v>177</v>
      </c>
      <c r="AB60" s="658"/>
      <c r="AC60" s="658"/>
      <c r="AD60" s="635"/>
      <c r="AE60" s="635"/>
      <c r="AF60" s="635"/>
      <c r="AG60" s="635"/>
      <c r="AH60" s="635"/>
      <c r="AI60" s="635"/>
      <c r="AJ60" s="635"/>
      <c r="AK60" s="635"/>
      <c r="AL60" s="635"/>
      <c r="AM60" s="635"/>
      <c r="AN60" s="635"/>
      <c r="AO60" s="635"/>
      <c r="AP60" s="635"/>
      <c r="AQ60" s="635"/>
      <c r="AR60" s="635"/>
      <c r="AS60" s="635"/>
      <c r="AT60" s="635"/>
      <c r="AU60" s="635"/>
      <c r="AV60" s="635"/>
      <c r="AW60" s="635"/>
      <c r="AX60" s="635"/>
      <c r="AY60" s="635"/>
      <c r="AZ60" s="635"/>
      <c r="BA60" s="636"/>
      <c r="BB60" s="636"/>
      <c r="BC60" s="636"/>
      <c r="BD60" s="636"/>
      <c r="BE60" s="636"/>
      <c r="BF60" s="636"/>
      <c r="BG60" s="636"/>
      <c r="BH60" s="636"/>
      <c r="BI60" s="636"/>
      <c r="BJ60" s="636"/>
      <c r="BK60" s="636"/>
      <c r="BL60" s="636"/>
      <c r="BM60" s="636"/>
      <c r="BN60" s="636"/>
      <c r="BO60" s="636"/>
      <c r="BP60" s="636"/>
      <c r="BQ60" s="636"/>
      <c r="BR60" s="207"/>
      <c r="BS60" s="207"/>
      <c r="BT60" s="207"/>
      <c r="BU60" s="207"/>
      <c r="BV60" s="207"/>
      <c r="BW60" s="208"/>
      <c r="BX60" s="207"/>
      <c r="BY60" s="207"/>
      <c r="BZ60" s="207"/>
      <c r="CA60" s="207"/>
      <c r="CB60" s="207"/>
      <c r="CC60" s="207"/>
      <c r="CD60" s="207"/>
      <c r="CE60" s="207"/>
      <c r="CF60" s="207"/>
      <c r="CG60" s="209"/>
      <c r="CH60" s="670"/>
      <c r="CI60" s="670"/>
      <c r="CJ60" s="670"/>
    </row>
    <row r="61" spans="1:88" s="206" customFormat="1" ht="3" customHeight="1">
      <c r="A61" s="173"/>
      <c r="B61" s="671"/>
      <c r="C61" s="671"/>
      <c r="D61" s="671"/>
      <c r="E61" s="668"/>
      <c r="F61" s="669"/>
      <c r="G61" s="654"/>
      <c r="H61" s="656"/>
      <c r="I61" s="656"/>
      <c r="J61" s="656"/>
      <c r="K61" s="656"/>
      <c r="L61" s="656"/>
      <c r="M61" s="656"/>
      <c r="N61" s="656"/>
      <c r="O61" s="656"/>
      <c r="P61" s="656"/>
      <c r="Q61" s="656"/>
      <c r="R61" s="656"/>
      <c r="S61" s="656"/>
      <c r="T61" s="656"/>
      <c r="U61" s="656"/>
      <c r="V61" s="656"/>
      <c r="W61" s="656"/>
      <c r="X61" s="656"/>
      <c r="Y61" s="656"/>
      <c r="Z61" s="656"/>
      <c r="AA61" s="658"/>
      <c r="AB61" s="658"/>
      <c r="AC61" s="658"/>
      <c r="AD61" s="618"/>
      <c r="AE61" s="612"/>
      <c r="AF61" s="612"/>
      <c r="AG61" s="612"/>
      <c r="AH61" s="412"/>
      <c r="AI61" s="613"/>
      <c r="AJ61" s="613"/>
      <c r="AK61" s="613"/>
      <c r="AL61" s="613"/>
      <c r="AM61" s="613"/>
      <c r="AN61" s="610"/>
      <c r="AO61" s="614"/>
      <c r="AP61" s="614"/>
      <c r="AQ61" s="614"/>
      <c r="AR61" s="614"/>
      <c r="AS61" s="614"/>
      <c r="AT61" s="610"/>
      <c r="AU61" s="614"/>
      <c r="AV61" s="614"/>
      <c r="AW61" s="614"/>
      <c r="AX61" s="614"/>
      <c r="AY61" s="614"/>
      <c r="AZ61" s="619"/>
      <c r="BA61" s="618"/>
      <c r="BB61" s="612"/>
      <c r="BC61" s="612"/>
      <c r="BD61" s="612"/>
      <c r="BE61" s="412"/>
      <c r="BF61" s="613"/>
      <c r="BG61" s="613"/>
      <c r="BH61" s="613"/>
      <c r="BI61" s="613"/>
      <c r="BJ61" s="613"/>
      <c r="BK61" s="610"/>
      <c r="BL61" s="614"/>
      <c r="BM61" s="614"/>
      <c r="BN61" s="614"/>
      <c r="BO61" s="614"/>
      <c r="BP61" s="614"/>
      <c r="BQ61" s="611"/>
      <c r="BR61" s="614"/>
      <c r="BS61" s="614"/>
      <c r="BT61" s="614"/>
      <c r="BU61" s="614"/>
      <c r="BV61" s="614"/>
      <c r="BW61" s="416"/>
      <c r="BX61" s="417"/>
      <c r="BY61" s="417"/>
      <c r="BZ61" s="417"/>
      <c r="CA61" s="417"/>
      <c r="CB61" s="417"/>
      <c r="CC61" s="417"/>
      <c r="CD61" s="417"/>
      <c r="CE61" s="417"/>
      <c r="CF61" s="417"/>
      <c r="CG61" s="210"/>
      <c r="CH61" s="670"/>
      <c r="CI61" s="670"/>
      <c r="CJ61" s="670"/>
    </row>
    <row r="62" spans="1:88" ht="15" customHeight="1">
      <c r="A62" s="173"/>
      <c r="B62" s="671"/>
      <c r="C62" s="671"/>
      <c r="D62" s="671"/>
      <c r="E62" s="668"/>
      <c r="F62" s="669"/>
      <c r="G62" s="654"/>
      <c r="H62" s="656"/>
      <c r="I62" s="656"/>
      <c r="J62" s="656"/>
      <c r="K62" s="656"/>
      <c r="L62" s="656"/>
      <c r="M62" s="656"/>
      <c r="N62" s="656"/>
      <c r="O62" s="656"/>
      <c r="P62" s="656"/>
      <c r="Q62" s="656"/>
      <c r="R62" s="656"/>
      <c r="S62" s="656"/>
      <c r="T62" s="656"/>
      <c r="U62" s="656"/>
      <c r="V62" s="656"/>
      <c r="W62" s="656"/>
      <c r="X62" s="656"/>
      <c r="Y62" s="656"/>
      <c r="Z62" s="656"/>
      <c r="AA62" s="658"/>
      <c r="AB62" s="658"/>
      <c r="AC62" s="658"/>
      <c r="AD62" s="618"/>
      <c r="AE62" s="409" t="str">
        <f>IF(LEN(VLOOKUP(AA60,suvaha!$D$8:$H$27,2,FALSE))&lt;11,"",LEFT(RIGHT(VLOOKUP(AA60,suvaha!$D$8:$H$27,2,FALSE),11),1))</f>
        <v/>
      </c>
      <c r="AF62" s="211"/>
      <c r="AG62" s="409" t="str">
        <f>IF(LEN(VLOOKUP(AA60,suvaha!$D$8:$H$27,2,FALSE))&lt;10,"",LEFT(RIGHT(VLOOKUP(AA60,suvaha!$D$8:$H$27,2,FALSE),10),1))</f>
        <v/>
      </c>
      <c r="AH62" s="411"/>
      <c r="AI62" s="409" t="str">
        <f>IF(LEN(VLOOKUP(AA60,suvaha!$D$8:$H$27,2,FALSE))&lt;9,"",LEFT(RIGHT(VLOOKUP(AA60,suvaha!$D$8:$H$27,2,FALSE),9),1))</f>
        <v/>
      </c>
      <c r="AJ62" s="211"/>
      <c r="AK62" s="409" t="str">
        <f>IF(LEN(VLOOKUP(AA60,suvaha!$D$8:$H$27,2,FALSE))&lt;8,"",LEFT(RIGHT(VLOOKUP(AA60,suvaha!$D$8:$H$27,2,FALSE),8),1))</f>
        <v/>
      </c>
      <c r="AL62" s="411"/>
      <c r="AM62" s="409" t="str">
        <f>IF(LEN(VLOOKUP(AA60,suvaha!$D$8:$H$27,2,FALSE))&lt;7,"",LEFT(RIGHT(VLOOKUP(AA60,suvaha!$D$8:$H$27,2,FALSE),7),1))</f>
        <v/>
      </c>
      <c r="AN62" s="610"/>
      <c r="AO62" s="409" t="str">
        <f>IF(LEN(VLOOKUP(AA60,suvaha!$D$8:$H$27,2,FALSE))&lt;6,"",LEFT(RIGHT(VLOOKUP(AA60,suvaha!$D$8:$H$27,2,FALSE),6),1))</f>
        <v/>
      </c>
      <c r="AP62" s="411"/>
      <c r="AQ62" s="409" t="str">
        <f>IF(LEN(VLOOKUP(AA60,suvaha!$D$8:$H$27,2,FALSE))&lt;5,"",LEFT(RIGHT(VLOOKUP(AA60,suvaha!$D$8:$H$27,2,FALSE),5),1))</f>
        <v/>
      </c>
      <c r="AR62" s="411"/>
      <c r="AS62" s="409" t="str">
        <f>IF(LEN(VLOOKUP(AA60,suvaha!$D$8:$H$27,2,FALSE))&lt;4,"",LEFT(RIGHT(VLOOKUP(AA60,suvaha!$D$8:$H$27,2,FALSE),4),1))</f>
        <v/>
      </c>
      <c r="AT62" s="610"/>
      <c r="AU62" s="409" t="str">
        <f>IF(LEN(VLOOKUP(AA60,suvaha!$D$8:$H$27,2,FALSE))&lt;3,"",LEFT(RIGHT(VLOOKUP(AA60,suvaha!$D$8:$H$27,2,FALSE),3),1))</f>
        <v/>
      </c>
      <c r="AV62" s="411"/>
      <c r="AW62" s="409" t="str">
        <f>IF(LEN(VLOOKUP(AA60,suvaha!$D$8:$H$27,2,FALSE))&lt;2,"",LEFT(RIGHT(VLOOKUP(AA60,suvaha!$D$8:$H$27,2,FALSE),2),1))</f>
        <v/>
      </c>
      <c r="AX62" s="411"/>
      <c r="AY62" s="409" t="str">
        <f>IF(VLOOKUP(AA60,suvaha!$D$8:$H$27,2,FALSE)=0,"",IF(LEN(VLOOKUP(AA60,suvaha!$D$8:$H$27,2,FALSE))&lt;1,"",LEFT(RIGHT(VLOOKUP(AA60,suvaha!$D$8:$H$27,2,FALSE),1),1)))</f>
        <v/>
      </c>
      <c r="AZ62" s="619"/>
      <c r="BA62" s="618"/>
      <c r="BB62" s="409" t="str">
        <f>IF(LEN(VLOOKUP(AA60,suvaha!$D$8:$H$27,4,FALSE))&lt;11,"",LEFT(RIGHT(VLOOKUP(AA60,suvaha!$D$8:$H$27,4,FALSE),11),1))</f>
        <v/>
      </c>
      <c r="BC62" s="211"/>
      <c r="BD62" s="409" t="str">
        <f>IF(LEN(VLOOKUP(AA60,suvaha!$D$8:$H$27,4,FALSE))&lt;10,"",LEFT(RIGHT(VLOOKUP(AA60,suvaha!$D$8:$H$27,4,FALSE),10),1))</f>
        <v/>
      </c>
      <c r="BE62" s="411"/>
      <c r="BF62" s="409" t="str">
        <f>IF(LEN(VLOOKUP(AA60,suvaha!$D$8:$H$27,4,FALSE))&lt;9,"",LEFT(RIGHT(VLOOKUP(AA60,suvaha!$D$8:$H$27,4,FALSE),9),1))</f>
        <v/>
      </c>
      <c r="BG62" s="211"/>
      <c r="BH62" s="409" t="str">
        <f>IF(LEN(VLOOKUP(AA60,suvaha!$D$8:$H$27,4,FALSE))&lt;8,"",LEFT(RIGHT(VLOOKUP(AA60,suvaha!$D$8:$H$27,4,FALSE),8),1))</f>
        <v/>
      </c>
      <c r="BI62" s="411"/>
      <c r="BJ62" s="409" t="str">
        <f>IF(LEN(VLOOKUP(AA60,suvaha!$D$8:$H$27,4,FALSE))&lt;7,"",LEFT(RIGHT(VLOOKUP(AA60,suvaha!$D$8:$H$27,4,FALSE),7),1))</f>
        <v/>
      </c>
      <c r="BK62" s="610"/>
      <c r="BL62" s="409" t="str">
        <f>IF(LEN(VLOOKUP(AA60,suvaha!$D$8:$H$27,4,FALSE))&lt;6,"",LEFT(RIGHT(VLOOKUP(AA60,suvaha!$D$8:$H$27,4,FALSE),6),1))</f>
        <v/>
      </c>
      <c r="BM62" s="411"/>
      <c r="BN62" s="409" t="str">
        <f>IF(LEN(VLOOKUP(AA60,suvaha!$D$8:$H$27,4,FALSE))&lt;5,"",LEFT(RIGHT(VLOOKUP(AA60,suvaha!$D$8:$H$27,4,FALSE),5),1))</f>
        <v/>
      </c>
      <c r="BO62" s="411"/>
      <c r="BP62" s="409" t="str">
        <f>IF(LEN(VLOOKUP(AA60,suvaha!$D$8:$H$27,4,FALSE))&lt;4,"",LEFT(RIGHT(VLOOKUP(AA60,suvaha!$D$8:$H$27,4,FALSE),4),1))</f>
        <v/>
      </c>
      <c r="BQ62" s="611"/>
      <c r="BR62" s="409" t="str">
        <f>IF(LEN(VLOOKUP(AA60,suvaha!$D$8:$H$27,4,FALSE))&lt;3,"",LEFT(RIGHT(VLOOKUP(AA60,suvaha!$D$8:$H$27,4,FALSE),3),1))</f>
        <v/>
      </c>
      <c r="BS62" s="411"/>
      <c r="BT62" s="409" t="str">
        <f>IF(LEN(VLOOKUP(AA60,suvaha!$D$8:$H$27,4,FALSE))&lt;2,"",LEFT(RIGHT(VLOOKUP(AA60,suvaha!$D$8:$H$27,4,FALSE),2),1))</f>
        <v/>
      </c>
      <c r="BU62" s="411"/>
      <c r="BV62" s="409" t="str">
        <f>IF(VLOOKUP(AA60,suvaha!$D$8:$H$27,4,FALSE)=0,"",IF(LEN(VLOOKUP(AA60,suvaha!$D$8:$H$27,4,FALSE))&lt;1,"",LEFT(RIGHT(VLOOKUP(AA60,suvaha!$D$8:$H$27,4,FALSE),1),1)))</f>
        <v/>
      </c>
      <c r="BW62" s="416"/>
      <c r="BX62" s="417"/>
      <c r="BY62" s="417"/>
      <c r="BZ62" s="417"/>
      <c r="CA62" s="417"/>
      <c r="CB62" s="417"/>
      <c r="CC62" s="417"/>
      <c r="CD62" s="417"/>
      <c r="CE62" s="417"/>
      <c r="CF62" s="417"/>
      <c r="CG62" s="210"/>
      <c r="CH62" s="670"/>
      <c r="CI62" s="670"/>
      <c r="CJ62" s="670"/>
    </row>
    <row r="63" spans="1:88" ht="3" customHeight="1">
      <c r="A63" s="173"/>
      <c r="B63" s="671"/>
      <c r="C63" s="671"/>
      <c r="D63" s="671"/>
      <c r="E63" s="668"/>
      <c r="F63" s="669"/>
      <c r="G63" s="654"/>
      <c r="H63" s="656"/>
      <c r="I63" s="656"/>
      <c r="J63" s="656"/>
      <c r="K63" s="656"/>
      <c r="L63" s="656"/>
      <c r="M63" s="656"/>
      <c r="N63" s="656"/>
      <c r="O63" s="656"/>
      <c r="P63" s="656"/>
      <c r="Q63" s="656"/>
      <c r="R63" s="656"/>
      <c r="S63" s="656"/>
      <c r="T63" s="656"/>
      <c r="U63" s="656"/>
      <c r="V63" s="656"/>
      <c r="W63" s="656"/>
      <c r="X63" s="656"/>
      <c r="Y63" s="656"/>
      <c r="Z63" s="656"/>
      <c r="AA63" s="658"/>
      <c r="AB63" s="658"/>
      <c r="AC63" s="658"/>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8"/>
      <c r="BB63" s="638"/>
      <c r="BC63" s="638"/>
      <c r="BD63" s="638"/>
      <c r="BE63" s="638"/>
      <c r="BF63" s="638"/>
      <c r="BG63" s="638"/>
      <c r="BH63" s="638"/>
      <c r="BI63" s="638"/>
      <c r="BJ63" s="638"/>
      <c r="BK63" s="638"/>
      <c r="BL63" s="638"/>
      <c r="BM63" s="638"/>
      <c r="BN63" s="638"/>
      <c r="BO63" s="638"/>
      <c r="BP63" s="638"/>
      <c r="BQ63" s="638"/>
      <c r="BR63" s="270"/>
      <c r="BS63" s="270"/>
      <c r="BT63" s="270"/>
      <c r="BU63" s="270"/>
      <c r="BV63" s="270"/>
      <c r="BW63" s="418"/>
      <c r="BX63" s="270"/>
      <c r="BY63" s="270"/>
      <c r="BZ63" s="270"/>
      <c r="CA63" s="270"/>
      <c r="CB63" s="270"/>
      <c r="CC63" s="270"/>
      <c r="CD63" s="270"/>
      <c r="CE63" s="270"/>
      <c r="CF63" s="270"/>
      <c r="CG63" s="214"/>
      <c r="CH63" s="670"/>
      <c r="CI63" s="670"/>
      <c r="CJ63" s="670"/>
    </row>
    <row r="64" spans="1:88" ht="3" customHeight="1">
      <c r="A64" s="173"/>
      <c r="B64" s="671"/>
      <c r="C64" s="671"/>
      <c r="D64" s="671"/>
      <c r="E64" s="668"/>
      <c r="F64" s="669"/>
      <c r="G64" s="654"/>
      <c r="H64" s="656"/>
      <c r="I64" s="656"/>
      <c r="J64" s="656"/>
      <c r="K64" s="656"/>
      <c r="L64" s="656"/>
      <c r="M64" s="656"/>
      <c r="N64" s="656"/>
      <c r="O64" s="656"/>
      <c r="P64" s="656"/>
      <c r="Q64" s="656"/>
      <c r="R64" s="656"/>
      <c r="S64" s="656"/>
      <c r="T64" s="656"/>
      <c r="U64" s="656"/>
      <c r="V64" s="656"/>
      <c r="W64" s="656"/>
      <c r="X64" s="656"/>
      <c r="Y64" s="656"/>
      <c r="Z64" s="656"/>
      <c r="AA64" s="658"/>
      <c r="AB64" s="658"/>
      <c r="AC64" s="658"/>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422"/>
      <c r="BB64" s="264"/>
      <c r="BC64" s="264"/>
      <c r="BD64" s="264"/>
      <c r="BE64" s="264"/>
      <c r="BF64" s="264"/>
      <c r="BG64" s="264"/>
      <c r="BH64" s="264"/>
      <c r="BI64" s="264"/>
      <c r="BJ64" s="421"/>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09"/>
      <c r="CH64" s="670"/>
      <c r="CI64" s="670"/>
      <c r="CJ64" s="670"/>
    </row>
    <row r="65" spans="1:88" ht="3" customHeight="1">
      <c r="A65" s="173"/>
      <c r="B65" s="671"/>
      <c r="C65" s="671"/>
      <c r="D65" s="671"/>
      <c r="E65" s="668"/>
      <c r="F65" s="669"/>
      <c r="G65" s="654"/>
      <c r="H65" s="656"/>
      <c r="I65" s="656"/>
      <c r="J65" s="656"/>
      <c r="K65" s="656"/>
      <c r="L65" s="656"/>
      <c r="M65" s="656"/>
      <c r="N65" s="656"/>
      <c r="O65" s="656"/>
      <c r="P65" s="656"/>
      <c r="Q65" s="656"/>
      <c r="R65" s="656"/>
      <c r="S65" s="656"/>
      <c r="T65" s="656"/>
      <c r="U65" s="656"/>
      <c r="V65" s="656"/>
      <c r="W65" s="656"/>
      <c r="X65" s="656"/>
      <c r="Y65" s="656"/>
      <c r="Z65" s="656"/>
      <c r="AA65" s="658"/>
      <c r="AB65" s="658"/>
      <c r="AC65" s="658"/>
      <c r="AD65" s="618"/>
      <c r="AE65" s="612"/>
      <c r="AF65" s="612"/>
      <c r="AG65" s="612"/>
      <c r="AH65" s="412"/>
      <c r="AI65" s="613"/>
      <c r="AJ65" s="613"/>
      <c r="AK65" s="613"/>
      <c r="AL65" s="613"/>
      <c r="AM65" s="613"/>
      <c r="AN65" s="610" t="s">
        <v>371</v>
      </c>
      <c r="AO65" s="614"/>
      <c r="AP65" s="614"/>
      <c r="AQ65" s="614"/>
      <c r="AR65" s="614"/>
      <c r="AS65" s="614"/>
      <c r="AT65" s="610" t="s">
        <v>371</v>
      </c>
      <c r="AU65" s="614"/>
      <c r="AV65" s="614"/>
      <c r="AW65" s="614"/>
      <c r="AX65" s="614"/>
      <c r="AY65" s="614"/>
      <c r="AZ65" s="619"/>
      <c r="BA65" s="423"/>
      <c r="BB65" s="417"/>
      <c r="BC65" s="417"/>
      <c r="BD65" s="417"/>
      <c r="BE65" s="417"/>
      <c r="BF65" s="417"/>
      <c r="BG65" s="417"/>
      <c r="BH65" s="417"/>
      <c r="BI65" s="417"/>
      <c r="BJ65" s="416"/>
      <c r="BK65" s="417"/>
      <c r="BL65" s="612"/>
      <c r="BM65" s="612"/>
      <c r="BN65" s="612"/>
      <c r="BO65" s="417"/>
      <c r="BP65" s="419"/>
      <c r="BQ65" s="419"/>
      <c r="BR65" s="419"/>
      <c r="BS65" s="419"/>
      <c r="BT65" s="419"/>
      <c r="BU65" s="417"/>
      <c r="BV65" s="419"/>
      <c r="BW65" s="419"/>
      <c r="BX65" s="419"/>
      <c r="BY65" s="419"/>
      <c r="BZ65" s="419"/>
      <c r="CA65" s="420"/>
      <c r="CB65" s="419"/>
      <c r="CC65" s="419"/>
      <c r="CD65" s="419"/>
      <c r="CE65" s="419"/>
      <c r="CF65" s="419"/>
      <c r="CG65" s="215"/>
      <c r="CH65" s="670"/>
      <c r="CI65" s="670"/>
      <c r="CJ65" s="670"/>
    </row>
    <row r="66" spans="1:88" ht="15" customHeight="1">
      <c r="A66" s="173"/>
      <c r="B66" s="671"/>
      <c r="C66" s="671"/>
      <c r="D66" s="671"/>
      <c r="E66" s="668"/>
      <c r="F66" s="669"/>
      <c r="G66" s="654"/>
      <c r="H66" s="656"/>
      <c r="I66" s="656"/>
      <c r="J66" s="656"/>
      <c r="K66" s="656"/>
      <c r="L66" s="656"/>
      <c r="M66" s="656"/>
      <c r="N66" s="656"/>
      <c r="O66" s="656"/>
      <c r="P66" s="656"/>
      <c r="Q66" s="656"/>
      <c r="R66" s="656"/>
      <c r="S66" s="656"/>
      <c r="T66" s="656"/>
      <c r="U66" s="656"/>
      <c r="V66" s="656"/>
      <c r="W66" s="656"/>
      <c r="X66" s="656"/>
      <c r="Y66" s="656"/>
      <c r="Z66" s="656"/>
      <c r="AA66" s="658"/>
      <c r="AB66" s="658"/>
      <c r="AC66" s="658"/>
      <c r="AD66" s="618"/>
      <c r="AE66" s="409" t="str">
        <f>IF(LEN(VLOOKUP(AA60,suvaha!$D$8:$H$27,3,FALSE))&lt;11,"",LEFT(RIGHT(VLOOKUP(AA60,suvaha!$D$8:$H$27,3,FALSE),11),1))</f>
        <v/>
      </c>
      <c r="AF66" s="211" t="s">
        <v>371</v>
      </c>
      <c r="AG66" s="409" t="str">
        <f>IF(LEN(VLOOKUP(AA60,suvaha!$D$8:$H$27,3,FALSE))&lt;10,"",LEFT(RIGHT(VLOOKUP(AA60,suvaha!$D$8:$H$27,3,FALSE),10),1))</f>
        <v/>
      </c>
      <c r="AH66" s="411" t="s">
        <v>371</v>
      </c>
      <c r="AI66" s="409" t="str">
        <f>IF(LEN(VLOOKUP(AA60,suvaha!$D$8:$H$27,3,FALSE))&lt;9,"",LEFT(RIGHT(VLOOKUP(AA60,suvaha!$D$8:$H$27,3,FALSE),9),1))</f>
        <v/>
      </c>
      <c r="AJ66" s="211" t="s">
        <v>371</v>
      </c>
      <c r="AK66" s="409" t="str">
        <f>IF(LEN(VLOOKUP(AA60,suvaha!$D$8:$F$27,3,FALSE))&lt;8,"",LEFT(RIGHT(VLOOKUP(AA60,suvaha!$D$8:$F$27,3,FALSE),8),1))</f>
        <v/>
      </c>
      <c r="AL66" s="411" t="s">
        <v>371</v>
      </c>
      <c r="AM66" s="409" t="str">
        <f>IF(LEN(VLOOKUP(AA60,suvaha!$D$8:$H$27,3,FALSE))&lt;7,"",LEFT(RIGHT(VLOOKUP(AA60,suvaha!$D$8:$H$27,3,FALSE),7),1))</f>
        <v/>
      </c>
      <c r="AN66" s="610"/>
      <c r="AO66" s="409" t="str">
        <f>IF(LEN(VLOOKUP(AA60,suvaha!$D$8:$H$27,3,FALSE))&lt;6,"",LEFT(RIGHT(VLOOKUP(AA60,suvaha!$D$8:$H$27,3,FALSE),6),1))</f>
        <v/>
      </c>
      <c r="AP66" s="411" t="s">
        <v>371</v>
      </c>
      <c r="AQ66" s="409" t="str">
        <f>IF(LEN(VLOOKUP(AA60,suvaha!$D$8:$H$27,3,FALSE))&lt;5,"",LEFT(RIGHT(VLOOKUP(AA60,suvaha!$D$8:$H$27,3,FALSE),5),1))</f>
        <v/>
      </c>
      <c r="AR66" s="411" t="s">
        <v>371</v>
      </c>
      <c r="AS66" s="409" t="str">
        <f>IF(LEN(VLOOKUP(AA60,suvaha!$D$8:$H$27,3,FALSE))&lt;4,"",LEFT(RIGHT(VLOOKUP(AA60,suvaha!$D$8:$H$27,3,FALSE),4),1))</f>
        <v/>
      </c>
      <c r="AT66" s="610"/>
      <c r="AU66" s="409" t="str">
        <f>IF(LEN(VLOOKUP(AA60,suvaha!$D$8:$H$27,3,FALSE))&lt;3,"",LEFT(RIGHT(VLOOKUP(AA60,suvaha!$D$8:$H$27,3,FALSE),3),1))</f>
        <v/>
      </c>
      <c r="AV66" s="411" t="s">
        <v>371</v>
      </c>
      <c r="AW66" s="409" t="str">
        <f>IF(LEN(VLOOKUP(AA60,suvaha!$D$8:$H$27,3,FALSE))&lt;2,"",LEFT(RIGHT(VLOOKUP(AA60,suvaha!$D$8:$H$27,3,FALSE),2),1))</f>
        <v/>
      </c>
      <c r="AX66" s="411" t="s">
        <v>371</v>
      </c>
      <c r="AY66" s="409" t="str">
        <f>IF(VLOOKUP(AA60,suvaha!$D$8:$H$27,3,FALSE)=0,"",IF(LEN(VLOOKUP(AA60,suvaha!$D$8:$H$27,3,FALSE))&lt;1,"",LEFT(RIGHT(VLOOKUP(AA60,suvaha!$D$8:$H$27,3,FALSE),1),1)))</f>
        <v/>
      </c>
      <c r="AZ66" s="619"/>
      <c r="BA66" s="423"/>
      <c r="BB66" s="417"/>
      <c r="BC66" s="417"/>
      <c r="BD66" s="417"/>
      <c r="BE66" s="417"/>
      <c r="BF66" s="417"/>
      <c r="BG66" s="417"/>
      <c r="BH66" s="417"/>
      <c r="BI66" s="417"/>
      <c r="BJ66" s="416"/>
      <c r="BK66" s="417"/>
      <c r="BL66" s="409" t="str">
        <f>IF(LEN(VLOOKUP(AA60,suvaha!$D$8:$H$27,5,FALSE))&lt;11,"",LEFT(RIGHT(VLOOKUP(AA60,suvaha!$D$8:$H$27,5,FALSE),11),1))</f>
        <v/>
      </c>
      <c r="BM66" s="211" t="s">
        <v>371</v>
      </c>
      <c r="BN66" s="409" t="str">
        <f>IF(LEN(VLOOKUP(AA60,suvaha!$D$8:$H$27,5,FALSE))&lt;10,"",LEFT(RIGHT(VLOOKUP(AA60,suvaha!$D$8:$H$27,5,FALSE),10),1))</f>
        <v/>
      </c>
      <c r="BO66" s="417" t="s">
        <v>371</v>
      </c>
      <c r="BP66" s="409" t="str">
        <f>IF(LEN(VLOOKUP(AA60,suvaha!$D$8:$H$27,5,FALSE))&lt;9,"",LEFT(RIGHT(VLOOKUP(AA60,suvaha!$D$8:$H$27,5,FALSE),9),1))</f>
        <v/>
      </c>
      <c r="BQ66" s="411" t="s">
        <v>371</v>
      </c>
      <c r="BR66" s="409" t="str">
        <f>IF(LEN(VLOOKUP(AA60,suvaha!$D$8:$H$27,5,FALSE))&lt;8,"",LEFT(RIGHT(VLOOKUP(AA60,suvaha!$D$8:$H$27,5,FALSE),8),1))</f>
        <v/>
      </c>
      <c r="BS66" s="411" t="s">
        <v>371</v>
      </c>
      <c r="BT66" s="409" t="str">
        <f>IF(LEN(VLOOKUP(AA60,suvaha!$D$8:$H$27,5,FALSE))&lt;7,"",LEFT(RIGHT(VLOOKUP(AA60,suvaha!$D$8:$H$27,5,FALSE),7),1))</f>
        <v/>
      </c>
      <c r="BU66" s="417" t="s">
        <v>371</v>
      </c>
      <c r="BV66" s="409" t="str">
        <f>IF(LEN(VLOOKUP(AA60,suvaha!$D$8:$H$27,5,FALSE))&lt;6,"",LEFT(RIGHT(VLOOKUP(AA60,suvaha!$D$8:$H$27,5,FALSE),6),1))</f>
        <v/>
      </c>
      <c r="BW66" s="411" t="s">
        <v>371</v>
      </c>
      <c r="BX66" s="409" t="str">
        <f>IF(LEN(VLOOKUP(AA60,suvaha!$D$8:$H$27,5,FALSE))&lt;5,"",LEFT(RIGHT(VLOOKUP(AA60,suvaha!$D$8:$H$27,5,FALSE),5),1))</f>
        <v/>
      </c>
      <c r="BY66" s="411" t="s">
        <v>371</v>
      </c>
      <c r="BZ66" s="409" t="str">
        <f>IF(LEN(VLOOKUP(AA60,suvaha!$D$8:$H$27,5,FALSE))&lt;4,"",LEFT(RIGHT(VLOOKUP(AA60,suvaha!$D$8:$H$27,5,FALSE),4),1))</f>
        <v/>
      </c>
      <c r="CA66" s="420" t="s">
        <v>371</v>
      </c>
      <c r="CB66" s="409" t="str">
        <f>IF(LEN(VLOOKUP(AA60,suvaha!$D$8:$H$27,5,FALSE))&lt;3,"",LEFT(RIGHT(VLOOKUP(AA60,suvaha!$D$8:$H$27,5,FALSE),3),1))</f>
        <v/>
      </c>
      <c r="CC66" s="411" t="s">
        <v>371</v>
      </c>
      <c r="CD66" s="409" t="str">
        <f>IF(LEN(VLOOKUP(AA60,suvaha!$D$8:$H$27,5,FALSE))&lt;2,"",LEFT(RIGHT(VLOOKUP(AA60,suvaha!$D$8:$H$27,5,FALSE),2),1))</f>
        <v/>
      </c>
      <c r="CE66" s="411" t="s">
        <v>773</v>
      </c>
      <c r="CF66" s="409" t="str">
        <f>IF(VLOOKUP(AA60,suvaha!$D$8:$H$27,5,FALSE)=0,"",IF(LEN(VLOOKUP(AA60,suvaha!$D$8:$H$27,5,FALSE))&lt;1,"",LEFT(RIGHT(VLOOKUP(AA60,suvaha!$D$8:$H$27,5,FALSE),1),1)))</f>
        <v/>
      </c>
      <c r="CG66" s="215"/>
      <c r="CH66" s="670"/>
      <c r="CI66" s="670"/>
      <c r="CJ66" s="670"/>
    </row>
    <row r="67" spans="1:88" ht="3" customHeight="1">
      <c r="A67" s="173"/>
      <c r="B67" s="671"/>
      <c r="C67" s="671"/>
      <c r="D67" s="671"/>
      <c r="E67" s="668"/>
      <c r="F67" s="669"/>
      <c r="G67" s="654"/>
      <c r="H67" s="656"/>
      <c r="I67" s="656"/>
      <c r="J67" s="656"/>
      <c r="K67" s="656"/>
      <c r="L67" s="656"/>
      <c r="M67" s="656"/>
      <c r="N67" s="656"/>
      <c r="O67" s="656"/>
      <c r="P67" s="656"/>
      <c r="Q67" s="656"/>
      <c r="R67" s="656"/>
      <c r="S67" s="656"/>
      <c r="T67" s="656"/>
      <c r="U67" s="656"/>
      <c r="V67" s="656"/>
      <c r="W67" s="656"/>
      <c r="X67" s="656"/>
      <c r="Y67" s="656"/>
      <c r="Z67" s="656"/>
      <c r="AA67" s="658"/>
      <c r="AB67" s="658"/>
      <c r="AC67" s="658"/>
      <c r="AD67" s="637"/>
      <c r="AE67" s="637"/>
      <c r="AF67" s="637"/>
      <c r="AG67" s="637"/>
      <c r="AH67" s="637"/>
      <c r="AI67" s="637"/>
      <c r="AJ67" s="637"/>
      <c r="AK67" s="637"/>
      <c r="AL67" s="637"/>
      <c r="AM67" s="637"/>
      <c r="AN67" s="637"/>
      <c r="AO67" s="637"/>
      <c r="AP67" s="637"/>
      <c r="AQ67" s="637"/>
      <c r="AR67" s="637"/>
      <c r="AS67" s="637"/>
      <c r="AT67" s="637"/>
      <c r="AU67" s="637"/>
      <c r="AV67" s="637"/>
      <c r="AW67" s="637"/>
      <c r="AX67" s="637"/>
      <c r="AY67" s="637"/>
      <c r="AZ67" s="637"/>
      <c r="BA67" s="424"/>
      <c r="BB67" s="270"/>
      <c r="BC67" s="270"/>
      <c r="BD67" s="270"/>
      <c r="BE67" s="270"/>
      <c r="BF67" s="270"/>
      <c r="BG67" s="270"/>
      <c r="BH67" s="270"/>
      <c r="BI67" s="270"/>
      <c r="BJ67" s="418"/>
      <c r="BK67" s="270"/>
      <c r="BL67" s="270"/>
      <c r="BM67" s="270"/>
      <c r="BN67" s="270"/>
      <c r="BO67" s="270"/>
      <c r="BP67" s="270"/>
      <c r="BQ67" s="270"/>
      <c r="BR67" s="270"/>
      <c r="BS67" s="270"/>
      <c r="BT67" s="270"/>
      <c r="BU67" s="270"/>
      <c r="BV67" s="270"/>
      <c r="BW67" s="270"/>
      <c r="BX67" s="270"/>
      <c r="BY67" s="270"/>
      <c r="BZ67" s="270"/>
      <c r="CA67" s="270"/>
      <c r="CB67" s="270"/>
      <c r="CC67" s="270"/>
      <c r="CD67" s="270"/>
      <c r="CE67" s="270"/>
      <c r="CF67" s="270"/>
      <c r="CG67" s="214"/>
      <c r="CH67" s="670"/>
      <c r="CI67" s="670"/>
      <c r="CJ67" s="670"/>
    </row>
    <row r="68" spans="1:88" s="206" customFormat="1" ht="3" customHeight="1">
      <c r="A68" s="173"/>
      <c r="B68" s="671"/>
      <c r="C68" s="671"/>
      <c r="D68" s="671"/>
      <c r="E68" s="668" t="s">
        <v>778</v>
      </c>
      <c r="F68" s="669"/>
      <c r="G68" s="654"/>
      <c r="H68" s="656" t="str">
        <f>Index!C59</f>
        <v>Ostatný dlhodobý nehmotný majetok (019, 01X) - /079, 07X, 091A/</v>
      </c>
      <c r="I68" s="656"/>
      <c r="J68" s="656"/>
      <c r="K68" s="656"/>
      <c r="L68" s="656"/>
      <c r="M68" s="656"/>
      <c r="N68" s="656"/>
      <c r="O68" s="656"/>
      <c r="P68" s="656"/>
      <c r="Q68" s="656"/>
      <c r="R68" s="656"/>
      <c r="S68" s="656"/>
      <c r="T68" s="656"/>
      <c r="U68" s="656"/>
      <c r="V68" s="656"/>
      <c r="W68" s="656"/>
      <c r="X68" s="656"/>
      <c r="Y68" s="656"/>
      <c r="Z68" s="656"/>
      <c r="AA68" s="658" t="s">
        <v>178</v>
      </c>
      <c r="AB68" s="658"/>
      <c r="AC68" s="658"/>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59"/>
      <c r="BB68" s="659"/>
      <c r="BC68" s="659"/>
      <c r="BD68" s="659"/>
      <c r="BE68" s="659"/>
      <c r="BF68" s="659"/>
      <c r="BG68" s="659"/>
      <c r="BH68" s="659"/>
      <c r="BI68" s="659"/>
      <c r="BJ68" s="659"/>
      <c r="BK68" s="659"/>
      <c r="BL68" s="659"/>
      <c r="BM68" s="659"/>
      <c r="BN68" s="659"/>
      <c r="BO68" s="659"/>
      <c r="BP68" s="659"/>
      <c r="BQ68" s="659"/>
      <c r="BR68" s="264"/>
      <c r="BS68" s="264"/>
      <c r="BT68" s="264"/>
      <c r="BU68" s="264"/>
      <c r="BV68" s="264"/>
      <c r="BW68" s="421"/>
      <c r="BX68" s="264"/>
      <c r="BY68" s="264"/>
      <c r="BZ68" s="264"/>
      <c r="CA68" s="264"/>
      <c r="CB68" s="264"/>
      <c r="CC68" s="264"/>
      <c r="CD68" s="264"/>
      <c r="CE68" s="264"/>
      <c r="CF68" s="264"/>
      <c r="CG68" s="209"/>
      <c r="CH68" s="670"/>
      <c r="CI68" s="670"/>
      <c r="CJ68" s="670"/>
    </row>
    <row r="69" spans="1:88" s="206" customFormat="1" ht="3" customHeight="1">
      <c r="A69" s="173"/>
      <c r="B69" s="671"/>
      <c r="C69" s="671"/>
      <c r="D69" s="671"/>
      <c r="E69" s="668"/>
      <c r="F69" s="669"/>
      <c r="G69" s="654"/>
      <c r="H69" s="656"/>
      <c r="I69" s="656"/>
      <c r="J69" s="656"/>
      <c r="K69" s="656"/>
      <c r="L69" s="656"/>
      <c r="M69" s="656"/>
      <c r="N69" s="656"/>
      <c r="O69" s="656"/>
      <c r="P69" s="656"/>
      <c r="Q69" s="656"/>
      <c r="R69" s="656"/>
      <c r="S69" s="656"/>
      <c r="T69" s="656"/>
      <c r="U69" s="656"/>
      <c r="V69" s="656"/>
      <c r="W69" s="656"/>
      <c r="X69" s="656"/>
      <c r="Y69" s="656"/>
      <c r="Z69" s="656"/>
      <c r="AA69" s="658"/>
      <c r="AB69" s="658"/>
      <c r="AC69" s="658"/>
      <c r="AD69" s="618"/>
      <c r="AE69" s="612"/>
      <c r="AF69" s="612"/>
      <c r="AG69" s="612"/>
      <c r="AH69" s="412"/>
      <c r="AI69" s="613"/>
      <c r="AJ69" s="613"/>
      <c r="AK69" s="613"/>
      <c r="AL69" s="613"/>
      <c r="AM69" s="613"/>
      <c r="AN69" s="610"/>
      <c r="AO69" s="614"/>
      <c r="AP69" s="614"/>
      <c r="AQ69" s="614"/>
      <c r="AR69" s="614"/>
      <c r="AS69" s="614"/>
      <c r="AT69" s="610"/>
      <c r="AU69" s="614"/>
      <c r="AV69" s="614"/>
      <c r="AW69" s="614"/>
      <c r="AX69" s="614"/>
      <c r="AY69" s="614"/>
      <c r="AZ69" s="619"/>
      <c r="BA69" s="618"/>
      <c r="BB69" s="612"/>
      <c r="BC69" s="612"/>
      <c r="BD69" s="612"/>
      <c r="BE69" s="412"/>
      <c r="BF69" s="613"/>
      <c r="BG69" s="613"/>
      <c r="BH69" s="613"/>
      <c r="BI69" s="613"/>
      <c r="BJ69" s="613"/>
      <c r="BK69" s="610"/>
      <c r="BL69" s="614"/>
      <c r="BM69" s="614"/>
      <c r="BN69" s="614"/>
      <c r="BO69" s="614"/>
      <c r="BP69" s="614"/>
      <c r="BQ69" s="611"/>
      <c r="BR69" s="614"/>
      <c r="BS69" s="614"/>
      <c r="BT69" s="614"/>
      <c r="BU69" s="614"/>
      <c r="BV69" s="614"/>
      <c r="BW69" s="416"/>
      <c r="BX69" s="417"/>
      <c r="BY69" s="417"/>
      <c r="BZ69" s="417"/>
      <c r="CA69" s="417"/>
      <c r="CB69" s="417"/>
      <c r="CC69" s="417"/>
      <c r="CD69" s="417"/>
      <c r="CE69" s="417"/>
      <c r="CF69" s="417"/>
      <c r="CG69" s="210"/>
      <c r="CH69" s="670"/>
      <c r="CI69" s="670"/>
      <c r="CJ69" s="670"/>
    </row>
    <row r="70" spans="1:88" ht="15" customHeight="1">
      <c r="A70" s="173"/>
      <c r="B70" s="671"/>
      <c r="C70" s="671"/>
      <c r="D70" s="671"/>
      <c r="E70" s="668"/>
      <c r="F70" s="669"/>
      <c r="G70" s="654"/>
      <c r="H70" s="656"/>
      <c r="I70" s="656"/>
      <c r="J70" s="656"/>
      <c r="K70" s="656"/>
      <c r="L70" s="656"/>
      <c r="M70" s="656"/>
      <c r="N70" s="656"/>
      <c r="O70" s="656"/>
      <c r="P70" s="656"/>
      <c r="Q70" s="656"/>
      <c r="R70" s="656"/>
      <c r="S70" s="656"/>
      <c r="T70" s="656"/>
      <c r="U70" s="656"/>
      <c r="V70" s="656"/>
      <c r="W70" s="656"/>
      <c r="X70" s="656"/>
      <c r="Y70" s="656"/>
      <c r="Z70" s="656"/>
      <c r="AA70" s="658"/>
      <c r="AB70" s="658"/>
      <c r="AC70" s="658"/>
      <c r="AD70" s="618"/>
      <c r="AE70" s="409" t="str">
        <f>IF(LEN(VLOOKUP(AA68,suvaha!$D$8:$H$27,2,FALSE))&lt;11,"",LEFT(RIGHT(VLOOKUP(AA68,suvaha!$D$8:$H$27,2,FALSE),11),1))</f>
        <v/>
      </c>
      <c r="AF70" s="211"/>
      <c r="AG70" s="409" t="str">
        <f>IF(LEN(VLOOKUP(AA68,suvaha!$D$8:$H$27,2,FALSE))&lt;10,"",LEFT(RIGHT(VLOOKUP(AA68,suvaha!$D$8:$H$27,2,FALSE),10),1))</f>
        <v/>
      </c>
      <c r="AH70" s="411"/>
      <c r="AI70" s="409" t="str">
        <f>IF(LEN(VLOOKUP(AA68,suvaha!$D$8:$H$27,2,FALSE))&lt;9,"",LEFT(RIGHT(VLOOKUP(AA68,suvaha!$D$8:$H$27,2,FALSE),9),1))</f>
        <v/>
      </c>
      <c r="AJ70" s="211"/>
      <c r="AK70" s="409" t="str">
        <f>IF(LEN(VLOOKUP(AA68,suvaha!$D$8:$H$27,2,FALSE))&lt;8,"",LEFT(RIGHT(VLOOKUP(AA68,suvaha!$D$8:$H$27,2,FALSE),8),1))</f>
        <v/>
      </c>
      <c r="AL70" s="411"/>
      <c r="AM70" s="409" t="str">
        <f>IF(LEN(VLOOKUP(AA68,suvaha!$D$8:$H$27,2,FALSE))&lt;7,"",LEFT(RIGHT(VLOOKUP(AA68,suvaha!$D$8:$H$27,2,FALSE),7),1))</f>
        <v/>
      </c>
      <c r="AN70" s="610"/>
      <c r="AO70" s="409" t="str">
        <f>IF(LEN(VLOOKUP(AA68,suvaha!$D$8:$H$27,2,FALSE))&lt;6,"",LEFT(RIGHT(VLOOKUP(AA68,suvaha!$D$8:$H$27,2,FALSE),6),1))</f>
        <v/>
      </c>
      <c r="AP70" s="411"/>
      <c r="AQ70" s="409" t="str">
        <f>IF(LEN(VLOOKUP(AA68,suvaha!$D$8:$H$27,2,FALSE))&lt;5,"",LEFT(RIGHT(VLOOKUP(AA68,suvaha!$D$8:$H$27,2,FALSE),5),1))</f>
        <v/>
      </c>
      <c r="AR70" s="411"/>
      <c r="AS70" s="409" t="str">
        <f>IF(LEN(VLOOKUP(AA68,suvaha!$D$8:$H$27,2,FALSE))&lt;4,"",LEFT(RIGHT(VLOOKUP(AA68,suvaha!$D$8:$H$27,2,FALSE),4),1))</f>
        <v/>
      </c>
      <c r="AT70" s="610"/>
      <c r="AU70" s="409" t="str">
        <f>IF(LEN(VLOOKUP(AA68,suvaha!$D$8:$H$27,2,FALSE))&lt;3,"",LEFT(RIGHT(VLOOKUP(AA68,suvaha!$D$8:$H$27,2,FALSE),3),1))</f>
        <v/>
      </c>
      <c r="AV70" s="411"/>
      <c r="AW70" s="409" t="str">
        <f>IF(LEN(VLOOKUP(AA68,suvaha!$D$8:$H$27,2,FALSE))&lt;2,"",LEFT(RIGHT(VLOOKUP(AA68,suvaha!$D$8:$H$27,2,FALSE),2),1))</f>
        <v/>
      </c>
      <c r="AX70" s="411"/>
      <c r="AY70" s="409" t="str">
        <f>IF(VLOOKUP(AA68,suvaha!$D$8:$H$27,2,FALSE)=0,"",IF(LEN(VLOOKUP(AA68,suvaha!$D$8:$H$27,2,FALSE))&lt;1,"",LEFT(RIGHT(VLOOKUP(AA68,suvaha!$D$8:$H$27,2,FALSE),1),1)))</f>
        <v/>
      </c>
      <c r="AZ70" s="619"/>
      <c r="BA70" s="618"/>
      <c r="BB70" s="409" t="str">
        <f>IF(LEN(VLOOKUP(AA68,suvaha!$D$8:$H$27,4,FALSE))&lt;11,"",LEFT(RIGHT(VLOOKUP(AA68,suvaha!$D$8:$H$27,4,FALSE),11),1))</f>
        <v/>
      </c>
      <c r="BC70" s="211"/>
      <c r="BD70" s="409" t="str">
        <f>IF(LEN(VLOOKUP(AA68,suvaha!$D$8:$H$27,4,FALSE))&lt;10,"",LEFT(RIGHT(VLOOKUP(AA68,suvaha!$D$8:$H$27,4,FALSE),10),1))</f>
        <v/>
      </c>
      <c r="BE70" s="411"/>
      <c r="BF70" s="409" t="str">
        <f>IF(LEN(VLOOKUP(AA68,suvaha!$D$8:$H$27,4,FALSE))&lt;9,"",LEFT(RIGHT(VLOOKUP(AA68,suvaha!$D$8:$H$27,4,FALSE),9),1))</f>
        <v/>
      </c>
      <c r="BG70" s="211"/>
      <c r="BH70" s="409" t="str">
        <f>IF(LEN(VLOOKUP(AA68,suvaha!$D$8:$H$27,4,FALSE))&lt;8,"",LEFT(RIGHT(VLOOKUP(AA68,suvaha!$D$8:$H$27,4,FALSE),8),1))</f>
        <v/>
      </c>
      <c r="BI70" s="411"/>
      <c r="BJ70" s="409" t="str">
        <f>IF(LEN(VLOOKUP(AA68,suvaha!$D$8:$H$27,4,FALSE))&lt;7,"",LEFT(RIGHT(VLOOKUP(AA68,suvaha!$D$8:$H$27,4,FALSE),7),1))</f>
        <v/>
      </c>
      <c r="BK70" s="610"/>
      <c r="BL70" s="409" t="str">
        <f>IF(LEN(VLOOKUP(AA68,suvaha!$D$8:$H$27,4,FALSE))&lt;6,"",LEFT(RIGHT(VLOOKUP(AA68,suvaha!$D$8:$H$27,4,FALSE),6),1))</f>
        <v/>
      </c>
      <c r="BM70" s="411"/>
      <c r="BN70" s="409" t="str">
        <f>IF(LEN(VLOOKUP(AA68,suvaha!$D$8:$H$27,4,FALSE))&lt;5,"",LEFT(RIGHT(VLOOKUP(AA68,suvaha!$D$8:$H$27,4,FALSE),5),1))</f>
        <v/>
      </c>
      <c r="BO70" s="411"/>
      <c r="BP70" s="409" t="str">
        <f>IF(LEN(VLOOKUP(AA68,suvaha!$D$8:$H$27,4,FALSE))&lt;4,"",LEFT(RIGHT(VLOOKUP(AA68,suvaha!$D$8:$H$27,4,FALSE),4),1))</f>
        <v/>
      </c>
      <c r="BQ70" s="611"/>
      <c r="BR70" s="409" t="str">
        <f>IF(LEN(VLOOKUP(AA68,suvaha!$D$8:$H$27,4,FALSE))&lt;3,"",LEFT(RIGHT(VLOOKUP(AA68,suvaha!$D$8:$H$27,4,FALSE),3),1))</f>
        <v/>
      </c>
      <c r="BS70" s="411"/>
      <c r="BT70" s="409" t="str">
        <f>IF(LEN(VLOOKUP(AA68,suvaha!$D$8:$H$27,4,FALSE))&lt;2,"",LEFT(RIGHT(VLOOKUP(AA68,suvaha!$D$8:$H$27,4,FALSE),2),1))</f>
        <v/>
      </c>
      <c r="BU70" s="411"/>
      <c r="BV70" s="409" t="str">
        <f>IF(VLOOKUP(AA68,suvaha!$D$8:$H$27,4,FALSE)=0,"",IF(LEN(VLOOKUP(AA68,suvaha!$D$8:$H$27,4,FALSE))&lt;1,"",LEFT(RIGHT(VLOOKUP(AA68,suvaha!$D$8:$H$27,4,FALSE),1),1)))</f>
        <v/>
      </c>
      <c r="BW70" s="416"/>
      <c r="BX70" s="417"/>
      <c r="BY70" s="417"/>
      <c r="BZ70" s="417"/>
      <c r="CA70" s="417"/>
      <c r="CB70" s="417"/>
      <c r="CC70" s="417"/>
      <c r="CD70" s="417"/>
      <c r="CE70" s="417"/>
      <c r="CF70" s="417"/>
      <c r="CG70" s="210"/>
      <c r="CH70" s="670"/>
      <c r="CI70" s="670"/>
      <c r="CJ70" s="670"/>
    </row>
    <row r="71" spans="1:88" ht="3" customHeight="1">
      <c r="A71" s="173"/>
      <c r="B71" s="671"/>
      <c r="C71" s="671"/>
      <c r="D71" s="671"/>
      <c r="E71" s="668"/>
      <c r="F71" s="669"/>
      <c r="G71" s="654"/>
      <c r="H71" s="656"/>
      <c r="I71" s="656"/>
      <c r="J71" s="656"/>
      <c r="K71" s="656"/>
      <c r="L71" s="656"/>
      <c r="M71" s="656"/>
      <c r="N71" s="656"/>
      <c r="O71" s="656"/>
      <c r="P71" s="656"/>
      <c r="Q71" s="656"/>
      <c r="R71" s="656"/>
      <c r="S71" s="656"/>
      <c r="T71" s="656"/>
      <c r="U71" s="656"/>
      <c r="V71" s="656"/>
      <c r="W71" s="656"/>
      <c r="X71" s="656"/>
      <c r="Y71" s="656"/>
      <c r="Z71" s="656"/>
      <c r="AA71" s="658"/>
      <c r="AB71" s="658"/>
      <c r="AC71" s="658"/>
      <c r="AD71" s="637"/>
      <c r="AE71" s="637"/>
      <c r="AF71" s="637"/>
      <c r="AG71" s="637"/>
      <c r="AH71" s="637"/>
      <c r="AI71" s="637"/>
      <c r="AJ71" s="637"/>
      <c r="AK71" s="637"/>
      <c r="AL71" s="637"/>
      <c r="AM71" s="637"/>
      <c r="AN71" s="637"/>
      <c r="AO71" s="637"/>
      <c r="AP71" s="637"/>
      <c r="AQ71" s="637"/>
      <c r="AR71" s="637"/>
      <c r="AS71" s="637"/>
      <c r="AT71" s="637"/>
      <c r="AU71" s="637"/>
      <c r="AV71" s="637"/>
      <c r="AW71" s="637"/>
      <c r="AX71" s="637"/>
      <c r="AY71" s="637"/>
      <c r="AZ71" s="637"/>
      <c r="BA71" s="638"/>
      <c r="BB71" s="638"/>
      <c r="BC71" s="638"/>
      <c r="BD71" s="638"/>
      <c r="BE71" s="638"/>
      <c r="BF71" s="638"/>
      <c r="BG71" s="638"/>
      <c r="BH71" s="638"/>
      <c r="BI71" s="638"/>
      <c r="BJ71" s="638"/>
      <c r="BK71" s="638"/>
      <c r="BL71" s="638"/>
      <c r="BM71" s="638"/>
      <c r="BN71" s="638"/>
      <c r="BO71" s="638"/>
      <c r="BP71" s="638"/>
      <c r="BQ71" s="638"/>
      <c r="BR71" s="270"/>
      <c r="BS71" s="270"/>
      <c r="BT71" s="270"/>
      <c r="BU71" s="270"/>
      <c r="BV71" s="270"/>
      <c r="BW71" s="418"/>
      <c r="BX71" s="270"/>
      <c r="BY71" s="270"/>
      <c r="BZ71" s="270"/>
      <c r="CA71" s="270"/>
      <c r="CB71" s="270"/>
      <c r="CC71" s="270"/>
      <c r="CD71" s="270"/>
      <c r="CE71" s="270"/>
      <c r="CF71" s="270"/>
      <c r="CG71" s="214"/>
      <c r="CH71" s="670"/>
      <c r="CI71" s="670"/>
      <c r="CJ71" s="670"/>
    </row>
    <row r="72" spans="1:88" ht="3" customHeight="1">
      <c r="A72" s="173"/>
      <c r="B72" s="671"/>
      <c r="C72" s="671"/>
      <c r="D72" s="671"/>
      <c r="E72" s="668"/>
      <c r="F72" s="669"/>
      <c r="G72" s="654"/>
      <c r="H72" s="656"/>
      <c r="I72" s="656"/>
      <c r="J72" s="656"/>
      <c r="K72" s="656"/>
      <c r="L72" s="656"/>
      <c r="M72" s="656"/>
      <c r="N72" s="656"/>
      <c r="O72" s="656"/>
      <c r="P72" s="656"/>
      <c r="Q72" s="656"/>
      <c r="R72" s="656"/>
      <c r="S72" s="656"/>
      <c r="T72" s="656"/>
      <c r="U72" s="656"/>
      <c r="V72" s="656"/>
      <c r="W72" s="656"/>
      <c r="X72" s="656"/>
      <c r="Y72" s="656"/>
      <c r="Z72" s="656"/>
      <c r="AA72" s="658"/>
      <c r="AB72" s="658"/>
      <c r="AC72" s="658"/>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422"/>
      <c r="BB72" s="264"/>
      <c r="BC72" s="264"/>
      <c r="BD72" s="264"/>
      <c r="BE72" s="264"/>
      <c r="BF72" s="264"/>
      <c r="BG72" s="264"/>
      <c r="BH72" s="264"/>
      <c r="BI72" s="264"/>
      <c r="BJ72" s="421"/>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09"/>
      <c r="CH72" s="670"/>
      <c r="CI72" s="670"/>
      <c r="CJ72" s="670"/>
    </row>
    <row r="73" spans="1:88" ht="3" customHeight="1">
      <c r="A73" s="173"/>
      <c r="B73" s="671"/>
      <c r="C73" s="671"/>
      <c r="D73" s="671"/>
      <c r="E73" s="668"/>
      <c r="F73" s="669"/>
      <c r="G73" s="654"/>
      <c r="H73" s="656"/>
      <c r="I73" s="656"/>
      <c r="J73" s="656"/>
      <c r="K73" s="656"/>
      <c r="L73" s="656"/>
      <c r="M73" s="656"/>
      <c r="N73" s="656"/>
      <c r="O73" s="656"/>
      <c r="P73" s="656"/>
      <c r="Q73" s="656"/>
      <c r="R73" s="656"/>
      <c r="S73" s="656"/>
      <c r="T73" s="656"/>
      <c r="U73" s="656"/>
      <c r="V73" s="656"/>
      <c r="W73" s="656"/>
      <c r="X73" s="656"/>
      <c r="Y73" s="656"/>
      <c r="Z73" s="656"/>
      <c r="AA73" s="658"/>
      <c r="AB73" s="658"/>
      <c r="AC73" s="658"/>
      <c r="AD73" s="618"/>
      <c r="AE73" s="612"/>
      <c r="AF73" s="612"/>
      <c r="AG73" s="612"/>
      <c r="AH73" s="412"/>
      <c r="AI73" s="613"/>
      <c r="AJ73" s="613"/>
      <c r="AK73" s="613"/>
      <c r="AL73" s="613"/>
      <c r="AM73" s="613"/>
      <c r="AN73" s="610" t="s">
        <v>371</v>
      </c>
      <c r="AO73" s="614"/>
      <c r="AP73" s="614"/>
      <c r="AQ73" s="614"/>
      <c r="AR73" s="614"/>
      <c r="AS73" s="614"/>
      <c r="AT73" s="610" t="s">
        <v>371</v>
      </c>
      <c r="AU73" s="614"/>
      <c r="AV73" s="614"/>
      <c r="AW73" s="614"/>
      <c r="AX73" s="614"/>
      <c r="AY73" s="614"/>
      <c r="AZ73" s="619"/>
      <c r="BA73" s="423"/>
      <c r="BB73" s="417"/>
      <c r="BC73" s="417"/>
      <c r="BD73" s="417"/>
      <c r="BE73" s="417"/>
      <c r="BF73" s="417"/>
      <c r="BG73" s="417"/>
      <c r="BH73" s="417"/>
      <c r="BI73" s="417"/>
      <c r="BJ73" s="416"/>
      <c r="BK73" s="417"/>
      <c r="BL73" s="612"/>
      <c r="BM73" s="612"/>
      <c r="BN73" s="612"/>
      <c r="BO73" s="417"/>
      <c r="BP73" s="419"/>
      <c r="BQ73" s="419"/>
      <c r="BR73" s="419"/>
      <c r="BS73" s="419"/>
      <c r="BT73" s="419"/>
      <c r="BU73" s="417"/>
      <c r="BV73" s="419"/>
      <c r="BW73" s="419"/>
      <c r="BX73" s="419"/>
      <c r="BY73" s="419"/>
      <c r="BZ73" s="419"/>
      <c r="CA73" s="420"/>
      <c r="CB73" s="419"/>
      <c r="CC73" s="419"/>
      <c r="CD73" s="419"/>
      <c r="CE73" s="419"/>
      <c r="CF73" s="419"/>
      <c r="CG73" s="215"/>
      <c r="CH73" s="670"/>
      <c r="CI73" s="670"/>
      <c r="CJ73" s="670"/>
    </row>
    <row r="74" spans="1:88" ht="15" customHeight="1">
      <c r="A74" s="173"/>
      <c r="B74" s="671"/>
      <c r="C74" s="671"/>
      <c r="D74" s="671"/>
      <c r="E74" s="668"/>
      <c r="F74" s="669"/>
      <c r="G74" s="654"/>
      <c r="H74" s="656"/>
      <c r="I74" s="656"/>
      <c r="J74" s="656"/>
      <c r="K74" s="656"/>
      <c r="L74" s="656"/>
      <c r="M74" s="656"/>
      <c r="N74" s="656"/>
      <c r="O74" s="656"/>
      <c r="P74" s="656"/>
      <c r="Q74" s="656"/>
      <c r="R74" s="656"/>
      <c r="S74" s="656"/>
      <c r="T74" s="656"/>
      <c r="U74" s="656"/>
      <c r="V74" s="656"/>
      <c r="W74" s="656"/>
      <c r="X74" s="656"/>
      <c r="Y74" s="656"/>
      <c r="Z74" s="656"/>
      <c r="AA74" s="658"/>
      <c r="AB74" s="658"/>
      <c r="AC74" s="658"/>
      <c r="AD74" s="618"/>
      <c r="AE74" s="409" t="str">
        <f>IF(LEN(VLOOKUP(AA68,suvaha!$D$8:$H$27,3,FALSE))&lt;11,"",LEFT(RIGHT(VLOOKUP(AA68,suvaha!$D$8:$H$27,3,FALSE),11),1))</f>
        <v/>
      </c>
      <c r="AF74" s="211" t="s">
        <v>371</v>
      </c>
      <c r="AG74" s="409" t="str">
        <f>IF(LEN(VLOOKUP(AA68,suvaha!$D$8:$H$27,3,FALSE))&lt;10,"",LEFT(RIGHT(VLOOKUP(AA68,suvaha!$D$8:$H$27,3,FALSE),10),1))</f>
        <v/>
      </c>
      <c r="AH74" s="411" t="s">
        <v>371</v>
      </c>
      <c r="AI74" s="409" t="str">
        <f>IF(LEN(VLOOKUP(AA68,suvaha!$D$8:$H$27,3,FALSE))&lt;9,"",LEFT(RIGHT(VLOOKUP(AA68,suvaha!$D$8:$H$27,3,FALSE),9),1))</f>
        <v/>
      </c>
      <c r="AJ74" s="211" t="s">
        <v>371</v>
      </c>
      <c r="AK74" s="409" t="str">
        <f>IF(LEN(VLOOKUP(AA68,suvaha!$D$8:$F$27,3,FALSE))&lt;8,"",LEFT(RIGHT(VLOOKUP(AA68,suvaha!$D$8:$F$27,3,FALSE),8),1))</f>
        <v/>
      </c>
      <c r="AL74" s="411" t="s">
        <v>371</v>
      </c>
      <c r="AM74" s="409" t="str">
        <f>IF(LEN(VLOOKUP(AA68,suvaha!$D$8:$H$27,3,FALSE))&lt;7,"",LEFT(RIGHT(VLOOKUP(AA68,suvaha!$D$8:$H$27,3,FALSE),7),1))</f>
        <v/>
      </c>
      <c r="AN74" s="610"/>
      <c r="AO74" s="409" t="str">
        <f>IF(LEN(VLOOKUP(AA68,suvaha!$D$8:$H$27,3,FALSE))&lt;6,"",LEFT(RIGHT(VLOOKUP(AA68,suvaha!$D$8:$H$27,3,FALSE),6),1))</f>
        <v/>
      </c>
      <c r="AP74" s="411" t="s">
        <v>371</v>
      </c>
      <c r="AQ74" s="409" t="str">
        <f>IF(LEN(VLOOKUP(AA68,suvaha!$D$8:$H$27,3,FALSE))&lt;5,"",LEFT(RIGHT(VLOOKUP(AA68,suvaha!$D$8:$H$27,3,FALSE),5),1))</f>
        <v/>
      </c>
      <c r="AR74" s="411" t="s">
        <v>371</v>
      </c>
      <c r="AS74" s="409" t="str">
        <f>IF(LEN(VLOOKUP(AA68,suvaha!$D$8:$H$27,3,FALSE))&lt;4,"",LEFT(RIGHT(VLOOKUP(AA68,suvaha!$D$8:$H$27,3,FALSE),4),1))</f>
        <v/>
      </c>
      <c r="AT74" s="610"/>
      <c r="AU74" s="409" t="str">
        <f>IF(LEN(VLOOKUP(AA68,suvaha!$D$8:$H$27,3,FALSE))&lt;3,"",LEFT(RIGHT(VLOOKUP(AA68,suvaha!$D$8:$H$27,3,FALSE),3),1))</f>
        <v/>
      </c>
      <c r="AV74" s="411" t="s">
        <v>371</v>
      </c>
      <c r="AW74" s="409" t="str">
        <f>IF(LEN(VLOOKUP(AA68,suvaha!$D$8:$H$27,3,FALSE))&lt;2,"",LEFT(RIGHT(VLOOKUP(AA68,suvaha!$D$8:$H$27,3,FALSE),2),1))</f>
        <v/>
      </c>
      <c r="AX74" s="411" t="s">
        <v>371</v>
      </c>
      <c r="AY74" s="409" t="str">
        <f>IF(VLOOKUP(AA68,suvaha!$D$8:$H$27,3,FALSE)=0,"",IF(LEN(VLOOKUP(AA68,suvaha!$D$8:$H$27,3,FALSE))&lt;1,"",LEFT(RIGHT(VLOOKUP(AA68,suvaha!$D$8:$H$27,3,FALSE),1),1)))</f>
        <v/>
      </c>
      <c r="AZ74" s="619"/>
      <c r="BA74" s="423"/>
      <c r="BB74" s="417"/>
      <c r="BC74" s="417"/>
      <c r="BD74" s="417"/>
      <c r="BE74" s="417"/>
      <c r="BF74" s="417"/>
      <c r="BG74" s="417"/>
      <c r="BH74" s="417"/>
      <c r="BI74" s="417"/>
      <c r="BJ74" s="416"/>
      <c r="BK74" s="417"/>
      <c r="BL74" s="409" t="str">
        <f>IF(LEN(VLOOKUP(AA68,suvaha!$D$8:$H$27,5,FALSE))&lt;11,"",LEFT(RIGHT(VLOOKUP(AA68,suvaha!$D$8:$H$27,5,FALSE),11),1))</f>
        <v/>
      </c>
      <c r="BM74" s="211" t="s">
        <v>371</v>
      </c>
      <c r="BN74" s="409" t="str">
        <f>IF(LEN(VLOOKUP(AA68,suvaha!$D$8:$H$27,5,FALSE))&lt;10,"",LEFT(RIGHT(VLOOKUP(AA68,suvaha!$D$8:$H$27,5,FALSE),10),1))</f>
        <v/>
      </c>
      <c r="BO74" s="417" t="s">
        <v>371</v>
      </c>
      <c r="BP74" s="409" t="str">
        <f>IF(LEN(VLOOKUP(AA68,suvaha!$D$8:$H$27,5,FALSE))&lt;9,"",LEFT(RIGHT(VLOOKUP(AA68,suvaha!$D$8:$H$27,5,FALSE),9),1))</f>
        <v/>
      </c>
      <c r="BQ74" s="411" t="s">
        <v>371</v>
      </c>
      <c r="BR74" s="409" t="str">
        <f>IF(LEN(VLOOKUP(AA68,suvaha!$D$8:$H$27,5,FALSE))&lt;8,"",LEFT(RIGHT(VLOOKUP(AA68,suvaha!$D$8:$H$27,5,FALSE),8),1))</f>
        <v/>
      </c>
      <c r="BS74" s="411" t="s">
        <v>371</v>
      </c>
      <c r="BT74" s="409" t="str">
        <f>IF(LEN(VLOOKUP(AA68,suvaha!$D$8:$H$27,5,FALSE))&lt;7,"",LEFT(RIGHT(VLOOKUP(AA68,suvaha!$D$8:$H$27,5,FALSE),7),1))</f>
        <v/>
      </c>
      <c r="BU74" s="417" t="s">
        <v>371</v>
      </c>
      <c r="BV74" s="409" t="str">
        <f>IF(LEN(VLOOKUP(AA68,suvaha!$D$8:$H$27,5,FALSE))&lt;6,"",LEFT(RIGHT(VLOOKUP(AA68,suvaha!$D$8:$H$27,5,FALSE),6),1))</f>
        <v/>
      </c>
      <c r="BW74" s="411" t="s">
        <v>371</v>
      </c>
      <c r="BX74" s="409" t="str">
        <f>IF(LEN(VLOOKUP(AA68,suvaha!$D$8:$H$27,5,FALSE))&lt;5,"",LEFT(RIGHT(VLOOKUP(AA68,suvaha!$D$8:$H$27,5,FALSE),5),1))</f>
        <v/>
      </c>
      <c r="BY74" s="411" t="s">
        <v>371</v>
      </c>
      <c r="BZ74" s="409" t="str">
        <f>IF(LEN(VLOOKUP(AA68,suvaha!$D$8:$H$27,5,FALSE))&lt;4,"",LEFT(RIGHT(VLOOKUP(AA68,suvaha!$D$8:$H$27,5,FALSE),4),1))</f>
        <v/>
      </c>
      <c r="CA74" s="420" t="s">
        <v>371</v>
      </c>
      <c r="CB74" s="409" t="str">
        <f>IF(LEN(VLOOKUP(AA68,suvaha!$D$8:$H$27,5,FALSE))&lt;3,"",LEFT(RIGHT(VLOOKUP(AA68,suvaha!$D$8:$H$27,5,FALSE),3),1))</f>
        <v/>
      </c>
      <c r="CC74" s="411" t="s">
        <v>371</v>
      </c>
      <c r="CD74" s="409" t="str">
        <f>IF(LEN(VLOOKUP(AA68,suvaha!$D$8:$H$27,5,FALSE))&lt;2,"",LEFT(RIGHT(VLOOKUP(AA68,suvaha!$D$8:$H$27,5,FALSE),2),1))</f>
        <v/>
      </c>
      <c r="CE74" s="411" t="s">
        <v>773</v>
      </c>
      <c r="CF74" s="409" t="str">
        <f>IF(VLOOKUP(AA68,suvaha!$D$8:$H$27,5,FALSE)=0,"",IF(LEN(VLOOKUP(AA68,suvaha!$D$8:$H$27,5,FALSE))&lt;1,"",LEFT(RIGHT(VLOOKUP(AA68,suvaha!$D$8:$H$27,5,FALSE),1),1)))</f>
        <v/>
      </c>
      <c r="CG74" s="215"/>
      <c r="CH74" s="670"/>
      <c r="CI74" s="670"/>
      <c r="CJ74" s="670"/>
    </row>
    <row r="75" spans="1:88" ht="3" customHeight="1">
      <c r="A75" s="173"/>
      <c r="B75" s="671"/>
      <c r="C75" s="671"/>
      <c r="D75" s="671"/>
      <c r="E75" s="668"/>
      <c r="F75" s="669"/>
      <c r="G75" s="654"/>
      <c r="H75" s="656"/>
      <c r="I75" s="656"/>
      <c r="J75" s="656"/>
      <c r="K75" s="656"/>
      <c r="L75" s="656"/>
      <c r="M75" s="656"/>
      <c r="N75" s="656"/>
      <c r="O75" s="656"/>
      <c r="P75" s="656"/>
      <c r="Q75" s="656"/>
      <c r="R75" s="656"/>
      <c r="S75" s="656"/>
      <c r="T75" s="656"/>
      <c r="U75" s="656"/>
      <c r="V75" s="656"/>
      <c r="W75" s="656"/>
      <c r="X75" s="656"/>
      <c r="Y75" s="656"/>
      <c r="Z75" s="656"/>
      <c r="AA75" s="658"/>
      <c r="AB75" s="658"/>
      <c r="AC75" s="658"/>
      <c r="AD75" s="637"/>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424"/>
      <c r="BB75" s="270"/>
      <c r="BC75" s="270"/>
      <c r="BD75" s="270"/>
      <c r="BE75" s="270"/>
      <c r="BF75" s="270"/>
      <c r="BG75" s="270"/>
      <c r="BH75" s="270"/>
      <c r="BI75" s="270"/>
      <c r="BJ75" s="418"/>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14"/>
      <c r="CH75" s="670"/>
      <c r="CI75" s="670"/>
      <c r="CJ75" s="670"/>
    </row>
    <row r="76" spans="1:88" s="206" customFormat="1" ht="3" customHeight="1">
      <c r="A76" s="173"/>
      <c r="B76" s="671"/>
      <c r="C76" s="671"/>
      <c r="D76" s="671"/>
      <c r="E76" s="668" t="s">
        <v>779</v>
      </c>
      <c r="F76" s="669"/>
      <c r="G76" s="654"/>
      <c r="H76" s="656" t="str">
        <f>Index!C60</f>
        <v>Obstarávaný dlhodobý nehmotný majetok (041) - 093</v>
      </c>
      <c r="I76" s="656"/>
      <c r="J76" s="656"/>
      <c r="K76" s="656"/>
      <c r="L76" s="656"/>
      <c r="M76" s="656"/>
      <c r="N76" s="656"/>
      <c r="O76" s="656"/>
      <c r="P76" s="656"/>
      <c r="Q76" s="656"/>
      <c r="R76" s="656"/>
      <c r="S76" s="656"/>
      <c r="T76" s="656"/>
      <c r="U76" s="656"/>
      <c r="V76" s="656"/>
      <c r="W76" s="656"/>
      <c r="X76" s="656"/>
      <c r="Y76" s="656"/>
      <c r="Z76" s="656"/>
      <c r="AA76" s="658" t="s">
        <v>179</v>
      </c>
      <c r="AB76" s="658"/>
      <c r="AC76" s="658"/>
      <c r="AD76" s="617"/>
      <c r="AE76" s="617"/>
      <c r="AF76" s="617"/>
      <c r="AG76" s="617"/>
      <c r="AH76" s="617"/>
      <c r="AI76" s="617"/>
      <c r="AJ76" s="617"/>
      <c r="AK76" s="617"/>
      <c r="AL76" s="617"/>
      <c r="AM76" s="617"/>
      <c r="AN76" s="617"/>
      <c r="AO76" s="617"/>
      <c r="AP76" s="617"/>
      <c r="AQ76" s="617"/>
      <c r="AR76" s="617"/>
      <c r="AS76" s="617"/>
      <c r="AT76" s="617"/>
      <c r="AU76" s="617"/>
      <c r="AV76" s="617"/>
      <c r="AW76" s="617"/>
      <c r="AX76" s="617"/>
      <c r="AY76" s="617"/>
      <c r="AZ76" s="617"/>
      <c r="BA76" s="659"/>
      <c r="BB76" s="659"/>
      <c r="BC76" s="659"/>
      <c r="BD76" s="659"/>
      <c r="BE76" s="659"/>
      <c r="BF76" s="659"/>
      <c r="BG76" s="659"/>
      <c r="BH76" s="659"/>
      <c r="BI76" s="659"/>
      <c r="BJ76" s="659"/>
      <c r="BK76" s="659"/>
      <c r="BL76" s="659"/>
      <c r="BM76" s="659"/>
      <c r="BN76" s="659"/>
      <c r="BO76" s="659"/>
      <c r="BP76" s="659"/>
      <c r="BQ76" s="659"/>
      <c r="BR76" s="264"/>
      <c r="BS76" s="264"/>
      <c r="BT76" s="264"/>
      <c r="BU76" s="264"/>
      <c r="BV76" s="264"/>
      <c r="BW76" s="421"/>
      <c r="BX76" s="264"/>
      <c r="BY76" s="264"/>
      <c r="BZ76" s="264"/>
      <c r="CA76" s="264"/>
      <c r="CB76" s="264"/>
      <c r="CC76" s="264"/>
      <c r="CD76" s="264"/>
      <c r="CE76" s="264"/>
      <c r="CF76" s="264"/>
      <c r="CG76" s="209"/>
      <c r="CH76" s="670"/>
      <c r="CI76" s="670"/>
      <c r="CJ76" s="670"/>
    </row>
    <row r="77" spans="1:88" s="206" customFormat="1" ht="3" customHeight="1">
      <c r="A77" s="173"/>
      <c r="B77" s="671"/>
      <c r="C77" s="671"/>
      <c r="D77" s="671"/>
      <c r="E77" s="668"/>
      <c r="F77" s="669"/>
      <c r="G77" s="654"/>
      <c r="H77" s="656"/>
      <c r="I77" s="656"/>
      <c r="J77" s="656"/>
      <c r="K77" s="656"/>
      <c r="L77" s="656"/>
      <c r="M77" s="656"/>
      <c r="N77" s="656"/>
      <c r="O77" s="656"/>
      <c r="P77" s="656"/>
      <c r="Q77" s="656"/>
      <c r="R77" s="656"/>
      <c r="S77" s="656"/>
      <c r="T77" s="656"/>
      <c r="U77" s="656"/>
      <c r="V77" s="656"/>
      <c r="W77" s="656"/>
      <c r="X77" s="656"/>
      <c r="Y77" s="656"/>
      <c r="Z77" s="656"/>
      <c r="AA77" s="658"/>
      <c r="AB77" s="658"/>
      <c r="AC77" s="658"/>
      <c r="AD77" s="618"/>
      <c r="AE77" s="612"/>
      <c r="AF77" s="612"/>
      <c r="AG77" s="612"/>
      <c r="AH77" s="412"/>
      <c r="AI77" s="613"/>
      <c r="AJ77" s="613"/>
      <c r="AK77" s="613"/>
      <c r="AL77" s="613"/>
      <c r="AM77" s="613"/>
      <c r="AN77" s="610"/>
      <c r="AO77" s="614"/>
      <c r="AP77" s="614"/>
      <c r="AQ77" s="614"/>
      <c r="AR77" s="614"/>
      <c r="AS77" s="614"/>
      <c r="AT77" s="610"/>
      <c r="AU77" s="614"/>
      <c r="AV77" s="614"/>
      <c r="AW77" s="614"/>
      <c r="AX77" s="614"/>
      <c r="AY77" s="614"/>
      <c r="AZ77" s="619"/>
      <c r="BA77" s="618"/>
      <c r="BB77" s="612"/>
      <c r="BC77" s="612"/>
      <c r="BD77" s="612"/>
      <c r="BE77" s="412"/>
      <c r="BF77" s="613"/>
      <c r="BG77" s="613"/>
      <c r="BH77" s="613"/>
      <c r="BI77" s="613"/>
      <c r="BJ77" s="613"/>
      <c r="BK77" s="610"/>
      <c r="BL77" s="614"/>
      <c r="BM77" s="614"/>
      <c r="BN77" s="614"/>
      <c r="BO77" s="614"/>
      <c r="BP77" s="614"/>
      <c r="BQ77" s="611"/>
      <c r="BR77" s="614"/>
      <c r="BS77" s="614"/>
      <c r="BT77" s="614"/>
      <c r="BU77" s="614"/>
      <c r="BV77" s="614"/>
      <c r="BW77" s="416"/>
      <c r="BX77" s="417"/>
      <c r="BY77" s="417"/>
      <c r="BZ77" s="417"/>
      <c r="CA77" s="417"/>
      <c r="CB77" s="417"/>
      <c r="CC77" s="417"/>
      <c r="CD77" s="417"/>
      <c r="CE77" s="417"/>
      <c r="CF77" s="417"/>
      <c r="CG77" s="210"/>
      <c r="CH77" s="670"/>
      <c r="CI77" s="670"/>
      <c r="CJ77" s="670"/>
    </row>
    <row r="78" spans="1:88" ht="15" customHeight="1">
      <c r="A78" s="173"/>
      <c r="B78" s="671"/>
      <c r="C78" s="671"/>
      <c r="D78" s="671"/>
      <c r="E78" s="668"/>
      <c r="F78" s="669"/>
      <c r="G78" s="654"/>
      <c r="H78" s="656"/>
      <c r="I78" s="656"/>
      <c r="J78" s="656"/>
      <c r="K78" s="656"/>
      <c r="L78" s="656"/>
      <c r="M78" s="656"/>
      <c r="N78" s="656"/>
      <c r="O78" s="656"/>
      <c r="P78" s="656"/>
      <c r="Q78" s="656"/>
      <c r="R78" s="656"/>
      <c r="S78" s="656"/>
      <c r="T78" s="656"/>
      <c r="U78" s="656"/>
      <c r="V78" s="656"/>
      <c r="W78" s="656"/>
      <c r="X78" s="656"/>
      <c r="Y78" s="656"/>
      <c r="Z78" s="656"/>
      <c r="AA78" s="658"/>
      <c r="AB78" s="658"/>
      <c r="AC78" s="658"/>
      <c r="AD78" s="618"/>
      <c r="AE78" s="409" t="str">
        <f>IF(LEN(VLOOKUP(AA76,suvaha!$D$8:$H$27,2,FALSE))&lt;11,"",LEFT(RIGHT(VLOOKUP(AA76,suvaha!$D$8:$H$27,2,FALSE),11),1))</f>
        <v/>
      </c>
      <c r="AF78" s="211"/>
      <c r="AG78" s="409" t="str">
        <f>IF(LEN(VLOOKUP(AA76,suvaha!$D$8:$H$27,2,FALSE))&lt;10,"",LEFT(RIGHT(VLOOKUP(AA76,suvaha!$D$8:$H$27,2,FALSE),10),1))</f>
        <v/>
      </c>
      <c r="AH78" s="411"/>
      <c r="AI78" s="409" t="str">
        <f>IF(LEN(VLOOKUP(AA76,suvaha!$D$8:$H$27,2,FALSE))&lt;9,"",LEFT(RIGHT(VLOOKUP(AA76,suvaha!$D$8:$H$27,2,FALSE),9),1))</f>
        <v/>
      </c>
      <c r="AJ78" s="211"/>
      <c r="AK78" s="409" t="str">
        <f>IF(LEN(VLOOKUP(AA76,suvaha!$D$8:$H$27,2,FALSE))&lt;8,"",LEFT(RIGHT(VLOOKUP(AA76,suvaha!$D$8:$H$27,2,FALSE),8),1))</f>
        <v/>
      </c>
      <c r="AL78" s="411"/>
      <c r="AM78" s="409" t="str">
        <f>IF(LEN(VLOOKUP(AA76,suvaha!$D$8:$H$27,2,FALSE))&lt;7,"",LEFT(RIGHT(VLOOKUP(AA76,suvaha!$D$8:$H$27,2,FALSE),7),1))</f>
        <v/>
      </c>
      <c r="AN78" s="610"/>
      <c r="AO78" s="409" t="str">
        <f>IF(LEN(VLOOKUP(AA76,suvaha!$D$8:$H$27,2,FALSE))&lt;6,"",LEFT(RIGHT(VLOOKUP(AA76,suvaha!$D$8:$H$27,2,FALSE),6),1))</f>
        <v/>
      </c>
      <c r="AP78" s="411"/>
      <c r="AQ78" s="409" t="str">
        <f>IF(LEN(VLOOKUP(AA76,suvaha!$D$8:$H$27,2,FALSE))&lt;5,"",LEFT(RIGHT(VLOOKUP(AA76,suvaha!$D$8:$H$27,2,FALSE),5),1))</f>
        <v/>
      </c>
      <c r="AR78" s="411"/>
      <c r="AS78" s="409" t="str">
        <f>IF(LEN(VLOOKUP(AA76,suvaha!$D$8:$H$27,2,FALSE))&lt;4,"",LEFT(RIGHT(VLOOKUP(AA76,suvaha!$D$8:$H$27,2,FALSE),4),1))</f>
        <v/>
      </c>
      <c r="AT78" s="610"/>
      <c r="AU78" s="409" t="str">
        <f>IF(LEN(VLOOKUP(AA76,suvaha!$D$8:$H$27,2,FALSE))&lt;3,"",LEFT(RIGHT(VLOOKUP(AA76,suvaha!$D$8:$H$27,2,FALSE),3),1))</f>
        <v/>
      </c>
      <c r="AV78" s="411"/>
      <c r="AW78" s="409" t="str">
        <f>IF(LEN(VLOOKUP(AA76,suvaha!$D$8:$H$27,2,FALSE))&lt;2,"",LEFT(RIGHT(VLOOKUP(AA76,suvaha!$D$8:$H$27,2,FALSE),2),1))</f>
        <v/>
      </c>
      <c r="AX78" s="411"/>
      <c r="AY78" s="409" t="str">
        <f>IF(VLOOKUP(AA76,suvaha!$D$8:$H$27,2,FALSE)=0,"",IF(LEN(VLOOKUP(AA76,suvaha!$D$8:$H$27,2,FALSE))&lt;1,"",LEFT(RIGHT(VLOOKUP(AA76,suvaha!$D$8:$H$27,2,FALSE),1),1)))</f>
        <v/>
      </c>
      <c r="AZ78" s="619"/>
      <c r="BA78" s="618"/>
      <c r="BB78" s="409" t="str">
        <f>IF(LEN(VLOOKUP(AA76,suvaha!$D$8:$H$27,4,FALSE))&lt;11,"",LEFT(RIGHT(VLOOKUP(AA76,suvaha!$D$8:$H$27,4,FALSE),11),1))</f>
        <v/>
      </c>
      <c r="BC78" s="211"/>
      <c r="BD78" s="409" t="str">
        <f>IF(LEN(VLOOKUP(AA76,suvaha!$D$8:$H$27,4,FALSE))&lt;10,"",LEFT(RIGHT(VLOOKUP(AA76,suvaha!$D$8:$H$27,4,FALSE),10),1))</f>
        <v/>
      </c>
      <c r="BE78" s="411"/>
      <c r="BF78" s="409" t="str">
        <f>IF(LEN(VLOOKUP(AA76,suvaha!$D$8:$H$27,4,FALSE))&lt;9,"",LEFT(RIGHT(VLOOKUP(AA76,suvaha!$D$8:$H$27,4,FALSE),9),1))</f>
        <v/>
      </c>
      <c r="BG78" s="211"/>
      <c r="BH78" s="409" t="str">
        <f>IF(LEN(VLOOKUP(AA76,suvaha!$D$8:$H$27,4,FALSE))&lt;8,"",LEFT(RIGHT(VLOOKUP(AA76,suvaha!$D$8:$H$27,4,FALSE),8),1))</f>
        <v/>
      </c>
      <c r="BI78" s="411"/>
      <c r="BJ78" s="409" t="str">
        <f>IF(LEN(VLOOKUP(AA76,suvaha!$D$8:$H$27,4,FALSE))&lt;7,"",LEFT(RIGHT(VLOOKUP(AA76,suvaha!$D$8:$H$27,4,FALSE),7),1))</f>
        <v/>
      </c>
      <c r="BK78" s="610"/>
      <c r="BL78" s="409" t="str">
        <f>IF(LEN(VLOOKUP(AA76,suvaha!$D$8:$H$27,4,FALSE))&lt;6,"",LEFT(RIGHT(VLOOKUP(AA76,suvaha!$D$8:$H$27,4,FALSE),6),1))</f>
        <v/>
      </c>
      <c r="BM78" s="411"/>
      <c r="BN78" s="409" t="str">
        <f>IF(LEN(VLOOKUP(AA76,suvaha!$D$8:$H$27,4,FALSE))&lt;5,"",LEFT(RIGHT(VLOOKUP(AA76,suvaha!$D$8:$H$27,4,FALSE),5),1))</f>
        <v/>
      </c>
      <c r="BO78" s="411"/>
      <c r="BP78" s="409" t="str">
        <f>IF(LEN(VLOOKUP(AA76,suvaha!$D$8:$H$27,4,FALSE))&lt;4,"",LEFT(RIGHT(VLOOKUP(AA76,suvaha!$D$8:$H$27,4,FALSE),4),1))</f>
        <v/>
      </c>
      <c r="BQ78" s="611"/>
      <c r="BR78" s="409" t="str">
        <f>IF(LEN(VLOOKUP(AA76,suvaha!$D$8:$H$27,4,FALSE))&lt;3,"",LEFT(RIGHT(VLOOKUP(AA76,suvaha!$D$8:$H$27,4,FALSE),3),1))</f>
        <v/>
      </c>
      <c r="BS78" s="411"/>
      <c r="BT78" s="409" t="str">
        <f>IF(LEN(VLOOKUP(AA76,suvaha!$D$8:$H$27,4,FALSE))&lt;2,"",LEFT(RIGHT(VLOOKUP(AA76,suvaha!$D$8:$H$27,4,FALSE),2),1))</f>
        <v/>
      </c>
      <c r="BU78" s="411"/>
      <c r="BV78" s="409" t="str">
        <f>IF(VLOOKUP(AA76,suvaha!$D$8:$H$27,4,FALSE)=0,"",IF(LEN(VLOOKUP(AA76,suvaha!$D$8:$H$27,4,FALSE))&lt;1,"",LEFT(RIGHT(VLOOKUP(AA76,suvaha!$D$8:$H$27,4,FALSE),1),1)))</f>
        <v/>
      </c>
      <c r="BW78" s="416"/>
      <c r="BX78" s="417"/>
      <c r="BY78" s="417"/>
      <c r="BZ78" s="417"/>
      <c r="CA78" s="417"/>
      <c r="CB78" s="417"/>
      <c r="CC78" s="417"/>
      <c r="CD78" s="417"/>
      <c r="CE78" s="417"/>
      <c r="CF78" s="417"/>
      <c r="CG78" s="210"/>
      <c r="CH78" s="670"/>
      <c r="CI78" s="670"/>
      <c r="CJ78" s="670"/>
    </row>
    <row r="79" spans="1:88" ht="3" customHeight="1">
      <c r="A79" s="173"/>
      <c r="B79" s="671"/>
      <c r="C79" s="671"/>
      <c r="D79" s="671"/>
      <c r="E79" s="668"/>
      <c r="F79" s="669"/>
      <c r="G79" s="654"/>
      <c r="H79" s="656"/>
      <c r="I79" s="656"/>
      <c r="J79" s="656"/>
      <c r="K79" s="656"/>
      <c r="L79" s="656"/>
      <c r="M79" s="656"/>
      <c r="N79" s="656"/>
      <c r="O79" s="656"/>
      <c r="P79" s="656"/>
      <c r="Q79" s="656"/>
      <c r="R79" s="656"/>
      <c r="S79" s="656"/>
      <c r="T79" s="656"/>
      <c r="U79" s="656"/>
      <c r="V79" s="656"/>
      <c r="W79" s="656"/>
      <c r="X79" s="656"/>
      <c r="Y79" s="656"/>
      <c r="Z79" s="656"/>
      <c r="AA79" s="658"/>
      <c r="AB79" s="658"/>
      <c r="AC79" s="658"/>
      <c r="AD79" s="637"/>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8"/>
      <c r="BB79" s="638"/>
      <c r="BC79" s="638"/>
      <c r="BD79" s="638"/>
      <c r="BE79" s="638"/>
      <c r="BF79" s="638"/>
      <c r="BG79" s="638"/>
      <c r="BH79" s="638"/>
      <c r="BI79" s="638"/>
      <c r="BJ79" s="638"/>
      <c r="BK79" s="638"/>
      <c r="BL79" s="638"/>
      <c r="BM79" s="638"/>
      <c r="BN79" s="638"/>
      <c r="BO79" s="638"/>
      <c r="BP79" s="638"/>
      <c r="BQ79" s="638"/>
      <c r="BR79" s="270"/>
      <c r="BS79" s="270"/>
      <c r="BT79" s="270"/>
      <c r="BU79" s="270"/>
      <c r="BV79" s="270"/>
      <c r="BW79" s="418"/>
      <c r="BX79" s="270"/>
      <c r="BY79" s="270"/>
      <c r="BZ79" s="270"/>
      <c r="CA79" s="270"/>
      <c r="CB79" s="270"/>
      <c r="CC79" s="270"/>
      <c r="CD79" s="270"/>
      <c r="CE79" s="270"/>
      <c r="CF79" s="270"/>
      <c r="CG79" s="214"/>
      <c r="CH79" s="670"/>
      <c r="CI79" s="670"/>
      <c r="CJ79" s="670"/>
    </row>
    <row r="80" spans="1:88" ht="3" customHeight="1">
      <c r="A80" s="173"/>
      <c r="B80" s="671"/>
      <c r="C80" s="671"/>
      <c r="D80" s="671"/>
      <c r="E80" s="668"/>
      <c r="F80" s="669"/>
      <c r="G80" s="654"/>
      <c r="H80" s="656"/>
      <c r="I80" s="656"/>
      <c r="J80" s="656"/>
      <c r="K80" s="656"/>
      <c r="L80" s="656"/>
      <c r="M80" s="656"/>
      <c r="N80" s="656"/>
      <c r="O80" s="656"/>
      <c r="P80" s="656"/>
      <c r="Q80" s="656"/>
      <c r="R80" s="656"/>
      <c r="S80" s="656"/>
      <c r="T80" s="656"/>
      <c r="U80" s="656"/>
      <c r="V80" s="656"/>
      <c r="W80" s="656"/>
      <c r="X80" s="656"/>
      <c r="Y80" s="656"/>
      <c r="Z80" s="656"/>
      <c r="AA80" s="658"/>
      <c r="AB80" s="658"/>
      <c r="AC80" s="658"/>
      <c r="AD80" s="617"/>
      <c r="AE80" s="617"/>
      <c r="AF80" s="617"/>
      <c r="AG80" s="617"/>
      <c r="AH80" s="617"/>
      <c r="AI80" s="617"/>
      <c r="AJ80" s="617"/>
      <c r="AK80" s="617"/>
      <c r="AL80" s="617"/>
      <c r="AM80" s="617"/>
      <c r="AN80" s="617"/>
      <c r="AO80" s="617"/>
      <c r="AP80" s="617"/>
      <c r="AQ80" s="617"/>
      <c r="AR80" s="617"/>
      <c r="AS80" s="617"/>
      <c r="AT80" s="617"/>
      <c r="AU80" s="617"/>
      <c r="AV80" s="617"/>
      <c r="AW80" s="617"/>
      <c r="AX80" s="617"/>
      <c r="AY80" s="617"/>
      <c r="AZ80" s="617"/>
      <c r="BA80" s="422"/>
      <c r="BB80" s="264"/>
      <c r="BC80" s="264"/>
      <c r="BD80" s="264"/>
      <c r="BE80" s="264"/>
      <c r="BF80" s="264"/>
      <c r="BG80" s="264"/>
      <c r="BH80" s="264"/>
      <c r="BI80" s="264"/>
      <c r="BJ80" s="421"/>
      <c r="BK80" s="264"/>
      <c r="BL80" s="264"/>
      <c r="BM80" s="264"/>
      <c r="BN80" s="264"/>
      <c r="BO80" s="264"/>
      <c r="BP80" s="264"/>
      <c r="BQ80" s="264"/>
      <c r="BR80" s="264"/>
      <c r="BS80" s="264"/>
      <c r="BT80" s="264"/>
      <c r="BU80" s="264"/>
      <c r="BV80" s="264"/>
      <c r="BW80" s="264"/>
      <c r="BX80" s="264"/>
      <c r="BY80" s="264"/>
      <c r="BZ80" s="264"/>
      <c r="CA80" s="264"/>
      <c r="CB80" s="264"/>
      <c r="CC80" s="264"/>
      <c r="CD80" s="264"/>
      <c r="CE80" s="264"/>
      <c r="CF80" s="264"/>
      <c r="CG80" s="209"/>
      <c r="CH80" s="670"/>
      <c r="CI80" s="670"/>
      <c r="CJ80" s="670"/>
    </row>
    <row r="81" spans="1:88" ht="3" customHeight="1">
      <c r="A81" s="173"/>
      <c r="B81" s="671"/>
      <c r="C81" s="671"/>
      <c r="D81" s="671"/>
      <c r="E81" s="668"/>
      <c r="F81" s="669"/>
      <c r="G81" s="654"/>
      <c r="H81" s="656"/>
      <c r="I81" s="656"/>
      <c r="J81" s="656"/>
      <c r="K81" s="656"/>
      <c r="L81" s="656"/>
      <c r="M81" s="656"/>
      <c r="N81" s="656"/>
      <c r="O81" s="656"/>
      <c r="P81" s="656"/>
      <c r="Q81" s="656"/>
      <c r="R81" s="656"/>
      <c r="S81" s="656"/>
      <c r="T81" s="656"/>
      <c r="U81" s="656"/>
      <c r="V81" s="656"/>
      <c r="W81" s="656"/>
      <c r="X81" s="656"/>
      <c r="Y81" s="656"/>
      <c r="Z81" s="656"/>
      <c r="AA81" s="658"/>
      <c r="AB81" s="658"/>
      <c r="AC81" s="658"/>
      <c r="AD81" s="618"/>
      <c r="AE81" s="612"/>
      <c r="AF81" s="612"/>
      <c r="AG81" s="612"/>
      <c r="AH81" s="412"/>
      <c r="AI81" s="613"/>
      <c r="AJ81" s="613"/>
      <c r="AK81" s="613"/>
      <c r="AL81" s="613"/>
      <c r="AM81" s="613"/>
      <c r="AN81" s="610" t="s">
        <v>371</v>
      </c>
      <c r="AO81" s="614"/>
      <c r="AP81" s="614"/>
      <c r="AQ81" s="614"/>
      <c r="AR81" s="614"/>
      <c r="AS81" s="614"/>
      <c r="AT81" s="610" t="s">
        <v>371</v>
      </c>
      <c r="AU81" s="614"/>
      <c r="AV81" s="614"/>
      <c r="AW81" s="614"/>
      <c r="AX81" s="614"/>
      <c r="AY81" s="614"/>
      <c r="AZ81" s="619"/>
      <c r="BA81" s="423"/>
      <c r="BB81" s="417"/>
      <c r="BC81" s="417"/>
      <c r="BD81" s="417"/>
      <c r="BE81" s="417"/>
      <c r="BF81" s="417"/>
      <c r="BG81" s="417"/>
      <c r="BH81" s="417"/>
      <c r="BI81" s="417"/>
      <c r="BJ81" s="416"/>
      <c r="BK81" s="417"/>
      <c r="BL81" s="612"/>
      <c r="BM81" s="612"/>
      <c r="BN81" s="612"/>
      <c r="BO81" s="417"/>
      <c r="BP81" s="419"/>
      <c r="BQ81" s="419"/>
      <c r="BR81" s="419"/>
      <c r="BS81" s="419"/>
      <c r="BT81" s="419"/>
      <c r="BU81" s="417"/>
      <c r="BV81" s="419"/>
      <c r="BW81" s="419"/>
      <c r="BX81" s="419"/>
      <c r="BY81" s="419"/>
      <c r="BZ81" s="419"/>
      <c r="CA81" s="420"/>
      <c r="CB81" s="419"/>
      <c r="CC81" s="419"/>
      <c r="CD81" s="419"/>
      <c r="CE81" s="419"/>
      <c r="CF81" s="419"/>
      <c r="CG81" s="215"/>
      <c r="CH81" s="670"/>
      <c r="CI81" s="670"/>
      <c r="CJ81" s="670"/>
    </row>
    <row r="82" spans="1:88" ht="15" customHeight="1">
      <c r="A82" s="173"/>
      <c r="B82" s="671"/>
      <c r="C82" s="671"/>
      <c r="D82" s="671"/>
      <c r="E82" s="668"/>
      <c r="F82" s="669"/>
      <c r="G82" s="654"/>
      <c r="H82" s="656"/>
      <c r="I82" s="656"/>
      <c r="J82" s="656"/>
      <c r="K82" s="656"/>
      <c r="L82" s="656"/>
      <c r="M82" s="656"/>
      <c r="N82" s="656"/>
      <c r="O82" s="656"/>
      <c r="P82" s="656"/>
      <c r="Q82" s="656"/>
      <c r="R82" s="656"/>
      <c r="S82" s="656"/>
      <c r="T82" s="656"/>
      <c r="U82" s="656"/>
      <c r="V82" s="656"/>
      <c r="W82" s="656"/>
      <c r="X82" s="656"/>
      <c r="Y82" s="656"/>
      <c r="Z82" s="656"/>
      <c r="AA82" s="658"/>
      <c r="AB82" s="658"/>
      <c r="AC82" s="658"/>
      <c r="AD82" s="618"/>
      <c r="AE82" s="409" t="str">
        <f>IF(LEN(VLOOKUP(AA76,suvaha!$D$8:$H$27,3,FALSE))&lt;11,"",LEFT(RIGHT(VLOOKUP(AA76,suvaha!$D$8:$H$27,3,FALSE),11),1))</f>
        <v/>
      </c>
      <c r="AF82" s="211" t="s">
        <v>371</v>
      </c>
      <c r="AG82" s="409" t="str">
        <f>IF(LEN(VLOOKUP(AA76,suvaha!$D$8:$H$27,3,FALSE))&lt;10,"",LEFT(RIGHT(VLOOKUP(AA76,suvaha!$D$8:$H$27,3,FALSE),10),1))</f>
        <v/>
      </c>
      <c r="AH82" s="411" t="s">
        <v>371</v>
      </c>
      <c r="AI82" s="409" t="str">
        <f>IF(LEN(VLOOKUP(AA76,suvaha!$D$8:$H$27,3,FALSE))&lt;9,"",LEFT(RIGHT(VLOOKUP(AA76,suvaha!$D$8:$H$27,3,FALSE),9),1))</f>
        <v/>
      </c>
      <c r="AJ82" s="211" t="s">
        <v>371</v>
      </c>
      <c r="AK82" s="409" t="str">
        <f>IF(LEN(VLOOKUP(AA76,suvaha!$D$8:$F$27,3,FALSE))&lt;8,"",LEFT(RIGHT(VLOOKUP(AA76,suvaha!$D$8:$F$27,3,FALSE),8),1))</f>
        <v/>
      </c>
      <c r="AL82" s="411" t="s">
        <v>371</v>
      </c>
      <c r="AM82" s="409" t="str">
        <f>IF(LEN(VLOOKUP(AA76,suvaha!$D$8:$H$27,3,FALSE))&lt;7,"",LEFT(RIGHT(VLOOKUP(AA76,suvaha!$D$8:$H$27,3,FALSE),7),1))</f>
        <v/>
      </c>
      <c r="AN82" s="610"/>
      <c r="AO82" s="409" t="str">
        <f>IF(LEN(VLOOKUP(AA76,suvaha!$D$8:$H$27,3,FALSE))&lt;6,"",LEFT(RIGHT(VLOOKUP(AA76,suvaha!$D$8:$H$27,3,FALSE),6),1))</f>
        <v/>
      </c>
      <c r="AP82" s="411" t="s">
        <v>371</v>
      </c>
      <c r="AQ82" s="409" t="str">
        <f>IF(LEN(VLOOKUP(AA76,suvaha!$D$8:$H$27,3,FALSE))&lt;5,"",LEFT(RIGHT(VLOOKUP(AA76,suvaha!$D$8:$H$27,3,FALSE),5),1))</f>
        <v/>
      </c>
      <c r="AR82" s="411" t="s">
        <v>371</v>
      </c>
      <c r="AS82" s="409" t="str">
        <f>IF(LEN(VLOOKUP(AA76,suvaha!$D$8:$H$27,3,FALSE))&lt;4,"",LEFT(RIGHT(VLOOKUP(AA76,suvaha!$D$8:$H$27,3,FALSE),4),1))</f>
        <v/>
      </c>
      <c r="AT82" s="610"/>
      <c r="AU82" s="409" t="str">
        <f>IF(LEN(VLOOKUP(AA76,suvaha!$D$8:$H$27,3,FALSE))&lt;3,"",LEFT(RIGHT(VLOOKUP(AA76,suvaha!$D$8:$H$27,3,FALSE),3),1))</f>
        <v/>
      </c>
      <c r="AV82" s="411" t="s">
        <v>371</v>
      </c>
      <c r="AW82" s="409" t="str">
        <f>IF(LEN(VLOOKUP(AA76,suvaha!$D$8:$H$27,3,FALSE))&lt;2,"",LEFT(RIGHT(VLOOKUP(AA76,suvaha!$D$8:$H$27,3,FALSE),2),1))</f>
        <v/>
      </c>
      <c r="AX82" s="411" t="s">
        <v>371</v>
      </c>
      <c r="AY82" s="409" t="str">
        <f>IF(VLOOKUP(AA76,suvaha!$D$8:$H$27,3,FALSE)=0,"",IF(LEN(VLOOKUP(AA76,suvaha!$D$8:$H$27,3,FALSE))&lt;1,"",LEFT(RIGHT(VLOOKUP(AA76,suvaha!$D$8:$H$27,3,FALSE),1),1)))</f>
        <v/>
      </c>
      <c r="AZ82" s="619"/>
      <c r="BA82" s="423"/>
      <c r="BB82" s="417"/>
      <c r="BC82" s="417"/>
      <c r="BD82" s="417"/>
      <c r="BE82" s="417"/>
      <c r="BF82" s="417"/>
      <c r="BG82" s="417"/>
      <c r="BH82" s="417"/>
      <c r="BI82" s="417"/>
      <c r="BJ82" s="416"/>
      <c r="BK82" s="417"/>
      <c r="BL82" s="409" t="str">
        <f>IF(LEN(VLOOKUP(AA76,suvaha!$D$8:$H$27,5,FALSE))&lt;11,"",LEFT(RIGHT(VLOOKUP(AA76,suvaha!$D$8:$H$27,5,FALSE),11),1))</f>
        <v/>
      </c>
      <c r="BM82" s="211" t="s">
        <v>371</v>
      </c>
      <c r="BN82" s="409" t="str">
        <f>IF(LEN(VLOOKUP(AA76,suvaha!$D$8:$H$27,5,FALSE))&lt;10,"",LEFT(RIGHT(VLOOKUP(AA76,suvaha!$D$8:$H$27,5,FALSE),10),1))</f>
        <v/>
      </c>
      <c r="BO82" s="417" t="s">
        <v>371</v>
      </c>
      <c r="BP82" s="409" t="str">
        <f>IF(LEN(VLOOKUP(AA76,suvaha!$D$8:$H$27,5,FALSE))&lt;9,"",LEFT(RIGHT(VLOOKUP(AA76,suvaha!$D$8:$H$27,5,FALSE),9),1))</f>
        <v/>
      </c>
      <c r="BQ82" s="411" t="s">
        <v>371</v>
      </c>
      <c r="BR82" s="409" t="str">
        <f>IF(LEN(VLOOKUP(AA76,suvaha!$D$8:$H$27,5,FALSE))&lt;8,"",LEFT(RIGHT(VLOOKUP(AA76,suvaha!$D$8:$H$27,5,FALSE),8),1))</f>
        <v/>
      </c>
      <c r="BS82" s="411" t="s">
        <v>371</v>
      </c>
      <c r="BT82" s="409" t="str">
        <f>IF(LEN(VLOOKUP(AA76,suvaha!$D$8:$H$27,5,FALSE))&lt;7,"",LEFT(RIGHT(VLOOKUP(AA76,suvaha!$D$8:$H$27,5,FALSE),7),1))</f>
        <v/>
      </c>
      <c r="BU82" s="417" t="s">
        <v>371</v>
      </c>
      <c r="BV82" s="409" t="str">
        <f>IF(LEN(VLOOKUP(AA76,suvaha!$D$8:$H$27,5,FALSE))&lt;6,"",LEFT(RIGHT(VLOOKUP(AA76,suvaha!$D$8:$H$27,5,FALSE),6),1))</f>
        <v/>
      </c>
      <c r="BW82" s="411" t="s">
        <v>371</v>
      </c>
      <c r="BX82" s="409" t="str">
        <f>IF(LEN(VLOOKUP(AA76,suvaha!$D$8:$H$27,5,FALSE))&lt;5,"",LEFT(RIGHT(VLOOKUP(AA76,suvaha!$D$8:$H$27,5,FALSE),5),1))</f>
        <v/>
      </c>
      <c r="BY82" s="411" t="s">
        <v>371</v>
      </c>
      <c r="BZ82" s="409" t="str">
        <f>IF(LEN(VLOOKUP(AA76,suvaha!$D$8:$H$27,5,FALSE))&lt;4,"",LEFT(RIGHT(VLOOKUP(AA76,suvaha!$D$8:$H$27,5,FALSE),4),1))</f>
        <v/>
      </c>
      <c r="CA82" s="420" t="s">
        <v>371</v>
      </c>
      <c r="CB82" s="409" t="str">
        <f>IF(LEN(VLOOKUP(AA76,suvaha!$D$8:$H$27,5,FALSE))&lt;3,"",LEFT(RIGHT(VLOOKUP(AA76,suvaha!$D$8:$H$27,5,FALSE),3),1))</f>
        <v/>
      </c>
      <c r="CC82" s="411" t="s">
        <v>371</v>
      </c>
      <c r="CD82" s="409" t="str">
        <f>IF(LEN(VLOOKUP(AA76,suvaha!$D$8:$H$27,5,FALSE))&lt;2,"",LEFT(RIGHT(VLOOKUP(AA76,suvaha!$D$8:$H$27,5,FALSE),2),1))</f>
        <v/>
      </c>
      <c r="CE82" s="411" t="s">
        <v>773</v>
      </c>
      <c r="CF82" s="409" t="str">
        <f>IF(VLOOKUP(AA76,suvaha!$D$8:$H$27,5,FALSE)=0,"",IF(LEN(VLOOKUP(AA76,suvaha!$D$8:$H$27,5,FALSE))&lt;1,"",LEFT(RIGHT(VLOOKUP(AA76,suvaha!$D$8:$H$27,5,FALSE),1),1)))</f>
        <v/>
      </c>
      <c r="CG82" s="215"/>
      <c r="CH82" s="670"/>
      <c r="CI82" s="670"/>
      <c r="CJ82" s="670"/>
    </row>
    <row r="83" spans="1:88" ht="3" customHeight="1">
      <c r="A83" s="173"/>
      <c r="B83" s="671"/>
      <c r="C83" s="671"/>
      <c r="D83" s="671"/>
      <c r="E83" s="668"/>
      <c r="F83" s="669"/>
      <c r="G83" s="654"/>
      <c r="H83" s="656"/>
      <c r="I83" s="656"/>
      <c r="J83" s="656"/>
      <c r="K83" s="656"/>
      <c r="L83" s="656"/>
      <c r="M83" s="656"/>
      <c r="N83" s="656"/>
      <c r="O83" s="656"/>
      <c r="P83" s="656"/>
      <c r="Q83" s="656"/>
      <c r="R83" s="656"/>
      <c r="S83" s="656"/>
      <c r="T83" s="656"/>
      <c r="U83" s="656"/>
      <c r="V83" s="656"/>
      <c r="W83" s="656"/>
      <c r="X83" s="656"/>
      <c r="Y83" s="656"/>
      <c r="Z83" s="656"/>
      <c r="AA83" s="658"/>
      <c r="AB83" s="658"/>
      <c r="AC83" s="658"/>
      <c r="AD83" s="637"/>
      <c r="AE83" s="637"/>
      <c r="AF83" s="637"/>
      <c r="AG83" s="637"/>
      <c r="AH83" s="637"/>
      <c r="AI83" s="637"/>
      <c r="AJ83" s="637"/>
      <c r="AK83" s="637"/>
      <c r="AL83" s="637"/>
      <c r="AM83" s="637"/>
      <c r="AN83" s="637"/>
      <c r="AO83" s="637"/>
      <c r="AP83" s="637"/>
      <c r="AQ83" s="637"/>
      <c r="AR83" s="637"/>
      <c r="AS83" s="637"/>
      <c r="AT83" s="637"/>
      <c r="AU83" s="637"/>
      <c r="AV83" s="637"/>
      <c r="AW83" s="637"/>
      <c r="AX83" s="637"/>
      <c r="AY83" s="637"/>
      <c r="AZ83" s="637"/>
      <c r="BA83" s="424"/>
      <c r="BB83" s="270"/>
      <c r="BC83" s="270"/>
      <c r="BD83" s="270"/>
      <c r="BE83" s="270"/>
      <c r="BF83" s="270"/>
      <c r="BG83" s="270"/>
      <c r="BH83" s="270"/>
      <c r="BI83" s="270"/>
      <c r="BJ83" s="418"/>
      <c r="BK83" s="270"/>
      <c r="BL83" s="270"/>
      <c r="BM83" s="270"/>
      <c r="BN83" s="270"/>
      <c r="BO83" s="270"/>
      <c r="BP83" s="270"/>
      <c r="BQ83" s="270"/>
      <c r="BR83" s="270"/>
      <c r="BS83" s="270"/>
      <c r="BT83" s="270"/>
      <c r="BU83" s="270"/>
      <c r="BV83" s="270"/>
      <c r="BW83" s="270"/>
      <c r="BX83" s="270"/>
      <c r="BY83" s="270"/>
      <c r="BZ83" s="270"/>
      <c r="CA83" s="270"/>
      <c r="CB83" s="270"/>
      <c r="CC83" s="270"/>
      <c r="CD83" s="270"/>
      <c r="CE83" s="270"/>
      <c r="CF83" s="270"/>
      <c r="CG83" s="214"/>
      <c r="CH83" s="670"/>
      <c r="CI83" s="670"/>
      <c r="CJ83" s="670"/>
    </row>
    <row r="84" spans="1:88" s="206" customFormat="1" ht="3" customHeight="1">
      <c r="A84" s="173"/>
      <c r="B84" s="671"/>
      <c r="C84" s="671"/>
      <c r="D84" s="671"/>
      <c r="E84" s="668" t="s">
        <v>780</v>
      </c>
      <c r="F84" s="669"/>
      <c r="G84" s="654"/>
      <c r="H84" s="656" t="str">
        <f>Index!C61</f>
        <v>Poskytnuté preddavky na dlhodobý nehmotný majetok (051) - /095A/</v>
      </c>
      <c r="I84" s="656"/>
      <c r="J84" s="656"/>
      <c r="K84" s="656"/>
      <c r="L84" s="656"/>
      <c r="M84" s="656"/>
      <c r="N84" s="656"/>
      <c r="O84" s="656"/>
      <c r="P84" s="656"/>
      <c r="Q84" s="656"/>
      <c r="R84" s="656"/>
      <c r="S84" s="656"/>
      <c r="T84" s="656"/>
      <c r="U84" s="656"/>
      <c r="V84" s="656"/>
      <c r="W84" s="656"/>
      <c r="X84" s="656"/>
      <c r="Y84" s="656"/>
      <c r="Z84" s="656"/>
      <c r="AA84" s="658" t="s">
        <v>781</v>
      </c>
      <c r="AB84" s="658"/>
      <c r="AC84" s="658"/>
      <c r="AD84" s="617"/>
      <c r="AE84" s="617"/>
      <c r="AF84" s="617"/>
      <c r="AG84" s="617"/>
      <c r="AH84" s="617"/>
      <c r="AI84" s="617"/>
      <c r="AJ84" s="617"/>
      <c r="AK84" s="617"/>
      <c r="AL84" s="617"/>
      <c r="AM84" s="617"/>
      <c r="AN84" s="617"/>
      <c r="AO84" s="617"/>
      <c r="AP84" s="617"/>
      <c r="AQ84" s="617"/>
      <c r="AR84" s="617"/>
      <c r="AS84" s="617"/>
      <c r="AT84" s="617"/>
      <c r="AU84" s="617"/>
      <c r="AV84" s="617"/>
      <c r="AW84" s="617"/>
      <c r="AX84" s="617"/>
      <c r="AY84" s="617"/>
      <c r="AZ84" s="617"/>
      <c r="BA84" s="659"/>
      <c r="BB84" s="659"/>
      <c r="BC84" s="659"/>
      <c r="BD84" s="659"/>
      <c r="BE84" s="659"/>
      <c r="BF84" s="659"/>
      <c r="BG84" s="659"/>
      <c r="BH84" s="659"/>
      <c r="BI84" s="659"/>
      <c r="BJ84" s="659"/>
      <c r="BK84" s="659"/>
      <c r="BL84" s="659"/>
      <c r="BM84" s="659"/>
      <c r="BN84" s="659"/>
      <c r="BO84" s="659"/>
      <c r="BP84" s="659"/>
      <c r="BQ84" s="659"/>
      <c r="BR84" s="264"/>
      <c r="BS84" s="264"/>
      <c r="BT84" s="264"/>
      <c r="BU84" s="264"/>
      <c r="BV84" s="264"/>
      <c r="BW84" s="421"/>
      <c r="BX84" s="264"/>
      <c r="BY84" s="264"/>
      <c r="BZ84" s="264"/>
      <c r="CA84" s="264"/>
      <c r="CB84" s="264"/>
      <c r="CC84" s="264"/>
      <c r="CD84" s="264"/>
      <c r="CE84" s="264"/>
      <c r="CF84" s="264"/>
      <c r="CG84" s="209"/>
      <c r="CH84" s="670"/>
      <c r="CI84" s="670"/>
      <c r="CJ84" s="670"/>
    </row>
    <row r="85" spans="1:88" s="206" customFormat="1" ht="3" customHeight="1">
      <c r="A85" s="173"/>
      <c r="B85" s="671"/>
      <c r="C85" s="671"/>
      <c r="D85" s="671"/>
      <c r="E85" s="668"/>
      <c r="F85" s="669"/>
      <c r="G85" s="654"/>
      <c r="H85" s="656"/>
      <c r="I85" s="656"/>
      <c r="J85" s="656"/>
      <c r="K85" s="656"/>
      <c r="L85" s="656"/>
      <c r="M85" s="656"/>
      <c r="N85" s="656"/>
      <c r="O85" s="656"/>
      <c r="P85" s="656"/>
      <c r="Q85" s="656"/>
      <c r="R85" s="656"/>
      <c r="S85" s="656"/>
      <c r="T85" s="656"/>
      <c r="U85" s="656"/>
      <c r="V85" s="656"/>
      <c r="W85" s="656"/>
      <c r="X85" s="656"/>
      <c r="Y85" s="656"/>
      <c r="Z85" s="656"/>
      <c r="AA85" s="658"/>
      <c r="AB85" s="658"/>
      <c r="AC85" s="658"/>
      <c r="AD85" s="618"/>
      <c r="AE85" s="612"/>
      <c r="AF85" s="612"/>
      <c r="AG85" s="612"/>
      <c r="AH85" s="412"/>
      <c r="AI85" s="613"/>
      <c r="AJ85" s="613"/>
      <c r="AK85" s="613"/>
      <c r="AL85" s="613"/>
      <c r="AM85" s="613"/>
      <c r="AN85" s="610"/>
      <c r="AO85" s="614"/>
      <c r="AP85" s="614"/>
      <c r="AQ85" s="614"/>
      <c r="AR85" s="614"/>
      <c r="AS85" s="614"/>
      <c r="AT85" s="610"/>
      <c r="AU85" s="614"/>
      <c r="AV85" s="614"/>
      <c r="AW85" s="614"/>
      <c r="AX85" s="614"/>
      <c r="AY85" s="614"/>
      <c r="AZ85" s="619"/>
      <c r="BA85" s="618"/>
      <c r="BB85" s="612"/>
      <c r="BC85" s="612"/>
      <c r="BD85" s="612"/>
      <c r="BE85" s="412"/>
      <c r="BF85" s="613"/>
      <c r="BG85" s="613"/>
      <c r="BH85" s="613"/>
      <c r="BI85" s="613"/>
      <c r="BJ85" s="613"/>
      <c r="BK85" s="610"/>
      <c r="BL85" s="614"/>
      <c r="BM85" s="614"/>
      <c r="BN85" s="614"/>
      <c r="BO85" s="614"/>
      <c r="BP85" s="614"/>
      <c r="BQ85" s="611"/>
      <c r="BR85" s="614"/>
      <c r="BS85" s="614"/>
      <c r="BT85" s="614"/>
      <c r="BU85" s="614"/>
      <c r="BV85" s="614"/>
      <c r="BW85" s="416"/>
      <c r="BX85" s="417"/>
      <c r="BY85" s="417"/>
      <c r="BZ85" s="417"/>
      <c r="CA85" s="417"/>
      <c r="CB85" s="417"/>
      <c r="CC85" s="417"/>
      <c r="CD85" s="417"/>
      <c r="CE85" s="417"/>
      <c r="CF85" s="417"/>
      <c r="CG85" s="210"/>
      <c r="CH85" s="670"/>
      <c r="CI85" s="670"/>
      <c r="CJ85" s="670"/>
    </row>
    <row r="86" spans="1:88" ht="15" customHeight="1">
      <c r="A86" s="173"/>
      <c r="B86" s="671"/>
      <c r="C86" s="671"/>
      <c r="D86" s="671"/>
      <c r="E86" s="668"/>
      <c r="F86" s="669"/>
      <c r="G86" s="654"/>
      <c r="H86" s="656"/>
      <c r="I86" s="656"/>
      <c r="J86" s="656"/>
      <c r="K86" s="656"/>
      <c r="L86" s="656"/>
      <c r="M86" s="656"/>
      <c r="N86" s="656"/>
      <c r="O86" s="656"/>
      <c r="P86" s="656"/>
      <c r="Q86" s="656"/>
      <c r="R86" s="656"/>
      <c r="S86" s="656"/>
      <c r="T86" s="656"/>
      <c r="U86" s="656"/>
      <c r="V86" s="656"/>
      <c r="W86" s="656"/>
      <c r="X86" s="656"/>
      <c r="Y86" s="656"/>
      <c r="Z86" s="656"/>
      <c r="AA86" s="658"/>
      <c r="AB86" s="658"/>
      <c r="AC86" s="658"/>
      <c r="AD86" s="618"/>
      <c r="AE86" s="409" t="str">
        <f>IF(LEN(VLOOKUP(AA84,suvaha!$D$8:$H$27,2,FALSE))&lt;11,"",LEFT(RIGHT(VLOOKUP(AA84,suvaha!$D$8:$H$27,2,FALSE),11),1))</f>
        <v/>
      </c>
      <c r="AF86" s="211"/>
      <c r="AG86" s="409" t="str">
        <f>IF(LEN(VLOOKUP(AA84,suvaha!$D$8:$H$27,2,FALSE))&lt;10,"",LEFT(RIGHT(VLOOKUP(AA84,suvaha!$D$8:$H$27,2,FALSE),10),1))</f>
        <v/>
      </c>
      <c r="AH86" s="411"/>
      <c r="AI86" s="409" t="str">
        <f>IF(LEN(VLOOKUP(AA84,suvaha!$D$8:$H$27,2,FALSE))&lt;9,"",LEFT(RIGHT(VLOOKUP(AA84,suvaha!$D$8:$H$27,2,FALSE),9),1))</f>
        <v/>
      </c>
      <c r="AJ86" s="211"/>
      <c r="AK86" s="409" t="str">
        <f>IF(LEN(VLOOKUP(AA84,suvaha!$D$8:$H$27,2,FALSE))&lt;8,"",LEFT(RIGHT(VLOOKUP(AA84,suvaha!$D$8:$H$27,2,FALSE),8),1))</f>
        <v/>
      </c>
      <c r="AL86" s="411"/>
      <c r="AM86" s="409" t="str">
        <f>IF(LEN(VLOOKUP(AA84,suvaha!$D$8:$H$27,2,FALSE))&lt;7,"",LEFT(RIGHT(VLOOKUP(AA84,suvaha!$D$8:$H$27,2,FALSE),7),1))</f>
        <v/>
      </c>
      <c r="AN86" s="610"/>
      <c r="AO86" s="409" t="str">
        <f>IF(LEN(VLOOKUP(AA84,suvaha!$D$8:$H$27,2,FALSE))&lt;6,"",LEFT(RIGHT(VLOOKUP(AA84,suvaha!$D$8:$H$27,2,FALSE),6),1))</f>
        <v/>
      </c>
      <c r="AP86" s="411"/>
      <c r="AQ86" s="409" t="str">
        <f>IF(LEN(VLOOKUP(AA84,suvaha!$D$8:$H$27,2,FALSE))&lt;5,"",LEFT(RIGHT(VLOOKUP(AA84,suvaha!$D$8:$H$27,2,FALSE),5),1))</f>
        <v/>
      </c>
      <c r="AR86" s="411"/>
      <c r="AS86" s="409" t="str">
        <f>IF(LEN(VLOOKUP(AA84,suvaha!$D$8:$H$27,2,FALSE))&lt;4,"",LEFT(RIGHT(VLOOKUP(AA84,suvaha!$D$8:$H$27,2,FALSE),4),1))</f>
        <v/>
      </c>
      <c r="AT86" s="610"/>
      <c r="AU86" s="409" t="str">
        <f>IF(LEN(VLOOKUP(AA84,suvaha!$D$8:$H$27,2,FALSE))&lt;3,"",LEFT(RIGHT(VLOOKUP(AA84,suvaha!$D$8:$H$27,2,FALSE),3),1))</f>
        <v/>
      </c>
      <c r="AV86" s="411"/>
      <c r="AW86" s="409" t="str">
        <f>IF(LEN(VLOOKUP(AA84,suvaha!$D$8:$H$27,2,FALSE))&lt;2,"",LEFT(RIGHT(VLOOKUP(AA84,suvaha!$D$8:$H$27,2,FALSE),2),1))</f>
        <v/>
      </c>
      <c r="AX86" s="411"/>
      <c r="AY86" s="409" t="str">
        <f>IF(VLOOKUP(AA84,suvaha!$D$8:$H$27,2,FALSE)=0,"",IF(LEN(VLOOKUP(AA84,suvaha!$D$8:$H$27,2,FALSE))&lt;1,"",LEFT(RIGHT(VLOOKUP(AA84,suvaha!$D$8:$H$27,2,FALSE),1),1)))</f>
        <v/>
      </c>
      <c r="AZ86" s="619"/>
      <c r="BA86" s="618"/>
      <c r="BB86" s="409" t="str">
        <f>IF(LEN(VLOOKUP(AA84,suvaha!$D$8:$H$27,4,FALSE))&lt;11,"",LEFT(RIGHT(VLOOKUP(AA84,suvaha!$D$8:$H$27,4,FALSE),11),1))</f>
        <v/>
      </c>
      <c r="BC86" s="211"/>
      <c r="BD86" s="409" t="str">
        <f>IF(LEN(VLOOKUP(AA84,suvaha!$D$8:$H$27,4,FALSE))&lt;10,"",LEFT(RIGHT(VLOOKUP(AA84,suvaha!$D$8:$H$27,4,FALSE),10),1))</f>
        <v/>
      </c>
      <c r="BE86" s="411"/>
      <c r="BF86" s="409" t="str">
        <f>IF(LEN(VLOOKUP(AA84,suvaha!$D$8:$H$27,4,FALSE))&lt;9,"",LEFT(RIGHT(VLOOKUP(AA84,suvaha!$D$8:$H$27,4,FALSE),9),1))</f>
        <v/>
      </c>
      <c r="BG86" s="211"/>
      <c r="BH86" s="409" t="str">
        <f>IF(LEN(VLOOKUP(AA84,suvaha!$D$8:$H$27,4,FALSE))&lt;8,"",LEFT(RIGHT(VLOOKUP(AA84,suvaha!$D$8:$H$27,4,FALSE),8),1))</f>
        <v/>
      </c>
      <c r="BI86" s="411"/>
      <c r="BJ86" s="409" t="str">
        <f>IF(LEN(VLOOKUP(AA84,suvaha!$D$8:$H$27,4,FALSE))&lt;7,"",LEFT(RIGHT(VLOOKUP(AA84,suvaha!$D$8:$H$27,4,FALSE),7),1))</f>
        <v/>
      </c>
      <c r="BK86" s="610"/>
      <c r="BL86" s="409" t="str">
        <f>IF(LEN(VLOOKUP(AA84,suvaha!$D$8:$H$27,4,FALSE))&lt;6,"",LEFT(RIGHT(VLOOKUP(AA84,suvaha!$D$8:$H$27,4,FALSE),6),1))</f>
        <v/>
      </c>
      <c r="BM86" s="411"/>
      <c r="BN86" s="409" t="str">
        <f>IF(LEN(VLOOKUP(AA84,suvaha!$D$8:$H$27,4,FALSE))&lt;5,"",LEFT(RIGHT(VLOOKUP(AA84,suvaha!$D$8:$H$27,4,FALSE),5),1))</f>
        <v/>
      </c>
      <c r="BO86" s="411"/>
      <c r="BP86" s="409" t="str">
        <f>IF(LEN(VLOOKUP(AA84,suvaha!$D$8:$H$27,4,FALSE))&lt;4,"",LEFT(RIGHT(VLOOKUP(AA84,suvaha!$D$8:$H$27,4,FALSE),4),1))</f>
        <v/>
      </c>
      <c r="BQ86" s="611"/>
      <c r="BR86" s="409" t="str">
        <f>IF(LEN(VLOOKUP(AA84,suvaha!$D$8:$H$27,4,FALSE))&lt;3,"",LEFT(RIGHT(VLOOKUP(AA84,suvaha!$D$8:$H$27,4,FALSE),3),1))</f>
        <v/>
      </c>
      <c r="BS86" s="411"/>
      <c r="BT86" s="409" t="str">
        <f>IF(LEN(VLOOKUP(AA84,suvaha!$D$8:$H$27,4,FALSE))&lt;2,"",LEFT(RIGHT(VLOOKUP(AA84,suvaha!$D$8:$H$27,4,FALSE),2),1))</f>
        <v/>
      </c>
      <c r="BU86" s="411"/>
      <c r="BV86" s="409" t="str">
        <f>IF(VLOOKUP(AA84,suvaha!$D$8:$H$27,4,FALSE)=0,"",IF(LEN(VLOOKUP(AA84,suvaha!$D$8:$H$27,4,FALSE))&lt;1,"",LEFT(RIGHT(VLOOKUP(AA84,suvaha!$D$8:$H$27,4,FALSE),1),1)))</f>
        <v/>
      </c>
      <c r="BW86" s="416"/>
      <c r="BX86" s="417"/>
      <c r="BY86" s="417"/>
      <c r="BZ86" s="417"/>
      <c r="CA86" s="417"/>
      <c r="CB86" s="417"/>
      <c r="CC86" s="417"/>
      <c r="CD86" s="417"/>
      <c r="CE86" s="417"/>
      <c r="CF86" s="417"/>
      <c r="CG86" s="210"/>
      <c r="CH86" s="670"/>
      <c r="CI86" s="670"/>
      <c r="CJ86" s="670"/>
    </row>
    <row r="87" spans="1:88" ht="3" customHeight="1">
      <c r="A87" s="173"/>
      <c r="B87" s="671"/>
      <c r="C87" s="671"/>
      <c r="D87" s="671"/>
      <c r="E87" s="668"/>
      <c r="F87" s="669"/>
      <c r="G87" s="654"/>
      <c r="H87" s="656"/>
      <c r="I87" s="656"/>
      <c r="J87" s="656"/>
      <c r="K87" s="656"/>
      <c r="L87" s="656"/>
      <c r="M87" s="656"/>
      <c r="N87" s="656"/>
      <c r="O87" s="656"/>
      <c r="P87" s="656"/>
      <c r="Q87" s="656"/>
      <c r="R87" s="656"/>
      <c r="S87" s="656"/>
      <c r="T87" s="656"/>
      <c r="U87" s="656"/>
      <c r="V87" s="656"/>
      <c r="W87" s="656"/>
      <c r="X87" s="656"/>
      <c r="Y87" s="656"/>
      <c r="Z87" s="656"/>
      <c r="AA87" s="658"/>
      <c r="AB87" s="658"/>
      <c r="AC87" s="658"/>
      <c r="AD87" s="637"/>
      <c r="AE87" s="637"/>
      <c r="AF87" s="637"/>
      <c r="AG87" s="637"/>
      <c r="AH87" s="637"/>
      <c r="AI87" s="637"/>
      <c r="AJ87" s="637"/>
      <c r="AK87" s="637"/>
      <c r="AL87" s="637"/>
      <c r="AM87" s="637"/>
      <c r="AN87" s="637"/>
      <c r="AO87" s="637"/>
      <c r="AP87" s="637"/>
      <c r="AQ87" s="637"/>
      <c r="AR87" s="637"/>
      <c r="AS87" s="637"/>
      <c r="AT87" s="637"/>
      <c r="AU87" s="637"/>
      <c r="AV87" s="637"/>
      <c r="AW87" s="637"/>
      <c r="AX87" s="637"/>
      <c r="AY87" s="637"/>
      <c r="AZ87" s="637"/>
      <c r="BA87" s="638"/>
      <c r="BB87" s="638"/>
      <c r="BC87" s="638"/>
      <c r="BD87" s="638"/>
      <c r="BE87" s="638"/>
      <c r="BF87" s="638"/>
      <c r="BG87" s="638"/>
      <c r="BH87" s="638"/>
      <c r="BI87" s="638"/>
      <c r="BJ87" s="638"/>
      <c r="BK87" s="638"/>
      <c r="BL87" s="638"/>
      <c r="BM87" s="638"/>
      <c r="BN87" s="638"/>
      <c r="BO87" s="638"/>
      <c r="BP87" s="638"/>
      <c r="BQ87" s="638"/>
      <c r="BR87" s="270"/>
      <c r="BS87" s="270"/>
      <c r="BT87" s="270"/>
      <c r="BU87" s="270"/>
      <c r="BV87" s="270"/>
      <c r="BW87" s="418"/>
      <c r="BX87" s="270"/>
      <c r="BY87" s="270"/>
      <c r="BZ87" s="270"/>
      <c r="CA87" s="270"/>
      <c r="CB87" s="270"/>
      <c r="CC87" s="270"/>
      <c r="CD87" s="270"/>
      <c r="CE87" s="270"/>
      <c r="CF87" s="270"/>
      <c r="CG87" s="214"/>
      <c r="CH87" s="670"/>
      <c r="CI87" s="670"/>
      <c r="CJ87" s="670"/>
    </row>
    <row r="88" spans="1:88" ht="3" customHeight="1">
      <c r="A88" s="173"/>
      <c r="B88" s="671"/>
      <c r="C88" s="671"/>
      <c r="D88" s="671"/>
      <c r="E88" s="668"/>
      <c r="F88" s="669"/>
      <c r="G88" s="654"/>
      <c r="H88" s="656"/>
      <c r="I88" s="656"/>
      <c r="J88" s="656"/>
      <c r="K88" s="656"/>
      <c r="L88" s="656"/>
      <c r="M88" s="656"/>
      <c r="N88" s="656"/>
      <c r="O88" s="656"/>
      <c r="P88" s="656"/>
      <c r="Q88" s="656"/>
      <c r="R88" s="656"/>
      <c r="S88" s="656"/>
      <c r="T88" s="656"/>
      <c r="U88" s="656"/>
      <c r="V88" s="656"/>
      <c r="W88" s="656"/>
      <c r="X88" s="656"/>
      <c r="Y88" s="656"/>
      <c r="Z88" s="656"/>
      <c r="AA88" s="658"/>
      <c r="AB88" s="658"/>
      <c r="AC88" s="658"/>
      <c r="AD88" s="617"/>
      <c r="AE88" s="617"/>
      <c r="AF88" s="617"/>
      <c r="AG88" s="617"/>
      <c r="AH88" s="617"/>
      <c r="AI88" s="617"/>
      <c r="AJ88" s="617"/>
      <c r="AK88" s="617"/>
      <c r="AL88" s="617"/>
      <c r="AM88" s="617"/>
      <c r="AN88" s="617"/>
      <c r="AO88" s="617"/>
      <c r="AP88" s="617"/>
      <c r="AQ88" s="617"/>
      <c r="AR88" s="617"/>
      <c r="AS88" s="617"/>
      <c r="AT88" s="617"/>
      <c r="AU88" s="617"/>
      <c r="AV88" s="617"/>
      <c r="AW88" s="617"/>
      <c r="AX88" s="617"/>
      <c r="AY88" s="617"/>
      <c r="AZ88" s="617"/>
      <c r="BA88" s="422"/>
      <c r="BB88" s="264"/>
      <c r="BC88" s="264"/>
      <c r="BD88" s="264"/>
      <c r="BE88" s="264"/>
      <c r="BF88" s="264"/>
      <c r="BG88" s="264"/>
      <c r="BH88" s="264"/>
      <c r="BI88" s="264"/>
      <c r="BJ88" s="421"/>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09"/>
      <c r="CH88" s="670"/>
      <c r="CI88" s="670"/>
      <c r="CJ88" s="670"/>
    </row>
    <row r="89" spans="1:88" ht="3" customHeight="1">
      <c r="A89" s="173"/>
      <c r="B89" s="671"/>
      <c r="C89" s="671"/>
      <c r="D89" s="671"/>
      <c r="E89" s="668"/>
      <c r="F89" s="669"/>
      <c r="G89" s="654"/>
      <c r="H89" s="656"/>
      <c r="I89" s="656"/>
      <c r="J89" s="656"/>
      <c r="K89" s="656"/>
      <c r="L89" s="656"/>
      <c r="M89" s="656"/>
      <c r="N89" s="656"/>
      <c r="O89" s="656"/>
      <c r="P89" s="656"/>
      <c r="Q89" s="656"/>
      <c r="R89" s="656"/>
      <c r="S89" s="656"/>
      <c r="T89" s="656"/>
      <c r="U89" s="656"/>
      <c r="V89" s="656"/>
      <c r="W89" s="656"/>
      <c r="X89" s="656"/>
      <c r="Y89" s="656"/>
      <c r="Z89" s="656"/>
      <c r="AA89" s="658"/>
      <c r="AB89" s="658"/>
      <c r="AC89" s="658"/>
      <c r="AD89" s="618"/>
      <c r="AE89" s="409"/>
      <c r="AF89" s="211"/>
      <c r="AG89" s="409"/>
      <c r="AH89" s="417"/>
      <c r="AI89" s="409"/>
      <c r="AJ89" s="411"/>
      <c r="AK89" s="409"/>
      <c r="AL89" s="411"/>
      <c r="AM89" s="409"/>
      <c r="AN89" s="417" t="s">
        <v>371</v>
      </c>
      <c r="AO89" s="409"/>
      <c r="AP89" s="411"/>
      <c r="AQ89" s="409"/>
      <c r="AR89" s="411"/>
      <c r="AS89" s="409"/>
      <c r="AT89" s="420" t="s">
        <v>371</v>
      </c>
      <c r="AU89" s="409"/>
      <c r="AV89" s="411"/>
      <c r="AW89" s="409"/>
      <c r="AX89" s="411"/>
      <c r="AY89" s="409"/>
      <c r="AZ89" s="619"/>
      <c r="BA89" s="423"/>
      <c r="BB89" s="417"/>
      <c r="BC89" s="417"/>
      <c r="BD89" s="417"/>
      <c r="BE89" s="417"/>
      <c r="BF89" s="417"/>
      <c r="BG89" s="417"/>
      <c r="BH89" s="417"/>
      <c r="BI89" s="417"/>
      <c r="BJ89" s="416"/>
      <c r="BK89" s="417"/>
      <c r="BL89" s="612"/>
      <c r="BM89" s="612"/>
      <c r="BN89" s="612"/>
      <c r="BO89" s="417"/>
      <c r="BP89" s="419"/>
      <c r="BQ89" s="419"/>
      <c r="BR89" s="419"/>
      <c r="BS89" s="419"/>
      <c r="BT89" s="419"/>
      <c r="BU89" s="417"/>
      <c r="BV89" s="419"/>
      <c r="BW89" s="419"/>
      <c r="BX89" s="419"/>
      <c r="BY89" s="419"/>
      <c r="BZ89" s="419"/>
      <c r="CA89" s="420"/>
      <c r="CB89" s="419"/>
      <c r="CC89" s="419"/>
      <c r="CD89" s="419"/>
      <c r="CE89" s="419"/>
      <c r="CF89" s="419"/>
      <c r="CG89" s="215"/>
      <c r="CH89" s="670"/>
      <c r="CI89" s="670"/>
      <c r="CJ89" s="670"/>
    </row>
    <row r="90" spans="1:88" ht="15" customHeight="1">
      <c r="A90" s="173"/>
      <c r="B90" s="671"/>
      <c r="C90" s="671"/>
      <c r="D90" s="671"/>
      <c r="E90" s="668"/>
      <c r="F90" s="669"/>
      <c r="G90" s="654"/>
      <c r="H90" s="656"/>
      <c r="I90" s="656"/>
      <c r="J90" s="656"/>
      <c r="K90" s="656"/>
      <c r="L90" s="656"/>
      <c r="M90" s="656"/>
      <c r="N90" s="656"/>
      <c r="O90" s="656"/>
      <c r="P90" s="656"/>
      <c r="Q90" s="656"/>
      <c r="R90" s="656"/>
      <c r="S90" s="656"/>
      <c r="T90" s="656"/>
      <c r="U90" s="656"/>
      <c r="V90" s="656"/>
      <c r="W90" s="656"/>
      <c r="X90" s="656"/>
      <c r="Y90" s="656"/>
      <c r="Z90" s="656"/>
      <c r="AA90" s="658"/>
      <c r="AB90" s="658"/>
      <c r="AC90" s="658"/>
      <c r="AD90" s="618"/>
      <c r="AE90" s="409" t="str">
        <f>IF(LEN(VLOOKUP(AA84,suvaha!$D$8:$H$27,3,FALSE))&lt;11,"",LEFT(RIGHT(VLOOKUP(AA84,suvaha!$D$8:$H$27,3,FALSE),11),1))</f>
        <v/>
      </c>
      <c r="AF90" s="211" t="s">
        <v>371</v>
      </c>
      <c r="AG90" s="409" t="str">
        <f>IF(LEN(VLOOKUP(AA84,suvaha!$D$8:$H$27,3,FALSE))&lt;10,"",LEFT(RIGHT(VLOOKUP(AA84,suvaha!$D$8:$H$27,3,FALSE),10),1))</f>
        <v/>
      </c>
      <c r="AH90" s="417" t="s">
        <v>371</v>
      </c>
      <c r="AI90" s="409" t="str">
        <f>IF(LEN(VLOOKUP(AA84,suvaha!$D$8:$H$27,3,FALSE))&lt;9,"",LEFT(RIGHT(VLOOKUP(AA84,suvaha!$D$8:$H$27,3,FALSE),9),1))</f>
        <v/>
      </c>
      <c r="AJ90" s="411" t="s">
        <v>371</v>
      </c>
      <c r="AK90" s="409" t="str">
        <f>IF(LEN(VLOOKUP(AA84,suvaha!$D$8:$F$27,3,FALSE))&lt;8,"",LEFT(RIGHT(VLOOKUP(AA84,suvaha!$D$8:$F$27,3,FALSE),8),1))</f>
        <v/>
      </c>
      <c r="AL90" s="411" t="s">
        <v>371</v>
      </c>
      <c r="AM90" s="409" t="str">
        <f>IF(LEN(VLOOKUP(AA84,suvaha!$D$8:$H$27,3,FALSE))&lt;7,"",LEFT(RIGHT(VLOOKUP(AA84,suvaha!$D$8:$H$27,3,FALSE),7),1))</f>
        <v/>
      </c>
      <c r="AN90" s="417"/>
      <c r="AO90" s="409" t="str">
        <f>IF(LEN(VLOOKUP(AA84,suvaha!$D$8:$H$27,3,FALSE))&lt;6,"",LEFT(RIGHT(VLOOKUP(AA84,suvaha!$D$8:$H$27,3,FALSE),6),1))</f>
        <v/>
      </c>
      <c r="AP90" s="411" t="s">
        <v>371</v>
      </c>
      <c r="AQ90" s="409" t="str">
        <f>IF(LEN(VLOOKUP(AA84,suvaha!$D$8:$H$27,3,FALSE))&lt;5,"",LEFT(RIGHT(VLOOKUP(AA84,suvaha!$D$8:$H$27,3,FALSE),5),1))</f>
        <v/>
      </c>
      <c r="AR90" s="411" t="s">
        <v>371</v>
      </c>
      <c r="AS90" s="409" t="str">
        <f>IF(LEN(VLOOKUP(AA84,suvaha!$D$8:$H$27,3,FALSE))&lt;4,"",LEFT(RIGHT(VLOOKUP(AA84,suvaha!$D$8:$H$27,3,FALSE),4),1))</f>
        <v/>
      </c>
      <c r="AT90" s="420"/>
      <c r="AU90" s="409" t="str">
        <f>IF(LEN(VLOOKUP(AA84,suvaha!$D$8:$H$27,3,FALSE))&lt;3,"",LEFT(RIGHT(VLOOKUP(AA84,suvaha!$D$8:$H$27,3,FALSE),3),1))</f>
        <v/>
      </c>
      <c r="AV90" s="411" t="s">
        <v>371</v>
      </c>
      <c r="AW90" s="409" t="str">
        <f>IF(LEN(VLOOKUP(AA84,suvaha!$D$8:$H$27,3,FALSE))&lt;2,"",LEFT(RIGHT(VLOOKUP(AA84,suvaha!$D$8:$H$27,3,FALSE),2),1))</f>
        <v/>
      </c>
      <c r="AX90" s="411" t="s">
        <v>371</v>
      </c>
      <c r="AY90" s="409" t="str">
        <f>IF(VLOOKUP(AA84,suvaha!$D$8:$H$27,3,FALSE)=0,"",IF(LEN(VLOOKUP(AA84,suvaha!$D$8:$H$27,3,FALSE))&lt;1,"",LEFT(RIGHT(VLOOKUP(AA84,suvaha!$D$8:$H$27,3,FALSE),1),1)))</f>
        <v/>
      </c>
      <c r="AZ90" s="619"/>
      <c r="BA90" s="423"/>
      <c r="BB90" s="417"/>
      <c r="BC90" s="417"/>
      <c r="BD90" s="417"/>
      <c r="BE90" s="417"/>
      <c r="BF90" s="417"/>
      <c r="BG90" s="417"/>
      <c r="BH90" s="417"/>
      <c r="BI90" s="417"/>
      <c r="BJ90" s="416"/>
      <c r="BK90" s="417"/>
      <c r="BL90" s="409" t="str">
        <f>IF(LEN(VLOOKUP(AA84,suvaha!$D$8:$H$27,5,FALSE))&lt;11,"",LEFT(RIGHT(VLOOKUP(AA84,suvaha!$D$8:$H$27,5,FALSE),11),1))</f>
        <v/>
      </c>
      <c r="BM90" s="211" t="s">
        <v>371</v>
      </c>
      <c r="BN90" s="409" t="str">
        <f>IF(LEN(VLOOKUP(AA84,suvaha!$D$8:$H$27,5,FALSE))&lt;10,"",LEFT(RIGHT(VLOOKUP(AA84,suvaha!$D$8:$H$27,5,FALSE),10),1))</f>
        <v/>
      </c>
      <c r="BO90" s="417" t="s">
        <v>371</v>
      </c>
      <c r="BP90" s="409" t="str">
        <f>IF(LEN(VLOOKUP(AA84,suvaha!$D$8:$H$27,5,FALSE))&lt;9,"",LEFT(RIGHT(VLOOKUP(AA84,suvaha!$D$8:$H$27,5,FALSE),9),1))</f>
        <v/>
      </c>
      <c r="BQ90" s="411" t="s">
        <v>371</v>
      </c>
      <c r="BR90" s="409" t="str">
        <f>IF(LEN(VLOOKUP(AA84,suvaha!$D$8:$H$27,5,FALSE))&lt;8,"",LEFT(RIGHT(VLOOKUP(AA84,suvaha!$D$8:$H$27,5,FALSE),8),1))</f>
        <v/>
      </c>
      <c r="BS90" s="411" t="s">
        <v>371</v>
      </c>
      <c r="BT90" s="409" t="str">
        <f>IF(LEN(VLOOKUP(AA84,suvaha!$D$8:$H$27,5,FALSE))&lt;7,"",LEFT(RIGHT(VLOOKUP(AA84,suvaha!$D$8:$H$27,5,FALSE),7),1))</f>
        <v/>
      </c>
      <c r="BU90" s="417" t="s">
        <v>371</v>
      </c>
      <c r="BV90" s="409" t="str">
        <f>IF(LEN(VLOOKUP(AA84,suvaha!$D$8:$H$27,5,FALSE))&lt;6,"",LEFT(RIGHT(VLOOKUP(AA84,suvaha!$D$8:$H$27,5,FALSE),6),1))</f>
        <v/>
      </c>
      <c r="BW90" s="411" t="s">
        <v>371</v>
      </c>
      <c r="BX90" s="409" t="str">
        <f>IF(LEN(VLOOKUP(AA84,suvaha!$D$8:$H$27,5,FALSE))&lt;5,"",LEFT(RIGHT(VLOOKUP(AA84,suvaha!$D$8:$H$27,5,FALSE),5),1))</f>
        <v/>
      </c>
      <c r="BY90" s="411" t="s">
        <v>371</v>
      </c>
      <c r="BZ90" s="409" t="str">
        <f>IF(LEN(VLOOKUP(AA84,suvaha!$D$8:$H$27,5,FALSE))&lt;4,"",LEFT(RIGHT(VLOOKUP(AA84,suvaha!$D$8:$H$27,5,FALSE),4),1))</f>
        <v/>
      </c>
      <c r="CA90" s="420" t="s">
        <v>371</v>
      </c>
      <c r="CB90" s="409" t="str">
        <f>IF(LEN(VLOOKUP(AA84,suvaha!$D$8:$H$27,5,FALSE))&lt;3,"",LEFT(RIGHT(VLOOKUP(AA84,suvaha!$D$8:$H$27,5,FALSE),3),1))</f>
        <v/>
      </c>
      <c r="CC90" s="411" t="s">
        <v>371</v>
      </c>
      <c r="CD90" s="409" t="str">
        <f>IF(LEN(VLOOKUP(AA84,suvaha!$D$8:$H$27,5,FALSE))&lt;2,"",LEFT(RIGHT(VLOOKUP(AA84,suvaha!$D$8:$H$27,5,FALSE),2),1))</f>
        <v/>
      </c>
      <c r="CE90" s="411" t="s">
        <v>773</v>
      </c>
      <c r="CF90" s="409" t="str">
        <f>IF(VLOOKUP(AA84,suvaha!$D$8:$H$27,5,FALSE)=0,"",IF(LEN(VLOOKUP(AA84,suvaha!$D$8:$H$27,5,FALSE))&lt;1,"",LEFT(RIGHT(VLOOKUP(AA84,suvaha!$D$8:$H$27,5,FALSE),1),1)))</f>
        <v/>
      </c>
      <c r="CG90" s="215"/>
      <c r="CH90" s="670"/>
      <c r="CI90" s="670"/>
      <c r="CJ90" s="670"/>
    </row>
    <row r="91" spans="1:88" ht="3" customHeight="1">
      <c r="A91" s="173"/>
      <c r="B91" s="671"/>
      <c r="C91" s="671"/>
      <c r="D91" s="671"/>
      <c r="E91" s="668"/>
      <c r="F91" s="669"/>
      <c r="G91" s="654"/>
      <c r="H91" s="656"/>
      <c r="I91" s="656"/>
      <c r="J91" s="656"/>
      <c r="K91" s="656"/>
      <c r="L91" s="656"/>
      <c r="M91" s="656"/>
      <c r="N91" s="656"/>
      <c r="O91" s="656"/>
      <c r="P91" s="656"/>
      <c r="Q91" s="656"/>
      <c r="R91" s="656"/>
      <c r="S91" s="656"/>
      <c r="T91" s="656"/>
      <c r="U91" s="656"/>
      <c r="V91" s="656"/>
      <c r="W91" s="656"/>
      <c r="X91" s="656"/>
      <c r="Y91" s="656"/>
      <c r="Z91" s="656"/>
      <c r="AA91" s="658"/>
      <c r="AB91" s="658"/>
      <c r="AC91" s="658"/>
      <c r="AD91" s="637"/>
      <c r="AE91" s="637"/>
      <c r="AF91" s="637"/>
      <c r="AG91" s="637"/>
      <c r="AH91" s="637"/>
      <c r="AI91" s="637"/>
      <c r="AJ91" s="637"/>
      <c r="AK91" s="637"/>
      <c r="AL91" s="637"/>
      <c r="AM91" s="637"/>
      <c r="AN91" s="637"/>
      <c r="AO91" s="637"/>
      <c r="AP91" s="637"/>
      <c r="AQ91" s="637"/>
      <c r="AR91" s="637"/>
      <c r="AS91" s="637"/>
      <c r="AT91" s="637"/>
      <c r="AU91" s="637"/>
      <c r="AV91" s="637"/>
      <c r="AW91" s="637"/>
      <c r="AX91" s="637"/>
      <c r="AY91" s="637"/>
      <c r="AZ91" s="637"/>
      <c r="BA91" s="424"/>
      <c r="BB91" s="270"/>
      <c r="BC91" s="270"/>
      <c r="BD91" s="270"/>
      <c r="BE91" s="270"/>
      <c r="BF91" s="270"/>
      <c r="BG91" s="270"/>
      <c r="BH91" s="270"/>
      <c r="BI91" s="270"/>
      <c r="BJ91" s="418"/>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14"/>
      <c r="CH91" s="670"/>
      <c r="CI91" s="670"/>
      <c r="CJ91" s="670"/>
    </row>
    <row r="92" spans="1:88" s="206" customFormat="1" ht="3" customHeight="1">
      <c r="A92" s="173"/>
      <c r="B92" s="671"/>
      <c r="C92" s="671"/>
      <c r="D92" s="671"/>
      <c r="E92" s="660" t="s">
        <v>26</v>
      </c>
      <c r="F92" s="661"/>
      <c r="G92" s="654"/>
      <c r="H92" s="666" t="str">
        <f>Index!C62</f>
        <v>Dlhodobý hmotný majetok súčet (r. 12 až r. 20)</v>
      </c>
      <c r="I92" s="666"/>
      <c r="J92" s="666"/>
      <c r="K92" s="666"/>
      <c r="L92" s="666"/>
      <c r="M92" s="666"/>
      <c r="N92" s="666"/>
      <c r="O92" s="666"/>
      <c r="P92" s="666"/>
      <c r="Q92" s="666"/>
      <c r="R92" s="666"/>
      <c r="S92" s="666"/>
      <c r="T92" s="666"/>
      <c r="U92" s="666"/>
      <c r="V92" s="666"/>
      <c r="W92" s="666"/>
      <c r="X92" s="666"/>
      <c r="Y92" s="666"/>
      <c r="Z92" s="666"/>
      <c r="AA92" s="667" t="s">
        <v>782</v>
      </c>
      <c r="AB92" s="667"/>
      <c r="AC92" s="667"/>
      <c r="AD92" s="617"/>
      <c r="AE92" s="617"/>
      <c r="AF92" s="617"/>
      <c r="AG92" s="617"/>
      <c r="AH92" s="617"/>
      <c r="AI92" s="617"/>
      <c r="AJ92" s="617"/>
      <c r="AK92" s="617"/>
      <c r="AL92" s="617"/>
      <c r="AM92" s="617"/>
      <c r="AN92" s="617"/>
      <c r="AO92" s="617"/>
      <c r="AP92" s="617"/>
      <c r="AQ92" s="617"/>
      <c r="AR92" s="617"/>
      <c r="AS92" s="617"/>
      <c r="AT92" s="617"/>
      <c r="AU92" s="617"/>
      <c r="AV92" s="617"/>
      <c r="AW92" s="617"/>
      <c r="AX92" s="617"/>
      <c r="AY92" s="617"/>
      <c r="AZ92" s="617"/>
      <c r="BA92" s="659"/>
      <c r="BB92" s="659"/>
      <c r="BC92" s="659"/>
      <c r="BD92" s="659"/>
      <c r="BE92" s="659"/>
      <c r="BF92" s="659"/>
      <c r="BG92" s="659"/>
      <c r="BH92" s="659"/>
      <c r="BI92" s="659"/>
      <c r="BJ92" s="659"/>
      <c r="BK92" s="659"/>
      <c r="BL92" s="659"/>
      <c r="BM92" s="659"/>
      <c r="BN92" s="659"/>
      <c r="BO92" s="659"/>
      <c r="BP92" s="659"/>
      <c r="BQ92" s="659"/>
      <c r="BR92" s="264"/>
      <c r="BS92" s="264"/>
      <c r="BT92" s="264"/>
      <c r="BU92" s="264"/>
      <c r="BV92" s="264"/>
      <c r="BW92" s="421"/>
      <c r="BX92" s="264"/>
      <c r="BY92" s="264"/>
      <c r="BZ92" s="264"/>
      <c r="CA92" s="264"/>
      <c r="CB92" s="264"/>
      <c r="CC92" s="264"/>
      <c r="CD92" s="264"/>
      <c r="CE92" s="264"/>
      <c r="CF92" s="264"/>
      <c r="CG92" s="209"/>
      <c r="CH92" s="670"/>
      <c r="CI92" s="670"/>
      <c r="CJ92" s="670"/>
    </row>
    <row r="93" spans="1:88" s="206" customFormat="1" ht="3" customHeight="1">
      <c r="A93" s="173"/>
      <c r="B93" s="671"/>
      <c r="C93" s="671"/>
      <c r="D93" s="671"/>
      <c r="E93" s="662"/>
      <c r="F93" s="663"/>
      <c r="G93" s="654"/>
      <c r="H93" s="666"/>
      <c r="I93" s="666"/>
      <c r="J93" s="666"/>
      <c r="K93" s="666"/>
      <c r="L93" s="666"/>
      <c r="M93" s="666"/>
      <c r="N93" s="666"/>
      <c r="O93" s="666"/>
      <c r="P93" s="666"/>
      <c r="Q93" s="666"/>
      <c r="R93" s="666"/>
      <c r="S93" s="666"/>
      <c r="T93" s="666"/>
      <c r="U93" s="666"/>
      <c r="V93" s="666"/>
      <c r="W93" s="666"/>
      <c r="X93" s="666"/>
      <c r="Y93" s="666"/>
      <c r="Z93" s="666"/>
      <c r="AA93" s="667"/>
      <c r="AB93" s="667"/>
      <c r="AC93" s="667"/>
      <c r="AD93" s="618"/>
      <c r="AE93" s="409"/>
      <c r="AF93" s="211"/>
      <c r="AG93" s="409"/>
      <c r="AH93" s="417"/>
      <c r="AI93" s="409"/>
      <c r="AJ93" s="411"/>
      <c r="AK93" s="409"/>
      <c r="AL93" s="411"/>
      <c r="AM93" s="409"/>
      <c r="AN93" s="417"/>
      <c r="AO93" s="409"/>
      <c r="AP93" s="411"/>
      <c r="AQ93" s="409"/>
      <c r="AR93" s="411"/>
      <c r="AS93" s="409"/>
      <c r="AT93" s="420"/>
      <c r="AU93" s="409"/>
      <c r="AV93" s="411"/>
      <c r="AW93" s="409"/>
      <c r="AX93" s="411"/>
      <c r="AY93" s="409"/>
      <c r="AZ93" s="619"/>
      <c r="BA93" s="618"/>
      <c r="BB93" s="612"/>
      <c r="BC93" s="612"/>
      <c r="BD93" s="612"/>
      <c r="BE93" s="412"/>
      <c r="BF93" s="613"/>
      <c r="BG93" s="613"/>
      <c r="BH93" s="613"/>
      <c r="BI93" s="613"/>
      <c r="BJ93" s="613"/>
      <c r="BK93" s="610"/>
      <c r="BL93" s="614"/>
      <c r="BM93" s="614"/>
      <c r="BN93" s="614"/>
      <c r="BO93" s="614"/>
      <c r="BP93" s="614"/>
      <c r="BQ93" s="611"/>
      <c r="BR93" s="614"/>
      <c r="BS93" s="614"/>
      <c r="BT93" s="614"/>
      <c r="BU93" s="614"/>
      <c r="BV93" s="614"/>
      <c r="BW93" s="416"/>
      <c r="BX93" s="417"/>
      <c r="BY93" s="417"/>
      <c r="BZ93" s="417"/>
      <c r="CA93" s="417"/>
      <c r="CB93" s="417"/>
      <c r="CC93" s="417"/>
      <c r="CD93" s="417"/>
      <c r="CE93" s="417"/>
      <c r="CF93" s="417"/>
      <c r="CG93" s="210"/>
      <c r="CH93" s="670"/>
      <c r="CI93" s="670"/>
      <c r="CJ93" s="670"/>
    </row>
    <row r="94" spans="1:88" ht="15" customHeight="1">
      <c r="A94" s="173"/>
      <c r="B94" s="671"/>
      <c r="C94" s="671"/>
      <c r="D94" s="671"/>
      <c r="E94" s="662"/>
      <c r="F94" s="663"/>
      <c r="G94" s="654"/>
      <c r="H94" s="666"/>
      <c r="I94" s="666"/>
      <c r="J94" s="666"/>
      <c r="K94" s="666"/>
      <c r="L94" s="666"/>
      <c r="M94" s="666"/>
      <c r="N94" s="666"/>
      <c r="O94" s="666"/>
      <c r="P94" s="666"/>
      <c r="Q94" s="666"/>
      <c r="R94" s="666"/>
      <c r="S94" s="666"/>
      <c r="T94" s="666"/>
      <c r="U94" s="666"/>
      <c r="V94" s="666"/>
      <c r="W94" s="666"/>
      <c r="X94" s="666"/>
      <c r="Y94" s="666"/>
      <c r="Z94" s="666"/>
      <c r="AA94" s="667"/>
      <c r="AB94" s="667"/>
      <c r="AC94" s="667"/>
      <c r="AD94" s="618"/>
      <c r="AE94" s="409" t="str">
        <f>IF(LEN(VLOOKUP(AA92,suvaha!$D$8:$H$27,2,FALSE))&lt;11,"",LEFT(RIGHT(VLOOKUP(AA92,suvaha!$D$8:$H$27,2,FALSE),11),1))</f>
        <v/>
      </c>
      <c r="AF94" s="211"/>
      <c r="AG94" s="409" t="str">
        <f>IF(LEN(VLOOKUP(AA92,suvaha!$D$8:$H$27,2,FALSE))&lt;10,"",LEFT(RIGHT(VLOOKUP(AA92,suvaha!$D$8:$H$27,2,FALSE),10),1))</f>
        <v/>
      </c>
      <c r="AH94" s="417"/>
      <c r="AI94" s="409" t="str">
        <f>IF(LEN(VLOOKUP(AA92,suvaha!$D$8:$H$27,2,FALSE))&lt;9,"",LEFT(RIGHT(VLOOKUP(AA92,suvaha!$D$8:$H$27,2,FALSE),9),1))</f>
        <v/>
      </c>
      <c r="AJ94" s="411"/>
      <c r="AK94" s="409" t="str">
        <f>IF(LEN(VLOOKUP(AA92,suvaha!$D$8:$H$27,2,FALSE))&lt;8,"",LEFT(RIGHT(VLOOKUP(AA92,suvaha!$D$8:$H$27,2,FALSE),8),1))</f>
        <v>1</v>
      </c>
      <c r="AL94" s="411"/>
      <c r="AM94" s="409" t="str">
        <f>IF(LEN(VLOOKUP(AA92,suvaha!$D$8:$H$27,2,FALSE))&lt;7,"",LEFT(RIGHT(VLOOKUP(AA92,suvaha!$D$8:$H$27,2,FALSE),7),1))</f>
        <v>1</v>
      </c>
      <c r="AN94" s="417"/>
      <c r="AO94" s="409" t="str">
        <f>IF(LEN(VLOOKUP(AA92,suvaha!$D$8:$H$27,2,FALSE))&lt;6,"",LEFT(RIGHT(VLOOKUP(AA92,suvaha!$D$8:$H$27,2,FALSE),6),1))</f>
        <v>6</v>
      </c>
      <c r="AP94" s="411"/>
      <c r="AQ94" s="409" t="str">
        <f>IF(LEN(VLOOKUP(AA92,suvaha!$D$8:$H$27,2,FALSE))&lt;5,"",LEFT(RIGHT(VLOOKUP(AA92,suvaha!$D$8:$H$27,2,FALSE),5),1))</f>
        <v>7</v>
      </c>
      <c r="AR94" s="411"/>
      <c r="AS94" s="409" t="str">
        <f>IF(LEN(VLOOKUP(AA92,suvaha!$D$8:$H$27,2,FALSE))&lt;4,"",LEFT(RIGHT(VLOOKUP(AA92,suvaha!$D$8:$H$27,2,FALSE),4),1))</f>
        <v>1</v>
      </c>
      <c r="AT94" s="420"/>
      <c r="AU94" s="409" t="str">
        <f>IF(LEN(VLOOKUP(AA92,suvaha!$D$8:$H$27,2,FALSE))&lt;3,"",LEFT(RIGHT(VLOOKUP(AA92,suvaha!$D$8:$H$27,2,FALSE),3),1))</f>
        <v>0</v>
      </c>
      <c r="AV94" s="411"/>
      <c r="AW94" s="409" t="str">
        <f>IF(LEN(VLOOKUP(AA92,suvaha!$D$8:$H$27,2,FALSE))&lt;2,"",LEFT(RIGHT(VLOOKUP(AA92,suvaha!$D$8:$H$27,2,FALSE),2),1))</f>
        <v>6</v>
      </c>
      <c r="AX94" s="411"/>
      <c r="AY94" s="409" t="str">
        <f>IF(VLOOKUP(AA92,suvaha!$D$8:$H$27,2,FALSE)=0,"",IF(LEN(VLOOKUP(AA92,suvaha!$D$8:$H$27,2,FALSE))&lt;1,"",LEFT(RIGHT(VLOOKUP(AA92,suvaha!$D$8:$H$27,2,FALSE),1),1)))</f>
        <v>1</v>
      </c>
      <c r="AZ94" s="619"/>
      <c r="BA94" s="618"/>
      <c r="BB94" s="409" t="str">
        <f>IF(LEN(VLOOKUP(AA92,suvaha!$D$8:$H$27,4,FALSE))&lt;11,"",LEFT(RIGHT(VLOOKUP(AA92,suvaha!$D$8:$H$27,4,FALSE),11),1))</f>
        <v/>
      </c>
      <c r="BC94" s="211"/>
      <c r="BD94" s="409" t="str">
        <f>IF(LEN(VLOOKUP(AA92,suvaha!$D$8:$H$27,4,FALSE))&lt;10,"",LEFT(RIGHT(VLOOKUP(AA92,suvaha!$D$8:$H$27,4,FALSE),10),1))</f>
        <v/>
      </c>
      <c r="BE94" s="411"/>
      <c r="BF94" s="409" t="str">
        <f>IF(LEN(VLOOKUP(AA92,suvaha!$D$8:$H$27,4,FALSE))&lt;9,"",LEFT(RIGHT(VLOOKUP(AA92,suvaha!$D$8:$H$27,4,FALSE),9),1))</f>
        <v/>
      </c>
      <c r="BG94" s="211"/>
      <c r="BH94" s="409" t="str">
        <f>IF(LEN(VLOOKUP(AA92,suvaha!$D$8:$H$27,4,FALSE))&lt;8,"",LEFT(RIGHT(VLOOKUP(AA92,suvaha!$D$8:$H$27,4,FALSE),8),1))</f>
        <v/>
      </c>
      <c r="BI94" s="411"/>
      <c r="BJ94" s="409" t="str">
        <f>IF(LEN(VLOOKUP(AA92,suvaha!$D$8:$H$27,4,FALSE))&lt;7,"",LEFT(RIGHT(VLOOKUP(AA92,suvaha!$D$8:$H$27,4,FALSE),7),1))</f>
        <v>6</v>
      </c>
      <c r="BK94" s="610"/>
      <c r="BL94" s="409" t="str">
        <f>IF(LEN(VLOOKUP(AA92,suvaha!$D$8:$H$27,4,FALSE))&lt;6,"",LEFT(RIGHT(VLOOKUP(AA92,suvaha!$D$8:$H$27,4,FALSE),6),1))</f>
        <v>4</v>
      </c>
      <c r="BM94" s="411"/>
      <c r="BN94" s="409" t="str">
        <f>IF(LEN(VLOOKUP(AA92,suvaha!$D$8:$H$27,4,FALSE))&lt;5,"",LEFT(RIGHT(VLOOKUP(AA92,suvaha!$D$8:$H$27,4,FALSE),5),1))</f>
        <v>1</v>
      </c>
      <c r="BO94" s="411"/>
      <c r="BP94" s="409" t="str">
        <f>IF(LEN(VLOOKUP(AA92,suvaha!$D$8:$H$27,4,FALSE))&lt;4,"",LEFT(RIGHT(VLOOKUP(AA92,suvaha!$D$8:$H$27,4,FALSE),4),1))</f>
        <v>6</v>
      </c>
      <c r="BQ94" s="611"/>
      <c r="BR94" s="409" t="str">
        <f>IF(LEN(VLOOKUP(AA92,suvaha!$D$8:$H$27,4,FALSE))&lt;3,"",LEFT(RIGHT(VLOOKUP(AA92,suvaha!$D$8:$H$27,4,FALSE),3),1))</f>
        <v>3</v>
      </c>
      <c r="BS94" s="411"/>
      <c r="BT94" s="409" t="str">
        <f>IF(LEN(VLOOKUP(AA92,suvaha!$D$8:$H$27,4,FALSE))&lt;2,"",LEFT(RIGHT(VLOOKUP(AA92,suvaha!$D$8:$H$27,4,FALSE),2),1))</f>
        <v>4</v>
      </c>
      <c r="BU94" s="411"/>
      <c r="BV94" s="409" t="str">
        <f>IF(VLOOKUP(AA92,suvaha!$D$8:$H$27,4,FALSE)=0,"",IF(LEN(VLOOKUP(AA92,suvaha!$D$8:$H$27,4,FALSE))&lt;1,"",LEFT(RIGHT(VLOOKUP(AA92,suvaha!$D$8:$H$27,4,FALSE),1),1)))</f>
        <v>8</v>
      </c>
      <c r="BW94" s="416"/>
      <c r="BX94" s="417"/>
      <c r="BY94" s="417"/>
      <c r="BZ94" s="417"/>
      <c r="CA94" s="417"/>
      <c r="CB94" s="417"/>
      <c r="CC94" s="417"/>
      <c r="CD94" s="417"/>
      <c r="CE94" s="417"/>
      <c r="CF94" s="417"/>
      <c r="CG94" s="210"/>
      <c r="CH94" s="670"/>
      <c r="CI94" s="670"/>
      <c r="CJ94" s="670"/>
    </row>
    <row r="95" spans="1:88" ht="3" customHeight="1">
      <c r="A95" s="173"/>
      <c r="B95" s="671"/>
      <c r="C95" s="671"/>
      <c r="D95" s="671"/>
      <c r="E95" s="662"/>
      <c r="F95" s="663"/>
      <c r="G95" s="654"/>
      <c r="H95" s="666"/>
      <c r="I95" s="666"/>
      <c r="J95" s="666"/>
      <c r="K95" s="666"/>
      <c r="L95" s="666"/>
      <c r="M95" s="666"/>
      <c r="N95" s="666"/>
      <c r="O95" s="666"/>
      <c r="P95" s="666"/>
      <c r="Q95" s="666"/>
      <c r="R95" s="666"/>
      <c r="S95" s="666"/>
      <c r="T95" s="666"/>
      <c r="U95" s="666"/>
      <c r="V95" s="666"/>
      <c r="W95" s="666"/>
      <c r="X95" s="666"/>
      <c r="Y95" s="666"/>
      <c r="Z95" s="666"/>
      <c r="AA95" s="667"/>
      <c r="AB95" s="667"/>
      <c r="AC95" s="667"/>
      <c r="AD95" s="637"/>
      <c r="AE95" s="637"/>
      <c r="AF95" s="637"/>
      <c r="AG95" s="637"/>
      <c r="AH95" s="637"/>
      <c r="AI95" s="637"/>
      <c r="AJ95" s="637"/>
      <c r="AK95" s="637"/>
      <c r="AL95" s="637"/>
      <c r="AM95" s="637"/>
      <c r="AN95" s="637"/>
      <c r="AO95" s="637"/>
      <c r="AP95" s="637"/>
      <c r="AQ95" s="637"/>
      <c r="AR95" s="637"/>
      <c r="AS95" s="637"/>
      <c r="AT95" s="637"/>
      <c r="AU95" s="637"/>
      <c r="AV95" s="637"/>
      <c r="AW95" s="637"/>
      <c r="AX95" s="637"/>
      <c r="AY95" s="637"/>
      <c r="AZ95" s="637"/>
      <c r="BA95" s="638"/>
      <c r="BB95" s="638"/>
      <c r="BC95" s="638"/>
      <c r="BD95" s="638"/>
      <c r="BE95" s="638"/>
      <c r="BF95" s="638"/>
      <c r="BG95" s="638"/>
      <c r="BH95" s="638"/>
      <c r="BI95" s="638"/>
      <c r="BJ95" s="638"/>
      <c r="BK95" s="638"/>
      <c r="BL95" s="638"/>
      <c r="BM95" s="638"/>
      <c r="BN95" s="638"/>
      <c r="BO95" s="638"/>
      <c r="BP95" s="638"/>
      <c r="BQ95" s="638"/>
      <c r="BR95" s="270"/>
      <c r="BS95" s="270"/>
      <c r="BT95" s="270"/>
      <c r="BU95" s="270"/>
      <c r="BV95" s="270"/>
      <c r="BW95" s="418"/>
      <c r="BX95" s="270"/>
      <c r="BY95" s="270"/>
      <c r="BZ95" s="270"/>
      <c r="CA95" s="270"/>
      <c r="CB95" s="270"/>
      <c r="CC95" s="270"/>
      <c r="CD95" s="270"/>
      <c r="CE95" s="270"/>
      <c r="CF95" s="270"/>
      <c r="CG95" s="214"/>
      <c r="CH95" s="670"/>
      <c r="CI95" s="670"/>
      <c r="CJ95" s="670"/>
    </row>
    <row r="96" spans="1:88" ht="3" customHeight="1">
      <c r="A96" s="173"/>
      <c r="B96" s="671"/>
      <c r="C96" s="671"/>
      <c r="D96" s="671"/>
      <c r="E96" s="662"/>
      <c r="F96" s="663"/>
      <c r="G96" s="654"/>
      <c r="H96" s="666"/>
      <c r="I96" s="666"/>
      <c r="J96" s="666"/>
      <c r="K96" s="666"/>
      <c r="L96" s="666"/>
      <c r="M96" s="666"/>
      <c r="N96" s="666"/>
      <c r="O96" s="666"/>
      <c r="P96" s="666"/>
      <c r="Q96" s="666"/>
      <c r="R96" s="666"/>
      <c r="S96" s="666"/>
      <c r="T96" s="666"/>
      <c r="U96" s="666"/>
      <c r="V96" s="666"/>
      <c r="W96" s="666"/>
      <c r="X96" s="666"/>
      <c r="Y96" s="666"/>
      <c r="Z96" s="666"/>
      <c r="AA96" s="667"/>
      <c r="AB96" s="667"/>
      <c r="AC96" s="667"/>
      <c r="AD96" s="617"/>
      <c r="AE96" s="617"/>
      <c r="AF96" s="617"/>
      <c r="AG96" s="617"/>
      <c r="AH96" s="617"/>
      <c r="AI96" s="617"/>
      <c r="AJ96" s="617"/>
      <c r="AK96" s="617"/>
      <c r="AL96" s="617"/>
      <c r="AM96" s="617"/>
      <c r="AN96" s="617"/>
      <c r="AO96" s="617"/>
      <c r="AP96" s="617"/>
      <c r="AQ96" s="617"/>
      <c r="AR96" s="617"/>
      <c r="AS96" s="617"/>
      <c r="AT96" s="617"/>
      <c r="AU96" s="617"/>
      <c r="AV96" s="617"/>
      <c r="AW96" s="617"/>
      <c r="AX96" s="617"/>
      <c r="AY96" s="617"/>
      <c r="AZ96" s="617"/>
      <c r="BA96" s="422"/>
      <c r="BB96" s="264"/>
      <c r="BC96" s="264"/>
      <c r="BD96" s="264"/>
      <c r="BE96" s="264"/>
      <c r="BF96" s="264"/>
      <c r="BG96" s="264"/>
      <c r="BH96" s="264"/>
      <c r="BI96" s="264"/>
      <c r="BJ96" s="421"/>
      <c r="BK96" s="264"/>
      <c r="BL96" s="264"/>
      <c r="BM96" s="264"/>
      <c r="BN96" s="264"/>
      <c r="BO96" s="264"/>
      <c r="BP96" s="264"/>
      <c r="BQ96" s="264"/>
      <c r="BR96" s="264"/>
      <c r="BS96" s="264"/>
      <c r="BT96" s="264"/>
      <c r="BU96" s="264"/>
      <c r="BV96" s="264"/>
      <c r="BW96" s="264"/>
      <c r="BX96" s="264"/>
      <c r="BY96" s="264"/>
      <c r="BZ96" s="264"/>
      <c r="CA96" s="264"/>
      <c r="CB96" s="264"/>
      <c r="CC96" s="264"/>
      <c r="CD96" s="264"/>
      <c r="CE96" s="264"/>
      <c r="CF96" s="264"/>
      <c r="CG96" s="209"/>
      <c r="CH96" s="670"/>
      <c r="CI96" s="670"/>
      <c r="CJ96" s="670"/>
    </row>
    <row r="97" spans="1:88" ht="3" customHeight="1">
      <c r="A97" s="173"/>
      <c r="B97" s="671"/>
      <c r="C97" s="671"/>
      <c r="D97" s="671"/>
      <c r="E97" s="662"/>
      <c r="F97" s="663"/>
      <c r="G97" s="654"/>
      <c r="H97" s="666"/>
      <c r="I97" s="666"/>
      <c r="J97" s="666"/>
      <c r="K97" s="666"/>
      <c r="L97" s="666"/>
      <c r="M97" s="666"/>
      <c r="N97" s="666"/>
      <c r="O97" s="666"/>
      <c r="P97" s="666"/>
      <c r="Q97" s="666"/>
      <c r="R97" s="666"/>
      <c r="S97" s="666"/>
      <c r="T97" s="666"/>
      <c r="U97" s="666"/>
      <c r="V97" s="666"/>
      <c r="W97" s="666"/>
      <c r="X97" s="666"/>
      <c r="Y97" s="666"/>
      <c r="Z97" s="666"/>
      <c r="AA97" s="667"/>
      <c r="AB97" s="667"/>
      <c r="AC97" s="667"/>
      <c r="AD97" s="618"/>
      <c r="AE97" s="612"/>
      <c r="AF97" s="612"/>
      <c r="AG97" s="612"/>
      <c r="AH97" s="412"/>
      <c r="AI97" s="613"/>
      <c r="AJ97" s="613"/>
      <c r="AK97" s="613"/>
      <c r="AL97" s="613"/>
      <c r="AM97" s="613"/>
      <c r="AN97" s="610" t="s">
        <v>371</v>
      </c>
      <c r="AO97" s="614"/>
      <c r="AP97" s="614"/>
      <c r="AQ97" s="614"/>
      <c r="AR97" s="614"/>
      <c r="AS97" s="614"/>
      <c r="AT97" s="611" t="s">
        <v>371</v>
      </c>
      <c r="AU97" s="614"/>
      <c r="AV97" s="614"/>
      <c r="AW97" s="614"/>
      <c r="AX97" s="614"/>
      <c r="AY97" s="614"/>
      <c r="AZ97" s="619"/>
      <c r="BA97" s="423"/>
      <c r="BB97" s="417"/>
      <c r="BC97" s="417"/>
      <c r="BD97" s="417"/>
      <c r="BE97" s="417"/>
      <c r="BF97" s="417"/>
      <c r="BG97" s="417"/>
      <c r="BH97" s="417"/>
      <c r="BI97" s="417"/>
      <c r="BJ97" s="416"/>
      <c r="BK97" s="417"/>
      <c r="BL97" s="612"/>
      <c r="BM97" s="612"/>
      <c r="BN97" s="612"/>
      <c r="BO97" s="417"/>
      <c r="BP97" s="419"/>
      <c r="BQ97" s="419"/>
      <c r="BR97" s="419"/>
      <c r="BS97" s="419"/>
      <c r="BT97" s="419"/>
      <c r="BU97" s="417"/>
      <c r="BV97" s="419"/>
      <c r="BW97" s="419"/>
      <c r="BX97" s="419"/>
      <c r="BY97" s="419"/>
      <c r="BZ97" s="419"/>
      <c r="CA97" s="420"/>
      <c r="CB97" s="419"/>
      <c r="CC97" s="419"/>
      <c r="CD97" s="419"/>
      <c r="CE97" s="419"/>
      <c r="CF97" s="419"/>
      <c r="CG97" s="215"/>
      <c r="CH97" s="670"/>
      <c r="CI97" s="670"/>
      <c r="CJ97" s="670"/>
    </row>
    <row r="98" spans="1:88" ht="15" customHeight="1">
      <c r="A98" s="173"/>
      <c r="B98" s="671"/>
      <c r="C98" s="671"/>
      <c r="D98" s="671"/>
      <c r="E98" s="662"/>
      <c r="F98" s="663"/>
      <c r="G98" s="654"/>
      <c r="H98" s="666"/>
      <c r="I98" s="666"/>
      <c r="J98" s="666"/>
      <c r="K98" s="666"/>
      <c r="L98" s="666"/>
      <c r="M98" s="666"/>
      <c r="N98" s="666"/>
      <c r="O98" s="666"/>
      <c r="P98" s="666"/>
      <c r="Q98" s="666"/>
      <c r="R98" s="666"/>
      <c r="S98" s="666"/>
      <c r="T98" s="666"/>
      <c r="U98" s="666"/>
      <c r="V98" s="666"/>
      <c r="W98" s="666"/>
      <c r="X98" s="666"/>
      <c r="Y98" s="666"/>
      <c r="Z98" s="666"/>
      <c r="AA98" s="667"/>
      <c r="AB98" s="667"/>
      <c r="AC98" s="667"/>
      <c r="AD98" s="618"/>
      <c r="AE98" s="409" t="str">
        <f>IF(LEN(VLOOKUP(AA92,suvaha!$D$8:$H$27,3,FALSE))&lt;11,"",LEFT(RIGHT(VLOOKUP(AA92,suvaha!$D$8:$H$27,3,FALSE),11),1))</f>
        <v/>
      </c>
      <c r="AF98" s="211" t="s">
        <v>371</v>
      </c>
      <c r="AG98" s="409" t="str">
        <f>IF(LEN(VLOOKUP(AA92,suvaha!$D$8:$H$27,3,FALSE))&lt;10,"",LEFT(RIGHT(VLOOKUP(AA92,suvaha!$D$8:$H$27,3,FALSE),10),1))</f>
        <v/>
      </c>
      <c r="AH98" s="411" t="s">
        <v>371</v>
      </c>
      <c r="AI98" s="409" t="str">
        <f>IF(LEN(VLOOKUP(AA92,suvaha!$D$8:$H$27,3,FALSE))&lt;9,"",LEFT(RIGHT(VLOOKUP(AA92,suvaha!$D$8:$H$27,3,FALSE),9),1))</f>
        <v/>
      </c>
      <c r="AJ98" s="211" t="s">
        <v>371</v>
      </c>
      <c r="AK98" s="409" t="str">
        <f>IF(LEN(VLOOKUP(AA92,suvaha!$D$8:$F$27,3,FALSE))&lt;8,"",LEFT(RIGHT(VLOOKUP(AA92,suvaha!$D$8:$F$27,3,FALSE),8),1))</f>
        <v/>
      </c>
      <c r="AL98" s="411" t="s">
        <v>371</v>
      </c>
      <c r="AM98" s="409" t="str">
        <f>IF(LEN(VLOOKUP(AA92,suvaha!$D$8:$H$27,3,FALSE))&lt;7,"",LEFT(RIGHT(VLOOKUP(AA92,suvaha!$D$8:$H$27,3,FALSE),7),1))</f>
        <v>5</v>
      </c>
      <c r="AN98" s="610"/>
      <c r="AO98" s="409" t="str">
        <f>IF(LEN(VLOOKUP(AA92,suvaha!$D$8:$H$27,3,FALSE))&lt;6,"",LEFT(RIGHT(VLOOKUP(AA92,suvaha!$D$8:$H$27,3,FALSE),6),1))</f>
        <v>2</v>
      </c>
      <c r="AP98" s="411" t="s">
        <v>371</v>
      </c>
      <c r="AQ98" s="409" t="str">
        <f>IF(LEN(VLOOKUP(AA92,suvaha!$D$8:$H$27,3,FALSE))&lt;5,"",LEFT(RIGHT(VLOOKUP(AA92,suvaha!$D$8:$H$27,3,FALSE),5),1))</f>
        <v>5</v>
      </c>
      <c r="AR98" s="411" t="s">
        <v>371</v>
      </c>
      <c r="AS98" s="409" t="str">
        <f>IF(LEN(VLOOKUP(AA92,suvaha!$D$8:$H$27,3,FALSE))&lt;4,"",LEFT(RIGHT(VLOOKUP(AA92,suvaha!$D$8:$H$27,3,FALSE),4),1))</f>
        <v>4</v>
      </c>
      <c r="AT98" s="611"/>
      <c r="AU98" s="409" t="str">
        <f>IF(LEN(VLOOKUP(AA92,suvaha!$D$8:$H$27,3,FALSE))&lt;3,"",LEFT(RIGHT(VLOOKUP(AA92,suvaha!$D$8:$H$27,3,FALSE),3),1))</f>
        <v>7</v>
      </c>
      <c r="AV98" s="411" t="s">
        <v>371</v>
      </c>
      <c r="AW98" s="409" t="str">
        <f>IF(LEN(VLOOKUP(AA92,suvaha!$D$8:$H$27,3,FALSE))&lt;2,"",LEFT(RIGHT(VLOOKUP(AA92,suvaha!$D$8:$H$27,3,FALSE),2),1))</f>
        <v>1</v>
      </c>
      <c r="AX98" s="411" t="s">
        <v>371</v>
      </c>
      <c r="AY98" s="409" t="str">
        <f>IF(VLOOKUP(AA92,suvaha!$D$8:$H$27,3,FALSE)=0,"",IF(LEN(VLOOKUP(AA92,suvaha!$D$8:$H$27,3,FALSE))&lt;1,"",LEFT(RIGHT(VLOOKUP(AA92,suvaha!$D$8:$H$27,3,FALSE),1),1)))</f>
        <v>3</v>
      </c>
      <c r="AZ98" s="619"/>
      <c r="BA98" s="423"/>
      <c r="BB98" s="417"/>
      <c r="BC98" s="417"/>
      <c r="BD98" s="417"/>
      <c r="BE98" s="417"/>
      <c r="BF98" s="417"/>
      <c r="BG98" s="417"/>
      <c r="BH98" s="417"/>
      <c r="BI98" s="417"/>
      <c r="BJ98" s="416"/>
      <c r="BK98" s="417"/>
      <c r="BL98" s="409" t="str">
        <f>IF(LEN(VLOOKUP(AA92,suvaha!$D$8:$H$27,5,FALSE))&lt;11,"",LEFT(RIGHT(VLOOKUP(AA92,suvaha!$D$8:$H$27,5,FALSE),11),1))</f>
        <v/>
      </c>
      <c r="BM98" s="211" t="s">
        <v>371</v>
      </c>
      <c r="BN98" s="409" t="str">
        <f>IF(LEN(VLOOKUP(AA92,suvaha!$D$8:$H$27,5,FALSE))&lt;10,"",LEFT(RIGHT(VLOOKUP(AA92,suvaha!$D$8:$H$27,5,FALSE),10),1))</f>
        <v/>
      </c>
      <c r="BO98" s="417" t="s">
        <v>371</v>
      </c>
      <c r="BP98" s="409" t="str">
        <f>IF(LEN(VLOOKUP(AA92,suvaha!$D$8:$H$27,5,FALSE))&lt;9,"",LEFT(RIGHT(VLOOKUP(AA92,suvaha!$D$8:$H$27,5,FALSE),9),1))</f>
        <v/>
      </c>
      <c r="BQ98" s="411" t="s">
        <v>371</v>
      </c>
      <c r="BR98" s="409" t="str">
        <f>IF(LEN(VLOOKUP(AA92,suvaha!$D$8:$H$27,5,FALSE))&lt;8,"",LEFT(RIGHT(VLOOKUP(AA92,suvaha!$D$8:$H$27,5,FALSE),8),1))</f>
        <v/>
      </c>
      <c r="BS98" s="411" t="s">
        <v>371</v>
      </c>
      <c r="BT98" s="409" t="str">
        <f>IF(LEN(VLOOKUP(AA92,suvaha!$D$8:$H$27,5,FALSE))&lt;7,"",LEFT(RIGHT(VLOOKUP(AA92,suvaha!$D$8:$H$27,5,FALSE),7),1))</f>
        <v>4</v>
      </c>
      <c r="BU98" s="417" t="s">
        <v>371</v>
      </c>
      <c r="BV98" s="409" t="str">
        <f>IF(LEN(VLOOKUP(AA92,suvaha!$D$8:$H$27,5,FALSE))&lt;6,"",LEFT(RIGHT(VLOOKUP(AA92,suvaha!$D$8:$H$27,5,FALSE),6),1))</f>
        <v>8</v>
      </c>
      <c r="BW98" s="411" t="s">
        <v>371</v>
      </c>
      <c r="BX98" s="409" t="str">
        <f>IF(LEN(VLOOKUP(AA92,suvaha!$D$8:$H$27,5,FALSE))&lt;5,"",LEFT(RIGHT(VLOOKUP(AA92,suvaha!$D$8:$H$27,5,FALSE),5),1))</f>
        <v>2</v>
      </c>
      <c r="BY98" s="411" t="s">
        <v>371</v>
      </c>
      <c r="BZ98" s="409" t="str">
        <f>IF(LEN(VLOOKUP(AA92,suvaha!$D$8:$H$27,5,FALSE))&lt;4,"",LEFT(RIGHT(VLOOKUP(AA92,suvaha!$D$8:$H$27,5,FALSE),4),1))</f>
        <v>3</v>
      </c>
      <c r="CA98" s="420" t="s">
        <v>371</v>
      </c>
      <c r="CB98" s="409" t="str">
        <f>IF(LEN(VLOOKUP(AA92,suvaha!$D$8:$H$27,5,FALSE))&lt;3,"",LEFT(RIGHT(VLOOKUP(AA92,suvaha!$D$8:$H$27,5,FALSE),3),1))</f>
        <v>3</v>
      </c>
      <c r="CC98" s="411" t="s">
        <v>371</v>
      </c>
      <c r="CD98" s="409" t="str">
        <f>IF(LEN(VLOOKUP(AA92,suvaha!$D$8:$H$27,5,FALSE))&lt;2,"",LEFT(RIGHT(VLOOKUP(AA92,suvaha!$D$8:$H$27,5,FALSE),2),1))</f>
        <v>2</v>
      </c>
      <c r="CE98" s="411" t="s">
        <v>773</v>
      </c>
      <c r="CF98" s="409" t="str">
        <f>IF(VLOOKUP(AA92,suvaha!$D$8:$H$27,5,FALSE)=0,"",IF(LEN(VLOOKUP(AA92,suvaha!$D$8:$H$27,5,FALSE))&lt;1,"",LEFT(RIGHT(VLOOKUP(AA92,suvaha!$D$8:$H$27,5,FALSE),1),1)))</f>
        <v>8</v>
      </c>
      <c r="CG98" s="215"/>
      <c r="CH98" s="670"/>
      <c r="CI98" s="670"/>
      <c r="CJ98" s="670"/>
    </row>
    <row r="99" spans="1:88" ht="3" customHeight="1">
      <c r="A99" s="173"/>
      <c r="B99" s="671"/>
      <c r="C99" s="671"/>
      <c r="D99" s="671"/>
      <c r="E99" s="664"/>
      <c r="F99" s="665"/>
      <c r="G99" s="654"/>
      <c r="H99" s="666"/>
      <c r="I99" s="666"/>
      <c r="J99" s="666"/>
      <c r="K99" s="666"/>
      <c r="L99" s="666"/>
      <c r="M99" s="666"/>
      <c r="N99" s="666"/>
      <c r="O99" s="666"/>
      <c r="P99" s="666"/>
      <c r="Q99" s="666"/>
      <c r="R99" s="666"/>
      <c r="S99" s="666"/>
      <c r="T99" s="666"/>
      <c r="U99" s="666"/>
      <c r="V99" s="666"/>
      <c r="W99" s="666"/>
      <c r="X99" s="666"/>
      <c r="Y99" s="666"/>
      <c r="Z99" s="666"/>
      <c r="AA99" s="667"/>
      <c r="AB99" s="667"/>
      <c r="AC99" s="667"/>
      <c r="AD99" s="637"/>
      <c r="AE99" s="637"/>
      <c r="AF99" s="637"/>
      <c r="AG99" s="637"/>
      <c r="AH99" s="637"/>
      <c r="AI99" s="637"/>
      <c r="AJ99" s="637"/>
      <c r="AK99" s="637"/>
      <c r="AL99" s="637"/>
      <c r="AM99" s="637"/>
      <c r="AN99" s="637"/>
      <c r="AO99" s="637"/>
      <c r="AP99" s="637"/>
      <c r="AQ99" s="637"/>
      <c r="AR99" s="637"/>
      <c r="AS99" s="637"/>
      <c r="AT99" s="637"/>
      <c r="AU99" s="637"/>
      <c r="AV99" s="637"/>
      <c r="AW99" s="637"/>
      <c r="AX99" s="637"/>
      <c r="AY99" s="637"/>
      <c r="AZ99" s="637"/>
      <c r="BA99" s="424"/>
      <c r="BB99" s="270"/>
      <c r="BC99" s="270"/>
      <c r="BD99" s="270"/>
      <c r="BE99" s="270"/>
      <c r="BF99" s="270"/>
      <c r="BG99" s="270"/>
      <c r="BH99" s="270"/>
      <c r="BI99" s="270"/>
      <c r="BJ99" s="418"/>
      <c r="BK99" s="270"/>
      <c r="BL99" s="270"/>
      <c r="BM99" s="270"/>
      <c r="BN99" s="270"/>
      <c r="BO99" s="270"/>
      <c r="BP99" s="270"/>
      <c r="BQ99" s="270"/>
      <c r="BR99" s="270"/>
      <c r="BS99" s="270"/>
      <c r="BT99" s="270"/>
      <c r="BU99" s="270"/>
      <c r="BV99" s="270"/>
      <c r="BW99" s="270"/>
      <c r="BX99" s="270"/>
      <c r="BY99" s="270"/>
      <c r="BZ99" s="270"/>
      <c r="CA99" s="270"/>
      <c r="CB99" s="270"/>
      <c r="CC99" s="270"/>
      <c r="CD99" s="270"/>
      <c r="CE99" s="270"/>
      <c r="CF99" s="270"/>
      <c r="CG99" s="214"/>
      <c r="CH99" s="670"/>
      <c r="CI99" s="670"/>
      <c r="CJ99" s="670"/>
    </row>
    <row r="100" spans="1:88" s="206" customFormat="1" ht="3" customHeight="1">
      <c r="A100" s="173"/>
      <c r="B100" s="671"/>
      <c r="C100" s="671"/>
      <c r="D100" s="671"/>
      <c r="E100" s="650" t="s">
        <v>27</v>
      </c>
      <c r="F100" s="651"/>
      <c r="G100" s="654"/>
      <c r="H100" s="656" t="str">
        <f>Index!C63</f>
        <v>Pozemky (031) - 092A</v>
      </c>
      <c r="I100" s="656"/>
      <c r="J100" s="656"/>
      <c r="K100" s="656"/>
      <c r="L100" s="656"/>
      <c r="M100" s="656"/>
      <c r="N100" s="656"/>
      <c r="O100" s="656"/>
      <c r="P100" s="656"/>
      <c r="Q100" s="656"/>
      <c r="R100" s="656"/>
      <c r="S100" s="656"/>
      <c r="T100" s="656"/>
      <c r="U100" s="656"/>
      <c r="V100" s="656"/>
      <c r="W100" s="656"/>
      <c r="X100" s="656"/>
      <c r="Y100" s="656"/>
      <c r="Z100" s="656"/>
      <c r="AA100" s="658" t="s">
        <v>783</v>
      </c>
      <c r="AB100" s="658"/>
      <c r="AC100" s="658"/>
      <c r="AD100" s="617"/>
      <c r="AE100" s="617"/>
      <c r="AF100" s="617"/>
      <c r="AG100" s="617"/>
      <c r="AH100" s="617"/>
      <c r="AI100" s="617"/>
      <c r="AJ100" s="617"/>
      <c r="AK100" s="617"/>
      <c r="AL100" s="617"/>
      <c r="AM100" s="617"/>
      <c r="AN100" s="617"/>
      <c r="AO100" s="617"/>
      <c r="AP100" s="617"/>
      <c r="AQ100" s="617"/>
      <c r="AR100" s="617"/>
      <c r="AS100" s="617"/>
      <c r="AT100" s="617"/>
      <c r="AU100" s="617"/>
      <c r="AV100" s="617"/>
      <c r="AW100" s="617"/>
      <c r="AX100" s="617"/>
      <c r="AY100" s="617"/>
      <c r="AZ100" s="617"/>
      <c r="BA100" s="659"/>
      <c r="BB100" s="659"/>
      <c r="BC100" s="659"/>
      <c r="BD100" s="659"/>
      <c r="BE100" s="659"/>
      <c r="BF100" s="659"/>
      <c r="BG100" s="659"/>
      <c r="BH100" s="659"/>
      <c r="BI100" s="659"/>
      <c r="BJ100" s="659"/>
      <c r="BK100" s="659"/>
      <c r="BL100" s="659"/>
      <c r="BM100" s="659"/>
      <c r="BN100" s="659"/>
      <c r="BO100" s="659"/>
      <c r="BP100" s="659"/>
      <c r="BQ100" s="659"/>
      <c r="BR100" s="264"/>
      <c r="BS100" s="264"/>
      <c r="BT100" s="264"/>
      <c r="BU100" s="264"/>
      <c r="BV100" s="264"/>
      <c r="BW100" s="421"/>
      <c r="BX100" s="264"/>
      <c r="BY100" s="264"/>
      <c r="BZ100" s="264"/>
      <c r="CA100" s="264"/>
      <c r="CB100" s="264"/>
      <c r="CC100" s="264"/>
      <c r="CD100" s="264"/>
      <c r="CE100" s="264"/>
      <c r="CF100" s="264"/>
      <c r="CG100" s="209"/>
      <c r="CH100" s="670"/>
      <c r="CI100" s="670"/>
      <c r="CJ100" s="670"/>
    </row>
    <row r="101" spans="1:88" s="206" customFormat="1" ht="3" customHeight="1">
      <c r="A101" s="173"/>
      <c r="B101" s="671"/>
      <c r="C101" s="671"/>
      <c r="D101" s="671"/>
      <c r="E101" s="650"/>
      <c r="F101" s="651"/>
      <c r="G101" s="654"/>
      <c r="H101" s="656"/>
      <c r="I101" s="656"/>
      <c r="J101" s="656"/>
      <c r="K101" s="656"/>
      <c r="L101" s="656"/>
      <c r="M101" s="656"/>
      <c r="N101" s="656"/>
      <c r="O101" s="656"/>
      <c r="P101" s="656"/>
      <c r="Q101" s="656"/>
      <c r="R101" s="656"/>
      <c r="S101" s="656"/>
      <c r="T101" s="656"/>
      <c r="U101" s="656"/>
      <c r="V101" s="656"/>
      <c r="W101" s="656"/>
      <c r="X101" s="656"/>
      <c r="Y101" s="656"/>
      <c r="Z101" s="656"/>
      <c r="AA101" s="658"/>
      <c r="AB101" s="658"/>
      <c r="AC101" s="658"/>
      <c r="AD101" s="618"/>
      <c r="AE101" s="612"/>
      <c r="AF101" s="612"/>
      <c r="AG101" s="612"/>
      <c r="AH101" s="412"/>
      <c r="AI101" s="613"/>
      <c r="AJ101" s="613"/>
      <c r="AK101" s="613"/>
      <c r="AL101" s="613"/>
      <c r="AM101" s="613"/>
      <c r="AN101" s="610"/>
      <c r="AO101" s="614"/>
      <c r="AP101" s="614"/>
      <c r="AQ101" s="614"/>
      <c r="AR101" s="614"/>
      <c r="AS101" s="614"/>
      <c r="AT101" s="611"/>
      <c r="AU101" s="614"/>
      <c r="AV101" s="614"/>
      <c r="AW101" s="614"/>
      <c r="AX101" s="614"/>
      <c r="AY101" s="614"/>
      <c r="AZ101" s="619"/>
      <c r="BA101" s="618"/>
      <c r="BB101" s="612"/>
      <c r="BC101" s="612"/>
      <c r="BD101" s="612"/>
      <c r="BE101" s="412"/>
      <c r="BF101" s="613"/>
      <c r="BG101" s="613"/>
      <c r="BH101" s="613"/>
      <c r="BI101" s="613"/>
      <c r="BJ101" s="613"/>
      <c r="BK101" s="610"/>
      <c r="BL101" s="614"/>
      <c r="BM101" s="614"/>
      <c r="BN101" s="614"/>
      <c r="BO101" s="614"/>
      <c r="BP101" s="614"/>
      <c r="BQ101" s="611"/>
      <c r="BR101" s="614"/>
      <c r="BS101" s="614"/>
      <c r="BT101" s="614"/>
      <c r="BU101" s="614"/>
      <c r="BV101" s="614"/>
      <c r="BW101" s="416"/>
      <c r="BX101" s="417"/>
      <c r="BY101" s="417"/>
      <c r="BZ101" s="417"/>
      <c r="CA101" s="417"/>
      <c r="CB101" s="417"/>
      <c r="CC101" s="417"/>
      <c r="CD101" s="417"/>
      <c r="CE101" s="417"/>
      <c r="CF101" s="417"/>
      <c r="CG101" s="210"/>
      <c r="CH101" s="670"/>
      <c r="CI101" s="670"/>
      <c r="CJ101" s="670"/>
    </row>
    <row r="102" spans="1:88" ht="15" customHeight="1">
      <c r="A102" s="173"/>
      <c r="B102" s="671"/>
      <c r="C102" s="671"/>
      <c r="D102" s="671"/>
      <c r="E102" s="650"/>
      <c r="F102" s="651"/>
      <c r="G102" s="654"/>
      <c r="H102" s="656"/>
      <c r="I102" s="656"/>
      <c r="J102" s="656"/>
      <c r="K102" s="656"/>
      <c r="L102" s="656"/>
      <c r="M102" s="656"/>
      <c r="N102" s="656"/>
      <c r="O102" s="656"/>
      <c r="P102" s="656"/>
      <c r="Q102" s="656"/>
      <c r="R102" s="656"/>
      <c r="S102" s="656"/>
      <c r="T102" s="656"/>
      <c r="U102" s="656"/>
      <c r="V102" s="656"/>
      <c r="W102" s="656"/>
      <c r="X102" s="656"/>
      <c r="Y102" s="656"/>
      <c r="Z102" s="656"/>
      <c r="AA102" s="658"/>
      <c r="AB102" s="658"/>
      <c r="AC102" s="658"/>
      <c r="AD102" s="618"/>
      <c r="AE102" s="409" t="str">
        <f>IF(LEN(VLOOKUP(AA100,suvaha!$D$8:$H$27,2,FALSE))&lt;11,"",LEFT(RIGHT(VLOOKUP(AA100,suvaha!$D$8:$H$27,2,FALSE),11),1))</f>
        <v/>
      </c>
      <c r="AF102" s="211"/>
      <c r="AG102" s="409" t="str">
        <f>IF(LEN(VLOOKUP(AA100,suvaha!$D$8:$H$27,2,FALSE))&lt;10,"",LEFT(RIGHT(VLOOKUP(AA100,suvaha!$D$8:$H$27,2,FALSE),10),1))</f>
        <v/>
      </c>
      <c r="AH102" s="411"/>
      <c r="AI102" s="409" t="str">
        <f>IF(LEN(VLOOKUP(AA100,suvaha!$D$8:$H$27,2,FALSE))&lt;9,"",LEFT(RIGHT(VLOOKUP(AA100,suvaha!$D$8:$H$27,2,FALSE),9),1))</f>
        <v/>
      </c>
      <c r="AJ102" s="211"/>
      <c r="AK102" s="409" t="str">
        <f>IF(LEN(VLOOKUP(AA100,suvaha!$D$8:$H$27,2,FALSE))&lt;8,"",LEFT(RIGHT(VLOOKUP(AA100,suvaha!$D$8:$H$27,2,FALSE),8),1))</f>
        <v/>
      </c>
      <c r="AL102" s="411"/>
      <c r="AM102" s="409" t="str">
        <f>IF(LEN(VLOOKUP(AA100,suvaha!$D$8:$H$27,2,FALSE))&lt;7,"",LEFT(RIGHT(VLOOKUP(AA100,suvaha!$D$8:$H$27,2,FALSE),7),1))</f>
        <v/>
      </c>
      <c r="AN102" s="610"/>
      <c r="AO102" s="409" t="str">
        <f>IF(LEN(VLOOKUP(AA100,suvaha!$D$8:$H$27,2,FALSE))&lt;6,"",LEFT(RIGHT(VLOOKUP(AA100,suvaha!$D$8:$H$27,2,FALSE),6),1))</f>
        <v/>
      </c>
      <c r="AP102" s="411"/>
      <c r="AQ102" s="409" t="str">
        <f>IF(LEN(VLOOKUP(AA100,suvaha!$D$8:$H$27,2,FALSE))&lt;5,"",LEFT(RIGHT(VLOOKUP(AA100,suvaha!$D$8:$H$27,2,FALSE),5),1))</f>
        <v/>
      </c>
      <c r="AR102" s="411"/>
      <c r="AS102" s="409" t="str">
        <f>IF(LEN(VLOOKUP(AA100,suvaha!$D$8:$H$27,2,FALSE))&lt;4,"",LEFT(RIGHT(VLOOKUP(AA100,suvaha!$D$8:$H$27,2,FALSE),4),1))</f>
        <v/>
      </c>
      <c r="AT102" s="611"/>
      <c r="AU102" s="409" t="str">
        <f>IF(LEN(VLOOKUP(AA100,suvaha!$D$8:$H$27,2,FALSE))&lt;3,"",LEFT(RIGHT(VLOOKUP(AA100,suvaha!$D$8:$H$27,2,FALSE),3),1))</f>
        <v/>
      </c>
      <c r="AV102" s="411"/>
      <c r="AW102" s="409" t="str">
        <f>IF(LEN(VLOOKUP(AA100,suvaha!$D$8:$H$27,2,FALSE))&lt;2,"",LEFT(RIGHT(VLOOKUP(AA100,suvaha!$D$8:$H$27,2,FALSE),2),1))</f>
        <v/>
      </c>
      <c r="AX102" s="411"/>
      <c r="AY102" s="409" t="str">
        <f>IF(VLOOKUP(AA100,suvaha!$D$8:$H$27,2,FALSE)=0,"",IF(LEN(VLOOKUP(AA100,suvaha!$D$8:$H$27,2,FALSE))&lt;1,"",LEFT(RIGHT(VLOOKUP(AA100,suvaha!$D$8:$H$27,2,FALSE),1),1)))</f>
        <v/>
      </c>
      <c r="AZ102" s="619"/>
      <c r="BA102" s="618"/>
      <c r="BB102" s="409" t="str">
        <f>IF(LEN(VLOOKUP(AA100,suvaha!$D$8:$H$27,4,FALSE))&lt;11,"",LEFT(RIGHT(VLOOKUP(AA100,suvaha!$D$8:$H$27,4,FALSE),11),1))</f>
        <v/>
      </c>
      <c r="BC102" s="211"/>
      <c r="BD102" s="409" t="str">
        <f>IF(LEN(VLOOKUP(AA100,suvaha!$D$8:$H$27,4,FALSE))&lt;10,"",LEFT(RIGHT(VLOOKUP(AA100,suvaha!$D$8:$H$27,4,FALSE),10),1))</f>
        <v/>
      </c>
      <c r="BE102" s="411"/>
      <c r="BF102" s="409" t="str">
        <f>IF(LEN(VLOOKUP(AA100,suvaha!$D$8:$H$27,4,FALSE))&lt;9,"",LEFT(RIGHT(VLOOKUP(AA100,suvaha!$D$8:$H$27,4,FALSE),9),1))</f>
        <v/>
      </c>
      <c r="BG102" s="211"/>
      <c r="BH102" s="409" t="str">
        <f>IF(LEN(VLOOKUP(AA100,suvaha!$D$8:$H$27,4,FALSE))&lt;8,"",LEFT(RIGHT(VLOOKUP(AA100,suvaha!$D$8:$H$27,4,FALSE),8),1))</f>
        <v/>
      </c>
      <c r="BI102" s="411"/>
      <c r="BJ102" s="409" t="str">
        <f>IF(LEN(VLOOKUP(AA100,suvaha!$D$8:$H$27,4,FALSE))&lt;7,"",LEFT(RIGHT(VLOOKUP(AA100,suvaha!$D$8:$H$27,4,FALSE),7),1))</f>
        <v/>
      </c>
      <c r="BK102" s="610"/>
      <c r="BL102" s="409" t="str">
        <f>IF(LEN(VLOOKUP(AA100,suvaha!$D$8:$H$27,4,FALSE))&lt;6,"",LEFT(RIGHT(VLOOKUP(AA100,suvaha!$D$8:$H$27,4,FALSE),6),1))</f>
        <v/>
      </c>
      <c r="BM102" s="411"/>
      <c r="BN102" s="409" t="str">
        <f>IF(LEN(VLOOKUP(AA100,suvaha!$D$8:$H$27,4,FALSE))&lt;5,"",LEFT(RIGHT(VLOOKUP(AA100,suvaha!$D$8:$H$27,4,FALSE),5),1))</f>
        <v/>
      </c>
      <c r="BO102" s="411"/>
      <c r="BP102" s="409" t="str">
        <f>IF(LEN(VLOOKUP(AA100,suvaha!$D$8:$H$27,4,FALSE))&lt;4,"",LEFT(RIGHT(VLOOKUP(AA100,suvaha!$D$8:$H$27,4,FALSE),4),1))</f>
        <v/>
      </c>
      <c r="BQ102" s="611"/>
      <c r="BR102" s="409" t="str">
        <f>IF(LEN(VLOOKUP(AA100,suvaha!$D$8:$H$27,4,FALSE))&lt;3,"",LEFT(RIGHT(VLOOKUP(AA100,suvaha!$D$8:$H$27,4,FALSE),3),1))</f>
        <v/>
      </c>
      <c r="BS102" s="411"/>
      <c r="BT102" s="409" t="str">
        <f>IF(LEN(VLOOKUP(AA100,suvaha!$D$8:$H$27,4,FALSE))&lt;2,"",LEFT(RIGHT(VLOOKUP(AA100,suvaha!$D$8:$H$27,4,FALSE),2),1))</f>
        <v/>
      </c>
      <c r="BU102" s="411"/>
      <c r="BV102" s="409" t="str">
        <f>IF(VLOOKUP(AA100,suvaha!$D$8:$H$27,4,FALSE)=0,"",IF(LEN(VLOOKUP(AA100,suvaha!$D$8:$H$27,4,FALSE))&lt;1,"",LEFT(RIGHT(VLOOKUP(AA100,suvaha!$D$8:$H$27,4,FALSE),1),1)))</f>
        <v/>
      </c>
      <c r="BW102" s="416"/>
      <c r="BX102" s="417"/>
      <c r="BY102" s="417"/>
      <c r="BZ102" s="417"/>
      <c r="CA102" s="417"/>
      <c r="CB102" s="417"/>
      <c r="CC102" s="417"/>
      <c r="CD102" s="417"/>
      <c r="CE102" s="417"/>
      <c r="CF102" s="417"/>
      <c r="CG102" s="210"/>
      <c r="CH102" s="670"/>
      <c r="CI102" s="670"/>
      <c r="CJ102" s="670"/>
    </row>
    <row r="103" spans="1:88" ht="3" customHeight="1">
      <c r="A103" s="173"/>
      <c r="B103" s="671"/>
      <c r="C103" s="671"/>
      <c r="D103" s="671"/>
      <c r="E103" s="650"/>
      <c r="F103" s="651"/>
      <c r="G103" s="654"/>
      <c r="H103" s="656"/>
      <c r="I103" s="656"/>
      <c r="J103" s="656"/>
      <c r="K103" s="656"/>
      <c r="L103" s="656"/>
      <c r="M103" s="656"/>
      <c r="N103" s="656"/>
      <c r="O103" s="656"/>
      <c r="P103" s="656"/>
      <c r="Q103" s="656"/>
      <c r="R103" s="656"/>
      <c r="S103" s="656"/>
      <c r="T103" s="656"/>
      <c r="U103" s="656"/>
      <c r="V103" s="656"/>
      <c r="W103" s="656"/>
      <c r="X103" s="656"/>
      <c r="Y103" s="656"/>
      <c r="Z103" s="656"/>
      <c r="AA103" s="658"/>
      <c r="AB103" s="658"/>
      <c r="AC103" s="658"/>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7"/>
      <c r="AZ103" s="637"/>
      <c r="BA103" s="638"/>
      <c r="BB103" s="638"/>
      <c r="BC103" s="638"/>
      <c r="BD103" s="638"/>
      <c r="BE103" s="638"/>
      <c r="BF103" s="638"/>
      <c r="BG103" s="638"/>
      <c r="BH103" s="638"/>
      <c r="BI103" s="638"/>
      <c r="BJ103" s="638"/>
      <c r="BK103" s="638"/>
      <c r="BL103" s="638"/>
      <c r="BM103" s="638"/>
      <c r="BN103" s="638"/>
      <c r="BO103" s="638"/>
      <c r="BP103" s="638"/>
      <c r="BQ103" s="638"/>
      <c r="BR103" s="270"/>
      <c r="BS103" s="270"/>
      <c r="BT103" s="270"/>
      <c r="BU103" s="270"/>
      <c r="BV103" s="270"/>
      <c r="BW103" s="418"/>
      <c r="BX103" s="270"/>
      <c r="BY103" s="270"/>
      <c r="BZ103" s="270"/>
      <c r="CA103" s="270"/>
      <c r="CB103" s="270"/>
      <c r="CC103" s="270"/>
      <c r="CD103" s="270"/>
      <c r="CE103" s="270"/>
      <c r="CF103" s="270"/>
      <c r="CG103" s="214"/>
      <c r="CH103" s="670"/>
      <c r="CI103" s="670"/>
      <c r="CJ103" s="670"/>
    </row>
    <row r="104" spans="1:88" ht="3" customHeight="1">
      <c r="A104" s="173"/>
      <c r="B104" s="671"/>
      <c r="C104" s="671"/>
      <c r="D104" s="671"/>
      <c r="E104" s="650"/>
      <c r="F104" s="651"/>
      <c r="G104" s="654"/>
      <c r="H104" s="656"/>
      <c r="I104" s="656"/>
      <c r="J104" s="656"/>
      <c r="K104" s="656"/>
      <c r="L104" s="656"/>
      <c r="M104" s="656"/>
      <c r="N104" s="656"/>
      <c r="O104" s="656"/>
      <c r="P104" s="656"/>
      <c r="Q104" s="656"/>
      <c r="R104" s="656"/>
      <c r="S104" s="656"/>
      <c r="T104" s="656"/>
      <c r="U104" s="656"/>
      <c r="V104" s="656"/>
      <c r="W104" s="656"/>
      <c r="X104" s="656"/>
      <c r="Y104" s="656"/>
      <c r="Z104" s="656"/>
      <c r="AA104" s="658"/>
      <c r="AB104" s="658"/>
      <c r="AC104" s="658"/>
      <c r="AD104" s="617"/>
      <c r="AE104" s="617"/>
      <c r="AF104" s="617"/>
      <c r="AG104" s="617"/>
      <c r="AH104" s="617"/>
      <c r="AI104" s="617"/>
      <c r="AJ104" s="617"/>
      <c r="AK104" s="617"/>
      <c r="AL104" s="617"/>
      <c r="AM104" s="617"/>
      <c r="AN104" s="617"/>
      <c r="AO104" s="617"/>
      <c r="AP104" s="617"/>
      <c r="AQ104" s="617"/>
      <c r="AR104" s="617"/>
      <c r="AS104" s="617"/>
      <c r="AT104" s="617"/>
      <c r="AU104" s="617"/>
      <c r="AV104" s="617"/>
      <c r="AW104" s="617"/>
      <c r="AX104" s="617"/>
      <c r="AY104" s="617"/>
      <c r="AZ104" s="617"/>
      <c r="BA104" s="422"/>
      <c r="BB104" s="264"/>
      <c r="BC104" s="264"/>
      <c r="BD104" s="264"/>
      <c r="BE104" s="264"/>
      <c r="BF104" s="264"/>
      <c r="BG104" s="264"/>
      <c r="BH104" s="264"/>
      <c r="BI104" s="264"/>
      <c r="BJ104" s="421"/>
      <c r="BK104" s="264"/>
      <c r="BL104" s="264"/>
      <c r="BM104" s="264"/>
      <c r="BN104" s="264"/>
      <c r="BO104" s="264"/>
      <c r="BP104" s="264"/>
      <c r="BQ104" s="264"/>
      <c r="BR104" s="264"/>
      <c r="BS104" s="264"/>
      <c r="BT104" s="264"/>
      <c r="BU104" s="264"/>
      <c r="BV104" s="264"/>
      <c r="BW104" s="264"/>
      <c r="BX104" s="264"/>
      <c r="BY104" s="264"/>
      <c r="BZ104" s="264"/>
      <c r="CA104" s="264"/>
      <c r="CB104" s="264"/>
      <c r="CC104" s="264"/>
      <c r="CD104" s="264"/>
      <c r="CE104" s="264"/>
      <c r="CF104" s="264"/>
      <c r="CG104" s="209"/>
      <c r="CH104" s="670"/>
      <c r="CI104" s="670"/>
      <c r="CJ104" s="670"/>
    </row>
    <row r="105" spans="1:88" ht="3" customHeight="1">
      <c r="A105" s="173"/>
      <c r="B105" s="671"/>
      <c r="C105" s="671"/>
      <c r="D105" s="671"/>
      <c r="E105" s="650"/>
      <c r="F105" s="651"/>
      <c r="G105" s="654"/>
      <c r="H105" s="656"/>
      <c r="I105" s="656"/>
      <c r="J105" s="656"/>
      <c r="K105" s="656"/>
      <c r="L105" s="656"/>
      <c r="M105" s="656"/>
      <c r="N105" s="656"/>
      <c r="O105" s="656"/>
      <c r="P105" s="656"/>
      <c r="Q105" s="656"/>
      <c r="R105" s="656"/>
      <c r="S105" s="656"/>
      <c r="T105" s="656"/>
      <c r="U105" s="656"/>
      <c r="V105" s="656"/>
      <c r="W105" s="656"/>
      <c r="X105" s="656"/>
      <c r="Y105" s="656"/>
      <c r="Z105" s="656"/>
      <c r="AA105" s="658"/>
      <c r="AB105" s="658"/>
      <c r="AC105" s="658"/>
      <c r="AD105" s="618"/>
      <c r="AE105" s="612"/>
      <c r="AF105" s="612"/>
      <c r="AG105" s="612"/>
      <c r="AH105" s="412"/>
      <c r="AI105" s="613"/>
      <c r="AJ105" s="613"/>
      <c r="AK105" s="613"/>
      <c r="AL105" s="613"/>
      <c r="AM105" s="613"/>
      <c r="AN105" s="610" t="s">
        <v>371</v>
      </c>
      <c r="AO105" s="614"/>
      <c r="AP105" s="614"/>
      <c r="AQ105" s="614"/>
      <c r="AR105" s="614"/>
      <c r="AS105" s="614"/>
      <c r="AT105" s="611" t="s">
        <v>371</v>
      </c>
      <c r="AU105" s="614"/>
      <c r="AV105" s="614"/>
      <c r="AW105" s="614"/>
      <c r="AX105" s="614"/>
      <c r="AY105" s="614"/>
      <c r="AZ105" s="619"/>
      <c r="BA105" s="423"/>
      <c r="BB105" s="417"/>
      <c r="BC105" s="417"/>
      <c r="BD105" s="417"/>
      <c r="BE105" s="417"/>
      <c r="BF105" s="417"/>
      <c r="BG105" s="417"/>
      <c r="BH105" s="417"/>
      <c r="BI105" s="417"/>
      <c r="BJ105" s="416"/>
      <c r="BK105" s="417"/>
      <c r="BL105" s="612"/>
      <c r="BM105" s="612"/>
      <c r="BN105" s="612"/>
      <c r="BO105" s="417"/>
      <c r="BP105" s="419"/>
      <c r="BQ105" s="419"/>
      <c r="BR105" s="419"/>
      <c r="BS105" s="419"/>
      <c r="BT105" s="419"/>
      <c r="BU105" s="417"/>
      <c r="BV105" s="419"/>
      <c r="BW105" s="419"/>
      <c r="BX105" s="419"/>
      <c r="BY105" s="419"/>
      <c r="BZ105" s="419"/>
      <c r="CA105" s="420"/>
      <c r="CB105" s="419"/>
      <c r="CC105" s="419"/>
      <c r="CD105" s="419"/>
      <c r="CE105" s="419"/>
      <c r="CF105" s="419"/>
      <c r="CG105" s="215"/>
      <c r="CH105" s="670"/>
      <c r="CI105" s="670"/>
      <c r="CJ105" s="670"/>
    </row>
    <row r="106" spans="1:88" ht="15" customHeight="1">
      <c r="A106" s="173"/>
      <c r="B106" s="671"/>
      <c r="C106" s="671"/>
      <c r="D106" s="671"/>
      <c r="E106" s="650"/>
      <c r="F106" s="651"/>
      <c r="G106" s="654"/>
      <c r="H106" s="656"/>
      <c r="I106" s="656"/>
      <c r="J106" s="656"/>
      <c r="K106" s="656"/>
      <c r="L106" s="656"/>
      <c r="M106" s="656"/>
      <c r="N106" s="656"/>
      <c r="O106" s="656"/>
      <c r="P106" s="656"/>
      <c r="Q106" s="656"/>
      <c r="R106" s="656"/>
      <c r="S106" s="656"/>
      <c r="T106" s="656"/>
      <c r="U106" s="656"/>
      <c r="V106" s="656"/>
      <c r="W106" s="656"/>
      <c r="X106" s="656"/>
      <c r="Y106" s="656"/>
      <c r="Z106" s="656"/>
      <c r="AA106" s="658"/>
      <c r="AB106" s="658"/>
      <c r="AC106" s="658"/>
      <c r="AD106" s="618"/>
      <c r="AE106" s="409" t="str">
        <f>IF(LEN(VLOOKUP(AA100,suvaha!$D$8:$H$27,3,FALSE))&lt;11,"",LEFT(RIGHT(VLOOKUP(AA100,suvaha!$D$8:$H$27,3,FALSE),11),1))</f>
        <v/>
      </c>
      <c r="AF106" s="211" t="s">
        <v>371</v>
      </c>
      <c r="AG106" s="409" t="str">
        <f>IF(LEN(VLOOKUP(AA100,suvaha!$D$8:$H$27,3,FALSE))&lt;10,"",LEFT(RIGHT(VLOOKUP(AA100,suvaha!$D$8:$H$27,3,FALSE),10),1))</f>
        <v/>
      </c>
      <c r="AH106" s="411" t="s">
        <v>371</v>
      </c>
      <c r="AI106" s="409" t="str">
        <f>IF(LEN(VLOOKUP(AA100,suvaha!$D$8:$H$27,3,FALSE))&lt;9,"",LEFT(RIGHT(VLOOKUP(AA100,suvaha!$D$8:$H$27,3,FALSE),9),1))</f>
        <v/>
      </c>
      <c r="AJ106" s="211" t="s">
        <v>371</v>
      </c>
      <c r="AK106" s="409" t="str">
        <f>IF(LEN(VLOOKUP(AA100,suvaha!$D$8:$F$27,3,FALSE))&lt;8,"",LEFT(RIGHT(VLOOKUP(AA100,suvaha!$D$8:$F$27,3,FALSE),8),1))</f>
        <v/>
      </c>
      <c r="AL106" s="411" t="s">
        <v>371</v>
      </c>
      <c r="AM106" s="409" t="str">
        <f>IF(LEN(VLOOKUP(AA100,suvaha!$D$8:$H$27,3,FALSE))&lt;7,"",LEFT(RIGHT(VLOOKUP(AA100,suvaha!$D$8:$H$27,3,FALSE),7),1))</f>
        <v/>
      </c>
      <c r="AN106" s="610"/>
      <c r="AO106" s="409" t="str">
        <f>IF(LEN(VLOOKUP(AA100,suvaha!$D$8:$H$27,3,FALSE))&lt;6,"",LEFT(RIGHT(VLOOKUP(AA100,suvaha!$D$8:$H$27,3,FALSE),6),1))</f>
        <v/>
      </c>
      <c r="AP106" s="411" t="s">
        <v>371</v>
      </c>
      <c r="AQ106" s="409" t="str">
        <f>IF(LEN(VLOOKUP(AA100,suvaha!$D$8:$H$27,3,FALSE))&lt;5,"",LEFT(RIGHT(VLOOKUP(AA100,suvaha!$D$8:$H$27,3,FALSE),5),1))</f>
        <v/>
      </c>
      <c r="AR106" s="411" t="s">
        <v>371</v>
      </c>
      <c r="AS106" s="409" t="str">
        <f>IF(LEN(VLOOKUP(AA100,suvaha!$D$8:$H$27,3,FALSE))&lt;4,"",LEFT(RIGHT(VLOOKUP(AA100,suvaha!$D$8:$H$27,3,FALSE),4),1))</f>
        <v/>
      </c>
      <c r="AT106" s="611"/>
      <c r="AU106" s="409" t="str">
        <f>IF(LEN(VLOOKUP(AA100,suvaha!$D$8:$H$27,3,FALSE))&lt;3,"",LEFT(RIGHT(VLOOKUP(AA100,suvaha!$D$8:$H$27,3,FALSE),3),1))</f>
        <v/>
      </c>
      <c r="AV106" s="411" t="s">
        <v>371</v>
      </c>
      <c r="AW106" s="409" t="str">
        <f>IF(LEN(VLOOKUP(AA100,suvaha!$D$8:$H$27,3,FALSE))&lt;2,"",LEFT(RIGHT(VLOOKUP(AA100,suvaha!$D$8:$H$27,3,FALSE),2),1))</f>
        <v/>
      </c>
      <c r="AX106" s="411" t="s">
        <v>371</v>
      </c>
      <c r="AY106" s="409" t="str">
        <f>IF(VLOOKUP(AA100,suvaha!$D$8:$H$27,3,FALSE)=0,"",IF(LEN(VLOOKUP(AA100,suvaha!$D$8:$H$27,3,FALSE))&lt;1,"",LEFT(RIGHT(VLOOKUP(AA100,suvaha!$D$8:$H$27,3,FALSE),1),1)))</f>
        <v/>
      </c>
      <c r="AZ106" s="619"/>
      <c r="BA106" s="423"/>
      <c r="BB106" s="417"/>
      <c r="BC106" s="417"/>
      <c r="BD106" s="417"/>
      <c r="BE106" s="417"/>
      <c r="BF106" s="417"/>
      <c r="BG106" s="417"/>
      <c r="BH106" s="417"/>
      <c r="BI106" s="417"/>
      <c r="BJ106" s="416"/>
      <c r="BK106" s="417"/>
      <c r="BL106" s="409" t="str">
        <f>IF(LEN(VLOOKUP(AA100,suvaha!$D$8:$H$27,5,FALSE))&lt;11,"",LEFT(RIGHT(VLOOKUP(AA100,suvaha!$D$8:$H$27,5,FALSE),11),1))</f>
        <v/>
      </c>
      <c r="BM106" s="211" t="s">
        <v>371</v>
      </c>
      <c r="BN106" s="409" t="str">
        <f>IF(LEN(VLOOKUP(AA100,suvaha!$D$8:$H$27,5,FALSE))&lt;10,"",LEFT(RIGHT(VLOOKUP(AA100,suvaha!$D$8:$H$27,5,FALSE),10),1))</f>
        <v/>
      </c>
      <c r="BO106" s="417" t="s">
        <v>371</v>
      </c>
      <c r="BP106" s="409" t="str">
        <f>IF(LEN(VLOOKUP(AA100,suvaha!$D$8:$H$27,5,FALSE))&lt;9,"",LEFT(RIGHT(VLOOKUP(AA100,suvaha!$D$8:$H$27,5,FALSE),9),1))</f>
        <v/>
      </c>
      <c r="BQ106" s="411" t="s">
        <v>371</v>
      </c>
      <c r="BR106" s="409" t="str">
        <f>IF(LEN(VLOOKUP(AA100,suvaha!$D$8:$H$27,5,FALSE))&lt;8,"",LEFT(RIGHT(VLOOKUP(AA100,suvaha!$D$8:$H$27,5,FALSE),8),1))</f>
        <v/>
      </c>
      <c r="BS106" s="411" t="s">
        <v>371</v>
      </c>
      <c r="BT106" s="409" t="str">
        <f>IF(LEN(VLOOKUP(AA100,suvaha!$D$8:$H$27,5,FALSE))&lt;7,"",LEFT(RIGHT(VLOOKUP(AA100,suvaha!$D$8:$H$27,5,FALSE),7),1))</f>
        <v/>
      </c>
      <c r="BU106" s="417" t="s">
        <v>371</v>
      </c>
      <c r="BV106" s="409" t="str">
        <f>IF(LEN(VLOOKUP(AA100,suvaha!$D$8:$H$27,5,FALSE))&lt;6,"",LEFT(RIGHT(VLOOKUP(AA100,suvaha!$D$8:$H$27,5,FALSE),6),1))</f>
        <v/>
      </c>
      <c r="BW106" s="411" t="s">
        <v>371</v>
      </c>
      <c r="BX106" s="409" t="str">
        <f>IF(LEN(VLOOKUP(AA100,suvaha!$D$8:$H$27,5,FALSE))&lt;5,"",LEFT(RIGHT(VLOOKUP(AA100,suvaha!$D$8:$H$27,5,FALSE),5),1))</f>
        <v/>
      </c>
      <c r="BY106" s="411" t="s">
        <v>371</v>
      </c>
      <c r="BZ106" s="409" t="str">
        <f>IF(LEN(VLOOKUP(AA100,suvaha!$D$8:$H$27,5,FALSE))&lt;4,"",LEFT(RIGHT(VLOOKUP(AA100,suvaha!$D$8:$H$27,5,FALSE),4),1))</f>
        <v/>
      </c>
      <c r="CA106" s="420" t="s">
        <v>371</v>
      </c>
      <c r="CB106" s="409" t="str">
        <f>IF(LEN(VLOOKUP(AA100,suvaha!$D$8:$H$27,5,FALSE))&lt;3,"",LEFT(RIGHT(VLOOKUP(AA100,suvaha!$D$8:$H$27,5,FALSE),3),1))</f>
        <v/>
      </c>
      <c r="CC106" s="411" t="s">
        <v>371</v>
      </c>
      <c r="CD106" s="409" t="str">
        <f>IF(LEN(VLOOKUP(AA100,suvaha!$D$8:$H$27,5,FALSE))&lt;2,"",LEFT(RIGHT(VLOOKUP(AA100,suvaha!$D$8:$H$27,5,FALSE),2),1))</f>
        <v/>
      </c>
      <c r="CE106" s="411" t="s">
        <v>773</v>
      </c>
      <c r="CF106" s="409" t="str">
        <f>IF(VLOOKUP(AA100,suvaha!$D$8:$H$27,5,FALSE)=0,"",IF(LEN(VLOOKUP(AA100,suvaha!$D$8:$H$27,5,FALSE))&lt;1,"",LEFT(RIGHT(VLOOKUP(AA100,suvaha!$D$8:$H$27,5,FALSE),1),1)))</f>
        <v/>
      </c>
      <c r="CG106" s="215"/>
      <c r="CH106" s="670"/>
      <c r="CI106" s="670"/>
      <c r="CJ106" s="670"/>
    </row>
    <row r="107" spans="1:88" ht="3" customHeight="1">
      <c r="A107" s="173"/>
      <c r="B107" s="671"/>
      <c r="C107" s="671"/>
      <c r="D107" s="671"/>
      <c r="E107" s="652"/>
      <c r="F107" s="653"/>
      <c r="G107" s="655"/>
      <c r="H107" s="657"/>
      <c r="I107" s="657"/>
      <c r="J107" s="657"/>
      <c r="K107" s="657"/>
      <c r="L107" s="657"/>
      <c r="M107" s="657"/>
      <c r="N107" s="657"/>
      <c r="O107" s="657"/>
      <c r="P107" s="657"/>
      <c r="Q107" s="657"/>
      <c r="R107" s="657"/>
      <c r="S107" s="657"/>
      <c r="T107" s="657"/>
      <c r="U107" s="657"/>
      <c r="V107" s="657"/>
      <c r="W107" s="657"/>
      <c r="X107" s="657"/>
      <c r="Y107" s="657"/>
      <c r="Z107" s="657"/>
      <c r="AA107" s="635"/>
      <c r="AB107" s="635"/>
      <c r="AC107" s="635"/>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424"/>
      <c r="BB107" s="270"/>
      <c r="BC107" s="270"/>
      <c r="BD107" s="270"/>
      <c r="BE107" s="270"/>
      <c r="BF107" s="270"/>
      <c r="BG107" s="270"/>
      <c r="BH107" s="270"/>
      <c r="BI107" s="270"/>
      <c r="BJ107" s="418"/>
      <c r="BK107" s="270"/>
      <c r="BL107" s="270"/>
      <c r="BM107" s="270"/>
      <c r="BN107" s="270"/>
      <c r="BO107" s="270"/>
      <c r="BP107" s="270"/>
      <c r="BQ107" s="270"/>
      <c r="BR107" s="270"/>
      <c r="BS107" s="270"/>
      <c r="BT107" s="270"/>
      <c r="BU107" s="270"/>
      <c r="BV107" s="270"/>
      <c r="BW107" s="270"/>
      <c r="BX107" s="270"/>
      <c r="BY107" s="270"/>
      <c r="BZ107" s="270"/>
      <c r="CA107" s="270"/>
      <c r="CB107" s="270"/>
      <c r="CC107" s="270"/>
      <c r="CD107" s="270"/>
      <c r="CE107" s="270"/>
      <c r="CF107" s="270"/>
      <c r="CG107" s="214"/>
      <c r="CH107" s="670"/>
      <c r="CI107" s="670"/>
      <c r="CJ107" s="670"/>
    </row>
    <row r="108" spans="1:88" s="206" customFormat="1" ht="3" customHeight="1">
      <c r="A108" s="173"/>
      <c r="B108" s="671"/>
      <c r="C108" s="671"/>
      <c r="D108" s="671"/>
      <c r="E108" s="644" t="s">
        <v>775</v>
      </c>
      <c r="F108" s="645"/>
      <c r="G108" s="646"/>
      <c r="H108" s="647" t="str">
        <f>Index!C64</f>
        <v>Stavby (021) - /081, 092A/</v>
      </c>
      <c r="I108" s="648"/>
      <c r="J108" s="648"/>
      <c r="K108" s="648"/>
      <c r="L108" s="648"/>
      <c r="M108" s="648"/>
      <c r="N108" s="648"/>
      <c r="O108" s="648"/>
      <c r="P108" s="648"/>
      <c r="Q108" s="648"/>
      <c r="R108" s="648"/>
      <c r="S108" s="648"/>
      <c r="T108" s="648"/>
      <c r="U108" s="648"/>
      <c r="V108" s="648"/>
      <c r="W108" s="648"/>
      <c r="X108" s="648"/>
      <c r="Y108" s="648"/>
      <c r="Z108" s="648"/>
      <c r="AA108" s="649" t="s">
        <v>784</v>
      </c>
      <c r="AB108" s="649"/>
      <c r="AC108" s="649"/>
      <c r="AD108" s="642"/>
      <c r="AE108" s="617"/>
      <c r="AF108" s="617"/>
      <c r="AG108" s="617"/>
      <c r="AH108" s="617"/>
      <c r="AI108" s="617"/>
      <c r="AJ108" s="617"/>
      <c r="AK108" s="617"/>
      <c r="AL108" s="617"/>
      <c r="AM108" s="617"/>
      <c r="AN108" s="617"/>
      <c r="AO108" s="617"/>
      <c r="AP108" s="617"/>
      <c r="AQ108" s="617"/>
      <c r="AR108" s="617"/>
      <c r="AS108" s="617"/>
      <c r="AT108" s="617"/>
      <c r="AU108" s="617"/>
      <c r="AV108" s="617"/>
      <c r="AW108" s="617"/>
      <c r="AX108" s="617"/>
      <c r="AY108" s="617"/>
      <c r="AZ108" s="617"/>
      <c r="BA108" s="659"/>
      <c r="BB108" s="659"/>
      <c r="BC108" s="659"/>
      <c r="BD108" s="659"/>
      <c r="BE108" s="659"/>
      <c r="BF108" s="659"/>
      <c r="BG108" s="659"/>
      <c r="BH108" s="659"/>
      <c r="BI108" s="659"/>
      <c r="BJ108" s="659"/>
      <c r="BK108" s="659"/>
      <c r="BL108" s="659"/>
      <c r="BM108" s="659"/>
      <c r="BN108" s="659"/>
      <c r="BO108" s="659"/>
      <c r="BP108" s="659"/>
      <c r="BQ108" s="659"/>
      <c r="BR108" s="264"/>
      <c r="BS108" s="264"/>
      <c r="BT108" s="264"/>
      <c r="BU108" s="264"/>
      <c r="BV108" s="264"/>
      <c r="BW108" s="421"/>
      <c r="BX108" s="264"/>
      <c r="BY108" s="264"/>
      <c r="BZ108" s="264"/>
      <c r="CA108" s="264"/>
      <c r="CB108" s="264"/>
      <c r="CC108" s="264"/>
      <c r="CD108" s="264"/>
      <c r="CE108" s="264"/>
      <c r="CF108" s="264"/>
      <c r="CG108" s="209"/>
      <c r="CH108" s="670"/>
      <c r="CI108" s="670"/>
      <c r="CJ108" s="670"/>
    </row>
    <row r="109" spans="1:88" s="206" customFormat="1" ht="3" customHeight="1">
      <c r="A109" s="173"/>
      <c r="B109" s="671"/>
      <c r="C109" s="671"/>
      <c r="D109" s="671"/>
      <c r="E109" s="644"/>
      <c r="F109" s="645"/>
      <c r="G109" s="646"/>
      <c r="H109" s="647"/>
      <c r="I109" s="648"/>
      <c r="J109" s="648"/>
      <c r="K109" s="648"/>
      <c r="L109" s="648"/>
      <c r="M109" s="648"/>
      <c r="N109" s="648"/>
      <c r="O109" s="648"/>
      <c r="P109" s="648"/>
      <c r="Q109" s="648"/>
      <c r="R109" s="648"/>
      <c r="S109" s="648"/>
      <c r="T109" s="648"/>
      <c r="U109" s="648"/>
      <c r="V109" s="648"/>
      <c r="W109" s="648"/>
      <c r="X109" s="648"/>
      <c r="Y109" s="648"/>
      <c r="Z109" s="648"/>
      <c r="AA109" s="649"/>
      <c r="AB109" s="649"/>
      <c r="AC109" s="649"/>
      <c r="AD109" s="643"/>
      <c r="AE109" s="612"/>
      <c r="AF109" s="612"/>
      <c r="AG109" s="612"/>
      <c r="AH109" s="412"/>
      <c r="AI109" s="613"/>
      <c r="AJ109" s="613"/>
      <c r="AK109" s="613"/>
      <c r="AL109" s="613"/>
      <c r="AM109" s="613"/>
      <c r="AN109" s="610"/>
      <c r="AO109" s="614"/>
      <c r="AP109" s="614"/>
      <c r="AQ109" s="614"/>
      <c r="AR109" s="614"/>
      <c r="AS109" s="614"/>
      <c r="AT109" s="611"/>
      <c r="AU109" s="614"/>
      <c r="AV109" s="614"/>
      <c r="AW109" s="614"/>
      <c r="AX109" s="614"/>
      <c r="AY109" s="614"/>
      <c r="AZ109" s="619"/>
      <c r="BA109" s="618"/>
      <c r="BB109" s="612"/>
      <c r="BC109" s="612"/>
      <c r="BD109" s="612"/>
      <c r="BE109" s="412"/>
      <c r="BF109" s="613"/>
      <c r="BG109" s="613"/>
      <c r="BH109" s="613"/>
      <c r="BI109" s="613"/>
      <c r="BJ109" s="613"/>
      <c r="BK109" s="610"/>
      <c r="BL109" s="614"/>
      <c r="BM109" s="614"/>
      <c r="BN109" s="614"/>
      <c r="BO109" s="614"/>
      <c r="BP109" s="614"/>
      <c r="BQ109" s="611"/>
      <c r="BR109" s="614"/>
      <c r="BS109" s="614"/>
      <c r="BT109" s="614"/>
      <c r="BU109" s="614"/>
      <c r="BV109" s="614"/>
      <c r="BW109" s="416"/>
      <c r="BX109" s="417"/>
      <c r="BY109" s="417"/>
      <c r="BZ109" s="417"/>
      <c r="CA109" s="417"/>
      <c r="CB109" s="417"/>
      <c r="CC109" s="417"/>
      <c r="CD109" s="417"/>
      <c r="CE109" s="417"/>
      <c r="CF109" s="417"/>
      <c r="CG109" s="210"/>
      <c r="CH109" s="670"/>
      <c r="CI109" s="670"/>
      <c r="CJ109" s="670"/>
    </row>
    <row r="110" spans="1:88" ht="15" customHeight="1">
      <c r="A110" s="173"/>
      <c r="B110" s="671"/>
      <c r="C110" s="671"/>
      <c r="D110" s="671"/>
      <c r="E110" s="644"/>
      <c r="F110" s="645"/>
      <c r="G110" s="646"/>
      <c r="H110" s="647"/>
      <c r="I110" s="648"/>
      <c r="J110" s="648"/>
      <c r="K110" s="648"/>
      <c r="L110" s="648"/>
      <c r="M110" s="648"/>
      <c r="N110" s="648"/>
      <c r="O110" s="648"/>
      <c r="P110" s="648"/>
      <c r="Q110" s="648"/>
      <c r="R110" s="648"/>
      <c r="S110" s="648"/>
      <c r="T110" s="648"/>
      <c r="U110" s="648"/>
      <c r="V110" s="648"/>
      <c r="W110" s="648"/>
      <c r="X110" s="648"/>
      <c r="Y110" s="648"/>
      <c r="Z110" s="648"/>
      <c r="AA110" s="649"/>
      <c r="AB110" s="649"/>
      <c r="AC110" s="649"/>
      <c r="AD110" s="643"/>
      <c r="AE110" s="409" t="str">
        <f>IF(LEN(VLOOKUP(AA108,suvaha!$D$8:$H$27,2,FALSE))&lt;11,"",LEFT(RIGHT(VLOOKUP(AA108,suvaha!$D$8:$H$27,2,FALSE),11),1))</f>
        <v/>
      </c>
      <c r="AF110" s="211"/>
      <c r="AG110" s="409" t="str">
        <f>IF(LEN(VLOOKUP(AA108,suvaha!$D$8:$H$27,2,FALSE))&lt;10,"",LEFT(RIGHT(VLOOKUP(AA108,suvaha!$D$8:$H$27,2,FALSE),10),1))</f>
        <v/>
      </c>
      <c r="AH110" s="411"/>
      <c r="AI110" s="409" t="str">
        <f>IF(LEN(VLOOKUP(AA108,suvaha!$D$8:$H$27,2,FALSE))&lt;9,"",LEFT(RIGHT(VLOOKUP(AA108,suvaha!$D$8:$H$27,2,FALSE),9),1))</f>
        <v/>
      </c>
      <c r="AJ110" s="211"/>
      <c r="AK110" s="409" t="str">
        <f>IF(LEN(VLOOKUP(AA108,suvaha!$D$8:$H$27,2,FALSE))&lt;8,"",LEFT(RIGHT(VLOOKUP(AA108,suvaha!$D$8:$H$27,2,FALSE),8),1))</f>
        <v/>
      </c>
      <c r="AL110" s="411"/>
      <c r="AM110" s="409" t="str">
        <f>IF(LEN(VLOOKUP(AA108,suvaha!$D$8:$H$27,2,FALSE))&lt;7,"",LEFT(RIGHT(VLOOKUP(AA108,suvaha!$D$8:$H$27,2,FALSE),7),1))</f>
        <v/>
      </c>
      <c r="AN110" s="610"/>
      <c r="AO110" s="409" t="str">
        <f>IF(LEN(VLOOKUP(AA108,suvaha!$D$8:$H$27,2,FALSE))&lt;6,"",LEFT(RIGHT(VLOOKUP(AA108,suvaha!$D$8:$H$27,2,FALSE),6),1))</f>
        <v/>
      </c>
      <c r="AP110" s="411"/>
      <c r="AQ110" s="409" t="str">
        <f>IF(LEN(VLOOKUP(AA108,suvaha!$D$8:$H$27,2,FALSE))&lt;5,"",LEFT(RIGHT(VLOOKUP(AA108,suvaha!$D$8:$H$27,2,FALSE),5),1))</f>
        <v/>
      </c>
      <c r="AR110" s="411"/>
      <c r="AS110" s="409" t="str">
        <f>IF(LEN(VLOOKUP(AA108,suvaha!$D$8:$H$27,2,FALSE))&lt;4,"",LEFT(RIGHT(VLOOKUP(AA108,suvaha!$D$8:$H$27,2,FALSE),4),1))</f>
        <v/>
      </c>
      <c r="AT110" s="611"/>
      <c r="AU110" s="409" t="str">
        <f>IF(LEN(VLOOKUP(AA108,suvaha!$D$8:$H$27,2,FALSE))&lt;3,"",LEFT(RIGHT(VLOOKUP(AA108,suvaha!$D$8:$H$27,2,FALSE),3),1))</f>
        <v/>
      </c>
      <c r="AV110" s="411"/>
      <c r="AW110" s="409" t="str">
        <f>IF(LEN(VLOOKUP(AA108,suvaha!$D$8:$H$27,2,FALSE))&lt;2,"",LEFT(RIGHT(VLOOKUP(AA108,suvaha!$D$8:$H$27,2,FALSE),2),1))</f>
        <v/>
      </c>
      <c r="AX110" s="411"/>
      <c r="AY110" s="409" t="str">
        <f>IF(VLOOKUP(AA108,suvaha!$D$8:$H$27,2,FALSE)=0,"",IF(LEN(VLOOKUP(AA108,suvaha!$D$8:$H$27,2,FALSE))&lt;1,"",LEFT(RIGHT(VLOOKUP(AA108,suvaha!$D$8:$H$27,2,FALSE),1),1)))</f>
        <v/>
      </c>
      <c r="AZ110" s="619"/>
      <c r="BA110" s="618"/>
      <c r="BB110" s="409" t="str">
        <f>IF(LEN(VLOOKUP(AA108,suvaha!$D$8:$H$27,4,FALSE))&lt;11,"",LEFT(RIGHT(VLOOKUP(AA108,suvaha!$D$8:$H$27,4,FALSE),11),1))</f>
        <v/>
      </c>
      <c r="BC110" s="211"/>
      <c r="BD110" s="409" t="str">
        <f>IF(LEN(VLOOKUP(AA108,suvaha!$D$8:$H$27,4,FALSE))&lt;10,"",LEFT(RIGHT(VLOOKUP(AA108,suvaha!$D$8:$H$27,4,FALSE),10),1))</f>
        <v/>
      </c>
      <c r="BE110" s="411"/>
      <c r="BF110" s="409" t="str">
        <f>IF(LEN(VLOOKUP(AA108,suvaha!$D$8:$H$27,4,FALSE))&lt;9,"",LEFT(RIGHT(VLOOKUP(AA108,suvaha!$D$8:$H$27,4,FALSE),9),1))</f>
        <v/>
      </c>
      <c r="BG110" s="211"/>
      <c r="BH110" s="409" t="str">
        <f>IF(LEN(VLOOKUP(AA108,suvaha!$D$8:$H$27,4,FALSE))&lt;8,"",LEFT(RIGHT(VLOOKUP(AA108,suvaha!$D$8:$H$27,4,FALSE),8),1))</f>
        <v/>
      </c>
      <c r="BI110" s="411"/>
      <c r="BJ110" s="409" t="str">
        <f>IF(LEN(VLOOKUP(AA108,suvaha!$D$8:$H$27,4,FALSE))&lt;7,"",LEFT(RIGHT(VLOOKUP(AA108,suvaha!$D$8:$H$27,4,FALSE),7),1))</f>
        <v/>
      </c>
      <c r="BK110" s="610"/>
      <c r="BL110" s="409" t="str">
        <f>IF(LEN(VLOOKUP(AA108,suvaha!$D$8:$H$27,4,FALSE))&lt;6,"",LEFT(RIGHT(VLOOKUP(AA108,suvaha!$D$8:$H$27,4,FALSE),6),1))</f>
        <v/>
      </c>
      <c r="BM110" s="411"/>
      <c r="BN110" s="409" t="str">
        <f>IF(LEN(VLOOKUP(AA108,suvaha!$D$8:$H$27,4,FALSE))&lt;5,"",LEFT(RIGHT(VLOOKUP(AA108,suvaha!$D$8:$H$27,4,FALSE),5),1))</f>
        <v/>
      </c>
      <c r="BO110" s="411"/>
      <c r="BP110" s="409" t="str">
        <f>IF(LEN(VLOOKUP(AA108,suvaha!$D$8:$H$27,4,FALSE))&lt;4,"",LEFT(RIGHT(VLOOKUP(AA108,suvaha!$D$8:$H$27,4,FALSE),4),1))</f>
        <v/>
      </c>
      <c r="BQ110" s="611"/>
      <c r="BR110" s="409" t="str">
        <f>IF(LEN(VLOOKUP(AA108,suvaha!$D$8:$H$27,4,FALSE))&lt;3,"",LEFT(RIGHT(VLOOKUP(AA108,suvaha!$D$8:$H$27,4,FALSE),3),1))</f>
        <v/>
      </c>
      <c r="BS110" s="411"/>
      <c r="BT110" s="409" t="str">
        <f>IF(LEN(VLOOKUP(AA108,suvaha!$D$8:$H$27,4,FALSE))&lt;2,"",LEFT(RIGHT(VLOOKUP(AA108,suvaha!$D$8:$H$27,4,FALSE),2),1))</f>
        <v/>
      </c>
      <c r="BU110" s="411"/>
      <c r="BV110" s="409" t="str">
        <f>IF(VLOOKUP(AA108,suvaha!$D$8:$H$27,4,FALSE)=0,"",IF(LEN(VLOOKUP(AA108,suvaha!$D$8:$H$27,4,FALSE))&lt;1,"",LEFT(RIGHT(VLOOKUP(AA108,suvaha!$D$8:$H$27,4,FALSE),1),1)))</f>
        <v/>
      </c>
      <c r="BW110" s="416"/>
      <c r="BX110" s="417"/>
      <c r="BY110" s="417"/>
      <c r="BZ110" s="417"/>
      <c r="CA110" s="417"/>
      <c r="CB110" s="417"/>
      <c r="CC110" s="417"/>
      <c r="CD110" s="417"/>
      <c r="CE110" s="417"/>
      <c r="CF110" s="417"/>
      <c r="CG110" s="210"/>
      <c r="CH110" s="670"/>
      <c r="CI110" s="670"/>
      <c r="CJ110" s="670"/>
    </row>
    <row r="111" spans="1:88" ht="3" customHeight="1">
      <c r="A111" s="173"/>
      <c r="B111" s="671"/>
      <c r="C111" s="671"/>
      <c r="D111" s="671"/>
      <c r="E111" s="644"/>
      <c r="F111" s="645"/>
      <c r="G111" s="646"/>
      <c r="H111" s="647"/>
      <c r="I111" s="648"/>
      <c r="J111" s="648"/>
      <c r="K111" s="648"/>
      <c r="L111" s="648"/>
      <c r="M111" s="648"/>
      <c r="N111" s="648"/>
      <c r="O111" s="648"/>
      <c r="P111" s="648"/>
      <c r="Q111" s="648"/>
      <c r="R111" s="648"/>
      <c r="S111" s="648"/>
      <c r="T111" s="648"/>
      <c r="U111" s="648"/>
      <c r="V111" s="648"/>
      <c r="W111" s="648"/>
      <c r="X111" s="648"/>
      <c r="Y111" s="648"/>
      <c r="Z111" s="648"/>
      <c r="AA111" s="649"/>
      <c r="AB111" s="649"/>
      <c r="AC111" s="649"/>
      <c r="AD111" s="641"/>
      <c r="AE111" s="637"/>
      <c r="AF111" s="637"/>
      <c r="AG111" s="637"/>
      <c r="AH111" s="637"/>
      <c r="AI111" s="637"/>
      <c r="AJ111" s="637"/>
      <c r="AK111" s="637"/>
      <c r="AL111" s="637"/>
      <c r="AM111" s="637"/>
      <c r="AN111" s="637"/>
      <c r="AO111" s="637"/>
      <c r="AP111" s="637"/>
      <c r="AQ111" s="637"/>
      <c r="AR111" s="637"/>
      <c r="AS111" s="637"/>
      <c r="AT111" s="637"/>
      <c r="AU111" s="637"/>
      <c r="AV111" s="637"/>
      <c r="AW111" s="637"/>
      <c r="AX111" s="637"/>
      <c r="AY111" s="637"/>
      <c r="AZ111" s="637"/>
      <c r="BA111" s="638"/>
      <c r="BB111" s="638"/>
      <c r="BC111" s="638"/>
      <c r="BD111" s="638"/>
      <c r="BE111" s="638"/>
      <c r="BF111" s="638"/>
      <c r="BG111" s="638"/>
      <c r="BH111" s="638"/>
      <c r="BI111" s="638"/>
      <c r="BJ111" s="638"/>
      <c r="BK111" s="638"/>
      <c r="BL111" s="638"/>
      <c r="BM111" s="638"/>
      <c r="BN111" s="638"/>
      <c r="BO111" s="638"/>
      <c r="BP111" s="638"/>
      <c r="BQ111" s="638"/>
      <c r="BR111" s="270"/>
      <c r="BS111" s="270"/>
      <c r="BT111" s="270"/>
      <c r="BU111" s="270"/>
      <c r="BV111" s="270"/>
      <c r="BW111" s="418"/>
      <c r="BX111" s="270"/>
      <c r="BY111" s="270"/>
      <c r="BZ111" s="270"/>
      <c r="CA111" s="270"/>
      <c r="CB111" s="270"/>
      <c r="CC111" s="270"/>
      <c r="CD111" s="270"/>
      <c r="CE111" s="270"/>
      <c r="CF111" s="270"/>
      <c r="CG111" s="214"/>
      <c r="CH111" s="670"/>
      <c r="CI111" s="670"/>
      <c r="CJ111" s="670"/>
    </row>
    <row r="112" spans="1:88" ht="3" customHeight="1">
      <c r="A112" s="173"/>
      <c r="B112" s="671"/>
      <c r="C112" s="671"/>
      <c r="D112" s="671"/>
      <c r="E112" s="644"/>
      <c r="F112" s="645"/>
      <c r="G112" s="646"/>
      <c r="H112" s="647"/>
      <c r="I112" s="648"/>
      <c r="J112" s="648"/>
      <c r="K112" s="648"/>
      <c r="L112" s="648"/>
      <c r="M112" s="648"/>
      <c r="N112" s="648"/>
      <c r="O112" s="648"/>
      <c r="P112" s="648"/>
      <c r="Q112" s="648"/>
      <c r="R112" s="648"/>
      <c r="S112" s="648"/>
      <c r="T112" s="648"/>
      <c r="U112" s="648"/>
      <c r="V112" s="648"/>
      <c r="W112" s="648"/>
      <c r="X112" s="648"/>
      <c r="Y112" s="648"/>
      <c r="Z112" s="648"/>
      <c r="AA112" s="649"/>
      <c r="AB112" s="649"/>
      <c r="AC112" s="649"/>
      <c r="AD112" s="642"/>
      <c r="AE112" s="617"/>
      <c r="AF112" s="617"/>
      <c r="AG112" s="617"/>
      <c r="AH112" s="617"/>
      <c r="AI112" s="617"/>
      <c r="AJ112" s="617"/>
      <c r="AK112" s="617"/>
      <c r="AL112" s="617"/>
      <c r="AM112" s="617"/>
      <c r="AN112" s="617"/>
      <c r="AO112" s="617"/>
      <c r="AP112" s="617"/>
      <c r="AQ112" s="617"/>
      <c r="AR112" s="617"/>
      <c r="AS112" s="617"/>
      <c r="AT112" s="617"/>
      <c r="AU112" s="617"/>
      <c r="AV112" s="617"/>
      <c r="AW112" s="617"/>
      <c r="AX112" s="617"/>
      <c r="AY112" s="617"/>
      <c r="AZ112" s="617"/>
      <c r="BA112" s="422"/>
      <c r="BB112" s="264"/>
      <c r="BC112" s="264"/>
      <c r="BD112" s="264"/>
      <c r="BE112" s="264"/>
      <c r="BF112" s="264"/>
      <c r="BG112" s="264"/>
      <c r="BH112" s="264"/>
      <c r="BI112" s="264"/>
      <c r="BJ112" s="421"/>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09"/>
      <c r="CH112" s="670"/>
      <c r="CI112" s="670"/>
      <c r="CJ112" s="670"/>
    </row>
    <row r="113" spans="1:88" ht="3" customHeight="1">
      <c r="A113" s="173"/>
      <c r="B113" s="671"/>
      <c r="C113" s="671"/>
      <c r="D113" s="671"/>
      <c r="E113" s="644"/>
      <c r="F113" s="645"/>
      <c r="G113" s="646"/>
      <c r="H113" s="647"/>
      <c r="I113" s="648"/>
      <c r="J113" s="648"/>
      <c r="K113" s="648"/>
      <c r="L113" s="648"/>
      <c r="M113" s="648"/>
      <c r="N113" s="648"/>
      <c r="O113" s="648"/>
      <c r="P113" s="648"/>
      <c r="Q113" s="648"/>
      <c r="R113" s="648"/>
      <c r="S113" s="648"/>
      <c r="T113" s="648"/>
      <c r="U113" s="648"/>
      <c r="V113" s="648"/>
      <c r="W113" s="648"/>
      <c r="X113" s="648"/>
      <c r="Y113" s="648"/>
      <c r="Z113" s="648"/>
      <c r="AA113" s="649"/>
      <c r="AB113" s="649"/>
      <c r="AC113" s="649"/>
      <c r="AD113" s="643"/>
      <c r="AE113" s="612"/>
      <c r="AF113" s="612"/>
      <c r="AG113" s="612"/>
      <c r="AH113" s="412"/>
      <c r="AI113" s="613"/>
      <c r="AJ113" s="613"/>
      <c r="AK113" s="613"/>
      <c r="AL113" s="613"/>
      <c r="AM113" s="613"/>
      <c r="AN113" s="610" t="s">
        <v>371</v>
      </c>
      <c r="AO113" s="614"/>
      <c r="AP113" s="614"/>
      <c r="AQ113" s="614"/>
      <c r="AR113" s="614"/>
      <c r="AS113" s="614"/>
      <c r="AT113" s="611" t="s">
        <v>371</v>
      </c>
      <c r="AU113" s="614"/>
      <c r="AV113" s="614"/>
      <c r="AW113" s="614"/>
      <c r="AX113" s="614"/>
      <c r="AY113" s="614"/>
      <c r="AZ113" s="619"/>
      <c r="BA113" s="423"/>
      <c r="BB113" s="417"/>
      <c r="BC113" s="417"/>
      <c r="BD113" s="417"/>
      <c r="BE113" s="417"/>
      <c r="BF113" s="417"/>
      <c r="BG113" s="417"/>
      <c r="BH113" s="417"/>
      <c r="BI113" s="417"/>
      <c r="BJ113" s="416"/>
      <c r="BK113" s="417"/>
      <c r="BL113" s="612"/>
      <c r="BM113" s="612"/>
      <c r="BN113" s="612"/>
      <c r="BO113" s="412"/>
      <c r="BP113" s="613"/>
      <c r="BQ113" s="613"/>
      <c r="BR113" s="613"/>
      <c r="BS113" s="613"/>
      <c r="BT113" s="613"/>
      <c r="BU113" s="610"/>
      <c r="BV113" s="614"/>
      <c r="BW113" s="614"/>
      <c r="BX113" s="614"/>
      <c r="BY113" s="614"/>
      <c r="BZ113" s="614"/>
      <c r="CA113" s="611"/>
      <c r="CB113" s="614"/>
      <c r="CC113" s="614"/>
      <c r="CD113" s="614"/>
      <c r="CE113" s="614"/>
      <c r="CF113" s="614"/>
      <c r="CG113" s="215"/>
      <c r="CH113" s="670"/>
      <c r="CI113" s="670"/>
      <c r="CJ113" s="670"/>
    </row>
    <row r="114" spans="1:88" ht="15" customHeight="1">
      <c r="A114" s="173"/>
      <c r="B114" s="671"/>
      <c r="C114" s="671"/>
      <c r="D114" s="671"/>
      <c r="E114" s="644"/>
      <c r="F114" s="645"/>
      <c r="G114" s="646"/>
      <c r="H114" s="647"/>
      <c r="I114" s="648"/>
      <c r="J114" s="648"/>
      <c r="K114" s="648"/>
      <c r="L114" s="648"/>
      <c r="M114" s="648"/>
      <c r="N114" s="648"/>
      <c r="O114" s="648"/>
      <c r="P114" s="648"/>
      <c r="Q114" s="648"/>
      <c r="R114" s="648"/>
      <c r="S114" s="648"/>
      <c r="T114" s="648"/>
      <c r="U114" s="648"/>
      <c r="V114" s="648"/>
      <c r="W114" s="648"/>
      <c r="X114" s="648"/>
      <c r="Y114" s="648"/>
      <c r="Z114" s="648"/>
      <c r="AA114" s="649"/>
      <c r="AB114" s="649"/>
      <c r="AC114" s="649"/>
      <c r="AD114" s="643"/>
      <c r="AE114" s="409" t="str">
        <f>IF(LEN(VLOOKUP(AA108,suvaha!$D$8:$H$27,3,FALSE))&lt;11,"",LEFT(RIGHT(VLOOKUP(AA108,suvaha!$D$8:$H$27,3,FALSE),11),1))</f>
        <v/>
      </c>
      <c r="AF114" s="211" t="s">
        <v>371</v>
      </c>
      <c r="AG114" s="409" t="str">
        <f>IF(LEN(VLOOKUP(AA108,suvaha!$D$8:$H$27,3,FALSE))&lt;10,"",LEFT(RIGHT(VLOOKUP(AA108,suvaha!$D$8:$H$27,3,FALSE),10),1))</f>
        <v/>
      </c>
      <c r="AH114" s="411" t="s">
        <v>371</v>
      </c>
      <c r="AI114" s="409" t="str">
        <f>IF(LEN(VLOOKUP(AA108,suvaha!$D$8:$H$27,3,FALSE))&lt;9,"",LEFT(RIGHT(VLOOKUP(AA108,suvaha!$D$8:$H$27,3,FALSE),9),1))</f>
        <v/>
      </c>
      <c r="AJ114" s="211" t="s">
        <v>371</v>
      </c>
      <c r="AK114" s="409" t="str">
        <f>IF(LEN(VLOOKUP(AA108,suvaha!$D$8:$F$27,3,FALSE))&lt;8,"",LEFT(RIGHT(VLOOKUP(AA108,suvaha!$D$8:$F$27,3,FALSE),8),1))</f>
        <v/>
      </c>
      <c r="AL114" s="411" t="s">
        <v>371</v>
      </c>
      <c r="AM114" s="409" t="str">
        <f>IF(LEN(VLOOKUP(AA108,suvaha!$D$8:$H$27,3,FALSE))&lt;7,"",LEFT(RIGHT(VLOOKUP(AA108,suvaha!$D$8:$H$27,3,FALSE),7),1))</f>
        <v/>
      </c>
      <c r="AN114" s="610"/>
      <c r="AO114" s="409" t="str">
        <f>IF(LEN(VLOOKUP(AA108,suvaha!$D$8:$H$27,3,FALSE))&lt;6,"",LEFT(RIGHT(VLOOKUP(AA108,suvaha!$D$8:$H$27,3,FALSE),6),1))</f>
        <v/>
      </c>
      <c r="AP114" s="411" t="s">
        <v>371</v>
      </c>
      <c r="AQ114" s="409" t="str">
        <f>IF(LEN(VLOOKUP(AA108,suvaha!$D$8:$H$27,3,FALSE))&lt;5,"",LEFT(RIGHT(VLOOKUP(AA108,suvaha!$D$8:$H$27,3,FALSE),5),1))</f>
        <v/>
      </c>
      <c r="AR114" s="411" t="s">
        <v>371</v>
      </c>
      <c r="AS114" s="409" t="str">
        <f>IF(LEN(VLOOKUP(AA108,suvaha!$D$8:$H$27,3,FALSE))&lt;4,"",LEFT(RIGHT(VLOOKUP(AA108,suvaha!$D$8:$H$27,3,FALSE),4),1))</f>
        <v/>
      </c>
      <c r="AT114" s="611"/>
      <c r="AU114" s="409" t="str">
        <f>IF(LEN(VLOOKUP(AA108,suvaha!$D$8:$H$27,3,FALSE))&lt;3,"",LEFT(RIGHT(VLOOKUP(AA108,suvaha!$D$8:$H$27,3,FALSE),3),1))</f>
        <v/>
      </c>
      <c r="AV114" s="411" t="s">
        <v>371</v>
      </c>
      <c r="AW114" s="409" t="str">
        <f>IF(LEN(VLOOKUP(AA108,suvaha!$D$8:$H$27,3,FALSE))&lt;2,"",LEFT(RIGHT(VLOOKUP(AA108,suvaha!$D$8:$H$27,3,FALSE),2),1))</f>
        <v/>
      </c>
      <c r="AX114" s="411" t="s">
        <v>371</v>
      </c>
      <c r="AY114" s="409" t="str">
        <f>IF(VLOOKUP(AA108,suvaha!$D$8:$H$27,3,FALSE)=0,"",IF(LEN(VLOOKUP(AA108,suvaha!$D$8:$H$27,3,FALSE))&lt;1,"",LEFT(RIGHT(VLOOKUP(AA108,suvaha!$D$8:$H$27,3,FALSE),1),1)))</f>
        <v/>
      </c>
      <c r="AZ114" s="619"/>
      <c r="BA114" s="423"/>
      <c r="BB114" s="417"/>
      <c r="BC114" s="417"/>
      <c r="BD114" s="417"/>
      <c r="BE114" s="417"/>
      <c r="BF114" s="417"/>
      <c r="BG114" s="417"/>
      <c r="BH114" s="417"/>
      <c r="BI114" s="417"/>
      <c r="BJ114" s="416"/>
      <c r="BK114" s="417"/>
      <c r="BL114" s="409" t="str">
        <f>IF(LEN(VLOOKUP(AA108,suvaha!$D$8:$H$27,5,FALSE))&lt;11,"",LEFT(RIGHT(VLOOKUP(AA108,suvaha!$D$8:$H$27,5,FALSE),11),1))</f>
        <v/>
      </c>
      <c r="BM114" s="211" t="s">
        <v>371</v>
      </c>
      <c r="BN114" s="409" t="str">
        <f>IF(LEN(VLOOKUP(AA108,suvaha!$D$8:$H$27,5,FALSE))&lt;10,"",LEFT(RIGHT(VLOOKUP(AA108,suvaha!$D$8:$H$27,5,FALSE),10),1))</f>
        <v/>
      </c>
      <c r="BO114" s="411" t="s">
        <v>371</v>
      </c>
      <c r="BP114" s="409" t="str">
        <f>IF(LEN(VLOOKUP(AA108,suvaha!$D$8:$H$27,5,FALSE))&lt;9,"",LEFT(RIGHT(VLOOKUP(AA108,suvaha!$D$8:$H$27,5,FALSE),9),1))</f>
        <v/>
      </c>
      <c r="BQ114" s="211" t="s">
        <v>371</v>
      </c>
      <c r="BR114" s="409" t="str">
        <f>IF(LEN(VLOOKUP(AA108,suvaha!$D$8:$H$27,5,FALSE))&lt;8,"",LEFT(RIGHT(VLOOKUP(AA108,suvaha!$D$8:$H$27,5,FALSE),8),1))</f>
        <v/>
      </c>
      <c r="BS114" s="411" t="s">
        <v>371</v>
      </c>
      <c r="BT114" s="409" t="str">
        <f>IF(LEN(VLOOKUP(AA108,suvaha!$D$8:$H$27,5,FALSE))&lt;7,"",LEFT(RIGHT(VLOOKUP(AA108,suvaha!$D$8:$H$27,5,FALSE),7),1))</f>
        <v/>
      </c>
      <c r="BU114" s="610" t="s">
        <v>371</v>
      </c>
      <c r="BV114" s="409" t="str">
        <f>IF(LEN(VLOOKUP(AA108,suvaha!$D$8:$H$27,5,FALSE))&lt;6,"",LEFT(RIGHT(VLOOKUP(AA108,suvaha!$D$8:$H$27,5,FALSE),6),1))</f>
        <v/>
      </c>
      <c r="BW114" s="411" t="s">
        <v>371</v>
      </c>
      <c r="BX114" s="409" t="str">
        <f>IF(LEN(VLOOKUP(AA108,suvaha!$D$8:$H$27,5,FALSE))&lt;5,"",LEFT(RIGHT(VLOOKUP(AA108,suvaha!$D$8:$H$27,5,FALSE),5),1))</f>
        <v/>
      </c>
      <c r="BY114" s="411" t="s">
        <v>371</v>
      </c>
      <c r="BZ114" s="409" t="str">
        <f>IF(LEN(VLOOKUP(AA108,suvaha!$D$8:$H$27,5,FALSE))&lt;4,"",LEFT(RIGHT(VLOOKUP(AA108,suvaha!$D$8:$H$27,5,FALSE),4),1))</f>
        <v/>
      </c>
      <c r="CA114" s="611" t="s">
        <v>371</v>
      </c>
      <c r="CB114" s="409" t="str">
        <f>IF(LEN(VLOOKUP(AA108,suvaha!$D$8:$H$27,5,FALSE))&lt;3,"",LEFT(RIGHT(VLOOKUP(AA108,suvaha!$D$8:$H$27,5,FALSE),3),1))</f>
        <v/>
      </c>
      <c r="CC114" s="411" t="s">
        <v>371</v>
      </c>
      <c r="CD114" s="409" t="str">
        <f>IF(LEN(VLOOKUP(AA108,suvaha!$D$8:$H$27,5,FALSE))&lt;2,"",LEFT(RIGHT(VLOOKUP(AA108,suvaha!$D$8:$H$27,5,FALSE),2),1))</f>
        <v/>
      </c>
      <c r="CE114" s="411" t="s">
        <v>773</v>
      </c>
      <c r="CF114" s="409" t="str">
        <f>IF(VLOOKUP(AA108,suvaha!$D$8:$H$27,5,FALSE)=0,"",IF(LEN(VLOOKUP(AA108,suvaha!$D$8:$H$27,5,FALSE))&lt;1,"",LEFT(RIGHT(VLOOKUP(AA108,suvaha!$D$8:$H$27,5,FALSE),1),1)))</f>
        <v/>
      </c>
      <c r="CG114" s="215"/>
      <c r="CH114" s="670"/>
      <c r="CI114" s="670"/>
      <c r="CJ114" s="670"/>
    </row>
    <row r="115" spans="1:88" s="174" customFormat="1" ht="3" customHeight="1">
      <c r="A115" s="325"/>
      <c r="B115" s="671"/>
      <c r="C115" s="671"/>
      <c r="D115" s="671"/>
      <c r="E115" s="644"/>
      <c r="F115" s="645"/>
      <c r="G115" s="646"/>
      <c r="H115" s="647"/>
      <c r="I115" s="648"/>
      <c r="J115" s="648"/>
      <c r="K115" s="648"/>
      <c r="L115" s="648"/>
      <c r="M115" s="648"/>
      <c r="N115" s="648"/>
      <c r="O115" s="648"/>
      <c r="P115" s="648"/>
      <c r="Q115" s="648"/>
      <c r="R115" s="648"/>
      <c r="S115" s="648"/>
      <c r="T115" s="648"/>
      <c r="U115" s="648"/>
      <c r="V115" s="648"/>
      <c r="W115" s="648"/>
      <c r="X115" s="648"/>
      <c r="Y115" s="648"/>
      <c r="Z115" s="648"/>
      <c r="AA115" s="649"/>
      <c r="AB115" s="649"/>
      <c r="AC115" s="649"/>
      <c r="AD115" s="639"/>
      <c r="AE115" s="640"/>
      <c r="AF115" s="640"/>
      <c r="AG115" s="640"/>
      <c r="AH115" s="640"/>
      <c r="AI115" s="640"/>
      <c r="AJ115" s="640"/>
      <c r="AK115" s="640"/>
      <c r="AL115" s="640"/>
      <c r="AM115" s="640"/>
      <c r="AN115" s="640"/>
      <c r="AO115" s="640"/>
      <c r="AP115" s="640"/>
      <c r="AQ115" s="640"/>
      <c r="AR115" s="640"/>
      <c r="AS115" s="640"/>
      <c r="AT115" s="640"/>
      <c r="AU115" s="640"/>
      <c r="AV115" s="640"/>
      <c r="AW115" s="640"/>
      <c r="AX115" s="640"/>
      <c r="AY115" s="640"/>
      <c r="AZ115" s="640"/>
      <c r="BA115" s="217"/>
      <c r="BB115" s="212"/>
      <c r="BC115" s="212"/>
      <c r="BD115" s="212"/>
      <c r="BE115" s="212"/>
      <c r="BF115" s="212"/>
      <c r="BG115" s="212"/>
      <c r="BH115" s="212"/>
      <c r="BI115" s="212"/>
      <c r="BJ115" s="213"/>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4"/>
      <c r="CH115" s="670"/>
      <c r="CI115" s="670"/>
      <c r="CJ115" s="670"/>
    </row>
    <row r="116" spans="1:88" s="206" customFormat="1" ht="3" customHeight="1" thickBot="1">
      <c r="A116" s="173"/>
      <c r="B116" s="324"/>
      <c r="C116" s="324"/>
      <c r="D116" s="324"/>
      <c r="E116" s="620" t="s">
        <v>776</v>
      </c>
      <c r="F116" s="621"/>
      <c r="G116" s="626"/>
      <c r="H116" s="629" t="str">
        <f>Index!C65</f>
        <v>Samostatné hnuteľné veci a súbory hnuteľných vecí (022) - /082, 092A/</v>
      </c>
      <c r="I116" s="629"/>
      <c r="J116" s="629"/>
      <c r="K116" s="629"/>
      <c r="L116" s="629"/>
      <c r="M116" s="629"/>
      <c r="N116" s="629"/>
      <c r="O116" s="629"/>
      <c r="P116" s="629"/>
      <c r="Q116" s="629"/>
      <c r="R116" s="629"/>
      <c r="S116" s="629"/>
      <c r="T116" s="629"/>
      <c r="U116" s="629"/>
      <c r="V116" s="629"/>
      <c r="W116" s="629"/>
      <c r="X116" s="629"/>
      <c r="Y116" s="629"/>
      <c r="Z116" s="629"/>
      <c r="AA116" s="632" t="s">
        <v>785</v>
      </c>
      <c r="AB116" s="632"/>
      <c r="AC116" s="632"/>
      <c r="AD116" s="635"/>
      <c r="AE116" s="635"/>
      <c r="AF116" s="635"/>
      <c r="AG116" s="635"/>
      <c r="AH116" s="635"/>
      <c r="AI116" s="635"/>
      <c r="AJ116" s="635"/>
      <c r="AK116" s="635"/>
      <c r="AL116" s="635"/>
      <c r="AM116" s="635"/>
      <c r="AN116" s="635"/>
      <c r="AO116" s="635"/>
      <c r="AP116" s="635"/>
      <c r="AQ116" s="635"/>
      <c r="AR116" s="635"/>
      <c r="AS116" s="635"/>
      <c r="AT116" s="635"/>
      <c r="AU116" s="635"/>
      <c r="AV116" s="635"/>
      <c r="AW116" s="635"/>
      <c r="AX116" s="635"/>
      <c r="AY116" s="635"/>
      <c r="AZ116" s="635"/>
      <c r="BA116" s="636"/>
      <c r="BB116" s="636"/>
      <c r="BC116" s="636"/>
      <c r="BD116" s="636"/>
      <c r="BE116" s="636"/>
      <c r="BF116" s="636"/>
      <c r="BG116" s="636"/>
      <c r="BH116" s="636"/>
      <c r="BI116" s="636"/>
      <c r="BJ116" s="636"/>
      <c r="BK116" s="636"/>
      <c r="BL116" s="636"/>
      <c r="BM116" s="636"/>
      <c r="BN116" s="636"/>
      <c r="BO116" s="636"/>
      <c r="BP116" s="636"/>
      <c r="BQ116" s="636"/>
      <c r="BR116" s="207"/>
      <c r="BS116" s="207"/>
      <c r="BT116" s="207"/>
      <c r="BU116" s="207"/>
      <c r="BV116" s="207"/>
      <c r="BW116" s="208"/>
      <c r="BX116" s="207"/>
      <c r="BY116" s="207"/>
      <c r="BZ116" s="207"/>
      <c r="CA116" s="207"/>
      <c r="CB116" s="207"/>
      <c r="CC116" s="207"/>
      <c r="CD116" s="207"/>
      <c r="CE116" s="207"/>
      <c r="CF116" s="207"/>
      <c r="CG116" s="209"/>
      <c r="CH116" s="323"/>
      <c r="CI116" s="323"/>
      <c r="CJ116" s="323"/>
    </row>
    <row r="117" spans="1:88" s="206" customFormat="1" ht="3" customHeight="1" thickBot="1">
      <c r="A117" s="173"/>
      <c r="B117" s="324"/>
      <c r="C117" s="324"/>
      <c r="D117" s="324"/>
      <c r="E117" s="622"/>
      <c r="F117" s="623"/>
      <c r="G117" s="627"/>
      <c r="H117" s="630"/>
      <c r="I117" s="630"/>
      <c r="J117" s="630"/>
      <c r="K117" s="630"/>
      <c r="L117" s="630"/>
      <c r="M117" s="630"/>
      <c r="N117" s="630"/>
      <c r="O117" s="630"/>
      <c r="P117" s="630"/>
      <c r="Q117" s="630"/>
      <c r="R117" s="630"/>
      <c r="S117" s="630"/>
      <c r="T117" s="630"/>
      <c r="U117" s="630"/>
      <c r="V117" s="630"/>
      <c r="W117" s="630"/>
      <c r="X117" s="630"/>
      <c r="Y117" s="630"/>
      <c r="Z117" s="630"/>
      <c r="AA117" s="633"/>
      <c r="AB117" s="633"/>
      <c r="AC117" s="633"/>
      <c r="AD117" s="618"/>
      <c r="AE117" s="612"/>
      <c r="AF117" s="612"/>
      <c r="AG117" s="612"/>
      <c r="AH117" s="412"/>
      <c r="AI117" s="613"/>
      <c r="AJ117" s="613"/>
      <c r="AK117" s="613"/>
      <c r="AL117" s="613"/>
      <c r="AM117" s="613"/>
      <c r="AN117" s="610"/>
      <c r="AO117" s="614"/>
      <c r="AP117" s="614"/>
      <c r="AQ117" s="614"/>
      <c r="AR117" s="614"/>
      <c r="AS117" s="614"/>
      <c r="AT117" s="611"/>
      <c r="AU117" s="614"/>
      <c r="AV117" s="614"/>
      <c r="AW117" s="614"/>
      <c r="AX117" s="614"/>
      <c r="AY117" s="614"/>
      <c r="AZ117" s="619"/>
      <c r="BA117" s="618"/>
      <c r="BB117" s="612"/>
      <c r="BC117" s="612"/>
      <c r="BD117" s="612"/>
      <c r="BE117" s="412"/>
      <c r="BF117" s="613"/>
      <c r="BG117" s="613"/>
      <c r="BH117" s="613"/>
      <c r="BI117" s="613"/>
      <c r="BJ117" s="613"/>
      <c r="BK117" s="610"/>
      <c r="BL117" s="614"/>
      <c r="BM117" s="614"/>
      <c r="BN117" s="614"/>
      <c r="BO117" s="614"/>
      <c r="BP117" s="614"/>
      <c r="BQ117" s="611"/>
      <c r="BR117" s="614"/>
      <c r="BS117" s="614"/>
      <c r="BT117" s="614"/>
      <c r="BU117" s="614"/>
      <c r="BV117" s="614"/>
      <c r="BW117" s="416"/>
      <c r="BX117" s="417"/>
      <c r="BY117" s="417"/>
      <c r="BZ117" s="417"/>
      <c r="CA117" s="417"/>
      <c r="CB117" s="417"/>
      <c r="CC117" s="417"/>
      <c r="CD117" s="417"/>
      <c r="CE117" s="417"/>
      <c r="CF117" s="417"/>
      <c r="CG117" s="210"/>
      <c r="CH117" s="323"/>
      <c r="CI117" s="323"/>
      <c r="CJ117" s="323"/>
    </row>
    <row r="118" spans="1:88" ht="15" customHeight="1" thickBot="1">
      <c r="A118" s="173"/>
      <c r="B118" s="324"/>
      <c r="C118" s="324"/>
      <c r="D118" s="324"/>
      <c r="E118" s="622"/>
      <c r="F118" s="623"/>
      <c r="G118" s="627"/>
      <c r="H118" s="630"/>
      <c r="I118" s="630"/>
      <c r="J118" s="630"/>
      <c r="K118" s="630"/>
      <c r="L118" s="630"/>
      <c r="M118" s="630"/>
      <c r="N118" s="630"/>
      <c r="O118" s="630"/>
      <c r="P118" s="630"/>
      <c r="Q118" s="630"/>
      <c r="R118" s="630"/>
      <c r="S118" s="630"/>
      <c r="T118" s="630"/>
      <c r="U118" s="630"/>
      <c r="V118" s="630"/>
      <c r="W118" s="630"/>
      <c r="X118" s="630"/>
      <c r="Y118" s="630"/>
      <c r="Z118" s="630"/>
      <c r="AA118" s="633"/>
      <c r="AB118" s="633"/>
      <c r="AC118" s="633"/>
      <c r="AD118" s="618"/>
      <c r="AE118" s="409" t="str">
        <f>IF(LEN(VLOOKUP(AA116,suvaha!$D$8:$H$27,2,FALSE))&lt;11,"",LEFT(RIGHT(VLOOKUP(AA116,suvaha!$D$8:$H$27,2,FALSE),11),1))</f>
        <v/>
      </c>
      <c r="AF118" s="211"/>
      <c r="AG118" s="409" t="str">
        <f>IF(LEN(VLOOKUP(AA116,suvaha!$D$8:$H$27,2,FALSE))&lt;10,"",LEFT(RIGHT(VLOOKUP(AA116,suvaha!$D$8:$H$27,2,FALSE),10),1))</f>
        <v/>
      </c>
      <c r="AH118" s="411"/>
      <c r="AI118" s="409" t="str">
        <f>IF(LEN(VLOOKUP(AA116,suvaha!$D$8:$H$27,2,FALSE))&lt;9,"",LEFT(RIGHT(VLOOKUP(AA116,suvaha!$D$8:$H$27,2,FALSE),9),1))</f>
        <v/>
      </c>
      <c r="AJ118" s="211"/>
      <c r="AK118" s="409" t="str">
        <f>IF(LEN(VLOOKUP(AA116,suvaha!$D$8:$H$27,2,FALSE))&lt;8,"",LEFT(RIGHT(VLOOKUP(AA116,suvaha!$D$8:$H$27,2,FALSE),8),1))</f>
        <v/>
      </c>
      <c r="AL118" s="411"/>
      <c r="AM118" s="409" t="str">
        <f>IF(LEN(VLOOKUP(AA116,suvaha!$D$8:$H$27,2,FALSE))&lt;7,"",LEFT(RIGHT(VLOOKUP(AA116,suvaha!$D$8:$H$27,2,FALSE),7),1))</f>
        <v>7</v>
      </c>
      <c r="AN118" s="610"/>
      <c r="AO118" s="409" t="str">
        <f>IF(LEN(VLOOKUP(AA116,suvaha!$D$8:$H$27,2,FALSE))&lt;6,"",LEFT(RIGHT(VLOOKUP(AA116,suvaha!$D$8:$H$27,2,FALSE),6),1))</f>
        <v>4</v>
      </c>
      <c r="AP118" s="411"/>
      <c r="AQ118" s="409" t="str">
        <f>IF(LEN(VLOOKUP(AA116,suvaha!$D$8:$H$27,2,FALSE))&lt;5,"",LEFT(RIGHT(VLOOKUP(AA116,suvaha!$D$8:$H$27,2,FALSE),5),1))</f>
        <v>8</v>
      </c>
      <c r="AR118" s="411"/>
      <c r="AS118" s="409" t="str">
        <f>IF(LEN(VLOOKUP(AA116,suvaha!$D$8:$H$27,2,FALSE))&lt;4,"",LEFT(RIGHT(VLOOKUP(AA116,suvaha!$D$8:$H$27,2,FALSE),4),1))</f>
        <v>7</v>
      </c>
      <c r="AT118" s="611"/>
      <c r="AU118" s="409" t="str">
        <f>IF(LEN(VLOOKUP(AA116,suvaha!$D$8:$H$27,2,FALSE))&lt;3,"",LEFT(RIGHT(VLOOKUP(AA116,suvaha!$D$8:$H$27,2,FALSE),3),1))</f>
        <v>7</v>
      </c>
      <c r="AV118" s="411"/>
      <c r="AW118" s="409" t="str">
        <f>IF(LEN(VLOOKUP(AA116,suvaha!$D$8:$H$27,2,FALSE))&lt;2,"",LEFT(RIGHT(VLOOKUP(AA116,suvaha!$D$8:$H$27,2,FALSE),2),1))</f>
        <v>7</v>
      </c>
      <c r="AX118" s="411"/>
      <c r="AY118" s="409" t="str">
        <f>IF(VLOOKUP(AA116,suvaha!$D$8:$H$27,2,FALSE)=0,"",IF(LEN(VLOOKUP(AA116,suvaha!$D$8:$H$27,2,FALSE))&lt;1,"",LEFT(RIGHT(VLOOKUP(AA116,suvaha!$D$8:$H$27,2,FALSE),1),1)))</f>
        <v>4</v>
      </c>
      <c r="AZ118" s="619"/>
      <c r="BA118" s="618"/>
      <c r="BB118" s="409" t="str">
        <f>IF(LEN(VLOOKUP(AA116,suvaha!$D$8:$H$27,4,FALSE))&lt;11,"",LEFT(RIGHT(VLOOKUP(AA116,suvaha!$D$8:$H$27,4,FALSE),11),1))</f>
        <v/>
      </c>
      <c r="BC118" s="211"/>
      <c r="BD118" s="409" t="str">
        <f>IF(LEN(VLOOKUP(AA116,suvaha!$D$8:$H$27,4,FALSE))&lt;10,"",LEFT(RIGHT(VLOOKUP(AA116,suvaha!$D$8:$H$27,4,FALSE),10),1))</f>
        <v/>
      </c>
      <c r="BE118" s="411"/>
      <c r="BF118" s="409" t="str">
        <f>IF(LEN(VLOOKUP(AA116,suvaha!$D$8:$H$27,4,FALSE))&lt;9,"",LEFT(RIGHT(VLOOKUP(AA116,suvaha!$D$8:$H$27,4,FALSE),9),1))</f>
        <v/>
      </c>
      <c r="BG118" s="211"/>
      <c r="BH118" s="409" t="str">
        <f>IF(LEN(VLOOKUP(AA116,suvaha!$D$8:$H$27,4,FALSE))&lt;8,"",LEFT(RIGHT(VLOOKUP(AA116,suvaha!$D$8:$H$27,4,FALSE),8),1))</f>
        <v/>
      </c>
      <c r="BI118" s="411"/>
      <c r="BJ118" s="409" t="str">
        <f>IF(LEN(VLOOKUP(AA116,suvaha!$D$8:$H$27,4,FALSE))&lt;7,"",LEFT(RIGHT(VLOOKUP(AA116,suvaha!$D$8:$H$27,4,FALSE),7),1))</f>
        <v>3</v>
      </c>
      <c r="BK118" s="610"/>
      <c r="BL118" s="409" t="str">
        <f>IF(LEN(VLOOKUP(AA116,suvaha!$D$8:$H$27,4,FALSE))&lt;6,"",LEFT(RIGHT(VLOOKUP(AA116,suvaha!$D$8:$H$27,4,FALSE),6),1))</f>
        <v>4</v>
      </c>
      <c r="BM118" s="411"/>
      <c r="BN118" s="409" t="str">
        <f>IF(LEN(VLOOKUP(AA116,suvaha!$D$8:$H$27,4,FALSE))&lt;5,"",LEFT(RIGHT(VLOOKUP(AA116,suvaha!$D$8:$H$27,4,FALSE),5),1))</f>
        <v>1</v>
      </c>
      <c r="BO118" s="411"/>
      <c r="BP118" s="409" t="str">
        <f>IF(LEN(VLOOKUP(AA116,suvaha!$D$8:$H$27,4,FALSE))&lt;4,"",LEFT(RIGHT(VLOOKUP(AA116,suvaha!$D$8:$H$27,4,FALSE),4),1))</f>
        <v>8</v>
      </c>
      <c r="BQ118" s="611"/>
      <c r="BR118" s="409" t="str">
        <f>IF(LEN(VLOOKUP(AA116,suvaha!$D$8:$H$27,4,FALSE))&lt;3,"",LEFT(RIGHT(VLOOKUP(AA116,suvaha!$D$8:$H$27,4,FALSE),3),1))</f>
        <v>9</v>
      </c>
      <c r="BS118" s="411"/>
      <c r="BT118" s="409" t="str">
        <f>IF(LEN(VLOOKUP(AA116,suvaha!$D$8:$H$27,4,FALSE))&lt;2,"",LEFT(RIGHT(VLOOKUP(AA116,suvaha!$D$8:$H$27,4,FALSE),2),1))</f>
        <v>2</v>
      </c>
      <c r="BU118" s="411"/>
      <c r="BV118" s="409" t="str">
        <f>IF(VLOOKUP(AA116,suvaha!$D$8:$H$27,4,FALSE)=0,"",IF(LEN(VLOOKUP(AA116,suvaha!$D$8:$H$27,4,FALSE))&lt;1,"",LEFT(RIGHT(VLOOKUP(AA116,suvaha!$D$8:$H$27,4,FALSE),1),1)))</f>
        <v>3</v>
      </c>
      <c r="BW118" s="416"/>
      <c r="BX118" s="417"/>
      <c r="BY118" s="417"/>
      <c r="BZ118" s="417"/>
      <c r="CA118" s="417"/>
      <c r="CB118" s="417"/>
      <c r="CC118" s="417"/>
      <c r="CD118" s="417"/>
      <c r="CE118" s="417"/>
      <c r="CF118" s="417"/>
      <c r="CG118" s="210"/>
      <c r="CH118" s="323"/>
      <c r="CI118" s="323"/>
      <c r="CJ118" s="323"/>
    </row>
    <row r="119" spans="1:88" ht="3" customHeight="1" thickBot="1">
      <c r="A119" s="173"/>
      <c r="B119" s="324"/>
      <c r="C119" s="324"/>
      <c r="D119" s="324"/>
      <c r="E119" s="622"/>
      <c r="F119" s="623"/>
      <c r="G119" s="627"/>
      <c r="H119" s="630"/>
      <c r="I119" s="630"/>
      <c r="J119" s="630"/>
      <c r="K119" s="630"/>
      <c r="L119" s="630"/>
      <c r="M119" s="630"/>
      <c r="N119" s="630"/>
      <c r="O119" s="630"/>
      <c r="P119" s="630"/>
      <c r="Q119" s="630"/>
      <c r="R119" s="630"/>
      <c r="S119" s="630"/>
      <c r="T119" s="630"/>
      <c r="U119" s="630"/>
      <c r="V119" s="630"/>
      <c r="W119" s="630"/>
      <c r="X119" s="630"/>
      <c r="Y119" s="630"/>
      <c r="Z119" s="630"/>
      <c r="AA119" s="633"/>
      <c r="AB119" s="633"/>
      <c r="AC119" s="633"/>
      <c r="AD119" s="637"/>
      <c r="AE119" s="637"/>
      <c r="AF119" s="637"/>
      <c r="AG119" s="637"/>
      <c r="AH119" s="637"/>
      <c r="AI119" s="637"/>
      <c r="AJ119" s="637"/>
      <c r="AK119" s="637"/>
      <c r="AL119" s="637"/>
      <c r="AM119" s="637"/>
      <c r="AN119" s="637"/>
      <c r="AO119" s="637"/>
      <c r="AP119" s="637"/>
      <c r="AQ119" s="637"/>
      <c r="AR119" s="637"/>
      <c r="AS119" s="637"/>
      <c r="AT119" s="637"/>
      <c r="AU119" s="637"/>
      <c r="AV119" s="637"/>
      <c r="AW119" s="637"/>
      <c r="AX119" s="637"/>
      <c r="AY119" s="637"/>
      <c r="AZ119" s="637"/>
      <c r="BA119" s="638"/>
      <c r="BB119" s="638"/>
      <c r="BC119" s="638"/>
      <c r="BD119" s="638"/>
      <c r="BE119" s="638"/>
      <c r="BF119" s="638"/>
      <c r="BG119" s="638"/>
      <c r="BH119" s="638"/>
      <c r="BI119" s="638"/>
      <c r="BJ119" s="638"/>
      <c r="BK119" s="638"/>
      <c r="BL119" s="638"/>
      <c r="BM119" s="638"/>
      <c r="BN119" s="638"/>
      <c r="BO119" s="638"/>
      <c r="BP119" s="638"/>
      <c r="BQ119" s="638"/>
      <c r="BR119" s="270"/>
      <c r="BS119" s="270"/>
      <c r="BT119" s="270"/>
      <c r="BU119" s="270"/>
      <c r="BV119" s="270"/>
      <c r="BW119" s="418"/>
      <c r="BX119" s="270"/>
      <c r="BY119" s="270"/>
      <c r="BZ119" s="270"/>
      <c r="CA119" s="270"/>
      <c r="CB119" s="270"/>
      <c r="CC119" s="270"/>
      <c r="CD119" s="270"/>
      <c r="CE119" s="270"/>
      <c r="CF119" s="270"/>
      <c r="CG119" s="214"/>
      <c r="CH119" s="323"/>
      <c r="CI119" s="323"/>
      <c r="CJ119" s="323"/>
    </row>
    <row r="120" spans="1:88" ht="3" customHeight="1" thickBot="1">
      <c r="A120" s="173"/>
      <c r="B120" s="324"/>
      <c r="C120" s="324"/>
      <c r="D120" s="324"/>
      <c r="E120" s="622"/>
      <c r="F120" s="623"/>
      <c r="G120" s="627"/>
      <c r="H120" s="630"/>
      <c r="I120" s="630"/>
      <c r="J120" s="630"/>
      <c r="K120" s="630"/>
      <c r="L120" s="630"/>
      <c r="M120" s="630"/>
      <c r="N120" s="630"/>
      <c r="O120" s="630"/>
      <c r="P120" s="630"/>
      <c r="Q120" s="630"/>
      <c r="R120" s="630"/>
      <c r="S120" s="630"/>
      <c r="T120" s="630"/>
      <c r="U120" s="630"/>
      <c r="V120" s="630"/>
      <c r="W120" s="630"/>
      <c r="X120" s="630"/>
      <c r="Y120" s="630"/>
      <c r="Z120" s="630"/>
      <c r="AA120" s="633"/>
      <c r="AB120" s="633"/>
      <c r="AC120" s="633"/>
      <c r="AD120" s="617"/>
      <c r="AE120" s="617"/>
      <c r="AF120" s="617"/>
      <c r="AG120" s="617"/>
      <c r="AH120" s="617"/>
      <c r="AI120" s="617"/>
      <c r="AJ120" s="617"/>
      <c r="AK120" s="617"/>
      <c r="AL120" s="617"/>
      <c r="AM120" s="617"/>
      <c r="AN120" s="617"/>
      <c r="AO120" s="617"/>
      <c r="AP120" s="617"/>
      <c r="AQ120" s="617"/>
      <c r="AR120" s="617"/>
      <c r="AS120" s="617"/>
      <c r="AT120" s="617"/>
      <c r="AU120" s="617"/>
      <c r="AV120" s="617"/>
      <c r="AW120" s="617"/>
      <c r="AX120" s="617"/>
      <c r="AY120" s="617"/>
      <c r="AZ120" s="617"/>
      <c r="BA120" s="422"/>
      <c r="BB120" s="264"/>
      <c r="BC120" s="264"/>
      <c r="BD120" s="264"/>
      <c r="BE120" s="264"/>
      <c r="BF120" s="264"/>
      <c r="BG120" s="264"/>
      <c r="BH120" s="264"/>
      <c r="BI120" s="264"/>
      <c r="BJ120" s="421"/>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09"/>
      <c r="CH120" s="323"/>
      <c r="CI120" s="323"/>
      <c r="CJ120" s="323"/>
    </row>
    <row r="121" spans="1:88" ht="3" customHeight="1" thickBot="1">
      <c r="A121" s="173"/>
      <c r="B121" s="324"/>
      <c r="C121" s="324"/>
      <c r="D121" s="324"/>
      <c r="E121" s="622"/>
      <c r="F121" s="623"/>
      <c r="G121" s="627"/>
      <c r="H121" s="630"/>
      <c r="I121" s="630"/>
      <c r="J121" s="630"/>
      <c r="K121" s="630"/>
      <c r="L121" s="630"/>
      <c r="M121" s="630"/>
      <c r="N121" s="630"/>
      <c r="O121" s="630"/>
      <c r="P121" s="630"/>
      <c r="Q121" s="630"/>
      <c r="R121" s="630"/>
      <c r="S121" s="630"/>
      <c r="T121" s="630"/>
      <c r="U121" s="630"/>
      <c r="V121" s="630"/>
      <c r="W121" s="630"/>
      <c r="X121" s="630"/>
      <c r="Y121" s="630"/>
      <c r="Z121" s="630"/>
      <c r="AA121" s="633"/>
      <c r="AB121" s="633"/>
      <c r="AC121" s="633"/>
      <c r="AD121" s="618"/>
      <c r="AE121" s="612"/>
      <c r="AF121" s="612"/>
      <c r="AG121" s="612"/>
      <c r="AH121" s="412"/>
      <c r="AI121" s="613"/>
      <c r="AJ121" s="613"/>
      <c r="AK121" s="613"/>
      <c r="AL121" s="613"/>
      <c r="AM121" s="613"/>
      <c r="AN121" s="610" t="s">
        <v>371</v>
      </c>
      <c r="AO121" s="614"/>
      <c r="AP121" s="614"/>
      <c r="AQ121" s="614"/>
      <c r="AR121" s="614"/>
      <c r="AS121" s="614"/>
      <c r="AT121" s="611" t="s">
        <v>371</v>
      </c>
      <c r="AU121" s="614"/>
      <c r="AV121" s="614"/>
      <c r="AW121" s="614"/>
      <c r="AX121" s="614"/>
      <c r="AY121" s="614"/>
      <c r="AZ121" s="619"/>
      <c r="BA121" s="423"/>
      <c r="BB121" s="417"/>
      <c r="BC121" s="417"/>
      <c r="BD121" s="417"/>
      <c r="BE121" s="417"/>
      <c r="BF121" s="417"/>
      <c r="BG121" s="417"/>
      <c r="BH121" s="417"/>
      <c r="BI121" s="417"/>
      <c r="BJ121" s="416"/>
      <c r="BK121" s="417"/>
      <c r="BL121" s="612"/>
      <c r="BM121" s="612"/>
      <c r="BN121" s="612"/>
      <c r="BO121" s="412"/>
      <c r="BP121" s="613"/>
      <c r="BQ121" s="613"/>
      <c r="BR121" s="613"/>
      <c r="BS121" s="613"/>
      <c r="BT121" s="613"/>
      <c r="BU121" s="610"/>
      <c r="BV121" s="614"/>
      <c r="BW121" s="614"/>
      <c r="BX121" s="614"/>
      <c r="BY121" s="614"/>
      <c r="BZ121" s="614"/>
      <c r="CA121" s="611"/>
      <c r="CB121" s="614"/>
      <c r="CC121" s="614"/>
      <c r="CD121" s="614"/>
      <c r="CE121" s="614"/>
      <c r="CF121" s="614"/>
      <c r="CG121" s="215"/>
      <c r="CH121" s="323"/>
      <c r="CI121" s="323"/>
      <c r="CJ121" s="323"/>
    </row>
    <row r="122" spans="1:88" ht="15" customHeight="1" thickBot="1">
      <c r="A122" s="173"/>
      <c r="B122" s="324"/>
      <c r="C122" s="324"/>
      <c r="D122" s="324"/>
      <c r="E122" s="622"/>
      <c r="F122" s="623"/>
      <c r="G122" s="627"/>
      <c r="H122" s="630"/>
      <c r="I122" s="630"/>
      <c r="J122" s="630"/>
      <c r="K122" s="630"/>
      <c r="L122" s="630"/>
      <c r="M122" s="630"/>
      <c r="N122" s="630"/>
      <c r="O122" s="630"/>
      <c r="P122" s="630"/>
      <c r="Q122" s="630"/>
      <c r="R122" s="630"/>
      <c r="S122" s="630"/>
      <c r="T122" s="630"/>
      <c r="U122" s="630"/>
      <c r="V122" s="630"/>
      <c r="W122" s="630"/>
      <c r="X122" s="630"/>
      <c r="Y122" s="630"/>
      <c r="Z122" s="630"/>
      <c r="AA122" s="633"/>
      <c r="AB122" s="633"/>
      <c r="AC122" s="633"/>
      <c r="AD122" s="618"/>
      <c r="AE122" s="409" t="str">
        <f>IF(LEN(VLOOKUP(AA116,suvaha!$D$8:$H$27,3,FALSE))&lt;11,"",LEFT(RIGHT(VLOOKUP(AA116,suvaha!$D$8:$H$27,3,FALSE),11),1))</f>
        <v/>
      </c>
      <c r="AF122" s="211" t="s">
        <v>371</v>
      </c>
      <c r="AG122" s="409" t="str">
        <f>IF(LEN(VLOOKUP(AA116,suvaha!$D$8:$H$27,3,FALSE))&lt;10,"",LEFT(RIGHT(VLOOKUP(AA116,suvaha!$D$8:$H$27,3,FALSE),10),1))</f>
        <v/>
      </c>
      <c r="AH122" s="411" t="s">
        <v>371</v>
      </c>
      <c r="AI122" s="409" t="str">
        <f>IF(LEN(VLOOKUP(AA116,suvaha!$D$8:$H$27,3,FALSE))&lt;9,"",LEFT(RIGHT(VLOOKUP(AA116,suvaha!$D$8:$H$27,3,FALSE),9),1))</f>
        <v/>
      </c>
      <c r="AJ122" s="211" t="s">
        <v>371</v>
      </c>
      <c r="AK122" s="409" t="str">
        <f>IF(LEN(VLOOKUP(AA116,suvaha!$D$8:$F$27,3,FALSE))&lt;8,"",LEFT(RIGHT(VLOOKUP(AA116,suvaha!$D$8:$F$27,3,FALSE),8),1))</f>
        <v/>
      </c>
      <c r="AL122" s="411" t="s">
        <v>371</v>
      </c>
      <c r="AM122" s="409" t="str">
        <f>IF(LEN(VLOOKUP(AA116,suvaha!$D$8:$H$27,3,FALSE))&lt;7,"",LEFT(RIGHT(VLOOKUP(AA116,suvaha!$D$8:$H$27,3,FALSE),7),1))</f>
        <v>4</v>
      </c>
      <c r="AN122" s="610"/>
      <c r="AO122" s="409" t="str">
        <f>IF(LEN(VLOOKUP(AA116,suvaha!$D$8:$H$27,3,FALSE))&lt;6,"",LEFT(RIGHT(VLOOKUP(AA116,suvaha!$D$8:$H$27,3,FALSE),6),1))</f>
        <v>0</v>
      </c>
      <c r="AP122" s="411" t="s">
        <v>371</v>
      </c>
      <c r="AQ122" s="409" t="str">
        <f>IF(LEN(VLOOKUP(AA116,suvaha!$D$8:$H$27,3,FALSE))&lt;5,"",LEFT(RIGHT(VLOOKUP(AA116,suvaha!$D$8:$H$27,3,FALSE),5),1))</f>
        <v>6</v>
      </c>
      <c r="AR122" s="411" t="s">
        <v>371</v>
      </c>
      <c r="AS122" s="409" t="str">
        <f>IF(LEN(VLOOKUP(AA116,suvaha!$D$8:$H$27,3,FALSE))&lt;4,"",LEFT(RIGHT(VLOOKUP(AA116,suvaha!$D$8:$H$27,3,FALSE),4),1))</f>
        <v>8</v>
      </c>
      <c r="AT122" s="611"/>
      <c r="AU122" s="409" t="str">
        <f>IF(LEN(VLOOKUP(AA116,suvaha!$D$8:$H$27,3,FALSE))&lt;3,"",LEFT(RIGHT(VLOOKUP(AA116,suvaha!$D$8:$H$27,3,FALSE),3),1))</f>
        <v>8</v>
      </c>
      <c r="AV122" s="411" t="s">
        <v>371</v>
      </c>
      <c r="AW122" s="409" t="str">
        <f>IF(LEN(VLOOKUP(AA116,suvaha!$D$8:$H$27,3,FALSE))&lt;2,"",LEFT(RIGHT(VLOOKUP(AA116,suvaha!$D$8:$H$27,3,FALSE),2),1))</f>
        <v>5</v>
      </c>
      <c r="AX122" s="411" t="s">
        <v>371</v>
      </c>
      <c r="AY122" s="409" t="str">
        <f>IF(VLOOKUP(AA116,suvaha!$D$8:$H$27,3,FALSE)=0,"",IF(LEN(VLOOKUP(AA116,suvaha!$D$8:$H$27,3,FALSE))&lt;1,"",LEFT(RIGHT(VLOOKUP(AA116,suvaha!$D$8:$H$27,3,FALSE),1),1)))</f>
        <v>1</v>
      </c>
      <c r="AZ122" s="619"/>
      <c r="BA122" s="423"/>
      <c r="BB122" s="417"/>
      <c r="BC122" s="417"/>
      <c r="BD122" s="417"/>
      <c r="BE122" s="417"/>
      <c r="BF122" s="417"/>
      <c r="BG122" s="417"/>
      <c r="BH122" s="417"/>
      <c r="BI122" s="417"/>
      <c r="BJ122" s="416"/>
      <c r="BK122" s="417"/>
      <c r="BL122" s="409" t="str">
        <f>IF(LEN(VLOOKUP(AA116,suvaha!$D$8:$H$27,5,FALSE))&lt;11,"",LEFT(RIGHT(VLOOKUP(AA116,suvaha!$D$8:$H$27,5,FALSE),11),1))</f>
        <v/>
      </c>
      <c r="BM122" s="211" t="s">
        <v>371</v>
      </c>
      <c r="BN122" s="409" t="str">
        <f>IF(LEN(VLOOKUP(AA116,suvaha!$D$8:$H$27,5,FALSE))&lt;10,"",LEFT(RIGHT(VLOOKUP(AA116,suvaha!$D$8:$H$27,5,FALSE),10),1))</f>
        <v/>
      </c>
      <c r="BO122" s="411" t="s">
        <v>371</v>
      </c>
      <c r="BP122" s="409" t="str">
        <f>IF(LEN(VLOOKUP(AA116,suvaha!$D$8:$H$27,5,FALSE))&lt;9,"",LEFT(RIGHT(VLOOKUP(AA116,suvaha!$D$8:$H$27,5,FALSE),9),1))</f>
        <v/>
      </c>
      <c r="BQ122" s="211" t="s">
        <v>371</v>
      </c>
      <c r="BR122" s="409" t="str">
        <f>IF(LEN(VLOOKUP(AA116,suvaha!$D$8:$H$27,5,FALSE))&lt;8,"",LEFT(RIGHT(VLOOKUP(AA116,suvaha!$D$8:$H$27,5,FALSE),8),1))</f>
        <v/>
      </c>
      <c r="BS122" s="411" t="s">
        <v>371</v>
      </c>
      <c r="BT122" s="409" t="str">
        <f>IF(LEN(VLOOKUP(AA116,suvaha!$D$8:$H$27,5,FALSE))&lt;7,"",LEFT(RIGHT(VLOOKUP(AA116,suvaha!$D$8:$H$27,5,FALSE),7),1))</f>
        <v>3</v>
      </c>
      <c r="BU122" s="610" t="s">
        <v>371</v>
      </c>
      <c r="BV122" s="409" t="str">
        <f>IF(LEN(VLOOKUP(AA116,suvaha!$D$8:$H$27,5,FALSE))&lt;6,"",LEFT(RIGHT(VLOOKUP(AA116,suvaha!$D$8:$H$27,5,FALSE),6),1))</f>
        <v>3</v>
      </c>
      <c r="BW122" s="411" t="s">
        <v>371</v>
      </c>
      <c r="BX122" s="409" t="str">
        <f>IF(LEN(VLOOKUP(AA116,suvaha!$D$8:$H$27,5,FALSE))&lt;5,"",LEFT(RIGHT(VLOOKUP(AA116,suvaha!$D$8:$H$27,5,FALSE),5),1))</f>
        <v>5</v>
      </c>
      <c r="BY122" s="411" t="s">
        <v>371</v>
      </c>
      <c r="BZ122" s="409" t="str">
        <f>IF(LEN(VLOOKUP(AA116,suvaha!$D$8:$H$27,5,FALSE))&lt;4,"",LEFT(RIGHT(VLOOKUP(AA116,suvaha!$D$8:$H$27,5,FALSE),4),1))</f>
        <v>2</v>
      </c>
      <c r="CA122" s="611" t="s">
        <v>371</v>
      </c>
      <c r="CB122" s="409" t="str">
        <f>IF(LEN(VLOOKUP(AA116,suvaha!$D$8:$H$27,5,FALSE))&lt;3,"",LEFT(RIGHT(VLOOKUP(AA116,suvaha!$D$8:$H$27,5,FALSE),3),1))</f>
        <v>7</v>
      </c>
      <c r="CC122" s="411" t="s">
        <v>371</v>
      </c>
      <c r="CD122" s="409" t="str">
        <f>IF(LEN(VLOOKUP(AA116,suvaha!$D$8:$H$27,5,FALSE))&lt;2,"",LEFT(RIGHT(VLOOKUP(AA116,suvaha!$D$8:$H$27,5,FALSE),2),1))</f>
        <v>4</v>
      </c>
      <c r="CE122" s="411" t="s">
        <v>773</v>
      </c>
      <c r="CF122" s="409" t="str">
        <f>IF(VLOOKUP(AA116,suvaha!$D$8:$H$27,5,FALSE)=0,"",IF(LEN(VLOOKUP(AA116,suvaha!$D$8:$H$27,5,FALSE))&lt;1,"",LEFT(RIGHT(VLOOKUP(AA116,suvaha!$D$8:$H$27,5,FALSE),1),1)))</f>
        <v>7</v>
      </c>
      <c r="CG122" s="215"/>
      <c r="CH122" s="323"/>
      <c r="CI122" s="323"/>
      <c r="CJ122" s="323"/>
    </row>
    <row r="123" spans="1:88" s="174" customFormat="1" ht="3" customHeight="1" thickBot="1">
      <c r="A123" s="325"/>
      <c r="B123" s="324"/>
      <c r="C123" s="324"/>
      <c r="D123" s="324"/>
      <c r="E123" s="624"/>
      <c r="F123" s="625"/>
      <c r="G123" s="628"/>
      <c r="H123" s="631"/>
      <c r="I123" s="631"/>
      <c r="J123" s="631"/>
      <c r="K123" s="631"/>
      <c r="L123" s="631"/>
      <c r="M123" s="631"/>
      <c r="N123" s="631"/>
      <c r="O123" s="631"/>
      <c r="P123" s="631"/>
      <c r="Q123" s="631"/>
      <c r="R123" s="631"/>
      <c r="S123" s="631"/>
      <c r="T123" s="631"/>
      <c r="U123" s="631"/>
      <c r="V123" s="631"/>
      <c r="W123" s="631"/>
      <c r="X123" s="631"/>
      <c r="Y123" s="631"/>
      <c r="Z123" s="631"/>
      <c r="AA123" s="634"/>
      <c r="AB123" s="634"/>
      <c r="AC123" s="634"/>
      <c r="AD123" s="615"/>
      <c r="AE123" s="615"/>
      <c r="AF123" s="615"/>
      <c r="AG123" s="615"/>
      <c r="AH123" s="615"/>
      <c r="AI123" s="615"/>
      <c r="AJ123" s="615"/>
      <c r="AK123" s="615"/>
      <c r="AL123" s="615"/>
      <c r="AM123" s="615"/>
      <c r="AN123" s="615"/>
      <c r="AO123" s="615"/>
      <c r="AP123" s="615"/>
      <c r="AQ123" s="615"/>
      <c r="AR123" s="615"/>
      <c r="AS123" s="615"/>
      <c r="AT123" s="615"/>
      <c r="AU123" s="615"/>
      <c r="AV123" s="615"/>
      <c r="AW123" s="615"/>
      <c r="AX123" s="615"/>
      <c r="AY123" s="615"/>
      <c r="AZ123" s="615"/>
      <c r="BA123" s="219"/>
      <c r="BB123" s="220"/>
      <c r="BC123" s="220"/>
      <c r="BD123" s="220"/>
      <c r="BE123" s="220"/>
      <c r="BF123" s="220"/>
      <c r="BG123" s="220"/>
      <c r="BH123" s="220"/>
      <c r="BI123" s="220"/>
      <c r="BJ123" s="221"/>
      <c r="BK123" s="220"/>
      <c r="BL123" s="220"/>
      <c r="BM123" s="220"/>
      <c r="BN123" s="220"/>
      <c r="BO123" s="220"/>
      <c r="BP123" s="220"/>
      <c r="BQ123" s="220"/>
      <c r="BR123" s="220"/>
      <c r="BS123" s="220"/>
      <c r="BT123" s="220"/>
      <c r="BU123" s="220"/>
      <c r="BV123" s="220"/>
      <c r="BW123" s="220"/>
      <c r="BX123" s="220"/>
      <c r="BY123" s="220"/>
      <c r="BZ123" s="220"/>
      <c r="CA123" s="220"/>
      <c r="CB123" s="220"/>
      <c r="CC123" s="220"/>
      <c r="CD123" s="220"/>
      <c r="CE123" s="220"/>
      <c r="CF123" s="220"/>
      <c r="CG123" s="222"/>
      <c r="CH123" s="323"/>
      <c r="CI123" s="323"/>
      <c r="CJ123" s="323"/>
    </row>
    <row r="124" spans="1:88" ht="3" customHeight="1">
      <c r="B124" s="173"/>
      <c r="E124" s="616"/>
      <c r="F124" s="616"/>
      <c r="G124" s="616"/>
      <c r="H124" s="616"/>
      <c r="I124" s="616"/>
      <c r="J124" s="616"/>
      <c r="K124" s="616"/>
      <c r="L124" s="616"/>
      <c r="M124" s="616"/>
      <c r="N124" s="616"/>
      <c r="O124" s="616"/>
      <c r="P124" s="616"/>
      <c r="Q124" s="616"/>
      <c r="R124" s="616"/>
      <c r="S124" s="616"/>
      <c r="T124" s="616"/>
      <c r="U124" s="616"/>
      <c r="V124" s="616"/>
      <c r="W124" s="616"/>
      <c r="X124" s="616"/>
      <c r="Y124" s="616"/>
      <c r="Z124" s="616"/>
      <c r="AA124" s="616"/>
      <c r="AB124" s="616"/>
      <c r="AC124" s="616"/>
      <c r="AD124" s="616"/>
      <c r="AE124" s="616"/>
      <c r="AF124" s="616"/>
      <c r="AG124" s="616"/>
      <c r="AH124" s="616"/>
      <c r="AI124" s="616"/>
      <c r="AJ124" s="616"/>
      <c r="AK124" s="616"/>
      <c r="AL124" s="616"/>
      <c r="AM124" s="616"/>
      <c r="AN124" s="616"/>
      <c r="AO124" s="616"/>
      <c r="AP124" s="616"/>
      <c r="AQ124" s="616"/>
      <c r="AR124" s="616"/>
      <c r="AS124" s="616"/>
      <c r="AT124" s="616"/>
      <c r="AU124" s="616"/>
      <c r="AV124" s="616"/>
      <c r="AW124" s="616"/>
      <c r="AX124" s="616"/>
      <c r="AY124" s="616"/>
      <c r="AZ124" s="616"/>
      <c r="BA124" s="616"/>
      <c r="BB124" s="616"/>
      <c r="BC124" s="616"/>
      <c r="BD124" s="616"/>
      <c r="BE124" s="616"/>
      <c r="BF124" s="616"/>
      <c r="BG124" s="616"/>
      <c r="BH124" s="616"/>
      <c r="BI124" s="616"/>
      <c r="BJ124" s="616"/>
      <c r="BK124" s="616"/>
      <c r="BL124" s="616"/>
      <c r="BM124" s="616"/>
      <c r="BN124" s="616"/>
      <c r="BO124" s="616"/>
      <c r="BP124" s="616"/>
      <c r="BQ124" s="616"/>
      <c r="BR124" s="616"/>
      <c r="BS124" s="616"/>
      <c r="BT124" s="616"/>
      <c r="BU124" s="616"/>
      <c r="BV124" s="616"/>
      <c r="BW124" s="616"/>
      <c r="BX124" s="616"/>
      <c r="BY124" s="616"/>
      <c r="BZ124" s="616"/>
      <c r="CA124" s="616"/>
      <c r="CB124" s="616"/>
      <c r="CC124" s="616"/>
      <c r="CD124" s="616"/>
      <c r="CE124" s="616"/>
      <c r="CF124" s="616"/>
      <c r="CG124" s="616"/>
    </row>
    <row r="125" spans="1:88" s="188" customFormat="1" ht="5.25" customHeight="1">
      <c r="A125" s="173"/>
      <c r="B125" s="173"/>
      <c r="C125" s="173"/>
      <c r="D125" s="173"/>
      <c r="E125" s="223"/>
      <c r="F125" s="325"/>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3"/>
      <c r="BM125" s="173"/>
      <c r="BN125" s="173"/>
      <c r="BO125" s="173"/>
      <c r="BP125" s="173"/>
      <c r="BQ125" s="173"/>
      <c r="BR125" s="173"/>
      <c r="BS125" s="173"/>
      <c r="BT125" s="173"/>
      <c r="BU125" s="173"/>
      <c r="BV125" s="173"/>
      <c r="BW125" s="173"/>
      <c r="BX125" s="173"/>
      <c r="BY125" s="173"/>
      <c r="BZ125" s="173"/>
      <c r="CA125" s="173"/>
      <c r="CB125" s="173"/>
      <c r="CC125" s="173"/>
      <c r="CD125" s="173"/>
      <c r="CE125" s="173"/>
      <c r="CF125" s="325"/>
      <c r="CG125" s="193"/>
      <c r="CH125" s="173"/>
      <c r="CI125" s="173"/>
      <c r="CJ125" s="173"/>
    </row>
    <row r="126" spans="1:88" ht="3.75" customHeight="1">
      <c r="A126" s="188"/>
      <c r="B126" s="173"/>
      <c r="C126" s="188"/>
      <c r="D126" s="188"/>
      <c r="E126" s="223"/>
      <c r="F126" s="325"/>
      <c r="G126" s="224"/>
      <c r="H126" s="195"/>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320"/>
      <c r="BY126" s="320"/>
      <c r="BZ126" s="320"/>
      <c r="CA126" s="320"/>
      <c r="CB126" s="320"/>
      <c r="CC126" s="320"/>
      <c r="CD126" s="320"/>
      <c r="CE126" s="320"/>
      <c r="CF126" s="325"/>
      <c r="CG126" s="193"/>
      <c r="CH126" s="188"/>
      <c r="CI126" s="188"/>
    </row>
    <row r="127" spans="1:88" ht="3.75" customHeight="1" thickBot="1">
      <c r="A127" s="188"/>
      <c r="B127" s="173"/>
      <c r="C127" s="188"/>
      <c r="D127" s="188"/>
      <c r="E127" s="225"/>
      <c r="F127" s="226"/>
      <c r="G127" s="224"/>
      <c r="H127" s="195"/>
      <c r="I127" s="195"/>
      <c r="J127" s="195"/>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c r="AP127" s="320"/>
      <c r="AQ127" s="320"/>
      <c r="AR127" s="320"/>
      <c r="AS127" s="320"/>
      <c r="AT127" s="320"/>
      <c r="AU127" s="320"/>
      <c r="AV127" s="320"/>
      <c r="AW127" s="320"/>
      <c r="AX127" s="320"/>
      <c r="AY127" s="320"/>
      <c r="AZ127" s="320"/>
      <c r="BA127" s="320"/>
      <c r="BB127" s="320"/>
      <c r="BC127" s="320"/>
      <c r="BD127" s="320"/>
      <c r="BE127" s="320"/>
      <c r="BF127" s="320"/>
      <c r="BG127" s="320"/>
      <c r="BH127" s="320"/>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226"/>
      <c r="CG127" s="227"/>
      <c r="CH127" s="188"/>
      <c r="CI127" s="188"/>
    </row>
    <row r="128" spans="1:88" ht="6.75" customHeight="1" thickTop="1">
      <c r="A128" s="188"/>
      <c r="B128" s="228"/>
      <c r="C128" s="229"/>
      <c r="D128" s="229"/>
      <c r="E128" s="188"/>
      <c r="F128" s="188"/>
      <c r="G128" s="224"/>
      <c r="H128" s="315" t="s">
        <v>765</v>
      </c>
      <c r="I128" s="195"/>
      <c r="J128" s="195"/>
      <c r="K128" s="320"/>
      <c r="L128" s="320"/>
      <c r="M128" s="320"/>
      <c r="N128" s="320"/>
      <c r="O128" s="320"/>
      <c r="P128" s="320"/>
      <c r="Q128" s="320"/>
      <c r="R128" s="320"/>
      <c r="S128" s="320"/>
      <c r="T128" s="320"/>
      <c r="U128" s="320"/>
      <c r="V128" s="320"/>
      <c r="W128" s="320"/>
      <c r="X128" s="320"/>
      <c r="Y128" s="320"/>
      <c r="Z128" s="320"/>
      <c r="AA128" s="224"/>
      <c r="AB128" s="320"/>
      <c r="AC128" s="320"/>
      <c r="AD128" s="320"/>
      <c r="AE128" s="320"/>
      <c r="AF128" s="320"/>
      <c r="AG128" s="320"/>
      <c r="AH128" s="320"/>
      <c r="AI128" s="320"/>
      <c r="AJ128" s="320"/>
      <c r="AK128" s="320"/>
      <c r="AL128" s="320"/>
      <c r="AM128" s="320"/>
      <c r="AN128" s="320"/>
      <c r="AO128" s="320"/>
      <c r="AP128" s="320"/>
      <c r="AQ128" s="320"/>
      <c r="AR128" s="320"/>
      <c r="AS128" s="320"/>
      <c r="AT128" s="320"/>
      <c r="AU128" s="320"/>
      <c r="AV128" s="320"/>
      <c r="AW128" s="320"/>
      <c r="AX128" s="320"/>
      <c r="AY128" s="320"/>
      <c r="AZ128" s="320"/>
      <c r="BA128" s="320"/>
      <c r="BB128" s="320"/>
      <c r="BC128" s="320"/>
      <c r="BD128" s="320"/>
      <c r="BE128" s="320"/>
      <c r="BF128" s="320"/>
      <c r="BG128" s="320"/>
      <c r="BH128" s="320"/>
      <c r="BI128" s="320"/>
      <c r="BJ128" s="320"/>
      <c r="BK128" s="320"/>
      <c r="BL128" s="320"/>
      <c r="BM128" s="320"/>
      <c r="BN128" s="320"/>
      <c r="BO128" s="320"/>
      <c r="BP128" s="320"/>
      <c r="BQ128" s="320"/>
      <c r="BR128" s="320"/>
      <c r="BS128" s="320"/>
      <c r="BT128" s="320"/>
      <c r="BU128" s="320"/>
      <c r="BV128" s="320"/>
      <c r="BW128" s="320"/>
      <c r="BX128" s="320"/>
      <c r="BY128" s="320"/>
      <c r="BZ128" s="320"/>
      <c r="CA128" s="320"/>
      <c r="CB128" s="320"/>
      <c r="CC128" s="320"/>
      <c r="CD128" s="387" t="str">
        <f>Index!C420</f>
        <v>Strana 2</v>
      </c>
      <c r="CE128" s="320"/>
      <c r="CF128" s="320"/>
      <c r="CG128" s="320"/>
      <c r="CH128" s="229"/>
      <c r="CI128" s="188"/>
    </row>
    <row r="129" spans="1:88" s="234" customFormat="1">
      <c r="A129" s="229"/>
      <c r="B129" s="228"/>
      <c r="C129" s="229"/>
      <c r="D129" s="229"/>
      <c r="E129" s="230"/>
      <c r="F129" s="230"/>
      <c r="G129" s="230"/>
      <c r="H129" s="231"/>
      <c r="I129" s="231"/>
      <c r="J129" s="231"/>
      <c r="K129" s="232"/>
      <c r="L129" s="232"/>
      <c r="M129" s="232"/>
      <c r="N129" s="232"/>
      <c r="O129" s="232"/>
      <c r="P129" s="232"/>
      <c r="Q129" s="232"/>
      <c r="R129" s="232"/>
      <c r="S129" s="232"/>
      <c r="T129" s="232"/>
      <c r="U129" s="232"/>
      <c r="V129" s="232"/>
      <c r="W129" s="232"/>
      <c r="X129" s="232"/>
      <c r="Y129" s="232"/>
      <c r="Z129" s="232"/>
      <c r="AA129" s="232"/>
      <c r="AB129" s="232"/>
      <c r="AC129" s="232"/>
      <c r="AD129" s="232"/>
      <c r="AE129" s="233">
        <v>10</v>
      </c>
      <c r="AF129" s="232"/>
      <c r="AG129" s="233">
        <v>9</v>
      </c>
      <c r="AH129" s="232"/>
      <c r="AI129" s="233">
        <v>8</v>
      </c>
      <c r="AJ129" s="232"/>
      <c r="AK129" s="233">
        <v>7</v>
      </c>
      <c r="AL129" s="232"/>
      <c r="AM129" s="233">
        <v>6</v>
      </c>
      <c r="AN129" s="232"/>
      <c r="AO129" s="233">
        <v>5</v>
      </c>
      <c r="AP129" s="232"/>
      <c r="AQ129" s="233">
        <v>4</v>
      </c>
      <c r="AR129" s="232"/>
      <c r="AS129" s="233">
        <v>3</v>
      </c>
      <c r="AT129" s="232"/>
      <c r="AU129" s="233">
        <v>2</v>
      </c>
      <c r="AV129" s="232"/>
      <c r="AW129" s="233">
        <v>1</v>
      </c>
      <c r="AX129" s="232"/>
      <c r="AY129" s="233">
        <v>0</v>
      </c>
      <c r="AZ129" s="232"/>
      <c r="BA129" s="232"/>
      <c r="BB129" s="233">
        <v>10</v>
      </c>
      <c r="BC129" s="232"/>
      <c r="BD129" s="233">
        <v>9</v>
      </c>
      <c r="BE129" s="232"/>
      <c r="BF129" s="233">
        <v>8</v>
      </c>
      <c r="BG129" s="232"/>
      <c r="BH129" s="233">
        <v>7</v>
      </c>
      <c r="BI129" s="232"/>
      <c r="BJ129" s="233">
        <v>6</v>
      </c>
      <c r="BK129" s="232"/>
      <c r="BL129" s="233">
        <v>5</v>
      </c>
      <c r="BM129" s="232"/>
      <c r="BN129" s="233">
        <v>4</v>
      </c>
      <c r="BO129" s="232"/>
      <c r="BP129" s="233">
        <v>3</v>
      </c>
      <c r="BQ129" s="232"/>
      <c r="BR129" s="233">
        <v>2</v>
      </c>
      <c r="BS129" s="232"/>
      <c r="BT129" s="233">
        <v>1</v>
      </c>
      <c r="BU129" s="232"/>
      <c r="BV129" s="233">
        <v>0</v>
      </c>
      <c r="BW129" s="232"/>
      <c r="BX129" s="232"/>
      <c r="BY129" s="232"/>
      <c r="BZ129" s="232"/>
      <c r="CA129" s="232"/>
      <c r="CB129" s="232"/>
      <c r="CC129" s="232"/>
      <c r="CD129" s="232"/>
      <c r="CE129" s="232"/>
      <c r="CF129" s="232"/>
      <c r="CG129" s="232"/>
      <c r="CH129" s="229"/>
      <c r="CI129" s="229"/>
      <c r="CJ129" s="229"/>
    </row>
    <row r="130" spans="1:88" s="234" customFormat="1">
      <c r="B130" s="228"/>
      <c r="C130" s="229"/>
      <c r="D130" s="229"/>
      <c r="E130" s="230"/>
      <c r="F130" s="230"/>
      <c r="G130" s="230"/>
      <c r="H130" s="231"/>
      <c r="I130" s="231"/>
      <c r="J130" s="231"/>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232"/>
      <c r="BF130" s="232"/>
      <c r="BG130" s="232"/>
      <c r="BH130" s="232"/>
      <c r="BI130" s="232"/>
      <c r="BJ130" s="232"/>
      <c r="BK130" s="232"/>
      <c r="BL130" s="233">
        <v>10</v>
      </c>
      <c r="BM130" s="232"/>
      <c r="BN130" s="233">
        <v>9</v>
      </c>
      <c r="BO130" s="232"/>
      <c r="BP130" s="233">
        <v>8</v>
      </c>
      <c r="BQ130" s="232"/>
      <c r="BR130" s="233">
        <v>7</v>
      </c>
      <c r="BS130" s="232"/>
      <c r="BT130" s="233">
        <v>6</v>
      </c>
      <c r="BU130" s="232"/>
      <c r="BV130" s="233">
        <v>5</v>
      </c>
      <c r="BW130" s="232"/>
      <c r="BX130" s="233">
        <v>4</v>
      </c>
      <c r="BY130" s="232"/>
      <c r="BZ130" s="233">
        <v>3</v>
      </c>
      <c r="CA130" s="232"/>
      <c r="CB130" s="233">
        <v>2</v>
      </c>
      <c r="CC130" s="232"/>
      <c r="CD130" s="233">
        <v>1</v>
      </c>
      <c r="CE130" s="232"/>
      <c r="CF130" s="233">
        <v>0</v>
      </c>
      <c r="CG130" s="232"/>
      <c r="CH130" s="229"/>
      <c r="CJ130" s="229"/>
    </row>
  </sheetData>
  <sheetProtection sheet="1" objects="1" scenarios="1"/>
  <mergeCells count="518">
    <mergeCell ref="CJ1:CJ115"/>
    <mergeCell ref="H2:X4"/>
    <mergeCell ref="AB2:AX2"/>
    <mergeCell ref="AY2:AY5"/>
    <mergeCell ref="AZ2:BS2"/>
    <mergeCell ref="BT2:CD5"/>
    <mergeCell ref="AE3:AW3"/>
    <mergeCell ref="AZ3:BC4"/>
    <mergeCell ref="BD3:BR3"/>
    <mergeCell ref="AB4:AC5"/>
    <mergeCell ref="AP4:AP5"/>
    <mergeCell ref="AR4:AR5"/>
    <mergeCell ref="CH8:CI8"/>
    <mergeCell ref="CH9:CH38"/>
    <mergeCell ref="BQ13:BQ14"/>
    <mergeCell ref="BR13:BV13"/>
    <mergeCell ref="BV17:BZ17"/>
    <mergeCell ref="CB17:CF17"/>
    <mergeCell ref="BA15:BQ15"/>
    <mergeCell ref="AD16:AZ16"/>
    <mergeCell ref="AD17:AD18"/>
    <mergeCell ref="AE17:AG17"/>
    <mergeCell ref="AI17:AM17"/>
    <mergeCell ref="AN17:AN18"/>
    <mergeCell ref="E7:F10"/>
    <mergeCell ref="AD7:BQ8"/>
    <mergeCell ref="BR7:CG10"/>
    <mergeCell ref="B8:D8"/>
    <mergeCell ref="G8:Z9"/>
    <mergeCell ref="AD4:AD5"/>
    <mergeCell ref="AF4:AF5"/>
    <mergeCell ref="AH4:AH5"/>
    <mergeCell ref="AJ4:AJ5"/>
    <mergeCell ref="AL4:AL5"/>
    <mergeCell ref="AN4:AN5"/>
    <mergeCell ref="B9:C29"/>
    <mergeCell ref="D9:D29"/>
    <mergeCell ref="AA9:AC9"/>
    <mergeCell ref="AD9:AF11"/>
    <mergeCell ref="AG9:AZ10"/>
    <mergeCell ref="BA9:BQ10"/>
    <mergeCell ref="AA10:AC10"/>
    <mergeCell ref="E11:F11"/>
    <mergeCell ref="G11:Z11"/>
    <mergeCell ref="AA11:AC11"/>
    <mergeCell ref="AG11:AZ11"/>
    <mergeCell ref="BA11:BQ11"/>
    <mergeCell ref="BR11:CG11"/>
    <mergeCell ref="E12:F19"/>
    <mergeCell ref="G12:G19"/>
    <mergeCell ref="H12:Z19"/>
    <mergeCell ref="AA12:AC19"/>
    <mergeCell ref="AD12:AZ12"/>
    <mergeCell ref="BB13:BD13"/>
    <mergeCell ref="BF13:BJ13"/>
    <mergeCell ref="BK13:BK14"/>
    <mergeCell ref="BL13:BP13"/>
    <mergeCell ref="BA12:BQ12"/>
    <mergeCell ref="AD13:AD14"/>
    <mergeCell ref="AE13:AG13"/>
    <mergeCell ref="AI13:AM13"/>
    <mergeCell ref="AN13:AN14"/>
    <mergeCell ref="AO13:AS13"/>
    <mergeCell ref="AT13:AT14"/>
    <mergeCell ref="AU13:AY13"/>
    <mergeCell ref="AZ13:AZ14"/>
    <mergeCell ref="BA13:BA14"/>
    <mergeCell ref="AZ17:AZ18"/>
    <mergeCell ref="BL17:BN17"/>
    <mergeCell ref="BP17:BT17"/>
    <mergeCell ref="AD19:AZ19"/>
    <mergeCell ref="AD15:AZ15"/>
    <mergeCell ref="AO17:AS17"/>
    <mergeCell ref="AT17:AT18"/>
    <mergeCell ref="AU17:AY17"/>
    <mergeCell ref="BF21:BJ21"/>
    <mergeCell ref="BK21:BK22"/>
    <mergeCell ref="BL21:BP21"/>
    <mergeCell ref="BQ21:BQ22"/>
    <mergeCell ref="BR21:BV21"/>
    <mergeCell ref="AD23:AZ23"/>
    <mergeCell ref="BA23:BQ23"/>
    <mergeCell ref="AO21:AS21"/>
    <mergeCell ref="AT21:AT22"/>
    <mergeCell ref="AU21:AY21"/>
    <mergeCell ref="AZ21:AZ22"/>
    <mergeCell ref="BA21:BA22"/>
    <mergeCell ref="BB21:BD21"/>
    <mergeCell ref="AD21:AD22"/>
    <mergeCell ref="AE21:AG21"/>
    <mergeCell ref="AI21:AM21"/>
    <mergeCell ref="AN21:AN22"/>
    <mergeCell ref="BA20:BQ20"/>
    <mergeCell ref="BR29:BV29"/>
    <mergeCell ref="BA28:BQ28"/>
    <mergeCell ref="AD29:AD30"/>
    <mergeCell ref="AD24:AZ24"/>
    <mergeCell ref="AD25:AD26"/>
    <mergeCell ref="AE25:AG25"/>
    <mergeCell ref="AI25:AM25"/>
    <mergeCell ref="AN25:AN26"/>
    <mergeCell ref="AO25:AS25"/>
    <mergeCell ref="AT25:AT26"/>
    <mergeCell ref="AU25:AY25"/>
    <mergeCell ref="AZ25:AZ26"/>
    <mergeCell ref="BL25:BN25"/>
    <mergeCell ref="AD27:AZ27"/>
    <mergeCell ref="BB29:BD29"/>
    <mergeCell ref="BF29:BJ29"/>
    <mergeCell ref="BK29:BK30"/>
    <mergeCell ref="BL29:BP29"/>
    <mergeCell ref="BQ29:BQ30"/>
    <mergeCell ref="BA29:BA30"/>
    <mergeCell ref="E28:F35"/>
    <mergeCell ref="G28:G35"/>
    <mergeCell ref="H28:Z35"/>
    <mergeCell ref="AA28:AC35"/>
    <mergeCell ref="AD28:AZ28"/>
    <mergeCell ref="E20:F27"/>
    <mergeCell ref="G20:G27"/>
    <mergeCell ref="H20:Z27"/>
    <mergeCell ref="AA20:AC27"/>
    <mergeCell ref="AD20:AZ20"/>
    <mergeCell ref="AE29:AG29"/>
    <mergeCell ref="AI29:AM29"/>
    <mergeCell ref="AN29:AN30"/>
    <mergeCell ref="AO29:AS29"/>
    <mergeCell ref="AT29:AT30"/>
    <mergeCell ref="AU29:AY29"/>
    <mergeCell ref="AZ29:AZ30"/>
    <mergeCell ref="BL33:BN33"/>
    <mergeCell ref="B30:D115"/>
    <mergeCell ref="AD31:AZ31"/>
    <mergeCell ref="BA31:BQ31"/>
    <mergeCell ref="AD32:AZ32"/>
    <mergeCell ref="AD33:AD34"/>
    <mergeCell ref="AE33:AG33"/>
    <mergeCell ref="AI33:AM33"/>
    <mergeCell ref="AN33:AN34"/>
    <mergeCell ref="AO33:AS33"/>
    <mergeCell ref="AT33:AT34"/>
    <mergeCell ref="AD35:AZ35"/>
    <mergeCell ref="E36:F43"/>
    <mergeCell ref="G36:G43"/>
    <mergeCell ref="H36:Z43"/>
    <mergeCell ref="AA36:AC43"/>
    <mergeCell ref="AD36:AZ36"/>
    <mergeCell ref="AD39:AZ39"/>
    <mergeCell ref="AU33:AY33"/>
    <mergeCell ref="AZ33:AZ34"/>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CH43:CI115"/>
    <mergeCell ref="AO45:AS45"/>
    <mergeCell ref="AT45:AT46"/>
    <mergeCell ref="AU45:AY45"/>
    <mergeCell ref="AZ45:AZ46"/>
    <mergeCell ref="BA39:BQ39"/>
    <mergeCell ref="AD40:AZ40"/>
    <mergeCell ref="AD41:AD42"/>
    <mergeCell ref="AE41:AG41"/>
    <mergeCell ref="AI41:AM41"/>
    <mergeCell ref="AN41:AN42"/>
    <mergeCell ref="AO41:AS41"/>
    <mergeCell ref="AT41:AT42"/>
    <mergeCell ref="AU41:AY41"/>
    <mergeCell ref="AZ41:AZ42"/>
    <mergeCell ref="BA44:BQ44"/>
    <mergeCell ref="AD45:AD46"/>
    <mergeCell ref="AE45:AG45"/>
    <mergeCell ref="AI45:AM45"/>
    <mergeCell ref="AN45:AN46"/>
    <mergeCell ref="BL41:BN41"/>
    <mergeCell ref="AD43:AZ43"/>
    <mergeCell ref="BL49:BN49"/>
    <mergeCell ref="BR45:BV45"/>
    <mergeCell ref="AD47:AZ47"/>
    <mergeCell ref="BA47:BQ47"/>
    <mergeCell ref="AD48:AZ48"/>
    <mergeCell ref="AD49:AD50"/>
    <mergeCell ref="AE49:AG49"/>
    <mergeCell ref="AI49:AM49"/>
    <mergeCell ref="AN49:AN50"/>
    <mergeCell ref="AO49:AS49"/>
    <mergeCell ref="AT49:AT50"/>
    <mergeCell ref="BA45:BA46"/>
    <mergeCell ref="BB45:BD45"/>
    <mergeCell ref="BF45:BJ45"/>
    <mergeCell ref="BK45:BK46"/>
    <mergeCell ref="BL45:BP45"/>
    <mergeCell ref="BQ45:BQ46"/>
    <mergeCell ref="AD51:AZ51"/>
    <mergeCell ref="E52:F59"/>
    <mergeCell ref="G52:G59"/>
    <mergeCell ref="H52:Z59"/>
    <mergeCell ref="AA52:AC59"/>
    <mergeCell ref="AD52:AZ52"/>
    <mergeCell ref="AD55:AZ55"/>
    <mergeCell ref="AU49:AY49"/>
    <mergeCell ref="AZ49:AZ50"/>
    <mergeCell ref="E44:F51"/>
    <mergeCell ref="G44:G51"/>
    <mergeCell ref="H44:Z51"/>
    <mergeCell ref="AA44:AC51"/>
    <mergeCell ref="AD44:AZ44"/>
    <mergeCell ref="BB53:BD53"/>
    <mergeCell ref="BF53:BJ53"/>
    <mergeCell ref="BK53:BK54"/>
    <mergeCell ref="BL53:BP53"/>
    <mergeCell ref="BQ53:BQ54"/>
    <mergeCell ref="BR53:BV53"/>
    <mergeCell ref="BA52:BQ52"/>
    <mergeCell ref="AD53:AD54"/>
    <mergeCell ref="AE53:AG53"/>
    <mergeCell ref="AI53:AM53"/>
    <mergeCell ref="AN53:AN54"/>
    <mergeCell ref="AO53:AS53"/>
    <mergeCell ref="AT53:AT54"/>
    <mergeCell ref="AU53:AY53"/>
    <mergeCell ref="AZ53:AZ54"/>
    <mergeCell ref="BA53:BA54"/>
    <mergeCell ref="BA55:BQ55"/>
    <mergeCell ref="AD56:AZ56"/>
    <mergeCell ref="AD57:AD58"/>
    <mergeCell ref="AE57:AG57"/>
    <mergeCell ref="AI57:AM57"/>
    <mergeCell ref="AN57:AN58"/>
    <mergeCell ref="AO57:AS57"/>
    <mergeCell ref="AT57:AT58"/>
    <mergeCell ref="AU57:AY57"/>
    <mergeCell ref="AZ57:AZ58"/>
    <mergeCell ref="BL57:BN57"/>
    <mergeCell ref="BL61:BP61"/>
    <mergeCell ref="BQ61:BQ62"/>
    <mergeCell ref="BR61:BV61"/>
    <mergeCell ref="BA60:BQ60"/>
    <mergeCell ref="AD61:AD62"/>
    <mergeCell ref="AE61:AG61"/>
    <mergeCell ref="AI61:AM61"/>
    <mergeCell ref="AN61:AN62"/>
    <mergeCell ref="AO61:AS61"/>
    <mergeCell ref="AT61:AT62"/>
    <mergeCell ref="AU61:AY61"/>
    <mergeCell ref="AZ61:AZ62"/>
    <mergeCell ref="BA61:BA62"/>
    <mergeCell ref="AD59:AZ59"/>
    <mergeCell ref="E60:F67"/>
    <mergeCell ref="G60:G67"/>
    <mergeCell ref="H60:Z67"/>
    <mergeCell ref="AA60:AC67"/>
    <mergeCell ref="AD60:AZ60"/>
    <mergeCell ref="BB61:BD61"/>
    <mergeCell ref="BF61:BJ61"/>
    <mergeCell ref="BK61:BK62"/>
    <mergeCell ref="AZ65:AZ66"/>
    <mergeCell ref="BL65:BN65"/>
    <mergeCell ref="AD67:AZ67"/>
    <mergeCell ref="AD63:AZ63"/>
    <mergeCell ref="BA63:BQ63"/>
    <mergeCell ref="AD64:AZ64"/>
    <mergeCell ref="AD65:AD66"/>
    <mergeCell ref="AE65:AG65"/>
    <mergeCell ref="AI65:AM65"/>
    <mergeCell ref="AN65:AN66"/>
    <mergeCell ref="AO65:AS65"/>
    <mergeCell ref="AT65:AT66"/>
    <mergeCell ref="AU65:AY65"/>
    <mergeCell ref="BR69:BV69"/>
    <mergeCell ref="AD71:AZ71"/>
    <mergeCell ref="BA71:BQ71"/>
    <mergeCell ref="AO69:AS69"/>
    <mergeCell ref="AT69:AT70"/>
    <mergeCell ref="AU69:AY69"/>
    <mergeCell ref="AZ69:AZ70"/>
    <mergeCell ref="BA69:BA70"/>
    <mergeCell ref="BB69:BD69"/>
    <mergeCell ref="AD69:AD70"/>
    <mergeCell ref="AE69:AG69"/>
    <mergeCell ref="AI69:AM69"/>
    <mergeCell ref="AN69:AN70"/>
    <mergeCell ref="BR77:BV77"/>
    <mergeCell ref="BA76:BQ76"/>
    <mergeCell ref="AD77:AD78"/>
    <mergeCell ref="AD72:AZ72"/>
    <mergeCell ref="AD73:AD74"/>
    <mergeCell ref="AE73:AG73"/>
    <mergeCell ref="AI73:AM73"/>
    <mergeCell ref="AN73:AN74"/>
    <mergeCell ref="AO73:AS73"/>
    <mergeCell ref="AT73:AT74"/>
    <mergeCell ref="AU73:AY73"/>
    <mergeCell ref="AZ73:AZ74"/>
    <mergeCell ref="BL73:BN73"/>
    <mergeCell ref="AD75:AZ75"/>
    <mergeCell ref="E76:F83"/>
    <mergeCell ref="G76:G83"/>
    <mergeCell ref="H76:Z83"/>
    <mergeCell ref="AA76:AC83"/>
    <mergeCell ref="AD76:AZ76"/>
    <mergeCell ref="E68:F75"/>
    <mergeCell ref="G68:G75"/>
    <mergeCell ref="H68:Z75"/>
    <mergeCell ref="AA68:AC75"/>
    <mergeCell ref="AD68:AZ68"/>
    <mergeCell ref="AE77:AG77"/>
    <mergeCell ref="AI77:AM77"/>
    <mergeCell ref="AN77:AN78"/>
    <mergeCell ref="AO77:AS77"/>
    <mergeCell ref="AT77:AT78"/>
    <mergeCell ref="AU77:AY77"/>
    <mergeCell ref="AZ77:AZ78"/>
    <mergeCell ref="AZ81:AZ82"/>
    <mergeCell ref="BA68:BQ68"/>
    <mergeCell ref="BB77:BD77"/>
    <mergeCell ref="BF77:BJ77"/>
    <mergeCell ref="BK77:BK78"/>
    <mergeCell ref="BL77:BP77"/>
    <mergeCell ref="BQ77:BQ78"/>
    <mergeCell ref="BF69:BJ69"/>
    <mergeCell ref="BK69:BK70"/>
    <mergeCell ref="BL69:BP69"/>
    <mergeCell ref="BQ69:BQ70"/>
    <mergeCell ref="BA77:BA78"/>
    <mergeCell ref="BL81:BN81"/>
    <mergeCell ref="AD83:AZ83"/>
    <mergeCell ref="AD79:AZ79"/>
    <mergeCell ref="BA79:BQ79"/>
    <mergeCell ref="AD80:AZ80"/>
    <mergeCell ref="AD81:AD82"/>
    <mergeCell ref="AE81:AG81"/>
    <mergeCell ref="AI81:AM81"/>
    <mergeCell ref="AN81:AN82"/>
    <mergeCell ref="AO81:AS81"/>
    <mergeCell ref="AT81:AT82"/>
    <mergeCell ref="AU81:AY81"/>
    <mergeCell ref="BR93:BV93"/>
    <mergeCell ref="BA92:BQ92"/>
    <mergeCell ref="AD93:AD94"/>
    <mergeCell ref="AD88:AZ88"/>
    <mergeCell ref="AD89:AD90"/>
    <mergeCell ref="AZ89:AZ90"/>
    <mergeCell ref="BF85:BJ85"/>
    <mergeCell ref="BK85:BK86"/>
    <mergeCell ref="BL85:BP85"/>
    <mergeCell ref="BQ85:BQ86"/>
    <mergeCell ref="BR85:BV85"/>
    <mergeCell ref="AD87:AZ87"/>
    <mergeCell ref="BA87:BQ87"/>
    <mergeCell ref="AO85:AS85"/>
    <mergeCell ref="AT85:AT86"/>
    <mergeCell ref="AU85:AY85"/>
    <mergeCell ref="AZ85:AZ86"/>
    <mergeCell ref="BA85:BA86"/>
    <mergeCell ref="BB85:BD85"/>
    <mergeCell ref="AD85:AD86"/>
    <mergeCell ref="AE85:AG85"/>
    <mergeCell ref="AI85:AM85"/>
    <mergeCell ref="AN85:AN86"/>
    <mergeCell ref="AZ93:AZ94"/>
    <mergeCell ref="BA93:BA94"/>
    <mergeCell ref="AZ97:AZ98"/>
    <mergeCell ref="BL89:BN89"/>
    <mergeCell ref="AD91:AZ91"/>
    <mergeCell ref="E92:F99"/>
    <mergeCell ref="G92:G99"/>
    <mergeCell ref="H92:Z99"/>
    <mergeCell ref="AA92:AC99"/>
    <mergeCell ref="AD92:AZ92"/>
    <mergeCell ref="E84:F91"/>
    <mergeCell ref="G84:G91"/>
    <mergeCell ref="H84:Z91"/>
    <mergeCell ref="AA84:AC91"/>
    <mergeCell ref="AD84:AZ84"/>
    <mergeCell ref="BA84:BQ84"/>
    <mergeCell ref="BB93:BD93"/>
    <mergeCell ref="BF93:BJ93"/>
    <mergeCell ref="BK93:BK94"/>
    <mergeCell ref="BL93:BP93"/>
    <mergeCell ref="BQ93:BQ94"/>
    <mergeCell ref="BL97:BN97"/>
    <mergeCell ref="AD99:AZ99"/>
    <mergeCell ref="AD95:AZ95"/>
    <mergeCell ref="BA95:BQ95"/>
    <mergeCell ref="AD96:AZ96"/>
    <mergeCell ref="AD97:AD98"/>
    <mergeCell ref="AE97:AG97"/>
    <mergeCell ref="AI97:AM97"/>
    <mergeCell ref="AN97:AN98"/>
    <mergeCell ref="AO97:AS97"/>
    <mergeCell ref="AT97:AT98"/>
    <mergeCell ref="AU97:AY97"/>
    <mergeCell ref="BR101:BV101"/>
    <mergeCell ref="BA100:BQ100"/>
    <mergeCell ref="BA103:BQ103"/>
    <mergeCell ref="AO101:AS101"/>
    <mergeCell ref="AT101:AT102"/>
    <mergeCell ref="AU101:AY101"/>
    <mergeCell ref="AZ101:AZ102"/>
    <mergeCell ref="BA101:BA102"/>
    <mergeCell ref="BB101:BD101"/>
    <mergeCell ref="AD101:AD102"/>
    <mergeCell ref="AE101:AG101"/>
    <mergeCell ref="AI101:AM101"/>
    <mergeCell ref="AN101:AN102"/>
    <mergeCell ref="BF101:BJ101"/>
    <mergeCell ref="BK101:BK102"/>
    <mergeCell ref="BL101:BP101"/>
    <mergeCell ref="BQ101:BQ102"/>
    <mergeCell ref="BR109:BV109"/>
    <mergeCell ref="BA108:BQ108"/>
    <mergeCell ref="AD109:AD110"/>
    <mergeCell ref="AD104:AZ104"/>
    <mergeCell ref="AD105:AD106"/>
    <mergeCell ref="AE105:AG105"/>
    <mergeCell ref="AI105:AM105"/>
    <mergeCell ref="AN105:AN106"/>
    <mergeCell ref="AO105:AS105"/>
    <mergeCell ref="AT105:AT106"/>
    <mergeCell ref="AU105:AY105"/>
    <mergeCell ref="AZ105:AZ106"/>
    <mergeCell ref="BL105:BN105"/>
    <mergeCell ref="AD107:AZ107"/>
    <mergeCell ref="BB109:BD109"/>
    <mergeCell ref="BF109:BJ109"/>
    <mergeCell ref="BK109:BK110"/>
    <mergeCell ref="BL109:BP109"/>
    <mergeCell ref="BQ109:BQ110"/>
    <mergeCell ref="BA109:BA110"/>
    <mergeCell ref="E108:F115"/>
    <mergeCell ref="G108:G115"/>
    <mergeCell ref="H108:Z115"/>
    <mergeCell ref="AA108:AC115"/>
    <mergeCell ref="AD108:AZ108"/>
    <mergeCell ref="E100:F107"/>
    <mergeCell ref="G100:G107"/>
    <mergeCell ref="H100:Z107"/>
    <mergeCell ref="AA100:AC107"/>
    <mergeCell ref="AD100:AZ100"/>
    <mergeCell ref="AE109:AG109"/>
    <mergeCell ref="AI109:AM109"/>
    <mergeCell ref="AN109:AN110"/>
    <mergeCell ref="AO109:AS109"/>
    <mergeCell ref="AT109:AT110"/>
    <mergeCell ref="AU109:AY109"/>
    <mergeCell ref="AZ109:AZ110"/>
    <mergeCell ref="AZ113:AZ114"/>
    <mergeCell ref="AD103:AZ103"/>
    <mergeCell ref="BL113:BN113"/>
    <mergeCell ref="BP113:BT113"/>
    <mergeCell ref="BV113:BZ113"/>
    <mergeCell ref="CB113:CF113"/>
    <mergeCell ref="AD115:AZ115"/>
    <mergeCell ref="AD111:AZ111"/>
    <mergeCell ref="BA111:BQ111"/>
    <mergeCell ref="AD112:AZ112"/>
    <mergeCell ref="AD113:AD114"/>
    <mergeCell ref="AE113:AG113"/>
    <mergeCell ref="AI113:AM113"/>
    <mergeCell ref="AN113:AN114"/>
    <mergeCell ref="AO113:AS113"/>
    <mergeCell ref="AT113:AT114"/>
    <mergeCell ref="AU113:AY113"/>
    <mergeCell ref="BU113:BU114"/>
    <mergeCell ref="CA113:CA114"/>
    <mergeCell ref="BK117:BK118"/>
    <mergeCell ref="BL117:BP117"/>
    <mergeCell ref="BQ117:BQ118"/>
    <mergeCell ref="BR117:BV117"/>
    <mergeCell ref="AD119:AZ119"/>
    <mergeCell ref="BA119:BQ119"/>
    <mergeCell ref="AO117:AS117"/>
    <mergeCell ref="AT117:AT118"/>
    <mergeCell ref="AU117:AY117"/>
    <mergeCell ref="AZ117:AZ118"/>
    <mergeCell ref="BA117:BA118"/>
    <mergeCell ref="BB117:BD117"/>
    <mergeCell ref="AD117:AD118"/>
    <mergeCell ref="AE117:AG117"/>
    <mergeCell ref="AI117:AM117"/>
    <mergeCell ref="AN117:AN118"/>
    <mergeCell ref="BU121:BU122"/>
    <mergeCell ref="CA121:CA122"/>
    <mergeCell ref="BL121:BN121"/>
    <mergeCell ref="BP121:BT121"/>
    <mergeCell ref="BV121:BZ121"/>
    <mergeCell ref="CB121:CF121"/>
    <mergeCell ref="AD123:AZ123"/>
    <mergeCell ref="E124:CG124"/>
    <mergeCell ref="AD120:AZ120"/>
    <mergeCell ref="AD121:AD122"/>
    <mergeCell ref="AE121:AG121"/>
    <mergeCell ref="AI121:AM121"/>
    <mergeCell ref="AN121:AN122"/>
    <mergeCell ref="AO121:AS121"/>
    <mergeCell ref="AT121:AT122"/>
    <mergeCell ref="AU121:AY121"/>
    <mergeCell ref="AZ121:AZ122"/>
    <mergeCell ref="E116:F123"/>
    <mergeCell ref="G116:G123"/>
    <mergeCell ref="H116:Z123"/>
    <mergeCell ref="AA116:AC123"/>
    <mergeCell ref="AD116:AZ116"/>
    <mergeCell ref="BA116:BQ116"/>
    <mergeCell ref="BF117:BJ117"/>
  </mergeCells>
  <pageMargins left="0.55118110236220474" right="0.15748031496062992" top="0.15748031496062992" bottom="0.19685039370078741" header="0.51181102362204722" footer="0.51181102362204722"/>
  <pageSetup paperSize="9"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900-000000000000}">
          <x14:formula1>
            <xm:f>0</xm:f>
          </x14:formula1>
          <x14:formula2>
            <xm:f>9</xm:f>
          </x14:formula2>
          <xm:sqref>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9">
    <pageSetUpPr fitToPage="1"/>
  </sheetPr>
  <dimension ref="A1:CJ130"/>
  <sheetViews>
    <sheetView zoomScale="110" zoomScaleNormal="110" workbookViewId="0">
      <selection activeCell="CC15" sqref="CC15"/>
    </sheetView>
  </sheetViews>
  <sheetFormatPr defaultRowHeight="12.75"/>
  <cols>
    <col min="1" max="1" width="0.7109375" style="177" customWidth="1"/>
    <col min="2" max="2" width="0.42578125" style="203" customWidth="1"/>
    <col min="3" max="3" width="0.5703125" style="177" customWidth="1"/>
    <col min="4" max="4" width="0.28515625" style="177" customWidth="1"/>
    <col min="5" max="5" width="3.42578125" style="235" customWidth="1"/>
    <col min="6" max="6" width="0.5703125" style="235" customWidth="1"/>
    <col min="7" max="7" width="0.7109375" style="235" customWidth="1"/>
    <col min="8" max="10" width="0.7109375" style="236" customWidth="1"/>
    <col min="11" max="26" width="0.710937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710937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140625" style="237" customWidth="1"/>
    <col min="63" max="63" width="0.5703125" style="237" customWidth="1"/>
    <col min="64" max="64" width="2.140625" style="237" customWidth="1"/>
    <col min="65" max="65" width="0.5703125" style="237" customWidth="1"/>
    <col min="66" max="66" width="2.140625" style="237" customWidth="1"/>
    <col min="67" max="67" width="0.5703125" style="237" customWidth="1"/>
    <col min="68" max="68" width="2.140625" style="237" customWidth="1"/>
    <col min="69" max="69" width="0.5703125" style="237" customWidth="1"/>
    <col min="70" max="70" width="2.140625" style="237" customWidth="1"/>
    <col min="71" max="71" width="0.5703125" style="237" customWidth="1"/>
    <col min="72" max="72" width="2.140625" style="237" customWidth="1"/>
    <col min="73" max="73" width="0.5703125" style="237" customWidth="1"/>
    <col min="74" max="74" width="2.140625" style="237" customWidth="1"/>
    <col min="75" max="75" width="0.5703125" style="237" customWidth="1"/>
    <col min="76" max="76" width="2.140625" style="237" customWidth="1"/>
    <col min="77" max="77" width="0.5703125" style="237" customWidth="1"/>
    <col min="78" max="78" width="2.140625" style="237" customWidth="1"/>
    <col min="79" max="79" width="0.5703125" style="237" customWidth="1"/>
    <col min="80" max="80" width="2.140625" style="237" customWidth="1"/>
    <col min="81" max="81" width="0.5703125" style="237" customWidth="1"/>
    <col min="82" max="82" width="2.140625" style="237" customWidth="1"/>
    <col min="83" max="83" width="0.5703125" style="237" customWidth="1"/>
    <col min="84" max="84" width="2.140625" style="237" customWidth="1"/>
    <col min="85" max="85" width="0.5703125" style="237" customWidth="1"/>
    <col min="86" max="86" width="1.7109375" style="177" customWidth="1"/>
    <col min="87" max="256" width="9.140625" style="177"/>
    <col min="257" max="257" width="0.7109375" style="177" customWidth="1"/>
    <col min="258" max="258" width="0.42578125" style="177" customWidth="1"/>
    <col min="259" max="259" width="0.5703125" style="177" customWidth="1"/>
    <col min="260" max="260" width="0.28515625" style="177" customWidth="1"/>
    <col min="261" max="261" width="3.42578125" style="177" customWidth="1"/>
    <col min="262" max="262" width="0.5703125" style="177" customWidth="1"/>
    <col min="263" max="282" width="0.710937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710937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140625" style="177" customWidth="1"/>
    <col min="319" max="319" width="0.5703125" style="177" customWidth="1"/>
    <col min="320" max="320" width="2.140625" style="177" customWidth="1"/>
    <col min="321" max="321" width="0.5703125" style="177" customWidth="1"/>
    <col min="322" max="322" width="2.140625" style="177" customWidth="1"/>
    <col min="323" max="323" width="0.5703125" style="177" customWidth="1"/>
    <col min="324" max="324" width="2.140625" style="177" customWidth="1"/>
    <col min="325" max="325" width="0.5703125" style="177" customWidth="1"/>
    <col min="326" max="326" width="2.140625" style="177" customWidth="1"/>
    <col min="327" max="327" width="0.5703125" style="177" customWidth="1"/>
    <col min="328" max="328" width="2.140625" style="177" customWidth="1"/>
    <col min="329" max="329" width="0.5703125" style="177" customWidth="1"/>
    <col min="330" max="330" width="2.140625" style="177" customWidth="1"/>
    <col min="331" max="331" width="0.5703125" style="177" customWidth="1"/>
    <col min="332" max="332" width="2.140625" style="177" customWidth="1"/>
    <col min="333" max="333" width="0.5703125" style="177" customWidth="1"/>
    <col min="334" max="334" width="2.140625" style="177" customWidth="1"/>
    <col min="335" max="335" width="0.5703125" style="177" customWidth="1"/>
    <col min="336" max="336" width="2.140625" style="177" customWidth="1"/>
    <col min="337" max="337" width="0.5703125" style="177" customWidth="1"/>
    <col min="338" max="338" width="2.140625" style="177" customWidth="1"/>
    <col min="339" max="339" width="0.5703125" style="177" customWidth="1"/>
    <col min="340" max="340" width="2.140625" style="177" customWidth="1"/>
    <col min="341" max="341" width="0.5703125" style="177" customWidth="1"/>
    <col min="342" max="342" width="1.7109375" style="177" customWidth="1"/>
    <col min="343" max="512" width="9.140625" style="177"/>
    <col min="513" max="513" width="0.7109375" style="177" customWidth="1"/>
    <col min="514" max="514" width="0.42578125" style="177" customWidth="1"/>
    <col min="515" max="515" width="0.5703125" style="177" customWidth="1"/>
    <col min="516" max="516" width="0.28515625" style="177" customWidth="1"/>
    <col min="517" max="517" width="3.42578125" style="177" customWidth="1"/>
    <col min="518" max="518" width="0.5703125" style="177" customWidth="1"/>
    <col min="519" max="538" width="0.710937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710937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140625" style="177" customWidth="1"/>
    <col min="575" max="575" width="0.5703125" style="177" customWidth="1"/>
    <col min="576" max="576" width="2.140625" style="177" customWidth="1"/>
    <col min="577" max="577" width="0.5703125" style="177" customWidth="1"/>
    <col min="578" max="578" width="2.140625" style="177" customWidth="1"/>
    <col min="579" max="579" width="0.5703125" style="177" customWidth="1"/>
    <col min="580" max="580" width="2.140625" style="177" customWidth="1"/>
    <col min="581" max="581" width="0.5703125" style="177" customWidth="1"/>
    <col min="582" max="582" width="2.140625" style="177" customWidth="1"/>
    <col min="583" max="583" width="0.5703125" style="177" customWidth="1"/>
    <col min="584" max="584" width="2.140625" style="177" customWidth="1"/>
    <col min="585" max="585" width="0.5703125" style="177" customWidth="1"/>
    <col min="586" max="586" width="2.140625" style="177" customWidth="1"/>
    <col min="587" max="587" width="0.5703125" style="177" customWidth="1"/>
    <col min="588" max="588" width="2.140625" style="177" customWidth="1"/>
    <col min="589" max="589" width="0.5703125" style="177" customWidth="1"/>
    <col min="590" max="590" width="2.140625" style="177" customWidth="1"/>
    <col min="591" max="591" width="0.5703125" style="177" customWidth="1"/>
    <col min="592" max="592" width="2.140625" style="177" customWidth="1"/>
    <col min="593" max="593" width="0.5703125" style="177" customWidth="1"/>
    <col min="594" max="594" width="2.140625" style="177" customWidth="1"/>
    <col min="595" max="595" width="0.5703125" style="177" customWidth="1"/>
    <col min="596" max="596" width="2.140625" style="177" customWidth="1"/>
    <col min="597" max="597" width="0.5703125" style="177" customWidth="1"/>
    <col min="598" max="598" width="1.7109375" style="177" customWidth="1"/>
    <col min="599" max="768" width="9.140625" style="177"/>
    <col min="769" max="769" width="0.7109375" style="177" customWidth="1"/>
    <col min="770" max="770" width="0.42578125" style="177" customWidth="1"/>
    <col min="771" max="771" width="0.5703125" style="177" customWidth="1"/>
    <col min="772" max="772" width="0.28515625" style="177" customWidth="1"/>
    <col min="773" max="773" width="3.42578125" style="177" customWidth="1"/>
    <col min="774" max="774" width="0.5703125" style="177" customWidth="1"/>
    <col min="775" max="794" width="0.710937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710937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140625" style="177" customWidth="1"/>
    <col min="831" max="831" width="0.5703125" style="177" customWidth="1"/>
    <col min="832" max="832" width="2.140625" style="177" customWidth="1"/>
    <col min="833" max="833" width="0.5703125" style="177" customWidth="1"/>
    <col min="834" max="834" width="2.140625" style="177" customWidth="1"/>
    <col min="835" max="835" width="0.5703125" style="177" customWidth="1"/>
    <col min="836" max="836" width="2.140625" style="177" customWidth="1"/>
    <col min="837" max="837" width="0.5703125" style="177" customWidth="1"/>
    <col min="838" max="838" width="2.140625" style="177" customWidth="1"/>
    <col min="839" max="839" width="0.5703125" style="177" customWidth="1"/>
    <col min="840" max="840" width="2.140625" style="177" customWidth="1"/>
    <col min="841" max="841" width="0.5703125" style="177" customWidth="1"/>
    <col min="842" max="842" width="2.140625" style="177" customWidth="1"/>
    <col min="843" max="843" width="0.5703125" style="177" customWidth="1"/>
    <col min="844" max="844" width="2.140625" style="177" customWidth="1"/>
    <col min="845" max="845" width="0.5703125" style="177" customWidth="1"/>
    <col min="846" max="846" width="2.140625" style="177" customWidth="1"/>
    <col min="847" max="847" width="0.5703125" style="177" customWidth="1"/>
    <col min="848" max="848" width="2.140625" style="177" customWidth="1"/>
    <col min="849" max="849" width="0.5703125" style="177" customWidth="1"/>
    <col min="850" max="850" width="2.140625" style="177" customWidth="1"/>
    <col min="851" max="851" width="0.5703125" style="177" customWidth="1"/>
    <col min="852" max="852" width="2.140625" style="177" customWidth="1"/>
    <col min="853" max="853" width="0.5703125" style="177" customWidth="1"/>
    <col min="854" max="854" width="1.7109375" style="177" customWidth="1"/>
    <col min="855" max="1024" width="9.140625" style="177"/>
    <col min="1025" max="1025" width="0.7109375" style="177" customWidth="1"/>
    <col min="1026" max="1026" width="0.42578125" style="177" customWidth="1"/>
    <col min="1027" max="1027" width="0.5703125" style="177" customWidth="1"/>
    <col min="1028" max="1028" width="0.28515625" style="177" customWidth="1"/>
    <col min="1029" max="1029" width="3.42578125" style="177" customWidth="1"/>
    <col min="1030" max="1030" width="0.5703125" style="177" customWidth="1"/>
    <col min="1031" max="1050" width="0.710937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710937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140625" style="177" customWidth="1"/>
    <col min="1087" max="1087" width="0.5703125" style="177" customWidth="1"/>
    <col min="1088" max="1088" width="2.140625" style="177" customWidth="1"/>
    <col min="1089" max="1089" width="0.5703125" style="177" customWidth="1"/>
    <col min="1090" max="1090" width="2.140625" style="177" customWidth="1"/>
    <col min="1091" max="1091" width="0.5703125" style="177" customWidth="1"/>
    <col min="1092" max="1092" width="2.140625" style="177" customWidth="1"/>
    <col min="1093" max="1093" width="0.5703125" style="177" customWidth="1"/>
    <col min="1094" max="1094" width="2.140625" style="177" customWidth="1"/>
    <col min="1095" max="1095" width="0.5703125" style="177" customWidth="1"/>
    <col min="1096" max="1096" width="2.140625" style="177" customWidth="1"/>
    <col min="1097" max="1097" width="0.5703125" style="177" customWidth="1"/>
    <col min="1098" max="1098" width="2.140625" style="177" customWidth="1"/>
    <col min="1099" max="1099" width="0.5703125" style="177" customWidth="1"/>
    <col min="1100" max="1100" width="2.140625" style="177" customWidth="1"/>
    <col min="1101" max="1101" width="0.5703125" style="177" customWidth="1"/>
    <col min="1102" max="1102" width="2.140625" style="177" customWidth="1"/>
    <col min="1103" max="1103" width="0.5703125" style="177" customWidth="1"/>
    <col min="1104" max="1104" width="2.140625" style="177" customWidth="1"/>
    <col min="1105" max="1105" width="0.5703125" style="177" customWidth="1"/>
    <col min="1106" max="1106" width="2.140625" style="177" customWidth="1"/>
    <col min="1107" max="1107" width="0.5703125" style="177" customWidth="1"/>
    <col min="1108" max="1108" width="2.140625" style="177" customWidth="1"/>
    <col min="1109" max="1109" width="0.5703125" style="177" customWidth="1"/>
    <col min="1110" max="1110" width="1.7109375" style="177" customWidth="1"/>
    <col min="1111" max="1280" width="9.140625" style="177"/>
    <col min="1281" max="1281" width="0.7109375" style="177" customWidth="1"/>
    <col min="1282" max="1282" width="0.42578125" style="177" customWidth="1"/>
    <col min="1283" max="1283" width="0.5703125" style="177" customWidth="1"/>
    <col min="1284" max="1284" width="0.28515625" style="177" customWidth="1"/>
    <col min="1285" max="1285" width="3.42578125" style="177" customWidth="1"/>
    <col min="1286" max="1286" width="0.5703125" style="177" customWidth="1"/>
    <col min="1287" max="1306" width="0.710937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710937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140625" style="177" customWidth="1"/>
    <col min="1343" max="1343" width="0.5703125" style="177" customWidth="1"/>
    <col min="1344" max="1344" width="2.140625" style="177" customWidth="1"/>
    <col min="1345" max="1345" width="0.5703125" style="177" customWidth="1"/>
    <col min="1346" max="1346" width="2.140625" style="177" customWidth="1"/>
    <col min="1347" max="1347" width="0.5703125" style="177" customWidth="1"/>
    <col min="1348" max="1348" width="2.140625" style="177" customWidth="1"/>
    <col min="1349" max="1349" width="0.5703125" style="177" customWidth="1"/>
    <col min="1350" max="1350" width="2.140625" style="177" customWidth="1"/>
    <col min="1351" max="1351" width="0.5703125" style="177" customWidth="1"/>
    <col min="1352" max="1352" width="2.140625" style="177" customWidth="1"/>
    <col min="1353" max="1353" width="0.5703125" style="177" customWidth="1"/>
    <col min="1354" max="1354" width="2.140625" style="177" customWidth="1"/>
    <col min="1355" max="1355" width="0.5703125" style="177" customWidth="1"/>
    <col min="1356" max="1356" width="2.140625" style="177" customWidth="1"/>
    <col min="1357" max="1357" width="0.5703125" style="177" customWidth="1"/>
    <col min="1358" max="1358" width="2.140625" style="177" customWidth="1"/>
    <col min="1359" max="1359" width="0.5703125" style="177" customWidth="1"/>
    <col min="1360" max="1360" width="2.140625" style="177" customWidth="1"/>
    <col min="1361" max="1361" width="0.5703125" style="177" customWidth="1"/>
    <col min="1362" max="1362" width="2.140625" style="177" customWidth="1"/>
    <col min="1363" max="1363" width="0.5703125" style="177" customWidth="1"/>
    <col min="1364" max="1364" width="2.140625" style="177" customWidth="1"/>
    <col min="1365" max="1365" width="0.5703125" style="177" customWidth="1"/>
    <col min="1366" max="1366" width="1.7109375" style="177" customWidth="1"/>
    <col min="1367" max="1536" width="9.140625" style="177"/>
    <col min="1537" max="1537" width="0.7109375" style="177" customWidth="1"/>
    <col min="1538" max="1538" width="0.42578125" style="177" customWidth="1"/>
    <col min="1539" max="1539" width="0.5703125" style="177" customWidth="1"/>
    <col min="1540" max="1540" width="0.28515625" style="177" customWidth="1"/>
    <col min="1541" max="1541" width="3.42578125" style="177" customWidth="1"/>
    <col min="1542" max="1542" width="0.5703125" style="177" customWidth="1"/>
    <col min="1543" max="1562" width="0.710937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710937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140625" style="177" customWidth="1"/>
    <col min="1599" max="1599" width="0.5703125" style="177" customWidth="1"/>
    <col min="1600" max="1600" width="2.140625" style="177" customWidth="1"/>
    <col min="1601" max="1601" width="0.5703125" style="177" customWidth="1"/>
    <col min="1602" max="1602" width="2.140625" style="177" customWidth="1"/>
    <col min="1603" max="1603" width="0.5703125" style="177" customWidth="1"/>
    <col min="1604" max="1604" width="2.140625" style="177" customWidth="1"/>
    <col min="1605" max="1605" width="0.5703125" style="177" customWidth="1"/>
    <col min="1606" max="1606" width="2.140625" style="177" customWidth="1"/>
    <col min="1607" max="1607" width="0.5703125" style="177" customWidth="1"/>
    <col min="1608" max="1608" width="2.140625" style="177" customWidth="1"/>
    <col min="1609" max="1609" width="0.5703125" style="177" customWidth="1"/>
    <col min="1610" max="1610" width="2.140625" style="177" customWidth="1"/>
    <col min="1611" max="1611" width="0.5703125" style="177" customWidth="1"/>
    <col min="1612" max="1612" width="2.140625" style="177" customWidth="1"/>
    <col min="1613" max="1613" width="0.5703125" style="177" customWidth="1"/>
    <col min="1614" max="1614" width="2.140625" style="177" customWidth="1"/>
    <col min="1615" max="1615" width="0.5703125" style="177" customWidth="1"/>
    <col min="1616" max="1616" width="2.140625" style="177" customWidth="1"/>
    <col min="1617" max="1617" width="0.5703125" style="177" customWidth="1"/>
    <col min="1618" max="1618" width="2.140625" style="177" customWidth="1"/>
    <col min="1619" max="1619" width="0.5703125" style="177" customWidth="1"/>
    <col min="1620" max="1620" width="2.140625" style="177" customWidth="1"/>
    <col min="1621" max="1621" width="0.5703125" style="177" customWidth="1"/>
    <col min="1622" max="1622" width="1.7109375" style="177" customWidth="1"/>
    <col min="1623" max="1792" width="9.140625" style="177"/>
    <col min="1793" max="1793" width="0.7109375" style="177" customWidth="1"/>
    <col min="1794" max="1794" width="0.42578125" style="177" customWidth="1"/>
    <col min="1795" max="1795" width="0.5703125" style="177" customWidth="1"/>
    <col min="1796" max="1796" width="0.28515625" style="177" customWidth="1"/>
    <col min="1797" max="1797" width="3.42578125" style="177" customWidth="1"/>
    <col min="1798" max="1798" width="0.5703125" style="177" customWidth="1"/>
    <col min="1799" max="1818" width="0.710937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710937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140625" style="177" customWidth="1"/>
    <col min="1855" max="1855" width="0.5703125" style="177" customWidth="1"/>
    <col min="1856" max="1856" width="2.140625" style="177" customWidth="1"/>
    <col min="1857" max="1857" width="0.5703125" style="177" customWidth="1"/>
    <col min="1858" max="1858" width="2.140625" style="177" customWidth="1"/>
    <col min="1859" max="1859" width="0.5703125" style="177" customWidth="1"/>
    <col min="1860" max="1860" width="2.140625" style="177" customWidth="1"/>
    <col min="1861" max="1861" width="0.5703125" style="177" customWidth="1"/>
    <col min="1862" max="1862" width="2.140625" style="177" customWidth="1"/>
    <col min="1863" max="1863" width="0.5703125" style="177" customWidth="1"/>
    <col min="1864" max="1864" width="2.140625" style="177" customWidth="1"/>
    <col min="1865" max="1865" width="0.5703125" style="177" customWidth="1"/>
    <col min="1866" max="1866" width="2.140625" style="177" customWidth="1"/>
    <col min="1867" max="1867" width="0.5703125" style="177" customWidth="1"/>
    <col min="1868" max="1868" width="2.140625" style="177" customWidth="1"/>
    <col min="1869" max="1869" width="0.5703125" style="177" customWidth="1"/>
    <col min="1870" max="1870" width="2.140625" style="177" customWidth="1"/>
    <col min="1871" max="1871" width="0.5703125" style="177" customWidth="1"/>
    <col min="1872" max="1872" width="2.140625" style="177" customWidth="1"/>
    <col min="1873" max="1873" width="0.5703125" style="177" customWidth="1"/>
    <col min="1874" max="1874" width="2.140625" style="177" customWidth="1"/>
    <col min="1875" max="1875" width="0.5703125" style="177" customWidth="1"/>
    <col min="1876" max="1876" width="2.140625" style="177" customWidth="1"/>
    <col min="1877" max="1877" width="0.5703125" style="177" customWidth="1"/>
    <col min="1878" max="1878" width="1.7109375" style="177" customWidth="1"/>
    <col min="1879" max="2048" width="9.140625" style="177"/>
    <col min="2049" max="2049" width="0.7109375" style="177" customWidth="1"/>
    <col min="2050" max="2050" width="0.42578125" style="177" customWidth="1"/>
    <col min="2051" max="2051" width="0.5703125" style="177" customWidth="1"/>
    <col min="2052" max="2052" width="0.28515625" style="177" customWidth="1"/>
    <col min="2053" max="2053" width="3.42578125" style="177" customWidth="1"/>
    <col min="2054" max="2054" width="0.5703125" style="177" customWidth="1"/>
    <col min="2055" max="2074" width="0.710937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710937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140625" style="177" customWidth="1"/>
    <col min="2111" max="2111" width="0.5703125" style="177" customWidth="1"/>
    <col min="2112" max="2112" width="2.140625" style="177" customWidth="1"/>
    <col min="2113" max="2113" width="0.5703125" style="177" customWidth="1"/>
    <col min="2114" max="2114" width="2.140625" style="177" customWidth="1"/>
    <col min="2115" max="2115" width="0.5703125" style="177" customWidth="1"/>
    <col min="2116" max="2116" width="2.140625" style="177" customWidth="1"/>
    <col min="2117" max="2117" width="0.5703125" style="177" customWidth="1"/>
    <col min="2118" max="2118" width="2.140625" style="177" customWidth="1"/>
    <col min="2119" max="2119" width="0.5703125" style="177" customWidth="1"/>
    <col min="2120" max="2120" width="2.140625" style="177" customWidth="1"/>
    <col min="2121" max="2121" width="0.5703125" style="177" customWidth="1"/>
    <col min="2122" max="2122" width="2.140625" style="177" customWidth="1"/>
    <col min="2123" max="2123" width="0.5703125" style="177" customWidth="1"/>
    <col min="2124" max="2124" width="2.140625" style="177" customWidth="1"/>
    <col min="2125" max="2125" width="0.5703125" style="177" customWidth="1"/>
    <col min="2126" max="2126" width="2.140625" style="177" customWidth="1"/>
    <col min="2127" max="2127" width="0.5703125" style="177" customWidth="1"/>
    <col min="2128" max="2128" width="2.140625" style="177" customWidth="1"/>
    <col min="2129" max="2129" width="0.5703125" style="177" customWidth="1"/>
    <col min="2130" max="2130" width="2.140625" style="177" customWidth="1"/>
    <col min="2131" max="2131" width="0.5703125" style="177" customWidth="1"/>
    <col min="2132" max="2132" width="2.140625" style="177" customWidth="1"/>
    <col min="2133" max="2133" width="0.5703125" style="177" customWidth="1"/>
    <col min="2134" max="2134" width="1.7109375" style="177" customWidth="1"/>
    <col min="2135" max="2304" width="9.140625" style="177"/>
    <col min="2305" max="2305" width="0.7109375" style="177" customWidth="1"/>
    <col min="2306" max="2306" width="0.42578125" style="177" customWidth="1"/>
    <col min="2307" max="2307" width="0.5703125" style="177" customWidth="1"/>
    <col min="2308" max="2308" width="0.28515625" style="177" customWidth="1"/>
    <col min="2309" max="2309" width="3.42578125" style="177" customWidth="1"/>
    <col min="2310" max="2310" width="0.5703125" style="177" customWidth="1"/>
    <col min="2311" max="2330" width="0.710937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710937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140625" style="177" customWidth="1"/>
    <col min="2367" max="2367" width="0.5703125" style="177" customWidth="1"/>
    <col min="2368" max="2368" width="2.140625" style="177" customWidth="1"/>
    <col min="2369" max="2369" width="0.5703125" style="177" customWidth="1"/>
    <col min="2370" max="2370" width="2.140625" style="177" customWidth="1"/>
    <col min="2371" max="2371" width="0.5703125" style="177" customWidth="1"/>
    <col min="2372" max="2372" width="2.140625" style="177" customWidth="1"/>
    <col min="2373" max="2373" width="0.5703125" style="177" customWidth="1"/>
    <col min="2374" max="2374" width="2.140625" style="177" customWidth="1"/>
    <col min="2375" max="2375" width="0.5703125" style="177" customWidth="1"/>
    <col min="2376" max="2376" width="2.140625" style="177" customWidth="1"/>
    <col min="2377" max="2377" width="0.5703125" style="177" customWidth="1"/>
    <col min="2378" max="2378" width="2.140625" style="177" customWidth="1"/>
    <col min="2379" max="2379" width="0.5703125" style="177" customWidth="1"/>
    <col min="2380" max="2380" width="2.140625" style="177" customWidth="1"/>
    <col min="2381" max="2381" width="0.5703125" style="177" customWidth="1"/>
    <col min="2382" max="2382" width="2.140625" style="177" customWidth="1"/>
    <col min="2383" max="2383" width="0.5703125" style="177" customWidth="1"/>
    <col min="2384" max="2384" width="2.140625" style="177" customWidth="1"/>
    <col min="2385" max="2385" width="0.5703125" style="177" customWidth="1"/>
    <col min="2386" max="2386" width="2.140625" style="177" customWidth="1"/>
    <col min="2387" max="2387" width="0.5703125" style="177" customWidth="1"/>
    <col min="2388" max="2388" width="2.140625" style="177" customWidth="1"/>
    <col min="2389" max="2389" width="0.5703125" style="177" customWidth="1"/>
    <col min="2390" max="2390" width="1.7109375" style="177" customWidth="1"/>
    <col min="2391" max="2560" width="9.140625" style="177"/>
    <col min="2561" max="2561" width="0.7109375" style="177" customWidth="1"/>
    <col min="2562" max="2562" width="0.42578125" style="177" customWidth="1"/>
    <col min="2563" max="2563" width="0.5703125" style="177" customWidth="1"/>
    <col min="2564" max="2564" width="0.28515625" style="177" customWidth="1"/>
    <col min="2565" max="2565" width="3.42578125" style="177" customWidth="1"/>
    <col min="2566" max="2566" width="0.5703125" style="177" customWidth="1"/>
    <col min="2567" max="2586" width="0.710937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710937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140625" style="177" customWidth="1"/>
    <col min="2623" max="2623" width="0.5703125" style="177" customWidth="1"/>
    <col min="2624" max="2624" width="2.140625" style="177" customWidth="1"/>
    <col min="2625" max="2625" width="0.5703125" style="177" customWidth="1"/>
    <col min="2626" max="2626" width="2.140625" style="177" customWidth="1"/>
    <col min="2627" max="2627" width="0.5703125" style="177" customWidth="1"/>
    <col min="2628" max="2628" width="2.140625" style="177" customWidth="1"/>
    <col min="2629" max="2629" width="0.5703125" style="177" customWidth="1"/>
    <col min="2630" max="2630" width="2.140625" style="177" customWidth="1"/>
    <col min="2631" max="2631" width="0.5703125" style="177" customWidth="1"/>
    <col min="2632" max="2632" width="2.140625" style="177" customWidth="1"/>
    <col min="2633" max="2633" width="0.5703125" style="177" customWidth="1"/>
    <col min="2634" max="2634" width="2.140625" style="177" customWidth="1"/>
    <col min="2635" max="2635" width="0.5703125" style="177" customWidth="1"/>
    <col min="2636" max="2636" width="2.140625" style="177" customWidth="1"/>
    <col min="2637" max="2637" width="0.5703125" style="177" customWidth="1"/>
    <col min="2638" max="2638" width="2.140625" style="177" customWidth="1"/>
    <col min="2639" max="2639" width="0.5703125" style="177" customWidth="1"/>
    <col min="2640" max="2640" width="2.140625" style="177" customWidth="1"/>
    <col min="2641" max="2641" width="0.5703125" style="177" customWidth="1"/>
    <col min="2642" max="2642" width="2.140625" style="177" customWidth="1"/>
    <col min="2643" max="2643" width="0.5703125" style="177" customWidth="1"/>
    <col min="2644" max="2644" width="2.140625" style="177" customWidth="1"/>
    <col min="2645" max="2645" width="0.5703125" style="177" customWidth="1"/>
    <col min="2646" max="2646" width="1.7109375" style="177" customWidth="1"/>
    <col min="2647" max="2816" width="9.140625" style="177"/>
    <col min="2817" max="2817" width="0.7109375" style="177" customWidth="1"/>
    <col min="2818" max="2818" width="0.42578125" style="177" customWidth="1"/>
    <col min="2819" max="2819" width="0.5703125" style="177" customWidth="1"/>
    <col min="2820" max="2820" width="0.28515625" style="177" customWidth="1"/>
    <col min="2821" max="2821" width="3.42578125" style="177" customWidth="1"/>
    <col min="2822" max="2822" width="0.5703125" style="177" customWidth="1"/>
    <col min="2823" max="2842" width="0.710937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710937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140625" style="177" customWidth="1"/>
    <col min="2879" max="2879" width="0.5703125" style="177" customWidth="1"/>
    <col min="2880" max="2880" width="2.140625" style="177" customWidth="1"/>
    <col min="2881" max="2881" width="0.5703125" style="177" customWidth="1"/>
    <col min="2882" max="2882" width="2.140625" style="177" customWidth="1"/>
    <col min="2883" max="2883" width="0.5703125" style="177" customWidth="1"/>
    <col min="2884" max="2884" width="2.140625" style="177" customWidth="1"/>
    <col min="2885" max="2885" width="0.5703125" style="177" customWidth="1"/>
    <col min="2886" max="2886" width="2.140625" style="177" customWidth="1"/>
    <col min="2887" max="2887" width="0.5703125" style="177" customWidth="1"/>
    <col min="2888" max="2888" width="2.140625" style="177" customWidth="1"/>
    <col min="2889" max="2889" width="0.5703125" style="177" customWidth="1"/>
    <col min="2890" max="2890" width="2.140625" style="177" customWidth="1"/>
    <col min="2891" max="2891" width="0.5703125" style="177" customWidth="1"/>
    <col min="2892" max="2892" width="2.140625" style="177" customWidth="1"/>
    <col min="2893" max="2893" width="0.5703125" style="177" customWidth="1"/>
    <col min="2894" max="2894" width="2.140625" style="177" customWidth="1"/>
    <col min="2895" max="2895" width="0.5703125" style="177" customWidth="1"/>
    <col min="2896" max="2896" width="2.140625" style="177" customWidth="1"/>
    <col min="2897" max="2897" width="0.5703125" style="177" customWidth="1"/>
    <col min="2898" max="2898" width="2.140625" style="177" customWidth="1"/>
    <col min="2899" max="2899" width="0.5703125" style="177" customWidth="1"/>
    <col min="2900" max="2900" width="2.140625" style="177" customWidth="1"/>
    <col min="2901" max="2901" width="0.5703125" style="177" customWidth="1"/>
    <col min="2902" max="2902" width="1.7109375" style="177" customWidth="1"/>
    <col min="2903" max="3072" width="9.140625" style="177"/>
    <col min="3073" max="3073" width="0.7109375" style="177" customWidth="1"/>
    <col min="3074" max="3074" width="0.42578125" style="177" customWidth="1"/>
    <col min="3075" max="3075" width="0.5703125" style="177" customWidth="1"/>
    <col min="3076" max="3076" width="0.28515625" style="177" customWidth="1"/>
    <col min="3077" max="3077" width="3.42578125" style="177" customWidth="1"/>
    <col min="3078" max="3078" width="0.5703125" style="177" customWidth="1"/>
    <col min="3079" max="3098" width="0.710937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710937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140625" style="177" customWidth="1"/>
    <col min="3135" max="3135" width="0.5703125" style="177" customWidth="1"/>
    <col min="3136" max="3136" width="2.140625" style="177" customWidth="1"/>
    <col min="3137" max="3137" width="0.5703125" style="177" customWidth="1"/>
    <col min="3138" max="3138" width="2.140625" style="177" customWidth="1"/>
    <col min="3139" max="3139" width="0.5703125" style="177" customWidth="1"/>
    <col min="3140" max="3140" width="2.140625" style="177" customWidth="1"/>
    <col min="3141" max="3141" width="0.5703125" style="177" customWidth="1"/>
    <col min="3142" max="3142" width="2.140625" style="177" customWidth="1"/>
    <col min="3143" max="3143" width="0.5703125" style="177" customWidth="1"/>
    <col min="3144" max="3144" width="2.140625" style="177" customWidth="1"/>
    <col min="3145" max="3145" width="0.5703125" style="177" customWidth="1"/>
    <col min="3146" max="3146" width="2.140625" style="177" customWidth="1"/>
    <col min="3147" max="3147" width="0.5703125" style="177" customWidth="1"/>
    <col min="3148" max="3148" width="2.140625" style="177" customWidth="1"/>
    <col min="3149" max="3149" width="0.5703125" style="177" customWidth="1"/>
    <col min="3150" max="3150" width="2.140625" style="177" customWidth="1"/>
    <col min="3151" max="3151" width="0.5703125" style="177" customWidth="1"/>
    <col min="3152" max="3152" width="2.140625" style="177" customWidth="1"/>
    <col min="3153" max="3153" width="0.5703125" style="177" customWidth="1"/>
    <col min="3154" max="3154" width="2.140625" style="177" customWidth="1"/>
    <col min="3155" max="3155" width="0.5703125" style="177" customWidth="1"/>
    <col min="3156" max="3156" width="2.140625" style="177" customWidth="1"/>
    <col min="3157" max="3157" width="0.5703125" style="177" customWidth="1"/>
    <col min="3158" max="3158" width="1.7109375" style="177" customWidth="1"/>
    <col min="3159" max="3328" width="9.140625" style="177"/>
    <col min="3329" max="3329" width="0.7109375" style="177" customWidth="1"/>
    <col min="3330" max="3330" width="0.42578125" style="177" customWidth="1"/>
    <col min="3331" max="3331" width="0.5703125" style="177" customWidth="1"/>
    <col min="3332" max="3332" width="0.28515625" style="177" customWidth="1"/>
    <col min="3333" max="3333" width="3.42578125" style="177" customWidth="1"/>
    <col min="3334" max="3334" width="0.5703125" style="177" customWidth="1"/>
    <col min="3335" max="3354" width="0.710937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710937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140625" style="177" customWidth="1"/>
    <col min="3391" max="3391" width="0.5703125" style="177" customWidth="1"/>
    <col min="3392" max="3392" width="2.140625" style="177" customWidth="1"/>
    <col min="3393" max="3393" width="0.5703125" style="177" customWidth="1"/>
    <col min="3394" max="3394" width="2.140625" style="177" customWidth="1"/>
    <col min="3395" max="3395" width="0.5703125" style="177" customWidth="1"/>
    <col min="3396" max="3396" width="2.140625" style="177" customWidth="1"/>
    <col min="3397" max="3397" width="0.5703125" style="177" customWidth="1"/>
    <col min="3398" max="3398" width="2.140625" style="177" customWidth="1"/>
    <col min="3399" max="3399" width="0.5703125" style="177" customWidth="1"/>
    <col min="3400" max="3400" width="2.140625" style="177" customWidth="1"/>
    <col min="3401" max="3401" width="0.5703125" style="177" customWidth="1"/>
    <col min="3402" max="3402" width="2.140625" style="177" customWidth="1"/>
    <col min="3403" max="3403" width="0.5703125" style="177" customWidth="1"/>
    <col min="3404" max="3404" width="2.140625" style="177" customWidth="1"/>
    <col min="3405" max="3405" width="0.5703125" style="177" customWidth="1"/>
    <col min="3406" max="3406" width="2.140625" style="177" customWidth="1"/>
    <col min="3407" max="3407" width="0.5703125" style="177" customWidth="1"/>
    <col min="3408" max="3408" width="2.140625" style="177" customWidth="1"/>
    <col min="3409" max="3409" width="0.5703125" style="177" customWidth="1"/>
    <col min="3410" max="3410" width="2.140625" style="177" customWidth="1"/>
    <col min="3411" max="3411" width="0.5703125" style="177" customWidth="1"/>
    <col min="3412" max="3412" width="2.140625" style="177" customWidth="1"/>
    <col min="3413" max="3413" width="0.5703125" style="177" customWidth="1"/>
    <col min="3414" max="3414" width="1.7109375" style="177" customWidth="1"/>
    <col min="3415" max="3584" width="9.140625" style="177"/>
    <col min="3585" max="3585" width="0.7109375" style="177" customWidth="1"/>
    <col min="3586" max="3586" width="0.42578125" style="177" customWidth="1"/>
    <col min="3587" max="3587" width="0.5703125" style="177" customWidth="1"/>
    <col min="3588" max="3588" width="0.28515625" style="177" customWidth="1"/>
    <col min="3589" max="3589" width="3.42578125" style="177" customWidth="1"/>
    <col min="3590" max="3590" width="0.5703125" style="177" customWidth="1"/>
    <col min="3591" max="3610" width="0.710937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710937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140625" style="177" customWidth="1"/>
    <col min="3647" max="3647" width="0.5703125" style="177" customWidth="1"/>
    <col min="3648" max="3648" width="2.140625" style="177" customWidth="1"/>
    <col min="3649" max="3649" width="0.5703125" style="177" customWidth="1"/>
    <col min="3650" max="3650" width="2.140625" style="177" customWidth="1"/>
    <col min="3651" max="3651" width="0.5703125" style="177" customWidth="1"/>
    <col min="3652" max="3652" width="2.140625" style="177" customWidth="1"/>
    <col min="3653" max="3653" width="0.5703125" style="177" customWidth="1"/>
    <col min="3654" max="3654" width="2.140625" style="177" customWidth="1"/>
    <col min="3655" max="3655" width="0.5703125" style="177" customWidth="1"/>
    <col min="3656" max="3656" width="2.140625" style="177" customWidth="1"/>
    <col min="3657" max="3657" width="0.5703125" style="177" customWidth="1"/>
    <col min="3658" max="3658" width="2.140625" style="177" customWidth="1"/>
    <col min="3659" max="3659" width="0.5703125" style="177" customWidth="1"/>
    <col min="3660" max="3660" width="2.140625" style="177" customWidth="1"/>
    <col min="3661" max="3661" width="0.5703125" style="177" customWidth="1"/>
    <col min="3662" max="3662" width="2.140625" style="177" customWidth="1"/>
    <col min="3663" max="3663" width="0.5703125" style="177" customWidth="1"/>
    <col min="3664" max="3664" width="2.140625" style="177" customWidth="1"/>
    <col min="3665" max="3665" width="0.5703125" style="177" customWidth="1"/>
    <col min="3666" max="3666" width="2.140625" style="177" customWidth="1"/>
    <col min="3667" max="3667" width="0.5703125" style="177" customWidth="1"/>
    <col min="3668" max="3668" width="2.140625" style="177" customWidth="1"/>
    <col min="3669" max="3669" width="0.5703125" style="177" customWidth="1"/>
    <col min="3670" max="3670" width="1.7109375" style="177" customWidth="1"/>
    <col min="3671" max="3840" width="9.140625" style="177"/>
    <col min="3841" max="3841" width="0.7109375" style="177" customWidth="1"/>
    <col min="3842" max="3842" width="0.42578125" style="177" customWidth="1"/>
    <col min="3843" max="3843" width="0.5703125" style="177" customWidth="1"/>
    <col min="3844" max="3844" width="0.28515625" style="177" customWidth="1"/>
    <col min="3845" max="3845" width="3.42578125" style="177" customWidth="1"/>
    <col min="3846" max="3846" width="0.5703125" style="177" customWidth="1"/>
    <col min="3847" max="3866" width="0.710937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710937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140625" style="177" customWidth="1"/>
    <col min="3903" max="3903" width="0.5703125" style="177" customWidth="1"/>
    <col min="3904" max="3904" width="2.140625" style="177" customWidth="1"/>
    <col min="3905" max="3905" width="0.5703125" style="177" customWidth="1"/>
    <col min="3906" max="3906" width="2.140625" style="177" customWidth="1"/>
    <col min="3907" max="3907" width="0.5703125" style="177" customWidth="1"/>
    <col min="3908" max="3908" width="2.140625" style="177" customWidth="1"/>
    <col min="3909" max="3909" width="0.5703125" style="177" customWidth="1"/>
    <col min="3910" max="3910" width="2.140625" style="177" customWidth="1"/>
    <col min="3911" max="3911" width="0.5703125" style="177" customWidth="1"/>
    <col min="3912" max="3912" width="2.140625" style="177" customWidth="1"/>
    <col min="3913" max="3913" width="0.5703125" style="177" customWidth="1"/>
    <col min="3914" max="3914" width="2.140625" style="177" customWidth="1"/>
    <col min="3915" max="3915" width="0.5703125" style="177" customWidth="1"/>
    <col min="3916" max="3916" width="2.140625" style="177" customWidth="1"/>
    <col min="3917" max="3917" width="0.5703125" style="177" customWidth="1"/>
    <col min="3918" max="3918" width="2.140625" style="177" customWidth="1"/>
    <col min="3919" max="3919" width="0.5703125" style="177" customWidth="1"/>
    <col min="3920" max="3920" width="2.140625" style="177" customWidth="1"/>
    <col min="3921" max="3921" width="0.5703125" style="177" customWidth="1"/>
    <col min="3922" max="3922" width="2.140625" style="177" customWidth="1"/>
    <col min="3923" max="3923" width="0.5703125" style="177" customWidth="1"/>
    <col min="3924" max="3924" width="2.140625" style="177" customWidth="1"/>
    <col min="3925" max="3925" width="0.5703125" style="177" customWidth="1"/>
    <col min="3926" max="3926" width="1.7109375" style="177" customWidth="1"/>
    <col min="3927" max="4096" width="9.140625" style="177"/>
    <col min="4097" max="4097" width="0.7109375" style="177" customWidth="1"/>
    <col min="4098" max="4098" width="0.42578125" style="177" customWidth="1"/>
    <col min="4099" max="4099" width="0.5703125" style="177" customWidth="1"/>
    <col min="4100" max="4100" width="0.28515625" style="177" customWidth="1"/>
    <col min="4101" max="4101" width="3.42578125" style="177" customWidth="1"/>
    <col min="4102" max="4102" width="0.5703125" style="177" customWidth="1"/>
    <col min="4103" max="4122" width="0.710937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710937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140625" style="177" customWidth="1"/>
    <col min="4159" max="4159" width="0.5703125" style="177" customWidth="1"/>
    <col min="4160" max="4160" width="2.140625" style="177" customWidth="1"/>
    <col min="4161" max="4161" width="0.5703125" style="177" customWidth="1"/>
    <col min="4162" max="4162" width="2.140625" style="177" customWidth="1"/>
    <col min="4163" max="4163" width="0.5703125" style="177" customWidth="1"/>
    <col min="4164" max="4164" width="2.140625" style="177" customWidth="1"/>
    <col min="4165" max="4165" width="0.5703125" style="177" customWidth="1"/>
    <col min="4166" max="4166" width="2.140625" style="177" customWidth="1"/>
    <col min="4167" max="4167" width="0.5703125" style="177" customWidth="1"/>
    <col min="4168" max="4168" width="2.140625" style="177" customWidth="1"/>
    <col min="4169" max="4169" width="0.5703125" style="177" customWidth="1"/>
    <col min="4170" max="4170" width="2.140625" style="177" customWidth="1"/>
    <col min="4171" max="4171" width="0.5703125" style="177" customWidth="1"/>
    <col min="4172" max="4172" width="2.140625" style="177" customWidth="1"/>
    <col min="4173" max="4173" width="0.5703125" style="177" customWidth="1"/>
    <col min="4174" max="4174" width="2.140625" style="177" customWidth="1"/>
    <col min="4175" max="4175" width="0.5703125" style="177" customWidth="1"/>
    <col min="4176" max="4176" width="2.140625" style="177" customWidth="1"/>
    <col min="4177" max="4177" width="0.5703125" style="177" customWidth="1"/>
    <col min="4178" max="4178" width="2.140625" style="177" customWidth="1"/>
    <col min="4179" max="4179" width="0.5703125" style="177" customWidth="1"/>
    <col min="4180" max="4180" width="2.140625" style="177" customWidth="1"/>
    <col min="4181" max="4181" width="0.5703125" style="177" customWidth="1"/>
    <col min="4182" max="4182" width="1.7109375" style="177" customWidth="1"/>
    <col min="4183" max="4352" width="9.140625" style="177"/>
    <col min="4353" max="4353" width="0.7109375" style="177" customWidth="1"/>
    <col min="4354" max="4354" width="0.42578125" style="177" customWidth="1"/>
    <col min="4355" max="4355" width="0.5703125" style="177" customWidth="1"/>
    <col min="4356" max="4356" width="0.28515625" style="177" customWidth="1"/>
    <col min="4357" max="4357" width="3.42578125" style="177" customWidth="1"/>
    <col min="4358" max="4358" width="0.5703125" style="177" customWidth="1"/>
    <col min="4359" max="4378" width="0.710937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710937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140625" style="177" customWidth="1"/>
    <col min="4415" max="4415" width="0.5703125" style="177" customWidth="1"/>
    <col min="4416" max="4416" width="2.140625" style="177" customWidth="1"/>
    <col min="4417" max="4417" width="0.5703125" style="177" customWidth="1"/>
    <col min="4418" max="4418" width="2.140625" style="177" customWidth="1"/>
    <col min="4419" max="4419" width="0.5703125" style="177" customWidth="1"/>
    <col min="4420" max="4420" width="2.140625" style="177" customWidth="1"/>
    <col min="4421" max="4421" width="0.5703125" style="177" customWidth="1"/>
    <col min="4422" max="4422" width="2.140625" style="177" customWidth="1"/>
    <col min="4423" max="4423" width="0.5703125" style="177" customWidth="1"/>
    <col min="4424" max="4424" width="2.140625" style="177" customWidth="1"/>
    <col min="4425" max="4425" width="0.5703125" style="177" customWidth="1"/>
    <col min="4426" max="4426" width="2.140625" style="177" customWidth="1"/>
    <col min="4427" max="4427" width="0.5703125" style="177" customWidth="1"/>
    <col min="4428" max="4428" width="2.140625" style="177" customWidth="1"/>
    <col min="4429" max="4429" width="0.5703125" style="177" customWidth="1"/>
    <col min="4430" max="4430" width="2.140625" style="177" customWidth="1"/>
    <col min="4431" max="4431" width="0.5703125" style="177" customWidth="1"/>
    <col min="4432" max="4432" width="2.140625" style="177" customWidth="1"/>
    <col min="4433" max="4433" width="0.5703125" style="177" customWidth="1"/>
    <col min="4434" max="4434" width="2.140625" style="177" customWidth="1"/>
    <col min="4435" max="4435" width="0.5703125" style="177" customWidth="1"/>
    <col min="4436" max="4436" width="2.140625" style="177" customWidth="1"/>
    <col min="4437" max="4437" width="0.5703125" style="177" customWidth="1"/>
    <col min="4438" max="4438" width="1.7109375" style="177" customWidth="1"/>
    <col min="4439" max="4608" width="9.140625" style="177"/>
    <col min="4609" max="4609" width="0.7109375" style="177" customWidth="1"/>
    <col min="4610" max="4610" width="0.42578125" style="177" customWidth="1"/>
    <col min="4611" max="4611" width="0.5703125" style="177" customWidth="1"/>
    <col min="4612" max="4612" width="0.28515625" style="177" customWidth="1"/>
    <col min="4613" max="4613" width="3.42578125" style="177" customWidth="1"/>
    <col min="4614" max="4614" width="0.5703125" style="177" customWidth="1"/>
    <col min="4615" max="4634" width="0.710937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710937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140625" style="177" customWidth="1"/>
    <col min="4671" max="4671" width="0.5703125" style="177" customWidth="1"/>
    <col min="4672" max="4672" width="2.140625" style="177" customWidth="1"/>
    <col min="4673" max="4673" width="0.5703125" style="177" customWidth="1"/>
    <col min="4674" max="4674" width="2.140625" style="177" customWidth="1"/>
    <col min="4675" max="4675" width="0.5703125" style="177" customWidth="1"/>
    <col min="4676" max="4676" width="2.140625" style="177" customWidth="1"/>
    <col min="4677" max="4677" width="0.5703125" style="177" customWidth="1"/>
    <col min="4678" max="4678" width="2.140625" style="177" customWidth="1"/>
    <col min="4679" max="4679" width="0.5703125" style="177" customWidth="1"/>
    <col min="4680" max="4680" width="2.140625" style="177" customWidth="1"/>
    <col min="4681" max="4681" width="0.5703125" style="177" customWidth="1"/>
    <col min="4682" max="4682" width="2.140625" style="177" customWidth="1"/>
    <col min="4683" max="4683" width="0.5703125" style="177" customWidth="1"/>
    <col min="4684" max="4684" width="2.140625" style="177" customWidth="1"/>
    <col min="4685" max="4685" width="0.5703125" style="177" customWidth="1"/>
    <col min="4686" max="4686" width="2.140625" style="177" customWidth="1"/>
    <col min="4687" max="4687" width="0.5703125" style="177" customWidth="1"/>
    <col min="4688" max="4688" width="2.140625" style="177" customWidth="1"/>
    <col min="4689" max="4689" width="0.5703125" style="177" customWidth="1"/>
    <col min="4690" max="4690" width="2.140625" style="177" customWidth="1"/>
    <col min="4691" max="4691" width="0.5703125" style="177" customWidth="1"/>
    <col min="4692" max="4692" width="2.140625" style="177" customWidth="1"/>
    <col min="4693" max="4693" width="0.5703125" style="177" customWidth="1"/>
    <col min="4694" max="4694" width="1.7109375" style="177" customWidth="1"/>
    <col min="4695" max="4864" width="9.140625" style="177"/>
    <col min="4865" max="4865" width="0.7109375" style="177" customWidth="1"/>
    <col min="4866" max="4866" width="0.42578125" style="177" customWidth="1"/>
    <col min="4867" max="4867" width="0.5703125" style="177" customWidth="1"/>
    <col min="4868" max="4868" width="0.28515625" style="177" customWidth="1"/>
    <col min="4869" max="4869" width="3.42578125" style="177" customWidth="1"/>
    <col min="4870" max="4870" width="0.5703125" style="177" customWidth="1"/>
    <col min="4871" max="4890" width="0.710937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710937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140625" style="177" customWidth="1"/>
    <col min="4927" max="4927" width="0.5703125" style="177" customWidth="1"/>
    <col min="4928" max="4928" width="2.140625" style="177" customWidth="1"/>
    <col min="4929" max="4929" width="0.5703125" style="177" customWidth="1"/>
    <col min="4930" max="4930" width="2.140625" style="177" customWidth="1"/>
    <col min="4931" max="4931" width="0.5703125" style="177" customWidth="1"/>
    <col min="4932" max="4932" width="2.140625" style="177" customWidth="1"/>
    <col min="4933" max="4933" width="0.5703125" style="177" customWidth="1"/>
    <col min="4934" max="4934" width="2.140625" style="177" customWidth="1"/>
    <col min="4935" max="4935" width="0.5703125" style="177" customWidth="1"/>
    <col min="4936" max="4936" width="2.140625" style="177" customWidth="1"/>
    <col min="4937" max="4937" width="0.5703125" style="177" customWidth="1"/>
    <col min="4938" max="4938" width="2.140625" style="177" customWidth="1"/>
    <col min="4939" max="4939" width="0.5703125" style="177" customWidth="1"/>
    <col min="4940" max="4940" width="2.140625" style="177" customWidth="1"/>
    <col min="4941" max="4941" width="0.5703125" style="177" customWidth="1"/>
    <col min="4942" max="4942" width="2.140625" style="177" customWidth="1"/>
    <col min="4943" max="4943" width="0.5703125" style="177" customWidth="1"/>
    <col min="4944" max="4944" width="2.140625" style="177" customWidth="1"/>
    <col min="4945" max="4945" width="0.5703125" style="177" customWidth="1"/>
    <col min="4946" max="4946" width="2.140625" style="177" customWidth="1"/>
    <col min="4947" max="4947" width="0.5703125" style="177" customWidth="1"/>
    <col min="4948" max="4948" width="2.140625" style="177" customWidth="1"/>
    <col min="4949" max="4949" width="0.5703125" style="177" customWidth="1"/>
    <col min="4950" max="4950" width="1.7109375" style="177" customWidth="1"/>
    <col min="4951" max="5120" width="9.140625" style="177"/>
    <col min="5121" max="5121" width="0.7109375" style="177" customWidth="1"/>
    <col min="5122" max="5122" width="0.42578125" style="177" customWidth="1"/>
    <col min="5123" max="5123" width="0.5703125" style="177" customWidth="1"/>
    <col min="5124" max="5124" width="0.28515625" style="177" customWidth="1"/>
    <col min="5125" max="5125" width="3.42578125" style="177" customWidth="1"/>
    <col min="5126" max="5126" width="0.5703125" style="177" customWidth="1"/>
    <col min="5127" max="5146" width="0.710937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710937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140625" style="177" customWidth="1"/>
    <col min="5183" max="5183" width="0.5703125" style="177" customWidth="1"/>
    <col min="5184" max="5184" width="2.140625" style="177" customWidth="1"/>
    <col min="5185" max="5185" width="0.5703125" style="177" customWidth="1"/>
    <col min="5186" max="5186" width="2.140625" style="177" customWidth="1"/>
    <col min="5187" max="5187" width="0.5703125" style="177" customWidth="1"/>
    <col min="5188" max="5188" width="2.140625" style="177" customWidth="1"/>
    <col min="5189" max="5189" width="0.5703125" style="177" customWidth="1"/>
    <col min="5190" max="5190" width="2.140625" style="177" customWidth="1"/>
    <col min="5191" max="5191" width="0.5703125" style="177" customWidth="1"/>
    <col min="5192" max="5192" width="2.140625" style="177" customWidth="1"/>
    <col min="5193" max="5193" width="0.5703125" style="177" customWidth="1"/>
    <col min="5194" max="5194" width="2.140625" style="177" customWidth="1"/>
    <col min="5195" max="5195" width="0.5703125" style="177" customWidth="1"/>
    <col min="5196" max="5196" width="2.140625" style="177" customWidth="1"/>
    <col min="5197" max="5197" width="0.5703125" style="177" customWidth="1"/>
    <col min="5198" max="5198" width="2.140625" style="177" customWidth="1"/>
    <col min="5199" max="5199" width="0.5703125" style="177" customWidth="1"/>
    <col min="5200" max="5200" width="2.140625" style="177" customWidth="1"/>
    <col min="5201" max="5201" width="0.5703125" style="177" customWidth="1"/>
    <col min="5202" max="5202" width="2.140625" style="177" customWidth="1"/>
    <col min="5203" max="5203" width="0.5703125" style="177" customWidth="1"/>
    <col min="5204" max="5204" width="2.140625" style="177" customWidth="1"/>
    <col min="5205" max="5205" width="0.5703125" style="177" customWidth="1"/>
    <col min="5206" max="5206" width="1.7109375" style="177" customWidth="1"/>
    <col min="5207" max="5376" width="9.140625" style="177"/>
    <col min="5377" max="5377" width="0.7109375" style="177" customWidth="1"/>
    <col min="5378" max="5378" width="0.42578125" style="177" customWidth="1"/>
    <col min="5379" max="5379" width="0.5703125" style="177" customWidth="1"/>
    <col min="5380" max="5380" width="0.28515625" style="177" customWidth="1"/>
    <col min="5381" max="5381" width="3.42578125" style="177" customWidth="1"/>
    <col min="5382" max="5382" width="0.5703125" style="177" customWidth="1"/>
    <col min="5383" max="5402" width="0.710937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710937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140625" style="177" customWidth="1"/>
    <col min="5439" max="5439" width="0.5703125" style="177" customWidth="1"/>
    <col min="5440" max="5440" width="2.140625" style="177" customWidth="1"/>
    <col min="5441" max="5441" width="0.5703125" style="177" customWidth="1"/>
    <col min="5442" max="5442" width="2.140625" style="177" customWidth="1"/>
    <col min="5443" max="5443" width="0.5703125" style="177" customWidth="1"/>
    <col min="5444" max="5444" width="2.140625" style="177" customWidth="1"/>
    <col min="5445" max="5445" width="0.5703125" style="177" customWidth="1"/>
    <col min="5446" max="5446" width="2.140625" style="177" customWidth="1"/>
    <col min="5447" max="5447" width="0.5703125" style="177" customWidth="1"/>
    <col min="5448" max="5448" width="2.140625" style="177" customWidth="1"/>
    <col min="5449" max="5449" width="0.5703125" style="177" customWidth="1"/>
    <col min="5450" max="5450" width="2.140625" style="177" customWidth="1"/>
    <col min="5451" max="5451" width="0.5703125" style="177" customWidth="1"/>
    <col min="5452" max="5452" width="2.140625" style="177" customWidth="1"/>
    <col min="5453" max="5453" width="0.5703125" style="177" customWidth="1"/>
    <col min="5454" max="5454" width="2.140625" style="177" customWidth="1"/>
    <col min="5455" max="5455" width="0.5703125" style="177" customWidth="1"/>
    <col min="5456" max="5456" width="2.140625" style="177" customWidth="1"/>
    <col min="5457" max="5457" width="0.5703125" style="177" customWidth="1"/>
    <col min="5458" max="5458" width="2.140625" style="177" customWidth="1"/>
    <col min="5459" max="5459" width="0.5703125" style="177" customWidth="1"/>
    <col min="5460" max="5460" width="2.140625" style="177" customWidth="1"/>
    <col min="5461" max="5461" width="0.5703125" style="177" customWidth="1"/>
    <col min="5462" max="5462" width="1.7109375" style="177" customWidth="1"/>
    <col min="5463" max="5632" width="9.140625" style="177"/>
    <col min="5633" max="5633" width="0.7109375" style="177" customWidth="1"/>
    <col min="5634" max="5634" width="0.42578125" style="177" customWidth="1"/>
    <col min="5635" max="5635" width="0.5703125" style="177" customWidth="1"/>
    <col min="5636" max="5636" width="0.28515625" style="177" customWidth="1"/>
    <col min="5637" max="5637" width="3.42578125" style="177" customWidth="1"/>
    <col min="5638" max="5638" width="0.5703125" style="177" customWidth="1"/>
    <col min="5639" max="5658" width="0.710937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710937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140625" style="177" customWidth="1"/>
    <col min="5695" max="5695" width="0.5703125" style="177" customWidth="1"/>
    <col min="5696" max="5696" width="2.140625" style="177" customWidth="1"/>
    <col min="5697" max="5697" width="0.5703125" style="177" customWidth="1"/>
    <col min="5698" max="5698" width="2.140625" style="177" customWidth="1"/>
    <col min="5699" max="5699" width="0.5703125" style="177" customWidth="1"/>
    <col min="5700" max="5700" width="2.140625" style="177" customWidth="1"/>
    <col min="5701" max="5701" width="0.5703125" style="177" customWidth="1"/>
    <col min="5702" max="5702" width="2.140625" style="177" customWidth="1"/>
    <col min="5703" max="5703" width="0.5703125" style="177" customWidth="1"/>
    <col min="5704" max="5704" width="2.140625" style="177" customWidth="1"/>
    <col min="5705" max="5705" width="0.5703125" style="177" customWidth="1"/>
    <col min="5706" max="5706" width="2.140625" style="177" customWidth="1"/>
    <col min="5707" max="5707" width="0.5703125" style="177" customWidth="1"/>
    <col min="5708" max="5708" width="2.140625" style="177" customWidth="1"/>
    <col min="5709" max="5709" width="0.5703125" style="177" customWidth="1"/>
    <col min="5710" max="5710" width="2.140625" style="177" customWidth="1"/>
    <col min="5711" max="5711" width="0.5703125" style="177" customWidth="1"/>
    <col min="5712" max="5712" width="2.140625" style="177" customWidth="1"/>
    <col min="5713" max="5713" width="0.5703125" style="177" customWidth="1"/>
    <col min="5714" max="5714" width="2.140625" style="177" customWidth="1"/>
    <col min="5715" max="5715" width="0.5703125" style="177" customWidth="1"/>
    <col min="5716" max="5716" width="2.140625" style="177" customWidth="1"/>
    <col min="5717" max="5717" width="0.5703125" style="177" customWidth="1"/>
    <col min="5718" max="5718" width="1.7109375" style="177" customWidth="1"/>
    <col min="5719" max="5888" width="9.140625" style="177"/>
    <col min="5889" max="5889" width="0.7109375" style="177" customWidth="1"/>
    <col min="5890" max="5890" width="0.42578125" style="177" customWidth="1"/>
    <col min="5891" max="5891" width="0.5703125" style="177" customWidth="1"/>
    <col min="5892" max="5892" width="0.28515625" style="177" customWidth="1"/>
    <col min="5893" max="5893" width="3.42578125" style="177" customWidth="1"/>
    <col min="5894" max="5894" width="0.5703125" style="177" customWidth="1"/>
    <col min="5895" max="5914" width="0.710937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710937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140625" style="177" customWidth="1"/>
    <col min="5951" max="5951" width="0.5703125" style="177" customWidth="1"/>
    <col min="5952" max="5952" width="2.140625" style="177" customWidth="1"/>
    <col min="5953" max="5953" width="0.5703125" style="177" customWidth="1"/>
    <col min="5954" max="5954" width="2.140625" style="177" customWidth="1"/>
    <col min="5955" max="5955" width="0.5703125" style="177" customWidth="1"/>
    <col min="5956" max="5956" width="2.140625" style="177" customWidth="1"/>
    <col min="5957" max="5957" width="0.5703125" style="177" customWidth="1"/>
    <col min="5958" max="5958" width="2.140625" style="177" customWidth="1"/>
    <col min="5959" max="5959" width="0.5703125" style="177" customWidth="1"/>
    <col min="5960" max="5960" width="2.140625" style="177" customWidth="1"/>
    <col min="5961" max="5961" width="0.5703125" style="177" customWidth="1"/>
    <col min="5962" max="5962" width="2.140625" style="177" customWidth="1"/>
    <col min="5963" max="5963" width="0.5703125" style="177" customWidth="1"/>
    <col min="5964" max="5964" width="2.140625" style="177" customWidth="1"/>
    <col min="5965" max="5965" width="0.5703125" style="177" customWidth="1"/>
    <col min="5966" max="5966" width="2.140625" style="177" customWidth="1"/>
    <col min="5967" max="5967" width="0.5703125" style="177" customWidth="1"/>
    <col min="5968" max="5968" width="2.140625" style="177" customWidth="1"/>
    <col min="5969" max="5969" width="0.5703125" style="177" customWidth="1"/>
    <col min="5970" max="5970" width="2.140625" style="177" customWidth="1"/>
    <col min="5971" max="5971" width="0.5703125" style="177" customWidth="1"/>
    <col min="5972" max="5972" width="2.140625" style="177" customWidth="1"/>
    <col min="5973" max="5973" width="0.5703125" style="177" customWidth="1"/>
    <col min="5974" max="5974" width="1.7109375" style="177" customWidth="1"/>
    <col min="5975" max="6144" width="9.140625" style="177"/>
    <col min="6145" max="6145" width="0.7109375" style="177" customWidth="1"/>
    <col min="6146" max="6146" width="0.42578125" style="177" customWidth="1"/>
    <col min="6147" max="6147" width="0.5703125" style="177" customWidth="1"/>
    <col min="6148" max="6148" width="0.28515625" style="177" customWidth="1"/>
    <col min="6149" max="6149" width="3.42578125" style="177" customWidth="1"/>
    <col min="6150" max="6150" width="0.5703125" style="177" customWidth="1"/>
    <col min="6151" max="6170" width="0.710937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710937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140625" style="177" customWidth="1"/>
    <col min="6207" max="6207" width="0.5703125" style="177" customWidth="1"/>
    <col min="6208" max="6208" width="2.140625" style="177" customWidth="1"/>
    <col min="6209" max="6209" width="0.5703125" style="177" customWidth="1"/>
    <col min="6210" max="6210" width="2.140625" style="177" customWidth="1"/>
    <col min="6211" max="6211" width="0.5703125" style="177" customWidth="1"/>
    <col min="6212" max="6212" width="2.140625" style="177" customWidth="1"/>
    <col min="6213" max="6213" width="0.5703125" style="177" customWidth="1"/>
    <col min="6214" max="6214" width="2.140625" style="177" customWidth="1"/>
    <col min="6215" max="6215" width="0.5703125" style="177" customWidth="1"/>
    <col min="6216" max="6216" width="2.140625" style="177" customWidth="1"/>
    <col min="6217" max="6217" width="0.5703125" style="177" customWidth="1"/>
    <col min="6218" max="6218" width="2.140625" style="177" customWidth="1"/>
    <col min="6219" max="6219" width="0.5703125" style="177" customWidth="1"/>
    <col min="6220" max="6220" width="2.140625" style="177" customWidth="1"/>
    <col min="6221" max="6221" width="0.5703125" style="177" customWidth="1"/>
    <col min="6222" max="6222" width="2.140625" style="177" customWidth="1"/>
    <col min="6223" max="6223" width="0.5703125" style="177" customWidth="1"/>
    <col min="6224" max="6224" width="2.140625" style="177" customWidth="1"/>
    <col min="6225" max="6225" width="0.5703125" style="177" customWidth="1"/>
    <col min="6226" max="6226" width="2.140625" style="177" customWidth="1"/>
    <col min="6227" max="6227" width="0.5703125" style="177" customWidth="1"/>
    <col min="6228" max="6228" width="2.140625" style="177" customWidth="1"/>
    <col min="6229" max="6229" width="0.5703125" style="177" customWidth="1"/>
    <col min="6230" max="6230" width="1.7109375" style="177" customWidth="1"/>
    <col min="6231" max="6400" width="9.140625" style="177"/>
    <col min="6401" max="6401" width="0.7109375" style="177" customWidth="1"/>
    <col min="6402" max="6402" width="0.42578125" style="177" customWidth="1"/>
    <col min="6403" max="6403" width="0.5703125" style="177" customWidth="1"/>
    <col min="6404" max="6404" width="0.28515625" style="177" customWidth="1"/>
    <col min="6405" max="6405" width="3.42578125" style="177" customWidth="1"/>
    <col min="6406" max="6406" width="0.5703125" style="177" customWidth="1"/>
    <col min="6407" max="6426" width="0.710937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710937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140625" style="177" customWidth="1"/>
    <col min="6463" max="6463" width="0.5703125" style="177" customWidth="1"/>
    <col min="6464" max="6464" width="2.140625" style="177" customWidth="1"/>
    <col min="6465" max="6465" width="0.5703125" style="177" customWidth="1"/>
    <col min="6466" max="6466" width="2.140625" style="177" customWidth="1"/>
    <col min="6467" max="6467" width="0.5703125" style="177" customWidth="1"/>
    <col min="6468" max="6468" width="2.140625" style="177" customWidth="1"/>
    <col min="6469" max="6469" width="0.5703125" style="177" customWidth="1"/>
    <col min="6470" max="6470" width="2.140625" style="177" customWidth="1"/>
    <col min="6471" max="6471" width="0.5703125" style="177" customWidth="1"/>
    <col min="6472" max="6472" width="2.140625" style="177" customWidth="1"/>
    <col min="6473" max="6473" width="0.5703125" style="177" customWidth="1"/>
    <col min="6474" max="6474" width="2.140625" style="177" customWidth="1"/>
    <col min="6475" max="6475" width="0.5703125" style="177" customWidth="1"/>
    <col min="6476" max="6476" width="2.140625" style="177" customWidth="1"/>
    <col min="6477" max="6477" width="0.5703125" style="177" customWidth="1"/>
    <col min="6478" max="6478" width="2.140625" style="177" customWidth="1"/>
    <col min="6479" max="6479" width="0.5703125" style="177" customWidth="1"/>
    <col min="6480" max="6480" width="2.140625" style="177" customWidth="1"/>
    <col min="6481" max="6481" width="0.5703125" style="177" customWidth="1"/>
    <col min="6482" max="6482" width="2.140625" style="177" customWidth="1"/>
    <col min="6483" max="6483" width="0.5703125" style="177" customWidth="1"/>
    <col min="6484" max="6484" width="2.140625" style="177" customWidth="1"/>
    <col min="6485" max="6485" width="0.5703125" style="177" customWidth="1"/>
    <col min="6486" max="6486" width="1.7109375" style="177" customWidth="1"/>
    <col min="6487" max="6656" width="9.140625" style="177"/>
    <col min="6657" max="6657" width="0.7109375" style="177" customWidth="1"/>
    <col min="6658" max="6658" width="0.42578125" style="177" customWidth="1"/>
    <col min="6659" max="6659" width="0.5703125" style="177" customWidth="1"/>
    <col min="6660" max="6660" width="0.28515625" style="177" customWidth="1"/>
    <col min="6661" max="6661" width="3.42578125" style="177" customWidth="1"/>
    <col min="6662" max="6662" width="0.5703125" style="177" customWidth="1"/>
    <col min="6663" max="6682" width="0.710937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710937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140625" style="177" customWidth="1"/>
    <col min="6719" max="6719" width="0.5703125" style="177" customWidth="1"/>
    <col min="6720" max="6720" width="2.140625" style="177" customWidth="1"/>
    <col min="6721" max="6721" width="0.5703125" style="177" customWidth="1"/>
    <col min="6722" max="6722" width="2.140625" style="177" customWidth="1"/>
    <col min="6723" max="6723" width="0.5703125" style="177" customWidth="1"/>
    <col min="6724" max="6724" width="2.140625" style="177" customWidth="1"/>
    <col min="6725" max="6725" width="0.5703125" style="177" customWidth="1"/>
    <col min="6726" max="6726" width="2.140625" style="177" customWidth="1"/>
    <col min="6727" max="6727" width="0.5703125" style="177" customWidth="1"/>
    <col min="6728" max="6728" width="2.140625" style="177" customWidth="1"/>
    <col min="6729" max="6729" width="0.5703125" style="177" customWidth="1"/>
    <col min="6730" max="6730" width="2.140625" style="177" customWidth="1"/>
    <col min="6731" max="6731" width="0.5703125" style="177" customWidth="1"/>
    <col min="6732" max="6732" width="2.140625" style="177" customWidth="1"/>
    <col min="6733" max="6733" width="0.5703125" style="177" customWidth="1"/>
    <col min="6734" max="6734" width="2.140625" style="177" customWidth="1"/>
    <col min="6735" max="6735" width="0.5703125" style="177" customWidth="1"/>
    <col min="6736" max="6736" width="2.140625" style="177" customWidth="1"/>
    <col min="6737" max="6737" width="0.5703125" style="177" customWidth="1"/>
    <col min="6738" max="6738" width="2.140625" style="177" customWidth="1"/>
    <col min="6739" max="6739" width="0.5703125" style="177" customWidth="1"/>
    <col min="6740" max="6740" width="2.140625" style="177" customWidth="1"/>
    <col min="6741" max="6741" width="0.5703125" style="177" customWidth="1"/>
    <col min="6742" max="6742" width="1.7109375" style="177" customWidth="1"/>
    <col min="6743" max="6912" width="9.140625" style="177"/>
    <col min="6913" max="6913" width="0.7109375" style="177" customWidth="1"/>
    <col min="6914" max="6914" width="0.42578125" style="177" customWidth="1"/>
    <col min="6915" max="6915" width="0.5703125" style="177" customWidth="1"/>
    <col min="6916" max="6916" width="0.28515625" style="177" customWidth="1"/>
    <col min="6917" max="6917" width="3.42578125" style="177" customWidth="1"/>
    <col min="6918" max="6918" width="0.5703125" style="177" customWidth="1"/>
    <col min="6919" max="6938" width="0.710937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710937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140625" style="177" customWidth="1"/>
    <col min="6975" max="6975" width="0.5703125" style="177" customWidth="1"/>
    <col min="6976" max="6976" width="2.140625" style="177" customWidth="1"/>
    <col min="6977" max="6977" width="0.5703125" style="177" customWidth="1"/>
    <col min="6978" max="6978" width="2.140625" style="177" customWidth="1"/>
    <col min="6979" max="6979" width="0.5703125" style="177" customWidth="1"/>
    <col min="6980" max="6980" width="2.140625" style="177" customWidth="1"/>
    <col min="6981" max="6981" width="0.5703125" style="177" customWidth="1"/>
    <col min="6982" max="6982" width="2.140625" style="177" customWidth="1"/>
    <col min="6983" max="6983" width="0.5703125" style="177" customWidth="1"/>
    <col min="6984" max="6984" width="2.140625" style="177" customWidth="1"/>
    <col min="6985" max="6985" width="0.5703125" style="177" customWidth="1"/>
    <col min="6986" max="6986" width="2.140625" style="177" customWidth="1"/>
    <col min="6987" max="6987" width="0.5703125" style="177" customWidth="1"/>
    <col min="6988" max="6988" width="2.140625" style="177" customWidth="1"/>
    <col min="6989" max="6989" width="0.5703125" style="177" customWidth="1"/>
    <col min="6990" max="6990" width="2.140625" style="177" customWidth="1"/>
    <col min="6991" max="6991" width="0.5703125" style="177" customWidth="1"/>
    <col min="6992" max="6992" width="2.140625" style="177" customWidth="1"/>
    <col min="6993" max="6993" width="0.5703125" style="177" customWidth="1"/>
    <col min="6994" max="6994" width="2.140625" style="177" customWidth="1"/>
    <col min="6995" max="6995" width="0.5703125" style="177" customWidth="1"/>
    <col min="6996" max="6996" width="2.140625" style="177" customWidth="1"/>
    <col min="6997" max="6997" width="0.5703125" style="177" customWidth="1"/>
    <col min="6998" max="6998" width="1.7109375" style="177" customWidth="1"/>
    <col min="6999" max="7168" width="9.140625" style="177"/>
    <col min="7169" max="7169" width="0.7109375" style="177" customWidth="1"/>
    <col min="7170" max="7170" width="0.42578125" style="177" customWidth="1"/>
    <col min="7171" max="7171" width="0.5703125" style="177" customWidth="1"/>
    <col min="7172" max="7172" width="0.28515625" style="177" customWidth="1"/>
    <col min="7173" max="7173" width="3.42578125" style="177" customWidth="1"/>
    <col min="7174" max="7174" width="0.5703125" style="177" customWidth="1"/>
    <col min="7175" max="7194" width="0.710937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710937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140625" style="177" customWidth="1"/>
    <col min="7231" max="7231" width="0.5703125" style="177" customWidth="1"/>
    <col min="7232" max="7232" width="2.140625" style="177" customWidth="1"/>
    <col min="7233" max="7233" width="0.5703125" style="177" customWidth="1"/>
    <col min="7234" max="7234" width="2.140625" style="177" customWidth="1"/>
    <col min="7235" max="7235" width="0.5703125" style="177" customWidth="1"/>
    <col min="7236" max="7236" width="2.140625" style="177" customWidth="1"/>
    <col min="7237" max="7237" width="0.5703125" style="177" customWidth="1"/>
    <col min="7238" max="7238" width="2.140625" style="177" customWidth="1"/>
    <col min="7239" max="7239" width="0.5703125" style="177" customWidth="1"/>
    <col min="7240" max="7240" width="2.140625" style="177" customWidth="1"/>
    <col min="7241" max="7241" width="0.5703125" style="177" customWidth="1"/>
    <col min="7242" max="7242" width="2.140625" style="177" customWidth="1"/>
    <col min="7243" max="7243" width="0.5703125" style="177" customWidth="1"/>
    <col min="7244" max="7244" width="2.140625" style="177" customWidth="1"/>
    <col min="7245" max="7245" width="0.5703125" style="177" customWidth="1"/>
    <col min="7246" max="7246" width="2.140625" style="177" customWidth="1"/>
    <col min="7247" max="7247" width="0.5703125" style="177" customWidth="1"/>
    <col min="7248" max="7248" width="2.140625" style="177" customWidth="1"/>
    <col min="7249" max="7249" width="0.5703125" style="177" customWidth="1"/>
    <col min="7250" max="7250" width="2.140625" style="177" customWidth="1"/>
    <col min="7251" max="7251" width="0.5703125" style="177" customWidth="1"/>
    <col min="7252" max="7252" width="2.140625" style="177" customWidth="1"/>
    <col min="7253" max="7253" width="0.5703125" style="177" customWidth="1"/>
    <col min="7254" max="7254" width="1.7109375" style="177" customWidth="1"/>
    <col min="7255" max="7424" width="9.140625" style="177"/>
    <col min="7425" max="7425" width="0.7109375" style="177" customWidth="1"/>
    <col min="7426" max="7426" width="0.42578125" style="177" customWidth="1"/>
    <col min="7427" max="7427" width="0.5703125" style="177" customWidth="1"/>
    <col min="7428" max="7428" width="0.28515625" style="177" customWidth="1"/>
    <col min="7429" max="7429" width="3.42578125" style="177" customWidth="1"/>
    <col min="7430" max="7430" width="0.5703125" style="177" customWidth="1"/>
    <col min="7431" max="7450" width="0.710937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710937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140625" style="177" customWidth="1"/>
    <col min="7487" max="7487" width="0.5703125" style="177" customWidth="1"/>
    <col min="7488" max="7488" width="2.140625" style="177" customWidth="1"/>
    <col min="7489" max="7489" width="0.5703125" style="177" customWidth="1"/>
    <col min="7490" max="7490" width="2.140625" style="177" customWidth="1"/>
    <col min="7491" max="7491" width="0.5703125" style="177" customWidth="1"/>
    <col min="7492" max="7492" width="2.140625" style="177" customWidth="1"/>
    <col min="7493" max="7493" width="0.5703125" style="177" customWidth="1"/>
    <col min="7494" max="7494" width="2.140625" style="177" customWidth="1"/>
    <col min="7495" max="7495" width="0.5703125" style="177" customWidth="1"/>
    <col min="7496" max="7496" width="2.140625" style="177" customWidth="1"/>
    <col min="7497" max="7497" width="0.5703125" style="177" customWidth="1"/>
    <col min="7498" max="7498" width="2.140625" style="177" customWidth="1"/>
    <col min="7499" max="7499" width="0.5703125" style="177" customWidth="1"/>
    <col min="7500" max="7500" width="2.140625" style="177" customWidth="1"/>
    <col min="7501" max="7501" width="0.5703125" style="177" customWidth="1"/>
    <col min="7502" max="7502" width="2.140625" style="177" customWidth="1"/>
    <col min="7503" max="7503" width="0.5703125" style="177" customWidth="1"/>
    <col min="7504" max="7504" width="2.140625" style="177" customWidth="1"/>
    <col min="7505" max="7505" width="0.5703125" style="177" customWidth="1"/>
    <col min="7506" max="7506" width="2.140625" style="177" customWidth="1"/>
    <col min="7507" max="7507" width="0.5703125" style="177" customWidth="1"/>
    <col min="7508" max="7508" width="2.140625" style="177" customWidth="1"/>
    <col min="7509" max="7509" width="0.5703125" style="177" customWidth="1"/>
    <col min="7510" max="7510" width="1.7109375" style="177" customWidth="1"/>
    <col min="7511" max="7680" width="9.140625" style="177"/>
    <col min="7681" max="7681" width="0.7109375" style="177" customWidth="1"/>
    <col min="7682" max="7682" width="0.42578125" style="177" customWidth="1"/>
    <col min="7683" max="7683" width="0.5703125" style="177" customWidth="1"/>
    <col min="7684" max="7684" width="0.28515625" style="177" customWidth="1"/>
    <col min="7685" max="7685" width="3.42578125" style="177" customWidth="1"/>
    <col min="7686" max="7686" width="0.5703125" style="177" customWidth="1"/>
    <col min="7687" max="7706" width="0.710937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710937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140625" style="177" customWidth="1"/>
    <col min="7743" max="7743" width="0.5703125" style="177" customWidth="1"/>
    <col min="7744" max="7744" width="2.140625" style="177" customWidth="1"/>
    <col min="7745" max="7745" width="0.5703125" style="177" customWidth="1"/>
    <col min="7746" max="7746" width="2.140625" style="177" customWidth="1"/>
    <col min="7747" max="7747" width="0.5703125" style="177" customWidth="1"/>
    <col min="7748" max="7748" width="2.140625" style="177" customWidth="1"/>
    <col min="7749" max="7749" width="0.5703125" style="177" customWidth="1"/>
    <col min="7750" max="7750" width="2.140625" style="177" customWidth="1"/>
    <col min="7751" max="7751" width="0.5703125" style="177" customWidth="1"/>
    <col min="7752" max="7752" width="2.140625" style="177" customWidth="1"/>
    <col min="7753" max="7753" width="0.5703125" style="177" customWidth="1"/>
    <col min="7754" max="7754" width="2.140625" style="177" customWidth="1"/>
    <col min="7755" max="7755" width="0.5703125" style="177" customWidth="1"/>
    <col min="7756" max="7756" width="2.140625" style="177" customWidth="1"/>
    <col min="7757" max="7757" width="0.5703125" style="177" customWidth="1"/>
    <col min="7758" max="7758" width="2.140625" style="177" customWidth="1"/>
    <col min="7759" max="7759" width="0.5703125" style="177" customWidth="1"/>
    <col min="7760" max="7760" width="2.140625" style="177" customWidth="1"/>
    <col min="7761" max="7761" width="0.5703125" style="177" customWidth="1"/>
    <col min="7762" max="7762" width="2.140625" style="177" customWidth="1"/>
    <col min="7763" max="7763" width="0.5703125" style="177" customWidth="1"/>
    <col min="7764" max="7764" width="2.140625" style="177" customWidth="1"/>
    <col min="7765" max="7765" width="0.5703125" style="177" customWidth="1"/>
    <col min="7766" max="7766" width="1.7109375" style="177" customWidth="1"/>
    <col min="7767" max="7936" width="9.140625" style="177"/>
    <col min="7937" max="7937" width="0.7109375" style="177" customWidth="1"/>
    <col min="7938" max="7938" width="0.42578125" style="177" customWidth="1"/>
    <col min="7939" max="7939" width="0.5703125" style="177" customWidth="1"/>
    <col min="7940" max="7940" width="0.28515625" style="177" customWidth="1"/>
    <col min="7941" max="7941" width="3.42578125" style="177" customWidth="1"/>
    <col min="7942" max="7942" width="0.5703125" style="177" customWidth="1"/>
    <col min="7943" max="7962" width="0.710937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710937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140625" style="177" customWidth="1"/>
    <col min="7999" max="7999" width="0.5703125" style="177" customWidth="1"/>
    <col min="8000" max="8000" width="2.140625" style="177" customWidth="1"/>
    <col min="8001" max="8001" width="0.5703125" style="177" customWidth="1"/>
    <col min="8002" max="8002" width="2.140625" style="177" customWidth="1"/>
    <col min="8003" max="8003" width="0.5703125" style="177" customWidth="1"/>
    <col min="8004" max="8004" width="2.140625" style="177" customWidth="1"/>
    <col min="8005" max="8005" width="0.5703125" style="177" customWidth="1"/>
    <col min="8006" max="8006" width="2.140625" style="177" customWidth="1"/>
    <col min="8007" max="8007" width="0.5703125" style="177" customWidth="1"/>
    <col min="8008" max="8008" width="2.140625" style="177" customWidth="1"/>
    <col min="8009" max="8009" width="0.5703125" style="177" customWidth="1"/>
    <col min="8010" max="8010" width="2.140625" style="177" customWidth="1"/>
    <col min="8011" max="8011" width="0.5703125" style="177" customWidth="1"/>
    <col min="8012" max="8012" width="2.140625" style="177" customWidth="1"/>
    <col min="8013" max="8013" width="0.5703125" style="177" customWidth="1"/>
    <col min="8014" max="8014" width="2.140625" style="177" customWidth="1"/>
    <col min="8015" max="8015" width="0.5703125" style="177" customWidth="1"/>
    <col min="8016" max="8016" width="2.140625" style="177" customWidth="1"/>
    <col min="8017" max="8017" width="0.5703125" style="177" customWidth="1"/>
    <col min="8018" max="8018" width="2.140625" style="177" customWidth="1"/>
    <col min="8019" max="8019" width="0.5703125" style="177" customWidth="1"/>
    <col min="8020" max="8020" width="2.140625" style="177" customWidth="1"/>
    <col min="8021" max="8021" width="0.5703125" style="177" customWidth="1"/>
    <col min="8022" max="8022" width="1.7109375" style="177" customWidth="1"/>
    <col min="8023" max="8192" width="9.140625" style="177"/>
    <col min="8193" max="8193" width="0.7109375" style="177" customWidth="1"/>
    <col min="8194" max="8194" width="0.42578125" style="177" customWidth="1"/>
    <col min="8195" max="8195" width="0.5703125" style="177" customWidth="1"/>
    <col min="8196" max="8196" width="0.28515625" style="177" customWidth="1"/>
    <col min="8197" max="8197" width="3.42578125" style="177" customWidth="1"/>
    <col min="8198" max="8198" width="0.5703125" style="177" customWidth="1"/>
    <col min="8199" max="8218" width="0.710937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710937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140625" style="177" customWidth="1"/>
    <col min="8255" max="8255" width="0.5703125" style="177" customWidth="1"/>
    <col min="8256" max="8256" width="2.140625" style="177" customWidth="1"/>
    <col min="8257" max="8257" width="0.5703125" style="177" customWidth="1"/>
    <col min="8258" max="8258" width="2.140625" style="177" customWidth="1"/>
    <col min="8259" max="8259" width="0.5703125" style="177" customWidth="1"/>
    <col min="8260" max="8260" width="2.140625" style="177" customWidth="1"/>
    <col min="8261" max="8261" width="0.5703125" style="177" customWidth="1"/>
    <col min="8262" max="8262" width="2.140625" style="177" customWidth="1"/>
    <col min="8263" max="8263" width="0.5703125" style="177" customWidth="1"/>
    <col min="8264" max="8264" width="2.140625" style="177" customWidth="1"/>
    <col min="8265" max="8265" width="0.5703125" style="177" customWidth="1"/>
    <col min="8266" max="8266" width="2.140625" style="177" customWidth="1"/>
    <col min="8267" max="8267" width="0.5703125" style="177" customWidth="1"/>
    <col min="8268" max="8268" width="2.140625" style="177" customWidth="1"/>
    <col min="8269" max="8269" width="0.5703125" style="177" customWidth="1"/>
    <col min="8270" max="8270" width="2.140625" style="177" customWidth="1"/>
    <col min="8271" max="8271" width="0.5703125" style="177" customWidth="1"/>
    <col min="8272" max="8272" width="2.140625" style="177" customWidth="1"/>
    <col min="8273" max="8273" width="0.5703125" style="177" customWidth="1"/>
    <col min="8274" max="8274" width="2.140625" style="177" customWidth="1"/>
    <col min="8275" max="8275" width="0.5703125" style="177" customWidth="1"/>
    <col min="8276" max="8276" width="2.140625" style="177" customWidth="1"/>
    <col min="8277" max="8277" width="0.5703125" style="177" customWidth="1"/>
    <col min="8278" max="8278" width="1.7109375" style="177" customWidth="1"/>
    <col min="8279" max="8448" width="9.140625" style="177"/>
    <col min="8449" max="8449" width="0.7109375" style="177" customWidth="1"/>
    <col min="8450" max="8450" width="0.42578125" style="177" customWidth="1"/>
    <col min="8451" max="8451" width="0.5703125" style="177" customWidth="1"/>
    <col min="8452" max="8452" width="0.28515625" style="177" customWidth="1"/>
    <col min="8453" max="8453" width="3.42578125" style="177" customWidth="1"/>
    <col min="8454" max="8454" width="0.5703125" style="177" customWidth="1"/>
    <col min="8455" max="8474" width="0.710937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710937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140625" style="177" customWidth="1"/>
    <col min="8511" max="8511" width="0.5703125" style="177" customWidth="1"/>
    <col min="8512" max="8512" width="2.140625" style="177" customWidth="1"/>
    <col min="8513" max="8513" width="0.5703125" style="177" customWidth="1"/>
    <col min="8514" max="8514" width="2.140625" style="177" customWidth="1"/>
    <col min="8515" max="8515" width="0.5703125" style="177" customWidth="1"/>
    <col min="8516" max="8516" width="2.140625" style="177" customWidth="1"/>
    <col min="8517" max="8517" width="0.5703125" style="177" customWidth="1"/>
    <col min="8518" max="8518" width="2.140625" style="177" customWidth="1"/>
    <col min="8519" max="8519" width="0.5703125" style="177" customWidth="1"/>
    <col min="8520" max="8520" width="2.140625" style="177" customWidth="1"/>
    <col min="8521" max="8521" width="0.5703125" style="177" customWidth="1"/>
    <col min="8522" max="8522" width="2.140625" style="177" customWidth="1"/>
    <col min="8523" max="8523" width="0.5703125" style="177" customWidth="1"/>
    <col min="8524" max="8524" width="2.140625" style="177" customWidth="1"/>
    <col min="8525" max="8525" width="0.5703125" style="177" customWidth="1"/>
    <col min="8526" max="8526" width="2.140625" style="177" customWidth="1"/>
    <col min="8527" max="8527" width="0.5703125" style="177" customWidth="1"/>
    <col min="8528" max="8528" width="2.140625" style="177" customWidth="1"/>
    <col min="8529" max="8529" width="0.5703125" style="177" customWidth="1"/>
    <col min="8530" max="8530" width="2.140625" style="177" customWidth="1"/>
    <col min="8531" max="8531" width="0.5703125" style="177" customWidth="1"/>
    <col min="8532" max="8532" width="2.140625" style="177" customWidth="1"/>
    <col min="8533" max="8533" width="0.5703125" style="177" customWidth="1"/>
    <col min="8534" max="8534" width="1.7109375" style="177" customWidth="1"/>
    <col min="8535" max="8704" width="9.140625" style="177"/>
    <col min="8705" max="8705" width="0.7109375" style="177" customWidth="1"/>
    <col min="8706" max="8706" width="0.42578125" style="177" customWidth="1"/>
    <col min="8707" max="8707" width="0.5703125" style="177" customWidth="1"/>
    <col min="8708" max="8708" width="0.28515625" style="177" customWidth="1"/>
    <col min="8709" max="8709" width="3.42578125" style="177" customWidth="1"/>
    <col min="8710" max="8710" width="0.5703125" style="177" customWidth="1"/>
    <col min="8711" max="8730" width="0.710937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710937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140625" style="177" customWidth="1"/>
    <col min="8767" max="8767" width="0.5703125" style="177" customWidth="1"/>
    <col min="8768" max="8768" width="2.140625" style="177" customWidth="1"/>
    <col min="8769" max="8769" width="0.5703125" style="177" customWidth="1"/>
    <col min="8770" max="8770" width="2.140625" style="177" customWidth="1"/>
    <col min="8771" max="8771" width="0.5703125" style="177" customWidth="1"/>
    <col min="8772" max="8772" width="2.140625" style="177" customWidth="1"/>
    <col min="8773" max="8773" width="0.5703125" style="177" customWidth="1"/>
    <col min="8774" max="8774" width="2.140625" style="177" customWidth="1"/>
    <col min="8775" max="8775" width="0.5703125" style="177" customWidth="1"/>
    <col min="8776" max="8776" width="2.140625" style="177" customWidth="1"/>
    <col min="8777" max="8777" width="0.5703125" style="177" customWidth="1"/>
    <col min="8778" max="8778" width="2.140625" style="177" customWidth="1"/>
    <col min="8779" max="8779" width="0.5703125" style="177" customWidth="1"/>
    <col min="8780" max="8780" width="2.140625" style="177" customWidth="1"/>
    <col min="8781" max="8781" width="0.5703125" style="177" customWidth="1"/>
    <col min="8782" max="8782" width="2.140625" style="177" customWidth="1"/>
    <col min="8783" max="8783" width="0.5703125" style="177" customWidth="1"/>
    <col min="8784" max="8784" width="2.140625" style="177" customWidth="1"/>
    <col min="8785" max="8785" width="0.5703125" style="177" customWidth="1"/>
    <col min="8786" max="8786" width="2.140625" style="177" customWidth="1"/>
    <col min="8787" max="8787" width="0.5703125" style="177" customWidth="1"/>
    <col min="8788" max="8788" width="2.140625" style="177" customWidth="1"/>
    <col min="8789" max="8789" width="0.5703125" style="177" customWidth="1"/>
    <col min="8790" max="8790" width="1.7109375" style="177" customWidth="1"/>
    <col min="8791" max="8960" width="9.140625" style="177"/>
    <col min="8961" max="8961" width="0.7109375" style="177" customWidth="1"/>
    <col min="8962" max="8962" width="0.42578125" style="177" customWidth="1"/>
    <col min="8963" max="8963" width="0.5703125" style="177" customWidth="1"/>
    <col min="8964" max="8964" width="0.28515625" style="177" customWidth="1"/>
    <col min="8965" max="8965" width="3.42578125" style="177" customWidth="1"/>
    <col min="8966" max="8966" width="0.5703125" style="177" customWidth="1"/>
    <col min="8967" max="8986" width="0.710937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710937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140625" style="177" customWidth="1"/>
    <col min="9023" max="9023" width="0.5703125" style="177" customWidth="1"/>
    <col min="9024" max="9024" width="2.140625" style="177" customWidth="1"/>
    <col min="9025" max="9025" width="0.5703125" style="177" customWidth="1"/>
    <col min="9026" max="9026" width="2.140625" style="177" customWidth="1"/>
    <col min="9027" max="9027" width="0.5703125" style="177" customWidth="1"/>
    <col min="9028" max="9028" width="2.140625" style="177" customWidth="1"/>
    <col min="9029" max="9029" width="0.5703125" style="177" customWidth="1"/>
    <col min="9030" max="9030" width="2.140625" style="177" customWidth="1"/>
    <col min="9031" max="9031" width="0.5703125" style="177" customWidth="1"/>
    <col min="9032" max="9032" width="2.140625" style="177" customWidth="1"/>
    <col min="9033" max="9033" width="0.5703125" style="177" customWidth="1"/>
    <col min="9034" max="9034" width="2.140625" style="177" customWidth="1"/>
    <col min="9035" max="9035" width="0.5703125" style="177" customWidth="1"/>
    <col min="9036" max="9036" width="2.140625" style="177" customWidth="1"/>
    <col min="9037" max="9037" width="0.5703125" style="177" customWidth="1"/>
    <col min="9038" max="9038" width="2.140625" style="177" customWidth="1"/>
    <col min="9039" max="9039" width="0.5703125" style="177" customWidth="1"/>
    <col min="9040" max="9040" width="2.140625" style="177" customWidth="1"/>
    <col min="9041" max="9041" width="0.5703125" style="177" customWidth="1"/>
    <col min="9042" max="9042" width="2.140625" style="177" customWidth="1"/>
    <col min="9043" max="9043" width="0.5703125" style="177" customWidth="1"/>
    <col min="9044" max="9044" width="2.140625" style="177" customWidth="1"/>
    <col min="9045" max="9045" width="0.5703125" style="177" customWidth="1"/>
    <col min="9046" max="9046" width="1.7109375" style="177" customWidth="1"/>
    <col min="9047" max="9216" width="9.140625" style="177"/>
    <col min="9217" max="9217" width="0.7109375" style="177" customWidth="1"/>
    <col min="9218" max="9218" width="0.42578125" style="177" customWidth="1"/>
    <col min="9219" max="9219" width="0.5703125" style="177" customWidth="1"/>
    <col min="9220" max="9220" width="0.28515625" style="177" customWidth="1"/>
    <col min="9221" max="9221" width="3.42578125" style="177" customWidth="1"/>
    <col min="9222" max="9222" width="0.5703125" style="177" customWidth="1"/>
    <col min="9223" max="9242" width="0.710937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710937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140625" style="177" customWidth="1"/>
    <col min="9279" max="9279" width="0.5703125" style="177" customWidth="1"/>
    <col min="9280" max="9280" width="2.140625" style="177" customWidth="1"/>
    <col min="9281" max="9281" width="0.5703125" style="177" customWidth="1"/>
    <col min="9282" max="9282" width="2.140625" style="177" customWidth="1"/>
    <col min="9283" max="9283" width="0.5703125" style="177" customWidth="1"/>
    <col min="9284" max="9284" width="2.140625" style="177" customWidth="1"/>
    <col min="9285" max="9285" width="0.5703125" style="177" customWidth="1"/>
    <col min="9286" max="9286" width="2.140625" style="177" customWidth="1"/>
    <col min="9287" max="9287" width="0.5703125" style="177" customWidth="1"/>
    <col min="9288" max="9288" width="2.140625" style="177" customWidth="1"/>
    <col min="9289" max="9289" width="0.5703125" style="177" customWidth="1"/>
    <col min="9290" max="9290" width="2.140625" style="177" customWidth="1"/>
    <col min="9291" max="9291" width="0.5703125" style="177" customWidth="1"/>
    <col min="9292" max="9292" width="2.140625" style="177" customWidth="1"/>
    <col min="9293" max="9293" width="0.5703125" style="177" customWidth="1"/>
    <col min="9294" max="9294" width="2.140625" style="177" customWidth="1"/>
    <col min="9295" max="9295" width="0.5703125" style="177" customWidth="1"/>
    <col min="9296" max="9296" width="2.140625" style="177" customWidth="1"/>
    <col min="9297" max="9297" width="0.5703125" style="177" customWidth="1"/>
    <col min="9298" max="9298" width="2.140625" style="177" customWidth="1"/>
    <col min="9299" max="9299" width="0.5703125" style="177" customWidth="1"/>
    <col min="9300" max="9300" width="2.140625" style="177" customWidth="1"/>
    <col min="9301" max="9301" width="0.5703125" style="177" customWidth="1"/>
    <col min="9302" max="9302" width="1.7109375" style="177" customWidth="1"/>
    <col min="9303" max="9472" width="9.140625" style="177"/>
    <col min="9473" max="9473" width="0.7109375" style="177" customWidth="1"/>
    <col min="9474" max="9474" width="0.42578125" style="177" customWidth="1"/>
    <col min="9475" max="9475" width="0.5703125" style="177" customWidth="1"/>
    <col min="9476" max="9476" width="0.28515625" style="177" customWidth="1"/>
    <col min="9477" max="9477" width="3.42578125" style="177" customWidth="1"/>
    <col min="9478" max="9478" width="0.5703125" style="177" customWidth="1"/>
    <col min="9479" max="9498" width="0.710937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710937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140625" style="177" customWidth="1"/>
    <col min="9535" max="9535" width="0.5703125" style="177" customWidth="1"/>
    <col min="9536" max="9536" width="2.140625" style="177" customWidth="1"/>
    <col min="9537" max="9537" width="0.5703125" style="177" customWidth="1"/>
    <col min="9538" max="9538" width="2.140625" style="177" customWidth="1"/>
    <col min="9539" max="9539" width="0.5703125" style="177" customWidth="1"/>
    <col min="9540" max="9540" width="2.140625" style="177" customWidth="1"/>
    <col min="9541" max="9541" width="0.5703125" style="177" customWidth="1"/>
    <col min="9542" max="9542" width="2.140625" style="177" customWidth="1"/>
    <col min="9543" max="9543" width="0.5703125" style="177" customWidth="1"/>
    <col min="9544" max="9544" width="2.140625" style="177" customWidth="1"/>
    <col min="9545" max="9545" width="0.5703125" style="177" customWidth="1"/>
    <col min="9546" max="9546" width="2.140625" style="177" customWidth="1"/>
    <col min="9547" max="9547" width="0.5703125" style="177" customWidth="1"/>
    <col min="9548" max="9548" width="2.140625" style="177" customWidth="1"/>
    <col min="9549" max="9549" width="0.5703125" style="177" customWidth="1"/>
    <col min="9550" max="9550" width="2.140625" style="177" customWidth="1"/>
    <col min="9551" max="9551" width="0.5703125" style="177" customWidth="1"/>
    <col min="9552" max="9552" width="2.140625" style="177" customWidth="1"/>
    <col min="9553" max="9553" width="0.5703125" style="177" customWidth="1"/>
    <col min="9554" max="9554" width="2.140625" style="177" customWidth="1"/>
    <col min="9555" max="9555" width="0.5703125" style="177" customWidth="1"/>
    <col min="9556" max="9556" width="2.140625" style="177" customWidth="1"/>
    <col min="9557" max="9557" width="0.5703125" style="177" customWidth="1"/>
    <col min="9558" max="9558" width="1.7109375" style="177" customWidth="1"/>
    <col min="9559" max="9728" width="9.140625" style="177"/>
    <col min="9729" max="9729" width="0.7109375" style="177" customWidth="1"/>
    <col min="9730" max="9730" width="0.42578125" style="177" customWidth="1"/>
    <col min="9731" max="9731" width="0.5703125" style="177" customWidth="1"/>
    <col min="9732" max="9732" width="0.28515625" style="177" customWidth="1"/>
    <col min="9733" max="9733" width="3.42578125" style="177" customWidth="1"/>
    <col min="9734" max="9734" width="0.5703125" style="177" customWidth="1"/>
    <col min="9735" max="9754" width="0.710937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710937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140625" style="177" customWidth="1"/>
    <col min="9791" max="9791" width="0.5703125" style="177" customWidth="1"/>
    <col min="9792" max="9792" width="2.140625" style="177" customWidth="1"/>
    <col min="9793" max="9793" width="0.5703125" style="177" customWidth="1"/>
    <col min="9794" max="9794" width="2.140625" style="177" customWidth="1"/>
    <col min="9795" max="9795" width="0.5703125" style="177" customWidth="1"/>
    <col min="9796" max="9796" width="2.140625" style="177" customWidth="1"/>
    <col min="9797" max="9797" width="0.5703125" style="177" customWidth="1"/>
    <col min="9798" max="9798" width="2.140625" style="177" customWidth="1"/>
    <col min="9799" max="9799" width="0.5703125" style="177" customWidth="1"/>
    <col min="9800" max="9800" width="2.140625" style="177" customWidth="1"/>
    <col min="9801" max="9801" width="0.5703125" style="177" customWidth="1"/>
    <col min="9802" max="9802" width="2.140625" style="177" customWidth="1"/>
    <col min="9803" max="9803" width="0.5703125" style="177" customWidth="1"/>
    <col min="9804" max="9804" width="2.140625" style="177" customWidth="1"/>
    <col min="9805" max="9805" width="0.5703125" style="177" customWidth="1"/>
    <col min="9806" max="9806" width="2.140625" style="177" customWidth="1"/>
    <col min="9807" max="9807" width="0.5703125" style="177" customWidth="1"/>
    <col min="9808" max="9808" width="2.140625" style="177" customWidth="1"/>
    <col min="9809" max="9809" width="0.5703125" style="177" customWidth="1"/>
    <col min="9810" max="9810" width="2.140625" style="177" customWidth="1"/>
    <col min="9811" max="9811" width="0.5703125" style="177" customWidth="1"/>
    <col min="9812" max="9812" width="2.140625" style="177" customWidth="1"/>
    <col min="9813" max="9813" width="0.5703125" style="177" customWidth="1"/>
    <col min="9814" max="9814" width="1.7109375" style="177" customWidth="1"/>
    <col min="9815" max="9984" width="9.140625" style="177"/>
    <col min="9985" max="9985" width="0.7109375" style="177" customWidth="1"/>
    <col min="9986" max="9986" width="0.42578125" style="177" customWidth="1"/>
    <col min="9987" max="9987" width="0.5703125" style="177" customWidth="1"/>
    <col min="9988" max="9988" width="0.28515625" style="177" customWidth="1"/>
    <col min="9989" max="9989" width="3.42578125" style="177" customWidth="1"/>
    <col min="9990" max="9990" width="0.5703125" style="177" customWidth="1"/>
    <col min="9991" max="10010" width="0.710937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710937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140625" style="177" customWidth="1"/>
    <col min="10047" max="10047" width="0.5703125" style="177" customWidth="1"/>
    <col min="10048" max="10048" width="2.140625" style="177" customWidth="1"/>
    <col min="10049" max="10049" width="0.5703125" style="177" customWidth="1"/>
    <col min="10050" max="10050" width="2.140625" style="177" customWidth="1"/>
    <col min="10051" max="10051" width="0.5703125" style="177" customWidth="1"/>
    <col min="10052" max="10052" width="2.140625" style="177" customWidth="1"/>
    <col min="10053" max="10053" width="0.5703125" style="177" customWidth="1"/>
    <col min="10054" max="10054" width="2.140625" style="177" customWidth="1"/>
    <col min="10055" max="10055" width="0.5703125" style="177" customWidth="1"/>
    <col min="10056" max="10056" width="2.140625" style="177" customWidth="1"/>
    <col min="10057" max="10057" width="0.5703125" style="177" customWidth="1"/>
    <col min="10058" max="10058" width="2.140625" style="177" customWidth="1"/>
    <col min="10059" max="10059" width="0.5703125" style="177" customWidth="1"/>
    <col min="10060" max="10060" width="2.140625" style="177" customWidth="1"/>
    <col min="10061" max="10061" width="0.5703125" style="177" customWidth="1"/>
    <col min="10062" max="10062" width="2.140625" style="177" customWidth="1"/>
    <col min="10063" max="10063" width="0.5703125" style="177" customWidth="1"/>
    <col min="10064" max="10064" width="2.140625" style="177" customWidth="1"/>
    <col min="10065" max="10065" width="0.5703125" style="177" customWidth="1"/>
    <col min="10066" max="10066" width="2.140625" style="177" customWidth="1"/>
    <col min="10067" max="10067" width="0.5703125" style="177" customWidth="1"/>
    <col min="10068" max="10068" width="2.140625" style="177" customWidth="1"/>
    <col min="10069" max="10069" width="0.5703125" style="177" customWidth="1"/>
    <col min="10070" max="10070" width="1.7109375" style="177" customWidth="1"/>
    <col min="10071" max="10240" width="9.140625" style="177"/>
    <col min="10241" max="10241" width="0.7109375" style="177" customWidth="1"/>
    <col min="10242" max="10242" width="0.42578125" style="177" customWidth="1"/>
    <col min="10243" max="10243" width="0.5703125" style="177" customWidth="1"/>
    <col min="10244" max="10244" width="0.28515625" style="177" customWidth="1"/>
    <col min="10245" max="10245" width="3.42578125" style="177" customWidth="1"/>
    <col min="10246" max="10246" width="0.5703125" style="177" customWidth="1"/>
    <col min="10247" max="10266" width="0.710937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710937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140625" style="177" customWidth="1"/>
    <col min="10303" max="10303" width="0.5703125" style="177" customWidth="1"/>
    <col min="10304" max="10304" width="2.140625" style="177" customWidth="1"/>
    <col min="10305" max="10305" width="0.5703125" style="177" customWidth="1"/>
    <col min="10306" max="10306" width="2.140625" style="177" customWidth="1"/>
    <col min="10307" max="10307" width="0.5703125" style="177" customWidth="1"/>
    <col min="10308" max="10308" width="2.140625" style="177" customWidth="1"/>
    <col min="10309" max="10309" width="0.5703125" style="177" customWidth="1"/>
    <col min="10310" max="10310" width="2.140625" style="177" customWidth="1"/>
    <col min="10311" max="10311" width="0.5703125" style="177" customWidth="1"/>
    <col min="10312" max="10312" width="2.140625" style="177" customWidth="1"/>
    <col min="10313" max="10313" width="0.5703125" style="177" customWidth="1"/>
    <col min="10314" max="10314" width="2.140625" style="177" customWidth="1"/>
    <col min="10315" max="10315" width="0.5703125" style="177" customWidth="1"/>
    <col min="10316" max="10316" width="2.140625" style="177" customWidth="1"/>
    <col min="10317" max="10317" width="0.5703125" style="177" customWidth="1"/>
    <col min="10318" max="10318" width="2.140625" style="177" customWidth="1"/>
    <col min="10319" max="10319" width="0.5703125" style="177" customWidth="1"/>
    <col min="10320" max="10320" width="2.140625" style="177" customWidth="1"/>
    <col min="10321" max="10321" width="0.5703125" style="177" customWidth="1"/>
    <col min="10322" max="10322" width="2.140625" style="177" customWidth="1"/>
    <col min="10323" max="10323" width="0.5703125" style="177" customWidth="1"/>
    <col min="10324" max="10324" width="2.140625" style="177" customWidth="1"/>
    <col min="10325" max="10325" width="0.5703125" style="177" customWidth="1"/>
    <col min="10326" max="10326" width="1.7109375" style="177" customWidth="1"/>
    <col min="10327" max="10496" width="9.140625" style="177"/>
    <col min="10497" max="10497" width="0.7109375" style="177" customWidth="1"/>
    <col min="10498" max="10498" width="0.42578125" style="177" customWidth="1"/>
    <col min="10499" max="10499" width="0.5703125" style="177" customWidth="1"/>
    <col min="10500" max="10500" width="0.28515625" style="177" customWidth="1"/>
    <col min="10501" max="10501" width="3.42578125" style="177" customWidth="1"/>
    <col min="10502" max="10502" width="0.5703125" style="177" customWidth="1"/>
    <col min="10503" max="10522" width="0.710937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710937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140625" style="177" customWidth="1"/>
    <col min="10559" max="10559" width="0.5703125" style="177" customWidth="1"/>
    <col min="10560" max="10560" width="2.140625" style="177" customWidth="1"/>
    <col min="10561" max="10561" width="0.5703125" style="177" customWidth="1"/>
    <col min="10562" max="10562" width="2.140625" style="177" customWidth="1"/>
    <col min="10563" max="10563" width="0.5703125" style="177" customWidth="1"/>
    <col min="10564" max="10564" width="2.140625" style="177" customWidth="1"/>
    <col min="10565" max="10565" width="0.5703125" style="177" customWidth="1"/>
    <col min="10566" max="10566" width="2.140625" style="177" customWidth="1"/>
    <col min="10567" max="10567" width="0.5703125" style="177" customWidth="1"/>
    <col min="10568" max="10568" width="2.140625" style="177" customWidth="1"/>
    <col min="10569" max="10569" width="0.5703125" style="177" customWidth="1"/>
    <col min="10570" max="10570" width="2.140625" style="177" customWidth="1"/>
    <col min="10571" max="10571" width="0.5703125" style="177" customWidth="1"/>
    <col min="10572" max="10572" width="2.140625" style="177" customWidth="1"/>
    <col min="10573" max="10573" width="0.5703125" style="177" customWidth="1"/>
    <col min="10574" max="10574" width="2.140625" style="177" customWidth="1"/>
    <col min="10575" max="10575" width="0.5703125" style="177" customWidth="1"/>
    <col min="10576" max="10576" width="2.140625" style="177" customWidth="1"/>
    <col min="10577" max="10577" width="0.5703125" style="177" customWidth="1"/>
    <col min="10578" max="10578" width="2.140625" style="177" customWidth="1"/>
    <col min="10579" max="10579" width="0.5703125" style="177" customWidth="1"/>
    <col min="10580" max="10580" width="2.140625" style="177" customWidth="1"/>
    <col min="10581" max="10581" width="0.5703125" style="177" customWidth="1"/>
    <col min="10582" max="10582" width="1.7109375" style="177" customWidth="1"/>
    <col min="10583" max="10752" width="9.140625" style="177"/>
    <col min="10753" max="10753" width="0.7109375" style="177" customWidth="1"/>
    <col min="10754" max="10754" width="0.42578125" style="177" customWidth="1"/>
    <col min="10755" max="10755" width="0.5703125" style="177" customWidth="1"/>
    <col min="10756" max="10756" width="0.28515625" style="177" customWidth="1"/>
    <col min="10757" max="10757" width="3.42578125" style="177" customWidth="1"/>
    <col min="10758" max="10758" width="0.5703125" style="177" customWidth="1"/>
    <col min="10759" max="10778" width="0.710937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710937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140625" style="177" customWidth="1"/>
    <col min="10815" max="10815" width="0.5703125" style="177" customWidth="1"/>
    <col min="10816" max="10816" width="2.140625" style="177" customWidth="1"/>
    <col min="10817" max="10817" width="0.5703125" style="177" customWidth="1"/>
    <col min="10818" max="10818" width="2.140625" style="177" customWidth="1"/>
    <col min="10819" max="10819" width="0.5703125" style="177" customWidth="1"/>
    <col min="10820" max="10820" width="2.140625" style="177" customWidth="1"/>
    <col min="10821" max="10821" width="0.5703125" style="177" customWidth="1"/>
    <col min="10822" max="10822" width="2.140625" style="177" customWidth="1"/>
    <col min="10823" max="10823" width="0.5703125" style="177" customWidth="1"/>
    <col min="10824" max="10824" width="2.140625" style="177" customWidth="1"/>
    <col min="10825" max="10825" width="0.5703125" style="177" customWidth="1"/>
    <col min="10826" max="10826" width="2.140625" style="177" customWidth="1"/>
    <col min="10827" max="10827" width="0.5703125" style="177" customWidth="1"/>
    <col min="10828" max="10828" width="2.140625" style="177" customWidth="1"/>
    <col min="10829" max="10829" width="0.5703125" style="177" customWidth="1"/>
    <col min="10830" max="10830" width="2.140625" style="177" customWidth="1"/>
    <col min="10831" max="10831" width="0.5703125" style="177" customWidth="1"/>
    <col min="10832" max="10832" width="2.140625" style="177" customWidth="1"/>
    <col min="10833" max="10833" width="0.5703125" style="177" customWidth="1"/>
    <col min="10834" max="10834" width="2.140625" style="177" customWidth="1"/>
    <col min="10835" max="10835" width="0.5703125" style="177" customWidth="1"/>
    <col min="10836" max="10836" width="2.140625" style="177" customWidth="1"/>
    <col min="10837" max="10837" width="0.5703125" style="177" customWidth="1"/>
    <col min="10838" max="10838" width="1.7109375" style="177" customWidth="1"/>
    <col min="10839" max="11008" width="9.140625" style="177"/>
    <col min="11009" max="11009" width="0.7109375" style="177" customWidth="1"/>
    <col min="11010" max="11010" width="0.42578125" style="177" customWidth="1"/>
    <col min="11011" max="11011" width="0.5703125" style="177" customWidth="1"/>
    <col min="11012" max="11012" width="0.28515625" style="177" customWidth="1"/>
    <col min="11013" max="11013" width="3.42578125" style="177" customWidth="1"/>
    <col min="11014" max="11014" width="0.5703125" style="177" customWidth="1"/>
    <col min="11015" max="11034" width="0.710937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710937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140625" style="177" customWidth="1"/>
    <col min="11071" max="11071" width="0.5703125" style="177" customWidth="1"/>
    <col min="11072" max="11072" width="2.140625" style="177" customWidth="1"/>
    <col min="11073" max="11073" width="0.5703125" style="177" customWidth="1"/>
    <col min="11074" max="11074" width="2.140625" style="177" customWidth="1"/>
    <col min="11075" max="11075" width="0.5703125" style="177" customWidth="1"/>
    <col min="11076" max="11076" width="2.140625" style="177" customWidth="1"/>
    <col min="11077" max="11077" width="0.5703125" style="177" customWidth="1"/>
    <col min="11078" max="11078" width="2.140625" style="177" customWidth="1"/>
    <col min="11079" max="11079" width="0.5703125" style="177" customWidth="1"/>
    <col min="11080" max="11080" width="2.140625" style="177" customWidth="1"/>
    <col min="11081" max="11081" width="0.5703125" style="177" customWidth="1"/>
    <col min="11082" max="11082" width="2.140625" style="177" customWidth="1"/>
    <col min="11083" max="11083" width="0.5703125" style="177" customWidth="1"/>
    <col min="11084" max="11084" width="2.140625" style="177" customWidth="1"/>
    <col min="11085" max="11085" width="0.5703125" style="177" customWidth="1"/>
    <col min="11086" max="11086" width="2.140625" style="177" customWidth="1"/>
    <col min="11087" max="11087" width="0.5703125" style="177" customWidth="1"/>
    <col min="11088" max="11088" width="2.140625" style="177" customWidth="1"/>
    <col min="11089" max="11089" width="0.5703125" style="177" customWidth="1"/>
    <col min="11090" max="11090" width="2.140625" style="177" customWidth="1"/>
    <col min="11091" max="11091" width="0.5703125" style="177" customWidth="1"/>
    <col min="11092" max="11092" width="2.140625" style="177" customWidth="1"/>
    <col min="11093" max="11093" width="0.5703125" style="177" customWidth="1"/>
    <col min="11094" max="11094" width="1.7109375" style="177" customWidth="1"/>
    <col min="11095" max="11264" width="9.140625" style="177"/>
    <col min="11265" max="11265" width="0.7109375" style="177" customWidth="1"/>
    <col min="11266" max="11266" width="0.42578125" style="177" customWidth="1"/>
    <col min="11267" max="11267" width="0.5703125" style="177" customWidth="1"/>
    <col min="11268" max="11268" width="0.28515625" style="177" customWidth="1"/>
    <col min="11269" max="11269" width="3.42578125" style="177" customWidth="1"/>
    <col min="11270" max="11270" width="0.5703125" style="177" customWidth="1"/>
    <col min="11271" max="11290" width="0.710937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710937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140625" style="177" customWidth="1"/>
    <col min="11327" max="11327" width="0.5703125" style="177" customWidth="1"/>
    <col min="11328" max="11328" width="2.140625" style="177" customWidth="1"/>
    <col min="11329" max="11329" width="0.5703125" style="177" customWidth="1"/>
    <col min="11330" max="11330" width="2.140625" style="177" customWidth="1"/>
    <col min="11331" max="11331" width="0.5703125" style="177" customWidth="1"/>
    <col min="11332" max="11332" width="2.140625" style="177" customWidth="1"/>
    <col min="11333" max="11333" width="0.5703125" style="177" customWidth="1"/>
    <col min="11334" max="11334" width="2.140625" style="177" customWidth="1"/>
    <col min="11335" max="11335" width="0.5703125" style="177" customWidth="1"/>
    <col min="11336" max="11336" width="2.140625" style="177" customWidth="1"/>
    <col min="11337" max="11337" width="0.5703125" style="177" customWidth="1"/>
    <col min="11338" max="11338" width="2.140625" style="177" customWidth="1"/>
    <col min="11339" max="11339" width="0.5703125" style="177" customWidth="1"/>
    <col min="11340" max="11340" width="2.140625" style="177" customWidth="1"/>
    <col min="11341" max="11341" width="0.5703125" style="177" customWidth="1"/>
    <col min="11342" max="11342" width="2.140625" style="177" customWidth="1"/>
    <col min="11343" max="11343" width="0.5703125" style="177" customWidth="1"/>
    <col min="11344" max="11344" width="2.140625" style="177" customWidth="1"/>
    <col min="11345" max="11345" width="0.5703125" style="177" customWidth="1"/>
    <col min="11346" max="11346" width="2.140625" style="177" customWidth="1"/>
    <col min="11347" max="11347" width="0.5703125" style="177" customWidth="1"/>
    <col min="11348" max="11348" width="2.140625" style="177" customWidth="1"/>
    <col min="11349" max="11349" width="0.5703125" style="177" customWidth="1"/>
    <col min="11350" max="11350" width="1.7109375" style="177" customWidth="1"/>
    <col min="11351" max="11520" width="9.140625" style="177"/>
    <col min="11521" max="11521" width="0.7109375" style="177" customWidth="1"/>
    <col min="11522" max="11522" width="0.42578125" style="177" customWidth="1"/>
    <col min="11523" max="11523" width="0.5703125" style="177" customWidth="1"/>
    <col min="11524" max="11524" width="0.28515625" style="177" customWidth="1"/>
    <col min="11525" max="11525" width="3.42578125" style="177" customWidth="1"/>
    <col min="11526" max="11526" width="0.5703125" style="177" customWidth="1"/>
    <col min="11527" max="11546" width="0.710937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710937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140625" style="177" customWidth="1"/>
    <col min="11583" max="11583" width="0.5703125" style="177" customWidth="1"/>
    <col min="11584" max="11584" width="2.140625" style="177" customWidth="1"/>
    <col min="11585" max="11585" width="0.5703125" style="177" customWidth="1"/>
    <col min="11586" max="11586" width="2.140625" style="177" customWidth="1"/>
    <col min="11587" max="11587" width="0.5703125" style="177" customWidth="1"/>
    <col min="11588" max="11588" width="2.140625" style="177" customWidth="1"/>
    <col min="11589" max="11589" width="0.5703125" style="177" customWidth="1"/>
    <col min="11590" max="11590" width="2.140625" style="177" customWidth="1"/>
    <col min="11591" max="11591" width="0.5703125" style="177" customWidth="1"/>
    <col min="11592" max="11592" width="2.140625" style="177" customWidth="1"/>
    <col min="11593" max="11593" width="0.5703125" style="177" customWidth="1"/>
    <col min="11594" max="11594" width="2.140625" style="177" customWidth="1"/>
    <col min="11595" max="11595" width="0.5703125" style="177" customWidth="1"/>
    <col min="11596" max="11596" width="2.140625" style="177" customWidth="1"/>
    <col min="11597" max="11597" width="0.5703125" style="177" customWidth="1"/>
    <col min="11598" max="11598" width="2.140625" style="177" customWidth="1"/>
    <col min="11599" max="11599" width="0.5703125" style="177" customWidth="1"/>
    <col min="11600" max="11600" width="2.140625" style="177" customWidth="1"/>
    <col min="11601" max="11601" width="0.5703125" style="177" customWidth="1"/>
    <col min="11602" max="11602" width="2.140625" style="177" customWidth="1"/>
    <col min="11603" max="11603" width="0.5703125" style="177" customWidth="1"/>
    <col min="11604" max="11604" width="2.140625" style="177" customWidth="1"/>
    <col min="11605" max="11605" width="0.5703125" style="177" customWidth="1"/>
    <col min="11606" max="11606" width="1.7109375" style="177" customWidth="1"/>
    <col min="11607" max="11776" width="9.140625" style="177"/>
    <col min="11777" max="11777" width="0.7109375" style="177" customWidth="1"/>
    <col min="11778" max="11778" width="0.42578125" style="177" customWidth="1"/>
    <col min="11779" max="11779" width="0.5703125" style="177" customWidth="1"/>
    <col min="11780" max="11780" width="0.28515625" style="177" customWidth="1"/>
    <col min="11781" max="11781" width="3.42578125" style="177" customWidth="1"/>
    <col min="11782" max="11782" width="0.5703125" style="177" customWidth="1"/>
    <col min="11783" max="11802" width="0.710937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710937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140625" style="177" customWidth="1"/>
    <col min="11839" max="11839" width="0.5703125" style="177" customWidth="1"/>
    <col min="11840" max="11840" width="2.140625" style="177" customWidth="1"/>
    <col min="11841" max="11841" width="0.5703125" style="177" customWidth="1"/>
    <col min="11842" max="11842" width="2.140625" style="177" customWidth="1"/>
    <col min="11843" max="11843" width="0.5703125" style="177" customWidth="1"/>
    <col min="11844" max="11844" width="2.140625" style="177" customWidth="1"/>
    <col min="11845" max="11845" width="0.5703125" style="177" customWidth="1"/>
    <col min="11846" max="11846" width="2.140625" style="177" customWidth="1"/>
    <col min="11847" max="11847" width="0.5703125" style="177" customWidth="1"/>
    <col min="11848" max="11848" width="2.140625" style="177" customWidth="1"/>
    <col min="11849" max="11849" width="0.5703125" style="177" customWidth="1"/>
    <col min="11850" max="11850" width="2.140625" style="177" customWidth="1"/>
    <col min="11851" max="11851" width="0.5703125" style="177" customWidth="1"/>
    <col min="11852" max="11852" width="2.140625" style="177" customWidth="1"/>
    <col min="11853" max="11853" width="0.5703125" style="177" customWidth="1"/>
    <col min="11854" max="11854" width="2.140625" style="177" customWidth="1"/>
    <col min="11855" max="11855" width="0.5703125" style="177" customWidth="1"/>
    <col min="11856" max="11856" width="2.140625" style="177" customWidth="1"/>
    <col min="11857" max="11857" width="0.5703125" style="177" customWidth="1"/>
    <col min="11858" max="11858" width="2.140625" style="177" customWidth="1"/>
    <col min="11859" max="11859" width="0.5703125" style="177" customWidth="1"/>
    <col min="11860" max="11860" width="2.140625" style="177" customWidth="1"/>
    <col min="11861" max="11861" width="0.5703125" style="177" customWidth="1"/>
    <col min="11862" max="11862" width="1.7109375" style="177" customWidth="1"/>
    <col min="11863" max="12032" width="9.140625" style="177"/>
    <col min="12033" max="12033" width="0.7109375" style="177" customWidth="1"/>
    <col min="12034" max="12034" width="0.42578125" style="177" customWidth="1"/>
    <col min="12035" max="12035" width="0.5703125" style="177" customWidth="1"/>
    <col min="12036" max="12036" width="0.28515625" style="177" customWidth="1"/>
    <col min="12037" max="12037" width="3.42578125" style="177" customWidth="1"/>
    <col min="12038" max="12038" width="0.5703125" style="177" customWidth="1"/>
    <col min="12039" max="12058" width="0.710937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710937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140625" style="177" customWidth="1"/>
    <col min="12095" max="12095" width="0.5703125" style="177" customWidth="1"/>
    <col min="12096" max="12096" width="2.140625" style="177" customWidth="1"/>
    <col min="12097" max="12097" width="0.5703125" style="177" customWidth="1"/>
    <col min="12098" max="12098" width="2.140625" style="177" customWidth="1"/>
    <col min="12099" max="12099" width="0.5703125" style="177" customWidth="1"/>
    <col min="12100" max="12100" width="2.140625" style="177" customWidth="1"/>
    <col min="12101" max="12101" width="0.5703125" style="177" customWidth="1"/>
    <col min="12102" max="12102" width="2.140625" style="177" customWidth="1"/>
    <col min="12103" max="12103" width="0.5703125" style="177" customWidth="1"/>
    <col min="12104" max="12104" width="2.140625" style="177" customWidth="1"/>
    <col min="12105" max="12105" width="0.5703125" style="177" customWidth="1"/>
    <col min="12106" max="12106" width="2.140625" style="177" customWidth="1"/>
    <col min="12107" max="12107" width="0.5703125" style="177" customWidth="1"/>
    <col min="12108" max="12108" width="2.140625" style="177" customWidth="1"/>
    <col min="12109" max="12109" width="0.5703125" style="177" customWidth="1"/>
    <col min="12110" max="12110" width="2.140625" style="177" customWidth="1"/>
    <col min="12111" max="12111" width="0.5703125" style="177" customWidth="1"/>
    <col min="12112" max="12112" width="2.140625" style="177" customWidth="1"/>
    <col min="12113" max="12113" width="0.5703125" style="177" customWidth="1"/>
    <col min="12114" max="12114" width="2.140625" style="177" customWidth="1"/>
    <col min="12115" max="12115" width="0.5703125" style="177" customWidth="1"/>
    <col min="12116" max="12116" width="2.140625" style="177" customWidth="1"/>
    <col min="12117" max="12117" width="0.5703125" style="177" customWidth="1"/>
    <col min="12118" max="12118" width="1.7109375" style="177" customWidth="1"/>
    <col min="12119" max="12288" width="9.140625" style="177"/>
    <col min="12289" max="12289" width="0.7109375" style="177" customWidth="1"/>
    <col min="12290" max="12290" width="0.42578125" style="177" customWidth="1"/>
    <col min="12291" max="12291" width="0.5703125" style="177" customWidth="1"/>
    <col min="12292" max="12292" width="0.28515625" style="177" customWidth="1"/>
    <col min="12293" max="12293" width="3.42578125" style="177" customWidth="1"/>
    <col min="12294" max="12294" width="0.5703125" style="177" customWidth="1"/>
    <col min="12295" max="12314" width="0.710937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710937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140625" style="177" customWidth="1"/>
    <col min="12351" max="12351" width="0.5703125" style="177" customWidth="1"/>
    <col min="12352" max="12352" width="2.140625" style="177" customWidth="1"/>
    <col min="12353" max="12353" width="0.5703125" style="177" customWidth="1"/>
    <col min="12354" max="12354" width="2.140625" style="177" customWidth="1"/>
    <col min="12355" max="12355" width="0.5703125" style="177" customWidth="1"/>
    <col min="12356" max="12356" width="2.140625" style="177" customWidth="1"/>
    <col min="12357" max="12357" width="0.5703125" style="177" customWidth="1"/>
    <col min="12358" max="12358" width="2.140625" style="177" customWidth="1"/>
    <col min="12359" max="12359" width="0.5703125" style="177" customWidth="1"/>
    <col min="12360" max="12360" width="2.140625" style="177" customWidth="1"/>
    <col min="12361" max="12361" width="0.5703125" style="177" customWidth="1"/>
    <col min="12362" max="12362" width="2.140625" style="177" customWidth="1"/>
    <col min="12363" max="12363" width="0.5703125" style="177" customWidth="1"/>
    <col min="12364" max="12364" width="2.140625" style="177" customWidth="1"/>
    <col min="12365" max="12365" width="0.5703125" style="177" customWidth="1"/>
    <col min="12366" max="12366" width="2.140625" style="177" customWidth="1"/>
    <col min="12367" max="12367" width="0.5703125" style="177" customWidth="1"/>
    <col min="12368" max="12368" width="2.140625" style="177" customWidth="1"/>
    <col min="12369" max="12369" width="0.5703125" style="177" customWidth="1"/>
    <col min="12370" max="12370" width="2.140625" style="177" customWidth="1"/>
    <col min="12371" max="12371" width="0.5703125" style="177" customWidth="1"/>
    <col min="12372" max="12372" width="2.140625" style="177" customWidth="1"/>
    <col min="12373" max="12373" width="0.5703125" style="177" customWidth="1"/>
    <col min="12374" max="12374" width="1.7109375" style="177" customWidth="1"/>
    <col min="12375" max="12544" width="9.140625" style="177"/>
    <col min="12545" max="12545" width="0.7109375" style="177" customWidth="1"/>
    <col min="12546" max="12546" width="0.42578125" style="177" customWidth="1"/>
    <col min="12547" max="12547" width="0.5703125" style="177" customWidth="1"/>
    <col min="12548" max="12548" width="0.28515625" style="177" customWidth="1"/>
    <col min="12549" max="12549" width="3.42578125" style="177" customWidth="1"/>
    <col min="12550" max="12550" width="0.5703125" style="177" customWidth="1"/>
    <col min="12551" max="12570" width="0.710937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710937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140625" style="177" customWidth="1"/>
    <col min="12607" max="12607" width="0.5703125" style="177" customWidth="1"/>
    <col min="12608" max="12608" width="2.140625" style="177" customWidth="1"/>
    <col min="12609" max="12609" width="0.5703125" style="177" customWidth="1"/>
    <col min="12610" max="12610" width="2.140625" style="177" customWidth="1"/>
    <col min="12611" max="12611" width="0.5703125" style="177" customWidth="1"/>
    <col min="12612" max="12612" width="2.140625" style="177" customWidth="1"/>
    <col min="12613" max="12613" width="0.5703125" style="177" customWidth="1"/>
    <col min="12614" max="12614" width="2.140625" style="177" customWidth="1"/>
    <col min="12615" max="12615" width="0.5703125" style="177" customWidth="1"/>
    <col min="12616" max="12616" width="2.140625" style="177" customWidth="1"/>
    <col min="12617" max="12617" width="0.5703125" style="177" customWidth="1"/>
    <col min="12618" max="12618" width="2.140625" style="177" customWidth="1"/>
    <col min="12619" max="12619" width="0.5703125" style="177" customWidth="1"/>
    <col min="12620" max="12620" width="2.140625" style="177" customWidth="1"/>
    <col min="12621" max="12621" width="0.5703125" style="177" customWidth="1"/>
    <col min="12622" max="12622" width="2.140625" style="177" customWidth="1"/>
    <col min="12623" max="12623" width="0.5703125" style="177" customWidth="1"/>
    <col min="12624" max="12624" width="2.140625" style="177" customWidth="1"/>
    <col min="12625" max="12625" width="0.5703125" style="177" customWidth="1"/>
    <col min="12626" max="12626" width="2.140625" style="177" customWidth="1"/>
    <col min="12627" max="12627" width="0.5703125" style="177" customWidth="1"/>
    <col min="12628" max="12628" width="2.140625" style="177" customWidth="1"/>
    <col min="12629" max="12629" width="0.5703125" style="177" customWidth="1"/>
    <col min="12630" max="12630" width="1.7109375" style="177" customWidth="1"/>
    <col min="12631" max="12800" width="9.140625" style="177"/>
    <col min="12801" max="12801" width="0.7109375" style="177" customWidth="1"/>
    <col min="12802" max="12802" width="0.42578125" style="177" customWidth="1"/>
    <col min="12803" max="12803" width="0.5703125" style="177" customWidth="1"/>
    <col min="12804" max="12804" width="0.28515625" style="177" customWidth="1"/>
    <col min="12805" max="12805" width="3.42578125" style="177" customWidth="1"/>
    <col min="12806" max="12806" width="0.5703125" style="177" customWidth="1"/>
    <col min="12807" max="12826" width="0.710937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710937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140625" style="177" customWidth="1"/>
    <col min="12863" max="12863" width="0.5703125" style="177" customWidth="1"/>
    <col min="12864" max="12864" width="2.140625" style="177" customWidth="1"/>
    <col min="12865" max="12865" width="0.5703125" style="177" customWidth="1"/>
    <col min="12866" max="12866" width="2.140625" style="177" customWidth="1"/>
    <col min="12867" max="12867" width="0.5703125" style="177" customWidth="1"/>
    <col min="12868" max="12868" width="2.140625" style="177" customWidth="1"/>
    <col min="12869" max="12869" width="0.5703125" style="177" customWidth="1"/>
    <col min="12870" max="12870" width="2.140625" style="177" customWidth="1"/>
    <col min="12871" max="12871" width="0.5703125" style="177" customWidth="1"/>
    <col min="12872" max="12872" width="2.140625" style="177" customWidth="1"/>
    <col min="12873" max="12873" width="0.5703125" style="177" customWidth="1"/>
    <col min="12874" max="12874" width="2.140625" style="177" customWidth="1"/>
    <col min="12875" max="12875" width="0.5703125" style="177" customWidth="1"/>
    <col min="12876" max="12876" width="2.140625" style="177" customWidth="1"/>
    <col min="12877" max="12877" width="0.5703125" style="177" customWidth="1"/>
    <col min="12878" max="12878" width="2.140625" style="177" customWidth="1"/>
    <col min="12879" max="12879" width="0.5703125" style="177" customWidth="1"/>
    <col min="12880" max="12880" width="2.140625" style="177" customWidth="1"/>
    <col min="12881" max="12881" width="0.5703125" style="177" customWidth="1"/>
    <col min="12882" max="12882" width="2.140625" style="177" customWidth="1"/>
    <col min="12883" max="12883" width="0.5703125" style="177" customWidth="1"/>
    <col min="12884" max="12884" width="2.140625" style="177" customWidth="1"/>
    <col min="12885" max="12885" width="0.5703125" style="177" customWidth="1"/>
    <col min="12886" max="12886" width="1.7109375" style="177" customWidth="1"/>
    <col min="12887" max="13056" width="9.140625" style="177"/>
    <col min="13057" max="13057" width="0.7109375" style="177" customWidth="1"/>
    <col min="13058" max="13058" width="0.42578125" style="177" customWidth="1"/>
    <col min="13059" max="13059" width="0.5703125" style="177" customWidth="1"/>
    <col min="13060" max="13060" width="0.28515625" style="177" customWidth="1"/>
    <col min="13061" max="13061" width="3.42578125" style="177" customWidth="1"/>
    <col min="13062" max="13062" width="0.5703125" style="177" customWidth="1"/>
    <col min="13063" max="13082" width="0.710937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710937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140625" style="177" customWidth="1"/>
    <col min="13119" max="13119" width="0.5703125" style="177" customWidth="1"/>
    <col min="13120" max="13120" width="2.140625" style="177" customWidth="1"/>
    <col min="13121" max="13121" width="0.5703125" style="177" customWidth="1"/>
    <col min="13122" max="13122" width="2.140625" style="177" customWidth="1"/>
    <col min="13123" max="13123" width="0.5703125" style="177" customWidth="1"/>
    <col min="13124" max="13124" width="2.140625" style="177" customWidth="1"/>
    <col min="13125" max="13125" width="0.5703125" style="177" customWidth="1"/>
    <col min="13126" max="13126" width="2.140625" style="177" customWidth="1"/>
    <col min="13127" max="13127" width="0.5703125" style="177" customWidth="1"/>
    <col min="13128" max="13128" width="2.140625" style="177" customWidth="1"/>
    <col min="13129" max="13129" width="0.5703125" style="177" customWidth="1"/>
    <col min="13130" max="13130" width="2.140625" style="177" customWidth="1"/>
    <col min="13131" max="13131" width="0.5703125" style="177" customWidth="1"/>
    <col min="13132" max="13132" width="2.140625" style="177" customWidth="1"/>
    <col min="13133" max="13133" width="0.5703125" style="177" customWidth="1"/>
    <col min="13134" max="13134" width="2.140625" style="177" customWidth="1"/>
    <col min="13135" max="13135" width="0.5703125" style="177" customWidth="1"/>
    <col min="13136" max="13136" width="2.140625" style="177" customWidth="1"/>
    <col min="13137" max="13137" width="0.5703125" style="177" customWidth="1"/>
    <col min="13138" max="13138" width="2.140625" style="177" customWidth="1"/>
    <col min="13139" max="13139" width="0.5703125" style="177" customWidth="1"/>
    <col min="13140" max="13140" width="2.140625" style="177" customWidth="1"/>
    <col min="13141" max="13141" width="0.5703125" style="177" customWidth="1"/>
    <col min="13142" max="13142" width="1.7109375" style="177" customWidth="1"/>
    <col min="13143" max="13312" width="9.140625" style="177"/>
    <col min="13313" max="13313" width="0.7109375" style="177" customWidth="1"/>
    <col min="13314" max="13314" width="0.42578125" style="177" customWidth="1"/>
    <col min="13315" max="13315" width="0.5703125" style="177" customWidth="1"/>
    <col min="13316" max="13316" width="0.28515625" style="177" customWidth="1"/>
    <col min="13317" max="13317" width="3.42578125" style="177" customWidth="1"/>
    <col min="13318" max="13318" width="0.5703125" style="177" customWidth="1"/>
    <col min="13319" max="13338" width="0.710937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710937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140625" style="177" customWidth="1"/>
    <col min="13375" max="13375" width="0.5703125" style="177" customWidth="1"/>
    <col min="13376" max="13376" width="2.140625" style="177" customWidth="1"/>
    <col min="13377" max="13377" width="0.5703125" style="177" customWidth="1"/>
    <col min="13378" max="13378" width="2.140625" style="177" customWidth="1"/>
    <col min="13379" max="13379" width="0.5703125" style="177" customWidth="1"/>
    <col min="13380" max="13380" width="2.140625" style="177" customWidth="1"/>
    <col min="13381" max="13381" width="0.5703125" style="177" customWidth="1"/>
    <col min="13382" max="13382" width="2.140625" style="177" customWidth="1"/>
    <col min="13383" max="13383" width="0.5703125" style="177" customWidth="1"/>
    <col min="13384" max="13384" width="2.140625" style="177" customWidth="1"/>
    <col min="13385" max="13385" width="0.5703125" style="177" customWidth="1"/>
    <col min="13386" max="13386" width="2.140625" style="177" customWidth="1"/>
    <col min="13387" max="13387" width="0.5703125" style="177" customWidth="1"/>
    <col min="13388" max="13388" width="2.140625" style="177" customWidth="1"/>
    <col min="13389" max="13389" width="0.5703125" style="177" customWidth="1"/>
    <col min="13390" max="13390" width="2.140625" style="177" customWidth="1"/>
    <col min="13391" max="13391" width="0.5703125" style="177" customWidth="1"/>
    <col min="13392" max="13392" width="2.140625" style="177" customWidth="1"/>
    <col min="13393" max="13393" width="0.5703125" style="177" customWidth="1"/>
    <col min="13394" max="13394" width="2.140625" style="177" customWidth="1"/>
    <col min="13395" max="13395" width="0.5703125" style="177" customWidth="1"/>
    <col min="13396" max="13396" width="2.140625" style="177" customWidth="1"/>
    <col min="13397" max="13397" width="0.5703125" style="177" customWidth="1"/>
    <col min="13398" max="13398" width="1.7109375" style="177" customWidth="1"/>
    <col min="13399" max="13568" width="9.140625" style="177"/>
    <col min="13569" max="13569" width="0.7109375" style="177" customWidth="1"/>
    <col min="13570" max="13570" width="0.42578125" style="177" customWidth="1"/>
    <col min="13571" max="13571" width="0.5703125" style="177" customWidth="1"/>
    <col min="13572" max="13572" width="0.28515625" style="177" customWidth="1"/>
    <col min="13573" max="13573" width="3.42578125" style="177" customWidth="1"/>
    <col min="13574" max="13574" width="0.5703125" style="177" customWidth="1"/>
    <col min="13575" max="13594" width="0.710937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710937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140625" style="177" customWidth="1"/>
    <col min="13631" max="13631" width="0.5703125" style="177" customWidth="1"/>
    <col min="13632" max="13632" width="2.140625" style="177" customWidth="1"/>
    <col min="13633" max="13633" width="0.5703125" style="177" customWidth="1"/>
    <col min="13634" max="13634" width="2.140625" style="177" customWidth="1"/>
    <col min="13635" max="13635" width="0.5703125" style="177" customWidth="1"/>
    <col min="13636" max="13636" width="2.140625" style="177" customWidth="1"/>
    <col min="13637" max="13637" width="0.5703125" style="177" customWidth="1"/>
    <col min="13638" max="13638" width="2.140625" style="177" customWidth="1"/>
    <col min="13639" max="13639" width="0.5703125" style="177" customWidth="1"/>
    <col min="13640" max="13640" width="2.140625" style="177" customWidth="1"/>
    <col min="13641" max="13641" width="0.5703125" style="177" customWidth="1"/>
    <col min="13642" max="13642" width="2.140625" style="177" customWidth="1"/>
    <col min="13643" max="13643" width="0.5703125" style="177" customWidth="1"/>
    <col min="13644" max="13644" width="2.140625" style="177" customWidth="1"/>
    <col min="13645" max="13645" width="0.5703125" style="177" customWidth="1"/>
    <col min="13646" max="13646" width="2.140625" style="177" customWidth="1"/>
    <col min="13647" max="13647" width="0.5703125" style="177" customWidth="1"/>
    <col min="13648" max="13648" width="2.140625" style="177" customWidth="1"/>
    <col min="13649" max="13649" width="0.5703125" style="177" customWidth="1"/>
    <col min="13650" max="13650" width="2.140625" style="177" customWidth="1"/>
    <col min="13651" max="13651" width="0.5703125" style="177" customWidth="1"/>
    <col min="13652" max="13652" width="2.140625" style="177" customWidth="1"/>
    <col min="13653" max="13653" width="0.5703125" style="177" customWidth="1"/>
    <col min="13654" max="13654" width="1.7109375" style="177" customWidth="1"/>
    <col min="13655" max="13824" width="9.140625" style="177"/>
    <col min="13825" max="13825" width="0.7109375" style="177" customWidth="1"/>
    <col min="13826" max="13826" width="0.42578125" style="177" customWidth="1"/>
    <col min="13827" max="13827" width="0.5703125" style="177" customWidth="1"/>
    <col min="13828" max="13828" width="0.28515625" style="177" customWidth="1"/>
    <col min="13829" max="13829" width="3.42578125" style="177" customWidth="1"/>
    <col min="13830" max="13830" width="0.5703125" style="177" customWidth="1"/>
    <col min="13831" max="13850" width="0.710937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710937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140625" style="177" customWidth="1"/>
    <col min="13887" max="13887" width="0.5703125" style="177" customWidth="1"/>
    <col min="13888" max="13888" width="2.140625" style="177" customWidth="1"/>
    <col min="13889" max="13889" width="0.5703125" style="177" customWidth="1"/>
    <col min="13890" max="13890" width="2.140625" style="177" customWidth="1"/>
    <col min="13891" max="13891" width="0.5703125" style="177" customWidth="1"/>
    <col min="13892" max="13892" width="2.140625" style="177" customWidth="1"/>
    <col min="13893" max="13893" width="0.5703125" style="177" customWidth="1"/>
    <col min="13894" max="13894" width="2.140625" style="177" customWidth="1"/>
    <col min="13895" max="13895" width="0.5703125" style="177" customWidth="1"/>
    <col min="13896" max="13896" width="2.140625" style="177" customWidth="1"/>
    <col min="13897" max="13897" width="0.5703125" style="177" customWidth="1"/>
    <col min="13898" max="13898" width="2.140625" style="177" customWidth="1"/>
    <col min="13899" max="13899" width="0.5703125" style="177" customWidth="1"/>
    <col min="13900" max="13900" width="2.140625" style="177" customWidth="1"/>
    <col min="13901" max="13901" width="0.5703125" style="177" customWidth="1"/>
    <col min="13902" max="13902" width="2.140625" style="177" customWidth="1"/>
    <col min="13903" max="13903" width="0.5703125" style="177" customWidth="1"/>
    <col min="13904" max="13904" width="2.140625" style="177" customWidth="1"/>
    <col min="13905" max="13905" width="0.5703125" style="177" customWidth="1"/>
    <col min="13906" max="13906" width="2.140625" style="177" customWidth="1"/>
    <col min="13907" max="13907" width="0.5703125" style="177" customWidth="1"/>
    <col min="13908" max="13908" width="2.140625" style="177" customWidth="1"/>
    <col min="13909" max="13909" width="0.5703125" style="177" customWidth="1"/>
    <col min="13910" max="13910" width="1.7109375" style="177" customWidth="1"/>
    <col min="13911" max="14080" width="9.140625" style="177"/>
    <col min="14081" max="14081" width="0.7109375" style="177" customWidth="1"/>
    <col min="14082" max="14082" width="0.42578125" style="177" customWidth="1"/>
    <col min="14083" max="14083" width="0.5703125" style="177" customWidth="1"/>
    <col min="14084" max="14084" width="0.28515625" style="177" customWidth="1"/>
    <col min="14085" max="14085" width="3.42578125" style="177" customWidth="1"/>
    <col min="14086" max="14086" width="0.5703125" style="177" customWidth="1"/>
    <col min="14087" max="14106" width="0.710937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710937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140625" style="177" customWidth="1"/>
    <col min="14143" max="14143" width="0.5703125" style="177" customWidth="1"/>
    <col min="14144" max="14144" width="2.140625" style="177" customWidth="1"/>
    <col min="14145" max="14145" width="0.5703125" style="177" customWidth="1"/>
    <col min="14146" max="14146" width="2.140625" style="177" customWidth="1"/>
    <col min="14147" max="14147" width="0.5703125" style="177" customWidth="1"/>
    <col min="14148" max="14148" width="2.140625" style="177" customWidth="1"/>
    <col min="14149" max="14149" width="0.5703125" style="177" customWidth="1"/>
    <col min="14150" max="14150" width="2.140625" style="177" customWidth="1"/>
    <col min="14151" max="14151" width="0.5703125" style="177" customWidth="1"/>
    <col min="14152" max="14152" width="2.140625" style="177" customWidth="1"/>
    <col min="14153" max="14153" width="0.5703125" style="177" customWidth="1"/>
    <col min="14154" max="14154" width="2.140625" style="177" customWidth="1"/>
    <col min="14155" max="14155" width="0.5703125" style="177" customWidth="1"/>
    <col min="14156" max="14156" width="2.140625" style="177" customWidth="1"/>
    <col min="14157" max="14157" width="0.5703125" style="177" customWidth="1"/>
    <col min="14158" max="14158" width="2.140625" style="177" customWidth="1"/>
    <col min="14159" max="14159" width="0.5703125" style="177" customWidth="1"/>
    <col min="14160" max="14160" width="2.140625" style="177" customWidth="1"/>
    <col min="14161" max="14161" width="0.5703125" style="177" customWidth="1"/>
    <col min="14162" max="14162" width="2.140625" style="177" customWidth="1"/>
    <col min="14163" max="14163" width="0.5703125" style="177" customWidth="1"/>
    <col min="14164" max="14164" width="2.140625" style="177" customWidth="1"/>
    <col min="14165" max="14165" width="0.5703125" style="177" customWidth="1"/>
    <col min="14166" max="14166" width="1.7109375" style="177" customWidth="1"/>
    <col min="14167" max="14336" width="9.140625" style="177"/>
    <col min="14337" max="14337" width="0.7109375" style="177" customWidth="1"/>
    <col min="14338" max="14338" width="0.42578125" style="177" customWidth="1"/>
    <col min="14339" max="14339" width="0.5703125" style="177" customWidth="1"/>
    <col min="14340" max="14340" width="0.28515625" style="177" customWidth="1"/>
    <col min="14341" max="14341" width="3.42578125" style="177" customWidth="1"/>
    <col min="14342" max="14342" width="0.5703125" style="177" customWidth="1"/>
    <col min="14343" max="14362" width="0.710937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710937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140625" style="177" customWidth="1"/>
    <col min="14399" max="14399" width="0.5703125" style="177" customWidth="1"/>
    <col min="14400" max="14400" width="2.140625" style="177" customWidth="1"/>
    <col min="14401" max="14401" width="0.5703125" style="177" customWidth="1"/>
    <col min="14402" max="14402" width="2.140625" style="177" customWidth="1"/>
    <col min="14403" max="14403" width="0.5703125" style="177" customWidth="1"/>
    <col min="14404" max="14404" width="2.140625" style="177" customWidth="1"/>
    <col min="14405" max="14405" width="0.5703125" style="177" customWidth="1"/>
    <col min="14406" max="14406" width="2.140625" style="177" customWidth="1"/>
    <col min="14407" max="14407" width="0.5703125" style="177" customWidth="1"/>
    <col min="14408" max="14408" width="2.140625" style="177" customWidth="1"/>
    <col min="14409" max="14409" width="0.5703125" style="177" customWidth="1"/>
    <col min="14410" max="14410" width="2.140625" style="177" customWidth="1"/>
    <col min="14411" max="14411" width="0.5703125" style="177" customWidth="1"/>
    <col min="14412" max="14412" width="2.140625" style="177" customWidth="1"/>
    <col min="14413" max="14413" width="0.5703125" style="177" customWidth="1"/>
    <col min="14414" max="14414" width="2.140625" style="177" customWidth="1"/>
    <col min="14415" max="14415" width="0.5703125" style="177" customWidth="1"/>
    <col min="14416" max="14416" width="2.140625" style="177" customWidth="1"/>
    <col min="14417" max="14417" width="0.5703125" style="177" customWidth="1"/>
    <col min="14418" max="14418" width="2.140625" style="177" customWidth="1"/>
    <col min="14419" max="14419" width="0.5703125" style="177" customWidth="1"/>
    <col min="14420" max="14420" width="2.140625" style="177" customWidth="1"/>
    <col min="14421" max="14421" width="0.5703125" style="177" customWidth="1"/>
    <col min="14422" max="14422" width="1.7109375" style="177" customWidth="1"/>
    <col min="14423" max="14592" width="9.140625" style="177"/>
    <col min="14593" max="14593" width="0.7109375" style="177" customWidth="1"/>
    <col min="14594" max="14594" width="0.42578125" style="177" customWidth="1"/>
    <col min="14595" max="14595" width="0.5703125" style="177" customWidth="1"/>
    <col min="14596" max="14596" width="0.28515625" style="177" customWidth="1"/>
    <col min="14597" max="14597" width="3.42578125" style="177" customWidth="1"/>
    <col min="14598" max="14598" width="0.5703125" style="177" customWidth="1"/>
    <col min="14599" max="14618" width="0.710937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710937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140625" style="177" customWidth="1"/>
    <col min="14655" max="14655" width="0.5703125" style="177" customWidth="1"/>
    <col min="14656" max="14656" width="2.140625" style="177" customWidth="1"/>
    <col min="14657" max="14657" width="0.5703125" style="177" customWidth="1"/>
    <col min="14658" max="14658" width="2.140625" style="177" customWidth="1"/>
    <col min="14659" max="14659" width="0.5703125" style="177" customWidth="1"/>
    <col min="14660" max="14660" width="2.140625" style="177" customWidth="1"/>
    <col min="14661" max="14661" width="0.5703125" style="177" customWidth="1"/>
    <col min="14662" max="14662" width="2.140625" style="177" customWidth="1"/>
    <col min="14663" max="14663" width="0.5703125" style="177" customWidth="1"/>
    <col min="14664" max="14664" width="2.140625" style="177" customWidth="1"/>
    <col min="14665" max="14665" width="0.5703125" style="177" customWidth="1"/>
    <col min="14666" max="14666" width="2.140625" style="177" customWidth="1"/>
    <col min="14667" max="14667" width="0.5703125" style="177" customWidth="1"/>
    <col min="14668" max="14668" width="2.140625" style="177" customWidth="1"/>
    <col min="14669" max="14669" width="0.5703125" style="177" customWidth="1"/>
    <col min="14670" max="14670" width="2.140625" style="177" customWidth="1"/>
    <col min="14671" max="14671" width="0.5703125" style="177" customWidth="1"/>
    <col min="14672" max="14672" width="2.140625" style="177" customWidth="1"/>
    <col min="14673" max="14673" width="0.5703125" style="177" customWidth="1"/>
    <col min="14674" max="14674" width="2.140625" style="177" customWidth="1"/>
    <col min="14675" max="14675" width="0.5703125" style="177" customWidth="1"/>
    <col min="14676" max="14676" width="2.140625" style="177" customWidth="1"/>
    <col min="14677" max="14677" width="0.5703125" style="177" customWidth="1"/>
    <col min="14678" max="14678" width="1.7109375" style="177" customWidth="1"/>
    <col min="14679" max="14848" width="9.140625" style="177"/>
    <col min="14849" max="14849" width="0.7109375" style="177" customWidth="1"/>
    <col min="14850" max="14850" width="0.42578125" style="177" customWidth="1"/>
    <col min="14851" max="14851" width="0.5703125" style="177" customWidth="1"/>
    <col min="14852" max="14852" width="0.28515625" style="177" customWidth="1"/>
    <col min="14853" max="14853" width="3.42578125" style="177" customWidth="1"/>
    <col min="14854" max="14854" width="0.5703125" style="177" customWidth="1"/>
    <col min="14855" max="14874" width="0.710937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710937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140625" style="177" customWidth="1"/>
    <col min="14911" max="14911" width="0.5703125" style="177" customWidth="1"/>
    <col min="14912" max="14912" width="2.140625" style="177" customWidth="1"/>
    <col min="14913" max="14913" width="0.5703125" style="177" customWidth="1"/>
    <col min="14914" max="14914" width="2.140625" style="177" customWidth="1"/>
    <col min="14915" max="14915" width="0.5703125" style="177" customWidth="1"/>
    <col min="14916" max="14916" width="2.140625" style="177" customWidth="1"/>
    <col min="14917" max="14917" width="0.5703125" style="177" customWidth="1"/>
    <col min="14918" max="14918" width="2.140625" style="177" customWidth="1"/>
    <col min="14919" max="14919" width="0.5703125" style="177" customWidth="1"/>
    <col min="14920" max="14920" width="2.140625" style="177" customWidth="1"/>
    <col min="14921" max="14921" width="0.5703125" style="177" customWidth="1"/>
    <col min="14922" max="14922" width="2.140625" style="177" customWidth="1"/>
    <col min="14923" max="14923" width="0.5703125" style="177" customWidth="1"/>
    <col min="14924" max="14924" width="2.140625" style="177" customWidth="1"/>
    <col min="14925" max="14925" width="0.5703125" style="177" customWidth="1"/>
    <col min="14926" max="14926" width="2.140625" style="177" customWidth="1"/>
    <col min="14927" max="14927" width="0.5703125" style="177" customWidth="1"/>
    <col min="14928" max="14928" width="2.140625" style="177" customWidth="1"/>
    <col min="14929" max="14929" width="0.5703125" style="177" customWidth="1"/>
    <col min="14930" max="14930" width="2.140625" style="177" customWidth="1"/>
    <col min="14931" max="14931" width="0.5703125" style="177" customWidth="1"/>
    <col min="14932" max="14932" width="2.140625" style="177" customWidth="1"/>
    <col min="14933" max="14933" width="0.5703125" style="177" customWidth="1"/>
    <col min="14934" max="14934" width="1.7109375" style="177" customWidth="1"/>
    <col min="14935" max="15104" width="9.140625" style="177"/>
    <col min="15105" max="15105" width="0.7109375" style="177" customWidth="1"/>
    <col min="15106" max="15106" width="0.42578125" style="177" customWidth="1"/>
    <col min="15107" max="15107" width="0.5703125" style="177" customWidth="1"/>
    <col min="15108" max="15108" width="0.28515625" style="177" customWidth="1"/>
    <col min="15109" max="15109" width="3.42578125" style="177" customWidth="1"/>
    <col min="15110" max="15110" width="0.5703125" style="177" customWidth="1"/>
    <col min="15111" max="15130" width="0.710937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710937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140625" style="177" customWidth="1"/>
    <col min="15167" max="15167" width="0.5703125" style="177" customWidth="1"/>
    <col min="15168" max="15168" width="2.140625" style="177" customWidth="1"/>
    <col min="15169" max="15169" width="0.5703125" style="177" customWidth="1"/>
    <col min="15170" max="15170" width="2.140625" style="177" customWidth="1"/>
    <col min="15171" max="15171" width="0.5703125" style="177" customWidth="1"/>
    <col min="15172" max="15172" width="2.140625" style="177" customWidth="1"/>
    <col min="15173" max="15173" width="0.5703125" style="177" customWidth="1"/>
    <col min="15174" max="15174" width="2.140625" style="177" customWidth="1"/>
    <col min="15175" max="15175" width="0.5703125" style="177" customWidth="1"/>
    <col min="15176" max="15176" width="2.140625" style="177" customWidth="1"/>
    <col min="15177" max="15177" width="0.5703125" style="177" customWidth="1"/>
    <col min="15178" max="15178" width="2.140625" style="177" customWidth="1"/>
    <col min="15179" max="15179" width="0.5703125" style="177" customWidth="1"/>
    <col min="15180" max="15180" width="2.140625" style="177" customWidth="1"/>
    <col min="15181" max="15181" width="0.5703125" style="177" customWidth="1"/>
    <col min="15182" max="15182" width="2.140625" style="177" customWidth="1"/>
    <col min="15183" max="15183" width="0.5703125" style="177" customWidth="1"/>
    <col min="15184" max="15184" width="2.140625" style="177" customWidth="1"/>
    <col min="15185" max="15185" width="0.5703125" style="177" customWidth="1"/>
    <col min="15186" max="15186" width="2.140625" style="177" customWidth="1"/>
    <col min="15187" max="15187" width="0.5703125" style="177" customWidth="1"/>
    <col min="15188" max="15188" width="2.140625" style="177" customWidth="1"/>
    <col min="15189" max="15189" width="0.5703125" style="177" customWidth="1"/>
    <col min="15190" max="15190" width="1.7109375" style="177" customWidth="1"/>
    <col min="15191" max="15360" width="9.140625" style="177"/>
    <col min="15361" max="15361" width="0.7109375" style="177" customWidth="1"/>
    <col min="15362" max="15362" width="0.42578125" style="177" customWidth="1"/>
    <col min="15363" max="15363" width="0.5703125" style="177" customWidth="1"/>
    <col min="15364" max="15364" width="0.28515625" style="177" customWidth="1"/>
    <col min="15365" max="15365" width="3.42578125" style="177" customWidth="1"/>
    <col min="15366" max="15366" width="0.5703125" style="177" customWidth="1"/>
    <col min="15367" max="15386" width="0.710937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710937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140625" style="177" customWidth="1"/>
    <col min="15423" max="15423" width="0.5703125" style="177" customWidth="1"/>
    <col min="15424" max="15424" width="2.140625" style="177" customWidth="1"/>
    <col min="15425" max="15425" width="0.5703125" style="177" customWidth="1"/>
    <col min="15426" max="15426" width="2.140625" style="177" customWidth="1"/>
    <col min="15427" max="15427" width="0.5703125" style="177" customWidth="1"/>
    <col min="15428" max="15428" width="2.140625" style="177" customWidth="1"/>
    <col min="15429" max="15429" width="0.5703125" style="177" customWidth="1"/>
    <col min="15430" max="15430" width="2.140625" style="177" customWidth="1"/>
    <col min="15431" max="15431" width="0.5703125" style="177" customWidth="1"/>
    <col min="15432" max="15432" width="2.140625" style="177" customWidth="1"/>
    <col min="15433" max="15433" width="0.5703125" style="177" customWidth="1"/>
    <col min="15434" max="15434" width="2.140625" style="177" customWidth="1"/>
    <col min="15435" max="15435" width="0.5703125" style="177" customWidth="1"/>
    <col min="15436" max="15436" width="2.140625" style="177" customWidth="1"/>
    <col min="15437" max="15437" width="0.5703125" style="177" customWidth="1"/>
    <col min="15438" max="15438" width="2.140625" style="177" customWidth="1"/>
    <col min="15439" max="15439" width="0.5703125" style="177" customWidth="1"/>
    <col min="15440" max="15440" width="2.140625" style="177" customWidth="1"/>
    <col min="15441" max="15441" width="0.5703125" style="177" customWidth="1"/>
    <col min="15442" max="15442" width="2.140625" style="177" customWidth="1"/>
    <col min="15443" max="15443" width="0.5703125" style="177" customWidth="1"/>
    <col min="15444" max="15444" width="2.140625" style="177" customWidth="1"/>
    <col min="15445" max="15445" width="0.5703125" style="177" customWidth="1"/>
    <col min="15446" max="15446" width="1.7109375" style="177" customWidth="1"/>
    <col min="15447" max="15616" width="9.140625" style="177"/>
    <col min="15617" max="15617" width="0.7109375" style="177" customWidth="1"/>
    <col min="15618" max="15618" width="0.42578125" style="177" customWidth="1"/>
    <col min="15619" max="15619" width="0.5703125" style="177" customWidth="1"/>
    <col min="15620" max="15620" width="0.28515625" style="177" customWidth="1"/>
    <col min="15621" max="15621" width="3.42578125" style="177" customWidth="1"/>
    <col min="15622" max="15622" width="0.5703125" style="177" customWidth="1"/>
    <col min="15623" max="15642" width="0.710937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710937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140625" style="177" customWidth="1"/>
    <col min="15679" max="15679" width="0.5703125" style="177" customWidth="1"/>
    <col min="15680" max="15680" width="2.140625" style="177" customWidth="1"/>
    <col min="15681" max="15681" width="0.5703125" style="177" customWidth="1"/>
    <col min="15682" max="15682" width="2.140625" style="177" customWidth="1"/>
    <col min="15683" max="15683" width="0.5703125" style="177" customWidth="1"/>
    <col min="15684" max="15684" width="2.140625" style="177" customWidth="1"/>
    <col min="15685" max="15685" width="0.5703125" style="177" customWidth="1"/>
    <col min="15686" max="15686" width="2.140625" style="177" customWidth="1"/>
    <col min="15687" max="15687" width="0.5703125" style="177" customWidth="1"/>
    <col min="15688" max="15688" width="2.140625" style="177" customWidth="1"/>
    <col min="15689" max="15689" width="0.5703125" style="177" customWidth="1"/>
    <col min="15690" max="15690" width="2.140625" style="177" customWidth="1"/>
    <col min="15691" max="15691" width="0.5703125" style="177" customWidth="1"/>
    <col min="15692" max="15692" width="2.140625" style="177" customWidth="1"/>
    <col min="15693" max="15693" width="0.5703125" style="177" customWidth="1"/>
    <col min="15694" max="15694" width="2.140625" style="177" customWidth="1"/>
    <col min="15695" max="15695" width="0.5703125" style="177" customWidth="1"/>
    <col min="15696" max="15696" width="2.140625" style="177" customWidth="1"/>
    <col min="15697" max="15697" width="0.5703125" style="177" customWidth="1"/>
    <col min="15698" max="15698" width="2.140625" style="177" customWidth="1"/>
    <col min="15699" max="15699" width="0.5703125" style="177" customWidth="1"/>
    <col min="15700" max="15700" width="2.140625" style="177" customWidth="1"/>
    <col min="15701" max="15701" width="0.5703125" style="177" customWidth="1"/>
    <col min="15702" max="15702" width="1.7109375" style="177" customWidth="1"/>
    <col min="15703" max="15872" width="9.140625" style="177"/>
    <col min="15873" max="15873" width="0.7109375" style="177" customWidth="1"/>
    <col min="15874" max="15874" width="0.42578125" style="177" customWidth="1"/>
    <col min="15875" max="15875" width="0.5703125" style="177" customWidth="1"/>
    <col min="15876" max="15876" width="0.28515625" style="177" customWidth="1"/>
    <col min="15877" max="15877" width="3.42578125" style="177" customWidth="1"/>
    <col min="15878" max="15878" width="0.5703125" style="177" customWidth="1"/>
    <col min="15879" max="15898" width="0.710937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710937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140625" style="177" customWidth="1"/>
    <col min="15935" max="15935" width="0.5703125" style="177" customWidth="1"/>
    <col min="15936" max="15936" width="2.140625" style="177" customWidth="1"/>
    <col min="15937" max="15937" width="0.5703125" style="177" customWidth="1"/>
    <col min="15938" max="15938" width="2.140625" style="177" customWidth="1"/>
    <col min="15939" max="15939" width="0.5703125" style="177" customWidth="1"/>
    <col min="15940" max="15940" width="2.140625" style="177" customWidth="1"/>
    <col min="15941" max="15941" width="0.5703125" style="177" customWidth="1"/>
    <col min="15942" max="15942" width="2.140625" style="177" customWidth="1"/>
    <col min="15943" max="15943" width="0.5703125" style="177" customWidth="1"/>
    <col min="15944" max="15944" width="2.140625" style="177" customWidth="1"/>
    <col min="15945" max="15945" width="0.5703125" style="177" customWidth="1"/>
    <col min="15946" max="15946" width="2.140625" style="177" customWidth="1"/>
    <col min="15947" max="15947" width="0.5703125" style="177" customWidth="1"/>
    <col min="15948" max="15948" width="2.140625" style="177" customWidth="1"/>
    <col min="15949" max="15949" width="0.5703125" style="177" customWidth="1"/>
    <col min="15950" max="15950" width="2.140625" style="177" customWidth="1"/>
    <col min="15951" max="15951" width="0.5703125" style="177" customWidth="1"/>
    <col min="15952" max="15952" width="2.140625" style="177" customWidth="1"/>
    <col min="15953" max="15953" width="0.5703125" style="177" customWidth="1"/>
    <col min="15954" max="15954" width="2.140625" style="177" customWidth="1"/>
    <col min="15955" max="15955" width="0.5703125" style="177" customWidth="1"/>
    <col min="15956" max="15956" width="2.140625" style="177" customWidth="1"/>
    <col min="15957" max="15957" width="0.5703125" style="177" customWidth="1"/>
    <col min="15958" max="15958" width="1.7109375" style="177" customWidth="1"/>
    <col min="15959" max="16128" width="9.140625" style="177"/>
    <col min="16129" max="16129" width="0.7109375" style="177" customWidth="1"/>
    <col min="16130" max="16130" width="0.42578125" style="177" customWidth="1"/>
    <col min="16131" max="16131" width="0.5703125" style="177" customWidth="1"/>
    <col min="16132" max="16132" width="0.28515625" style="177" customWidth="1"/>
    <col min="16133" max="16133" width="3.42578125" style="177" customWidth="1"/>
    <col min="16134" max="16134" width="0.5703125" style="177" customWidth="1"/>
    <col min="16135" max="16154" width="0.710937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710937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140625" style="177" customWidth="1"/>
    <col min="16191" max="16191" width="0.5703125" style="177" customWidth="1"/>
    <col min="16192" max="16192" width="2.140625" style="177" customWidth="1"/>
    <col min="16193" max="16193" width="0.5703125" style="177" customWidth="1"/>
    <col min="16194" max="16194" width="2.140625" style="177" customWidth="1"/>
    <col min="16195" max="16195" width="0.5703125" style="177" customWidth="1"/>
    <col min="16196" max="16196" width="2.140625" style="177" customWidth="1"/>
    <col min="16197" max="16197" width="0.5703125" style="177" customWidth="1"/>
    <col min="16198" max="16198" width="2.140625" style="177" customWidth="1"/>
    <col min="16199" max="16199" width="0.5703125" style="177" customWidth="1"/>
    <col min="16200" max="16200" width="2.140625" style="177" customWidth="1"/>
    <col min="16201" max="16201" width="0.5703125" style="177" customWidth="1"/>
    <col min="16202" max="16202" width="2.140625" style="177" customWidth="1"/>
    <col min="16203" max="16203" width="0.5703125" style="177" customWidth="1"/>
    <col min="16204" max="16204" width="2.140625" style="177" customWidth="1"/>
    <col min="16205" max="16205" width="0.5703125" style="177" customWidth="1"/>
    <col min="16206" max="16206" width="2.140625" style="177" customWidth="1"/>
    <col min="16207" max="16207" width="0.5703125" style="177" customWidth="1"/>
    <col min="16208" max="16208" width="2.140625" style="177" customWidth="1"/>
    <col min="16209" max="16209" width="0.5703125" style="177" customWidth="1"/>
    <col min="16210" max="16210" width="2.140625" style="177" customWidth="1"/>
    <col min="16211" max="16211" width="0.5703125" style="177" customWidth="1"/>
    <col min="16212" max="16212" width="2.140625" style="177" customWidth="1"/>
    <col min="16213" max="16213" width="0.5703125" style="177" customWidth="1"/>
    <col min="16214" max="16214" width="1.7109375" style="177" customWidth="1"/>
    <col min="16215" max="16384" width="9.140625" style="177"/>
  </cols>
  <sheetData>
    <row r="1" spans="1:88" s="318" customFormat="1" ht="14.25" customHeight="1" thickBot="1">
      <c r="F1" s="51" t="s">
        <v>787</v>
      </c>
      <c r="G1" s="315"/>
      <c r="CJ1" s="177"/>
    </row>
    <row r="2" spans="1:88"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20"/>
      <c r="BT2" s="721"/>
      <c r="BU2" s="721"/>
      <c r="BV2" s="721"/>
      <c r="BW2" s="721"/>
      <c r="BX2" s="721"/>
      <c r="BY2" s="721"/>
      <c r="BZ2" s="721"/>
      <c r="CA2" s="721"/>
      <c r="CB2" s="721"/>
      <c r="CC2" s="721"/>
      <c r="CD2" s="721"/>
      <c r="CE2" s="325"/>
      <c r="CF2" s="325"/>
      <c r="CG2" s="325"/>
      <c r="CH2" s="325"/>
      <c r="CI2" s="325"/>
    </row>
    <row r="3" spans="1:88"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181"/>
      <c r="BT3" s="721"/>
      <c r="BU3" s="721"/>
      <c r="BV3" s="721"/>
      <c r="BW3" s="721"/>
      <c r="BX3" s="721"/>
      <c r="BY3" s="721"/>
      <c r="BZ3" s="721"/>
      <c r="CA3" s="721"/>
      <c r="CB3" s="721"/>
      <c r="CC3" s="721"/>
      <c r="CD3" s="721"/>
      <c r="CE3" s="325"/>
      <c r="CF3" s="325"/>
      <c r="CG3" s="325"/>
      <c r="CH3" s="325"/>
      <c r="CI3" s="325"/>
    </row>
    <row r="4" spans="1:88"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92" t="str">
        <f>'Závierka titulka'!$K$27</f>
        <v>0</v>
      </c>
      <c r="BM4" s="185"/>
      <c r="BN4" s="92" t="str">
        <f>'Závierka titulka'!$M$27</f>
        <v>2</v>
      </c>
      <c r="BO4" s="316"/>
      <c r="BP4" s="92" t="str">
        <f>'Závierka titulka'!$O$27</f>
        <v>3</v>
      </c>
      <c r="BQ4" s="316"/>
      <c r="BR4" s="92" t="str">
        <f>'Závierka titulka'!$Q$27</f>
        <v>6</v>
      </c>
      <c r="BS4" s="184"/>
      <c r="BT4" s="721"/>
      <c r="BU4" s="721"/>
      <c r="BV4" s="721"/>
      <c r="BW4" s="721"/>
      <c r="BX4" s="721"/>
      <c r="BY4" s="721"/>
      <c r="BZ4" s="721"/>
      <c r="CA4" s="721"/>
      <c r="CB4" s="721"/>
      <c r="CC4" s="721"/>
      <c r="CD4" s="721"/>
      <c r="CE4" s="173"/>
      <c r="CF4" s="186"/>
      <c r="CG4" s="187"/>
      <c r="CH4" s="188"/>
      <c r="CI4" s="188"/>
    </row>
    <row r="5" spans="1:88"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89"/>
      <c r="BM5" s="192"/>
      <c r="BN5" s="189"/>
      <c r="BO5" s="189"/>
      <c r="BP5" s="189"/>
      <c r="BQ5" s="189"/>
      <c r="BR5" s="189"/>
      <c r="BS5" s="190"/>
      <c r="BT5" s="721"/>
      <c r="BU5" s="721"/>
      <c r="BV5" s="721"/>
      <c r="BW5" s="721"/>
      <c r="BX5" s="721"/>
      <c r="BY5" s="721"/>
      <c r="BZ5" s="721"/>
      <c r="CA5" s="721"/>
      <c r="CB5" s="721"/>
      <c r="CC5" s="721"/>
      <c r="CD5" s="721"/>
      <c r="CE5" s="173"/>
      <c r="CF5" s="325"/>
      <c r="CG5" s="193"/>
      <c r="CH5" s="188"/>
      <c r="CI5" s="188"/>
    </row>
    <row r="6" spans="1:88"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7"/>
      <c r="BX6" s="197"/>
      <c r="BY6" s="197"/>
      <c r="BZ6" s="197"/>
      <c r="CA6" s="197"/>
      <c r="CB6" s="197"/>
      <c r="CC6" s="197"/>
      <c r="CD6" s="197"/>
      <c r="CE6" s="197"/>
      <c r="CF6" s="197"/>
      <c r="CG6" s="197"/>
      <c r="CH6" s="325"/>
      <c r="CI6" s="325"/>
    </row>
    <row r="7" spans="1:88" ht="12.75" customHeight="1" thickBot="1">
      <c r="A7" s="173"/>
      <c r="B7" s="325"/>
      <c r="C7" s="178"/>
      <c r="D7" s="178"/>
      <c r="E7" s="734" t="str">
        <f>Index!C410</f>
        <v>Ozna-čenie</v>
      </c>
      <c r="F7" s="735"/>
      <c r="G7" s="328"/>
      <c r="H7" s="334"/>
      <c r="I7" s="334"/>
      <c r="J7" s="334"/>
      <c r="K7" s="334"/>
      <c r="L7" s="334"/>
      <c r="M7" s="334"/>
      <c r="N7" s="334"/>
      <c r="O7" s="334"/>
      <c r="P7" s="334"/>
      <c r="Q7" s="334"/>
      <c r="R7" s="334"/>
      <c r="S7" s="334"/>
      <c r="T7" s="334"/>
      <c r="U7" s="334"/>
      <c r="V7" s="334"/>
      <c r="W7" s="238"/>
      <c r="X7" s="238"/>
      <c r="Y7" s="238"/>
      <c r="Z7" s="239"/>
      <c r="AA7" s="238"/>
      <c r="AB7" s="238"/>
      <c r="AC7" s="239"/>
      <c r="AD7" s="737" t="str">
        <f>Index!C414</f>
        <v>Bežné účtovné obdobie</v>
      </c>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688" t="str">
        <f>Index!C415</f>
        <v>Bezprostredne predchádzajúce účtovné obdobie</v>
      </c>
      <c r="BS7" s="688"/>
      <c r="BT7" s="688"/>
      <c r="BU7" s="688"/>
      <c r="BV7" s="688"/>
      <c r="BW7" s="688"/>
      <c r="BX7" s="688"/>
      <c r="BY7" s="688"/>
      <c r="BZ7" s="688"/>
      <c r="CA7" s="688"/>
      <c r="CB7" s="688"/>
      <c r="CC7" s="688"/>
      <c r="CD7" s="688"/>
      <c r="CE7" s="688"/>
      <c r="CF7" s="688"/>
      <c r="CG7" s="688"/>
      <c r="CH7" s="325"/>
    </row>
    <row r="8" spans="1:88" ht="5.0999999999999996" customHeight="1" thickBot="1">
      <c r="A8" s="173"/>
      <c r="B8" s="690"/>
      <c r="C8" s="690"/>
      <c r="D8" s="690"/>
      <c r="E8" s="736"/>
      <c r="F8" s="677"/>
      <c r="G8" s="691" t="str">
        <f>Index!C411</f>
        <v>STRANA AKTÍV</v>
      </c>
      <c r="H8" s="691"/>
      <c r="I8" s="691"/>
      <c r="J8" s="691"/>
      <c r="K8" s="691"/>
      <c r="L8" s="691"/>
      <c r="M8" s="691"/>
      <c r="N8" s="691"/>
      <c r="O8" s="691"/>
      <c r="P8" s="691"/>
      <c r="Q8" s="691"/>
      <c r="R8" s="691"/>
      <c r="S8" s="691"/>
      <c r="T8" s="691"/>
      <c r="U8" s="691"/>
      <c r="V8" s="691"/>
      <c r="W8" s="691"/>
      <c r="X8" s="691"/>
      <c r="Y8" s="691"/>
      <c r="Z8" s="691"/>
      <c r="AA8" s="317"/>
      <c r="AB8" s="317"/>
      <c r="AC8" s="240"/>
      <c r="AD8" s="737"/>
      <c r="AE8" s="737"/>
      <c r="AF8" s="737"/>
      <c r="AG8" s="737"/>
      <c r="AH8" s="737"/>
      <c r="AI8" s="737"/>
      <c r="AJ8" s="737"/>
      <c r="AK8" s="737"/>
      <c r="AL8" s="737"/>
      <c r="AM8" s="737"/>
      <c r="AN8" s="737"/>
      <c r="AO8" s="737"/>
      <c r="AP8" s="737"/>
      <c r="AQ8" s="737"/>
      <c r="AR8" s="737"/>
      <c r="AS8" s="737"/>
      <c r="AT8" s="737"/>
      <c r="AU8" s="737"/>
      <c r="AV8" s="737"/>
      <c r="AW8" s="737"/>
      <c r="AX8" s="737"/>
      <c r="AY8" s="737"/>
      <c r="AZ8" s="737"/>
      <c r="BA8" s="737"/>
      <c r="BB8" s="737"/>
      <c r="BC8" s="737"/>
      <c r="BD8" s="737"/>
      <c r="BE8" s="737"/>
      <c r="BF8" s="737"/>
      <c r="BG8" s="737"/>
      <c r="BH8" s="737"/>
      <c r="BI8" s="737"/>
      <c r="BJ8" s="737"/>
      <c r="BK8" s="737"/>
      <c r="BL8" s="737"/>
      <c r="BM8" s="737"/>
      <c r="BN8" s="737"/>
      <c r="BO8" s="737"/>
      <c r="BP8" s="737"/>
      <c r="BQ8" s="737"/>
      <c r="BR8" s="688"/>
      <c r="BS8" s="688"/>
      <c r="BT8" s="688"/>
      <c r="BU8" s="688"/>
      <c r="BV8" s="688"/>
      <c r="BW8" s="688"/>
      <c r="BX8" s="688"/>
      <c r="BY8" s="688"/>
      <c r="BZ8" s="688"/>
      <c r="CA8" s="688"/>
      <c r="CB8" s="688"/>
      <c r="CC8" s="688"/>
      <c r="CD8" s="688"/>
      <c r="CE8" s="688"/>
      <c r="CF8" s="688"/>
      <c r="CG8" s="688"/>
    </row>
    <row r="9" spans="1:88" s="203" customFormat="1" ht="6.95" customHeight="1" thickBot="1">
      <c r="A9" s="173"/>
      <c r="B9" s="693"/>
      <c r="C9" s="693"/>
      <c r="D9" s="690"/>
      <c r="E9" s="736"/>
      <c r="F9" s="677"/>
      <c r="G9" s="691"/>
      <c r="H9" s="691"/>
      <c r="I9" s="691"/>
      <c r="J9" s="691"/>
      <c r="K9" s="691"/>
      <c r="L9" s="691"/>
      <c r="M9" s="691"/>
      <c r="N9" s="691"/>
      <c r="O9" s="691"/>
      <c r="P9" s="691"/>
      <c r="Q9" s="691"/>
      <c r="R9" s="691"/>
      <c r="S9" s="691"/>
      <c r="T9" s="691"/>
      <c r="U9" s="691"/>
      <c r="V9" s="691"/>
      <c r="W9" s="691"/>
      <c r="X9" s="691"/>
      <c r="Y9" s="691"/>
      <c r="Z9" s="691"/>
      <c r="AA9" s="738" t="str">
        <f>Index!C412</f>
        <v>Číslo</v>
      </c>
      <c r="AB9" s="738"/>
      <c r="AC9" s="738"/>
      <c r="AD9" s="696" t="s">
        <v>769</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88"/>
      <c r="BS9" s="688"/>
      <c r="BT9" s="688"/>
      <c r="BU9" s="688"/>
      <c r="BV9" s="688"/>
      <c r="BW9" s="688"/>
      <c r="BX9" s="688"/>
      <c r="BY9" s="688"/>
      <c r="BZ9" s="688"/>
      <c r="CA9" s="688"/>
      <c r="CB9" s="688"/>
      <c r="CC9" s="688"/>
      <c r="CD9" s="688"/>
      <c r="CE9" s="688"/>
      <c r="CF9" s="688"/>
      <c r="CG9" s="688"/>
      <c r="CH9" s="690"/>
    </row>
    <row r="10" spans="1:88" s="203" customFormat="1" ht="6.95" customHeight="1">
      <c r="A10" s="173"/>
      <c r="B10" s="693"/>
      <c r="C10" s="693"/>
      <c r="D10" s="690"/>
      <c r="E10" s="736"/>
      <c r="F10" s="677"/>
      <c r="G10" s="204"/>
      <c r="H10" s="183"/>
      <c r="I10" s="183"/>
      <c r="J10" s="183"/>
      <c r="K10" s="183"/>
      <c r="L10" s="183"/>
      <c r="M10" s="183"/>
      <c r="N10" s="183"/>
      <c r="O10" s="183"/>
      <c r="P10" s="183"/>
      <c r="Q10" s="183"/>
      <c r="R10" s="183"/>
      <c r="S10" s="183"/>
      <c r="T10" s="183"/>
      <c r="U10" s="183"/>
      <c r="V10" s="183"/>
      <c r="W10" s="183"/>
      <c r="X10" s="183"/>
      <c r="Y10" s="183"/>
      <c r="Z10" s="205"/>
      <c r="AA10" s="733" t="str">
        <f>Index!C413</f>
        <v xml:space="preserve"> riadku</v>
      </c>
      <c r="AB10" s="733"/>
      <c r="AC10" s="733"/>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88"/>
      <c r="BS10" s="688"/>
      <c r="BT10" s="688"/>
      <c r="BU10" s="688"/>
      <c r="BV10" s="688"/>
      <c r="BW10" s="688"/>
      <c r="BX10" s="688"/>
      <c r="BY10" s="688"/>
      <c r="BZ10" s="688"/>
      <c r="CA10" s="688"/>
      <c r="CB10" s="688"/>
      <c r="CC10" s="688"/>
      <c r="CD10" s="688"/>
      <c r="CE10" s="688"/>
      <c r="CF10" s="688"/>
      <c r="CG10" s="688"/>
      <c r="CH10" s="690"/>
    </row>
    <row r="11" spans="1:88" s="206" customFormat="1" ht="15" customHeight="1">
      <c r="A11" s="173"/>
      <c r="B11" s="693"/>
      <c r="C11" s="693"/>
      <c r="D11" s="690"/>
      <c r="E11" s="701" t="s">
        <v>8</v>
      </c>
      <c r="F11" s="701"/>
      <c r="G11" s="702" t="s">
        <v>9</v>
      </c>
      <c r="H11" s="702"/>
      <c r="I11" s="702"/>
      <c r="J11" s="702"/>
      <c r="K11" s="702"/>
      <c r="L11" s="702"/>
      <c r="M11" s="702"/>
      <c r="N11" s="702"/>
      <c r="O11" s="702"/>
      <c r="P11" s="702"/>
      <c r="Q11" s="702"/>
      <c r="R11" s="702"/>
      <c r="S11" s="702"/>
      <c r="T11" s="702"/>
      <c r="U11" s="702"/>
      <c r="V11" s="702"/>
      <c r="W11" s="702"/>
      <c r="X11" s="702"/>
      <c r="Y11" s="702"/>
      <c r="Z11" s="702"/>
      <c r="AA11" s="637" t="s">
        <v>10</v>
      </c>
      <c r="AB11" s="637"/>
      <c r="AC11" s="637"/>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3" t="str">
        <f>Index!C419</f>
        <v>Netto   3</v>
      </c>
      <c r="BS11" s="703"/>
      <c r="BT11" s="703"/>
      <c r="BU11" s="703"/>
      <c r="BV11" s="703"/>
      <c r="BW11" s="703"/>
      <c r="BX11" s="703"/>
      <c r="BY11" s="703"/>
      <c r="BZ11" s="703"/>
      <c r="CA11" s="703"/>
      <c r="CB11" s="703"/>
      <c r="CC11" s="703"/>
      <c r="CD11" s="703"/>
      <c r="CE11" s="703"/>
      <c r="CF11" s="703"/>
      <c r="CG11" s="703"/>
      <c r="CH11" s="690"/>
    </row>
    <row r="12" spans="1:88" s="206" customFormat="1" ht="3" customHeight="1">
      <c r="A12" s="173"/>
      <c r="B12" s="693"/>
      <c r="C12" s="693"/>
      <c r="D12" s="690"/>
      <c r="E12" s="669" t="s">
        <v>777</v>
      </c>
      <c r="F12" s="669"/>
      <c r="G12" s="654"/>
      <c r="H12" s="656" t="str">
        <f>Index!C66</f>
        <v>Pestovateľské celky trvalých porastov (025) - /085, 092A/</v>
      </c>
      <c r="I12" s="656"/>
      <c r="J12" s="656"/>
      <c r="K12" s="656"/>
      <c r="L12" s="656"/>
      <c r="M12" s="656"/>
      <c r="N12" s="656"/>
      <c r="O12" s="656"/>
      <c r="P12" s="656"/>
      <c r="Q12" s="656"/>
      <c r="R12" s="656"/>
      <c r="S12" s="656"/>
      <c r="T12" s="656"/>
      <c r="U12" s="656"/>
      <c r="V12" s="656"/>
      <c r="W12" s="656"/>
      <c r="X12" s="656"/>
      <c r="Y12" s="656"/>
      <c r="Z12" s="656"/>
      <c r="AA12" s="658" t="s">
        <v>788</v>
      </c>
      <c r="AB12" s="658"/>
      <c r="AC12" s="658"/>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6"/>
      <c r="BB12" s="636"/>
      <c r="BC12" s="636"/>
      <c r="BD12" s="636"/>
      <c r="BE12" s="636"/>
      <c r="BF12" s="636"/>
      <c r="BG12" s="636"/>
      <c r="BH12" s="636"/>
      <c r="BI12" s="636"/>
      <c r="BJ12" s="636"/>
      <c r="BK12" s="636"/>
      <c r="BL12" s="636"/>
      <c r="BM12" s="636"/>
      <c r="BN12" s="636"/>
      <c r="BO12" s="636"/>
      <c r="BP12" s="636"/>
      <c r="BQ12" s="636"/>
      <c r="BR12" s="207"/>
      <c r="BS12" s="207"/>
      <c r="BT12" s="207"/>
      <c r="BU12" s="207"/>
      <c r="BV12" s="207"/>
      <c r="BW12" s="208"/>
      <c r="BX12" s="207"/>
      <c r="BY12" s="207"/>
      <c r="BZ12" s="207"/>
      <c r="CA12" s="207"/>
      <c r="CB12" s="207"/>
      <c r="CC12" s="207"/>
      <c r="CD12" s="207"/>
      <c r="CE12" s="207"/>
      <c r="CF12" s="207"/>
      <c r="CG12" s="241"/>
      <c r="CH12" s="690"/>
    </row>
    <row r="13" spans="1:88" s="206" customFormat="1" ht="3" customHeight="1">
      <c r="A13" s="173"/>
      <c r="B13" s="693"/>
      <c r="C13" s="693"/>
      <c r="D13" s="690"/>
      <c r="E13" s="669"/>
      <c r="F13" s="669"/>
      <c r="G13" s="654"/>
      <c r="H13" s="656"/>
      <c r="I13" s="656"/>
      <c r="J13" s="656"/>
      <c r="K13" s="656"/>
      <c r="L13" s="656"/>
      <c r="M13" s="656"/>
      <c r="N13" s="656"/>
      <c r="O13" s="656"/>
      <c r="P13" s="656"/>
      <c r="Q13" s="656"/>
      <c r="R13" s="656"/>
      <c r="S13" s="656"/>
      <c r="T13" s="656"/>
      <c r="U13" s="656"/>
      <c r="V13" s="656"/>
      <c r="W13" s="656"/>
      <c r="X13" s="656"/>
      <c r="Y13" s="656"/>
      <c r="Z13" s="656"/>
      <c r="AA13" s="658"/>
      <c r="AB13" s="658"/>
      <c r="AC13" s="658"/>
      <c r="AD13" s="618"/>
      <c r="AE13" s="612"/>
      <c r="AF13" s="612"/>
      <c r="AG13" s="612"/>
      <c r="AH13" s="412"/>
      <c r="AI13" s="613"/>
      <c r="AJ13" s="613"/>
      <c r="AK13" s="613"/>
      <c r="AL13" s="613"/>
      <c r="AM13" s="613"/>
      <c r="AN13" s="610"/>
      <c r="AO13" s="614"/>
      <c r="AP13" s="614"/>
      <c r="AQ13" s="614"/>
      <c r="AR13" s="614"/>
      <c r="AS13" s="614"/>
      <c r="AT13" s="610"/>
      <c r="AU13" s="614"/>
      <c r="AV13" s="614"/>
      <c r="AW13" s="614"/>
      <c r="AX13" s="614"/>
      <c r="AY13" s="614"/>
      <c r="AZ13" s="619"/>
      <c r="BA13" s="618"/>
      <c r="BB13" s="612"/>
      <c r="BC13" s="612"/>
      <c r="BD13" s="612"/>
      <c r="BE13" s="412"/>
      <c r="BF13" s="613"/>
      <c r="BG13" s="613"/>
      <c r="BH13" s="613"/>
      <c r="BI13" s="613"/>
      <c r="BJ13" s="613"/>
      <c r="BK13" s="610"/>
      <c r="BL13" s="614"/>
      <c r="BM13" s="614"/>
      <c r="BN13" s="614"/>
      <c r="BO13" s="614"/>
      <c r="BP13" s="614"/>
      <c r="BQ13" s="610"/>
      <c r="BR13" s="614"/>
      <c r="BS13" s="614"/>
      <c r="BT13" s="614"/>
      <c r="BU13" s="614"/>
      <c r="BV13" s="614"/>
      <c r="BW13" s="416"/>
      <c r="BX13" s="417"/>
      <c r="BY13" s="417"/>
      <c r="BZ13" s="417"/>
      <c r="CA13" s="417"/>
      <c r="CB13" s="417"/>
      <c r="CC13" s="417"/>
      <c r="CD13" s="417"/>
      <c r="CE13" s="417"/>
      <c r="CF13" s="417"/>
      <c r="CG13" s="242"/>
      <c r="CH13" s="690"/>
    </row>
    <row r="14" spans="1:88" ht="15" customHeight="1">
      <c r="A14" s="173"/>
      <c r="B14" s="693"/>
      <c r="C14" s="693"/>
      <c r="D14" s="690"/>
      <c r="E14" s="669"/>
      <c r="F14" s="669"/>
      <c r="G14" s="654"/>
      <c r="H14" s="656"/>
      <c r="I14" s="656"/>
      <c r="J14" s="656"/>
      <c r="K14" s="656"/>
      <c r="L14" s="656"/>
      <c r="M14" s="656"/>
      <c r="N14" s="656"/>
      <c r="O14" s="656"/>
      <c r="P14" s="656"/>
      <c r="Q14" s="656"/>
      <c r="R14" s="656"/>
      <c r="S14" s="656"/>
      <c r="T14" s="656"/>
      <c r="U14" s="656"/>
      <c r="V14" s="656"/>
      <c r="W14" s="656"/>
      <c r="X14" s="656"/>
      <c r="Y14" s="656"/>
      <c r="Z14" s="656"/>
      <c r="AA14" s="658"/>
      <c r="AB14" s="658"/>
      <c r="AC14" s="658"/>
      <c r="AD14" s="618"/>
      <c r="AE14" s="409" t="str">
        <f>IF(LEN(VLOOKUP(AA12,suvaha!$D$8:$H$27,2,FALSE))&lt;11,"",LEFT(RIGHT(VLOOKUP(AA12,suvaha!$D$8:$H$27,2,FALSE),11),1))</f>
        <v/>
      </c>
      <c r="AF14" s="211"/>
      <c r="AG14" s="409" t="str">
        <f>IF(LEN(VLOOKUP(AA12,suvaha!$D$8:$H$27,2,FALSE))&lt;10,"",LEFT(RIGHT(VLOOKUP(AA12,suvaha!$D$8:$H$27,2,FALSE),10),1))</f>
        <v/>
      </c>
      <c r="AH14" s="411"/>
      <c r="AI14" s="409" t="str">
        <f>IF(LEN(VLOOKUP(AA12,suvaha!$D$8:$H$27,2,FALSE))&lt;9,"",LEFT(RIGHT(VLOOKUP(AA12,suvaha!$D$8:$H$27,2,FALSE),9),1))</f>
        <v/>
      </c>
      <c r="AJ14" s="211"/>
      <c r="AK14" s="409" t="str">
        <f>IF(LEN(VLOOKUP(AA12,suvaha!$D$8:$H$27,2,FALSE))&lt;8,"",LEFT(RIGHT(VLOOKUP(AA12,suvaha!$D$8:$H$27,2,FALSE),8),1))</f>
        <v/>
      </c>
      <c r="AL14" s="411"/>
      <c r="AM14" s="409" t="str">
        <f>IF(LEN(VLOOKUP(AA12,suvaha!$D$8:$H$27,2,FALSE))&lt;7,"",LEFT(RIGHT(VLOOKUP(AA12,suvaha!$D$8:$H$27,2,FALSE),7),1))</f>
        <v/>
      </c>
      <c r="AN14" s="610"/>
      <c r="AO14" s="409" t="str">
        <f>IF(LEN(VLOOKUP(AA12,suvaha!$D$8:$H$27,2,FALSE))&lt;6,"",LEFT(RIGHT(VLOOKUP(AA12,suvaha!$D$8:$H$27,2,FALSE),6),1))</f>
        <v/>
      </c>
      <c r="AP14" s="411"/>
      <c r="AQ14" s="409" t="str">
        <f>IF(LEN(VLOOKUP(AA12,suvaha!$D$8:$H$27,2,FALSE))&lt;5,"",LEFT(RIGHT(VLOOKUP(AA12,suvaha!$D$8:$H$27,2,FALSE),5),1))</f>
        <v/>
      </c>
      <c r="AR14" s="411"/>
      <c r="AS14" s="409" t="str">
        <f>IF(LEN(VLOOKUP(AA12,suvaha!$D$8:$H$27,2,FALSE))&lt;4,"",LEFT(RIGHT(VLOOKUP(AA12,suvaha!$D$8:$H$27,2,FALSE),4),1))</f>
        <v/>
      </c>
      <c r="AT14" s="610"/>
      <c r="AU14" s="409" t="str">
        <f>IF(LEN(VLOOKUP(AA12,suvaha!$D$8:$H$27,2,FALSE))&lt;3,"",LEFT(RIGHT(VLOOKUP(AA12,suvaha!$D$8:$H$27,2,FALSE),3),1))</f>
        <v/>
      </c>
      <c r="AV14" s="411"/>
      <c r="AW14" s="409" t="str">
        <f>IF(LEN(VLOOKUP(AA12,suvaha!$D$8:$H$27,2,FALSE))&lt;2,"",LEFT(RIGHT(VLOOKUP(AA12,suvaha!$D$8:$H$27,2,FALSE),2),1))</f>
        <v/>
      </c>
      <c r="AX14" s="411"/>
      <c r="AY14" s="409" t="str">
        <f>IF(VLOOKUP(AA12,suvaha!$D$8:$H$27,2,FALSE)=0,"",IF(LEN(VLOOKUP(AA12,suvaha!$D$8:$H$27,2,FALSE))&lt;1,"",LEFT(RIGHT(VLOOKUP(AA12,suvaha!$D$8:$H$27,2,FALSE),1),1)))</f>
        <v/>
      </c>
      <c r="AZ14" s="619"/>
      <c r="BA14" s="618"/>
      <c r="BB14" s="409" t="str">
        <f>IF(LEN(VLOOKUP(AA12,suvaha!$D$8:$H$27,4,FALSE))&lt;11,"",LEFT(RIGHT(VLOOKUP(AA12,suvaha!$D$8:$H$27,4,FALSE),11),1))</f>
        <v/>
      </c>
      <c r="BC14" s="211"/>
      <c r="BD14" s="409" t="str">
        <f>IF(LEN(VLOOKUP(AA12,suvaha!$D$8:$H$27,4,FALSE))&lt;10,"",LEFT(RIGHT(VLOOKUP(AA12,suvaha!$D$8:$H$27,4,FALSE),10),1))</f>
        <v/>
      </c>
      <c r="BE14" s="411"/>
      <c r="BF14" s="409" t="str">
        <f>IF(LEN(VLOOKUP(AA12,suvaha!$D$8:$H$27,4,FALSE))&lt;9,"",LEFT(RIGHT(VLOOKUP(AA12,suvaha!$D$8:$H$27,4,FALSE),9),1))</f>
        <v/>
      </c>
      <c r="BG14" s="211"/>
      <c r="BH14" s="409" t="str">
        <f>IF(LEN(VLOOKUP(AA12,suvaha!$D$8:$H$27,4,FALSE))&lt;8,"",LEFT(RIGHT(VLOOKUP(AA12,suvaha!$D$8:$H$27,4,FALSE),8),1))</f>
        <v/>
      </c>
      <c r="BI14" s="411"/>
      <c r="BJ14" s="409" t="str">
        <f>IF(LEN(VLOOKUP(AA12,suvaha!$D$8:$H$27,4,FALSE))&lt;7,"",LEFT(RIGHT(VLOOKUP(AA12,suvaha!$D$8:$H$27,4,FALSE),7),1))</f>
        <v/>
      </c>
      <c r="BK14" s="610"/>
      <c r="BL14" s="409" t="str">
        <f>IF(LEN(VLOOKUP(AA12,suvaha!$D$8:$H$27,4,FALSE))&lt;6,"",LEFT(RIGHT(VLOOKUP(AA12,suvaha!$D$8:$H$27,4,FALSE),6),1))</f>
        <v/>
      </c>
      <c r="BM14" s="411"/>
      <c r="BN14" s="409" t="str">
        <f>IF(LEN(VLOOKUP(AA12,suvaha!$D$8:$H$27,4,FALSE))&lt;5,"",LEFT(RIGHT(VLOOKUP(AA12,suvaha!$D$8:$H$27,4,FALSE),5),1))</f>
        <v/>
      </c>
      <c r="BO14" s="411"/>
      <c r="BP14" s="409" t="str">
        <f>IF(LEN(VLOOKUP(AA12,suvaha!$D$8:$H$27,4,FALSE))&lt;4,"",LEFT(RIGHT(VLOOKUP(AA12,suvaha!$D$8:$H$27,4,FALSE),4),1))</f>
        <v/>
      </c>
      <c r="BQ14" s="610"/>
      <c r="BR14" s="409" t="str">
        <f>IF(LEN(VLOOKUP(AA12,suvaha!$D$8:$H$27,4,FALSE))&lt;3,"",LEFT(RIGHT(VLOOKUP(AA12,suvaha!$D$8:$H$27,4,FALSE),3),1))</f>
        <v/>
      </c>
      <c r="BS14" s="411"/>
      <c r="BT14" s="409" t="str">
        <f>IF(LEN(VLOOKUP(AA12,suvaha!$D$8:$H$27,4,FALSE))&lt;2,"",LEFT(RIGHT(VLOOKUP(AA12,suvaha!$D$8:$H$27,4,FALSE),2),1))</f>
        <v/>
      </c>
      <c r="BU14" s="411"/>
      <c r="BV14" s="409" t="str">
        <f>IF(VLOOKUP(AA12,suvaha!$D$8:$H$27,4,FALSE)=0,"",IF(LEN(VLOOKUP(AA12,suvaha!$D$8:$H$27,4,FALSE))&lt;1,"",LEFT(RIGHT(VLOOKUP(AA12,suvaha!$D$8:$H$27,4,FALSE),1),1)))</f>
        <v/>
      </c>
      <c r="BW14" s="416"/>
      <c r="BX14" s="417"/>
      <c r="BY14" s="417"/>
      <c r="BZ14" s="417"/>
      <c r="CA14" s="417"/>
      <c r="CB14" s="417"/>
      <c r="CC14" s="417"/>
      <c r="CD14" s="417"/>
      <c r="CE14" s="417"/>
      <c r="CF14" s="417"/>
      <c r="CG14" s="242"/>
      <c r="CH14" s="690"/>
    </row>
    <row r="15" spans="1:88" ht="3" customHeight="1">
      <c r="A15" s="173"/>
      <c r="B15" s="693"/>
      <c r="C15" s="693"/>
      <c r="D15" s="690"/>
      <c r="E15" s="669"/>
      <c r="F15" s="669"/>
      <c r="G15" s="654"/>
      <c r="H15" s="656"/>
      <c r="I15" s="656"/>
      <c r="J15" s="656"/>
      <c r="K15" s="656"/>
      <c r="L15" s="656"/>
      <c r="M15" s="656"/>
      <c r="N15" s="656"/>
      <c r="O15" s="656"/>
      <c r="P15" s="656"/>
      <c r="Q15" s="656"/>
      <c r="R15" s="656"/>
      <c r="S15" s="656"/>
      <c r="T15" s="656"/>
      <c r="U15" s="656"/>
      <c r="V15" s="656"/>
      <c r="W15" s="656"/>
      <c r="X15" s="656"/>
      <c r="Y15" s="656"/>
      <c r="Z15" s="656"/>
      <c r="AA15" s="658"/>
      <c r="AB15" s="658"/>
      <c r="AC15" s="658"/>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8"/>
      <c r="BB15" s="638"/>
      <c r="BC15" s="638"/>
      <c r="BD15" s="638"/>
      <c r="BE15" s="638"/>
      <c r="BF15" s="638"/>
      <c r="BG15" s="638"/>
      <c r="BH15" s="638"/>
      <c r="BI15" s="638"/>
      <c r="BJ15" s="638"/>
      <c r="BK15" s="638"/>
      <c r="BL15" s="638"/>
      <c r="BM15" s="638"/>
      <c r="BN15" s="638"/>
      <c r="BO15" s="638"/>
      <c r="BP15" s="638"/>
      <c r="BQ15" s="638"/>
      <c r="BR15" s="270"/>
      <c r="BS15" s="270"/>
      <c r="BT15" s="270"/>
      <c r="BU15" s="270"/>
      <c r="BV15" s="270"/>
      <c r="BW15" s="418"/>
      <c r="BX15" s="270"/>
      <c r="BY15" s="270"/>
      <c r="BZ15" s="270"/>
      <c r="CA15" s="270"/>
      <c r="CB15" s="270"/>
      <c r="CC15" s="270"/>
      <c r="CD15" s="270"/>
      <c r="CE15" s="270"/>
      <c r="CF15" s="270"/>
      <c r="CG15" s="243"/>
      <c r="CH15" s="690"/>
    </row>
    <row r="16" spans="1:88" ht="3" customHeight="1">
      <c r="A16" s="173"/>
      <c r="B16" s="693"/>
      <c r="C16" s="693"/>
      <c r="D16" s="690"/>
      <c r="E16" s="669"/>
      <c r="F16" s="669"/>
      <c r="G16" s="654"/>
      <c r="H16" s="656"/>
      <c r="I16" s="656"/>
      <c r="J16" s="656"/>
      <c r="K16" s="656"/>
      <c r="L16" s="656"/>
      <c r="M16" s="656"/>
      <c r="N16" s="656"/>
      <c r="O16" s="656"/>
      <c r="P16" s="656"/>
      <c r="Q16" s="656"/>
      <c r="R16" s="656"/>
      <c r="S16" s="656"/>
      <c r="T16" s="656"/>
      <c r="U16" s="656"/>
      <c r="V16" s="656"/>
      <c r="W16" s="656"/>
      <c r="X16" s="656"/>
      <c r="Y16" s="656"/>
      <c r="Z16" s="656"/>
      <c r="AA16" s="658"/>
      <c r="AB16" s="658"/>
      <c r="AC16" s="658"/>
      <c r="AD16" s="617"/>
      <c r="AE16" s="617"/>
      <c r="AF16" s="617"/>
      <c r="AG16" s="617"/>
      <c r="AH16" s="617"/>
      <c r="AI16" s="617"/>
      <c r="AJ16" s="617"/>
      <c r="AK16" s="617"/>
      <c r="AL16" s="617"/>
      <c r="AM16" s="617"/>
      <c r="AN16" s="617"/>
      <c r="AO16" s="617"/>
      <c r="AP16" s="617"/>
      <c r="AQ16" s="617"/>
      <c r="AR16" s="617"/>
      <c r="AS16" s="617"/>
      <c r="AT16" s="617"/>
      <c r="AU16" s="617"/>
      <c r="AV16" s="617"/>
      <c r="AW16" s="617"/>
      <c r="AX16" s="617"/>
      <c r="AY16" s="617"/>
      <c r="AZ16" s="617"/>
      <c r="BA16" s="422"/>
      <c r="BB16" s="264"/>
      <c r="BC16" s="264"/>
      <c r="BD16" s="264"/>
      <c r="BE16" s="264"/>
      <c r="BF16" s="264"/>
      <c r="BG16" s="264"/>
      <c r="BH16" s="264"/>
      <c r="BI16" s="264"/>
      <c r="BJ16" s="421"/>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41"/>
      <c r="CH16" s="690"/>
    </row>
    <row r="17" spans="1:86" ht="3" customHeight="1">
      <c r="A17" s="173"/>
      <c r="B17" s="693"/>
      <c r="C17" s="693"/>
      <c r="D17" s="690"/>
      <c r="E17" s="669"/>
      <c r="F17" s="669"/>
      <c r="G17" s="654"/>
      <c r="H17" s="656"/>
      <c r="I17" s="656"/>
      <c r="J17" s="656"/>
      <c r="K17" s="656"/>
      <c r="L17" s="656"/>
      <c r="M17" s="656"/>
      <c r="N17" s="656"/>
      <c r="O17" s="656"/>
      <c r="P17" s="656"/>
      <c r="Q17" s="656"/>
      <c r="R17" s="656"/>
      <c r="S17" s="656"/>
      <c r="T17" s="656"/>
      <c r="U17" s="656"/>
      <c r="V17" s="656"/>
      <c r="W17" s="656"/>
      <c r="X17" s="656"/>
      <c r="Y17" s="656"/>
      <c r="Z17" s="656"/>
      <c r="AA17" s="658"/>
      <c r="AB17" s="658"/>
      <c r="AC17" s="658"/>
      <c r="AD17" s="618"/>
      <c r="AE17" s="612"/>
      <c r="AF17" s="612"/>
      <c r="AG17" s="612"/>
      <c r="AH17" s="412"/>
      <c r="AI17" s="613"/>
      <c r="AJ17" s="613"/>
      <c r="AK17" s="613"/>
      <c r="AL17" s="613"/>
      <c r="AM17" s="613"/>
      <c r="AN17" s="610" t="s">
        <v>371</v>
      </c>
      <c r="AO17" s="614"/>
      <c r="AP17" s="614"/>
      <c r="AQ17" s="614"/>
      <c r="AR17" s="614"/>
      <c r="AS17" s="614"/>
      <c r="AT17" s="610" t="s">
        <v>371</v>
      </c>
      <c r="AU17" s="614"/>
      <c r="AV17" s="614"/>
      <c r="AW17" s="614"/>
      <c r="AX17" s="614"/>
      <c r="AY17" s="614"/>
      <c r="AZ17" s="619"/>
      <c r="BA17" s="423"/>
      <c r="BB17" s="417"/>
      <c r="BC17" s="417"/>
      <c r="BD17" s="417"/>
      <c r="BE17" s="417"/>
      <c r="BF17" s="417"/>
      <c r="BG17" s="417"/>
      <c r="BH17" s="417"/>
      <c r="BI17" s="417"/>
      <c r="BJ17" s="416"/>
      <c r="BK17" s="417"/>
      <c r="BL17" s="612"/>
      <c r="BM17" s="612"/>
      <c r="BN17" s="612"/>
      <c r="BO17" s="412"/>
      <c r="BP17" s="613"/>
      <c r="BQ17" s="613"/>
      <c r="BR17" s="613"/>
      <c r="BS17" s="613"/>
      <c r="BT17" s="613"/>
      <c r="BU17" s="610"/>
      <c r="BV17" s="614"/>
      <c r="BW17" s="614"/>
      <c r="BX17" s="614"/>
      <c r="BY17" s="614"/>
      <c r="BZ17" s="614"/>
      <c r="CA17" s="610"/>
      <c r="CB17" s="614"/>
      <c r="CC17" s="614"/>
      <c r="CD17" s="614"/>
      <c r="CE17" s="614"/>
      <c r="CF17" s="614"/>
      <c r="CG17" s="244"/>
      <c r="CH17" s="690"/>
    </row>
    <row r="18" spans="1:86" ht="15" customHeight="1">
      <c r="A18" s="173"/>
      <c r="B18" s="693"/>
      <c r="C18" s="693"/>
      <c r="D18" s="690"/>
      <c r="E18" s="669"/>
      <c r="F18" s="669"/>
      <c r="G18" s="654"/>
      <c r="H18" s="656"/>
      <c r="I18" s="656"/>
      <c r="J18" s="656"/>
      <c r="K18" s="656"/>
      <c r="L18" s="656"/>
      <c r="M18" s="656"/>
      <c r="N18" s="656"/>
      <c r="O18" s="656"/>
      <c r="P18" s="656"/>
      <c r="Q18" s="656"/>
      <c r="R18" s="656"/>
      <c r="S18" s="656"/>
      <c r="T18" s="656"/>
      <c r="U18" s="656"/>
      <c r="V18" s="656"/>
      <c r="W18" s="656"/>
      <c r="X18" s="656"/>
      <c r="Y18" s="656"/>
      <c r="Z18" s="656"/>
      <c r="AA18" s="658"/>
      <c r="AB18" s="658"/>
      <c r="AC18" s="658"/>
      <c r="AD18" s="618"/>
      <c r="AE18" s="409" t="str">
        <f>IF(LEN(VLOOKUP(AA12,suvaha!$D$8:$H$27,3,FALSE))&lt;11,"",LEFT(RIGHT(VLOOKUP(AA12,suvaha!$D$8:$H$27,3,FALSE),11),1))</f>
        <v/>
      </c>
      <c r="AF18" s="211" t="s">
        <v>371</v>
      </c>
      <c r="AG18" s="409" t="str">
        <f>IF(LEN(VLOOKUP(AA12,suvaha!$D$8:$H$27,3,FALSE))&lt;10,"",LEFT(RIGHT(VLOOKUP(AA12,suvaha!$D$8:$H$27,3,FALSE),10),1))</f>
        <v/>
      </c>
      <c r="AH18" s="411" t="s">
        <v>371</v>
      </c>
      <c r="AI18" s="409" t="str">
        <f>IF(LEN(VLOOKUP(AA12,suvaha!$D$8:$H$27,3,FALSE))&lt;9,"",LEFT(RIGHT(VLOOKUP(AA12,suvaha!$D$8:$H$27,3,FALSE),9),1))</f>
        <v/>
      </c>
      <c r="AJ18" s="211" t="s">
        <v>371</v>
      </c>
      <c r="AK18" s="409" t="str">
        <f>IF(LEN(VLOOKUP(AA12,suvaha!$D$8:$F$27,3,FALSE))&lt;8,"",LEFT(RIGHT(VLOOKUP(AA12,suvaha!$D$8:$F$27,3,FALSE),8),1))</f>
        <v/>
      </c>
      <c r="AL18" s="411" t="s">
        <v>371</v>
      </c>
      <c r="AM18" s="409" t="str">
        <f>IF(LEN(VLOOKUP(AA12,suvaha!$D$8:$H$27,3,FALSE))&lt;7,"",LEFT(RIGHT(VLOOKUP(AA12,suvaha!$D$8:$H$27,3,FALSE),7),1))</f>
        <v/>
      </c>
      <c r="AN18" s="610"/>
      <c r="AO18" s="409" t="str">
        <f>IF(LEN(VLOOKUP(AA12,suvaha!$D$8:$H$27,3,FALSE))&lt;6,"",LEFT(RIGHT(VLOOKUP(AA12,suvaha!$D$8:$H$27,3,FALSE),6),1))</f>
        <v/>
      </c>
      <c r="AP18" s="411" t="s">
        <v>371</v>
      </c>
      <c r="AQ18" s="409" t="str">
        <f>IF(LEN(VLOOKUP(AA12,suvaha!$D$8:$H$27,3,FALSE))&lt;5,"",LEFT(RIGHT(VLOOKUP(AA12,suvaha!$D$8:$H$27,3,FALSE),5),1))</f>
        <v/>
      </c>
      <c r="AR18" s="411" t="s">
        <v>371</v>
      </c>
      <c r="AS18" s="409" t="str">
        <f>IF(LEN(VLOOKUP(AA12,suvaha!$D$8:$H$27,3,FALSE))&lt;4,"",LEFT(RIGHT(VLOOKUP(AA12,suvaha!$D$8:$H$27,3,FALSE),4),1))</f>
        <v/>
      </c>
      <c r="AT18" s="610"/>
      <c r="AU18" s="409" t="str">
        <f>IF(LEN(VLOOKUP(AA12,suvaha!$D$8:$H$27,3,FALSE))&lt;3,"",LEFT(RIGHT(VLOOKUP(AA12,suvaha!$D$8:$H$27,3,FALSE),3),1))</f>
        <v/>
      </c>
      <c r="AV18" s="411" t="s">
        <v>371</v>
      </c>
      <c r="AW18" s="409" t="str">
        <f>IF(LEN(VLOOKUP(AA12,suvaha!$D$8:$H$27,3,FALSE))&lt;2,"",LEFT(RIGHT(VLOOKUP(AA12,suvaha!$D$8:$H$27,3,FALSE),2),1))</f>
        <v/>
      </c>
      <c r="AX18" s="411" t="s">
        <v>371</v>
      </c>
      <c r="AY18" s="409" t="str">
        <f>IF(VLOOKUP(AA12,suvaha!$D$8:$H$27,3,FALSE)=0,"",IF(LEN(VLOOKUP(AA12,suvaha!$D$8:$H$27,3,FALSE))&lt;1,"",LEFT(RIGHT(VLOOKUP(AA12,suvaha!$D$8:$H$27,3,FALSE),1),1)))</f>
        <v/>
      </c>
      <c r="AZ18" s="619"/>
      <c r="BA18" s="423"/>
      <c r="BB18" s="417"/>
      <c r="BC18" s="417"/>
      <c r="BD18" s="417"/>
      <c r="BE18" s="417"/>
      <c r="BF18" s="417"/>
      <c r="BG18" s="417"/>
      <c r="BH18" s="417"/>
      <c r="BI18" s="417"/>
      <c r="BJ18" s="416"/>
      <c r="BK18" s="417"/>
      <c r="BL18" s="409" t="str">
        <f>IF(LEN(VLOOKUP(AA12,suvaha!$D$8:$H$27,5,FALSE))&lt;11,"",LEFT(RIGHT(VLOOKUP(AA12,suvaha!$D$8:$H$27,5,FALSE),11),1))</f>
        <v/>
      </c>
      <c r="BM18" s="211" t="s">
        <v>371</v>
      </c>
      <c r="BN18" s="409" t="str">
        <f>IF(LEN(VLOOKUP(AA12,suvaha!$D$8:$H$27,5,FALSE))&lt;10,"",LEFT(RIGHT(VLOOKUP(AA12,suvaha!$D$8:$H$27,5,FALSE),10),1))</f>
        <v/>
      </c>
      <c r="BO18" s="411" t="s">
        <v>371</v>
      </c>
      <c r="BP18" s="409" t="str">
        <f>IF(LEN(VLOOKUP(AA12,suvaha!$D$8:$H$27,5,FALSE))&lt;9,"",LEFT(RIGHT(VLOOKUP(AA12,suvaha!$D$8:$H$27,5,FALSE),9),1))</f>
        <v/>
      </c>
      <c r="BQ18" s="211" t="s">
        <v>371</v>
      </c>
      <c r="BR18" s="409" t="str">
        <f>IF(LEN(VLOOKUP(AA12,suvaha!$D$8:$H$27,5,FALSE))&lt;8,"",LEFT(RIGHT(VLOOKUP(AA12,suvaha!$D$8:$H$27,5,FALSE),8),1))</f>
        <v/>
      </c>
      <c r="BS18" s="411" t="s">
        <v>371</v>
      </c>
      <c r="BT18" s="409" t="str">
        <f>IF(LEN(VLOOKUP(AA12,suvaha!$D$8:$H$27,5,FALSE))&lt;7,"",LEFT(RIGHT(VLOOKUP(AA12,suvaha!$D$8:$H$27,5,FALSE),7),1))</f>
        <v/>
      </c>
      <c r="BU18" s="610" t="s">
        <v>371</v>
      </c>
      <c r="BV18" s="409" t="str">
        <f>IF(LEN(VLOOKUP(AA12,suvaha!$D$8:$H$27,5,FALSE))&lt;6,"",LEFT(RIGHT(VLOOKUP(AA12,suvaha!$D$8:$H$27,5,FALSE),6),1))</f>
        <v/>
      </c>
      <c r="BW18" s="411" t="s">
        <v>371</v>
      </c>
      <c r="BX18" s="409" t="str">
        <f>IF(LEN(VLOOKUP(AA12,suvaha!$D$8:$H$27,5,FALSE))&lt;5,"",LEFT(RIGHT(VLOOKUP(AA12,suvaha!$D$8:$H$27,5,FALSE),5),1))</f>
        <v/>
      </c>
      <c r="BY18" s="411" t="s">
        <v>371</v>
      </c>
      <c r="BZ18" s="409" t="str">
        <f>IF(LEN(VLOOKUP(AA12,suvaha!$D$8:$H$27,5,FALSE))&lt;4,"",LEFT(RIGHT(VLOOKUP(AA12,suvaha!$D$8:$H$27,5,FALSE),4),1))</f>
        <v/>
      </c>
      <c r="CA18" s="610" t="s">
        <v>371</v>
      </c>
      <c r="CB18" s="409" t="str">
        <f>IF(LEN(VLOOKUP(AA12,suvaha!$D$8:$H$27,5,FALSE))&lt;3,"",LEFT(RIGHT(VLOOKUP(AA12,suvaha!$D$8:$H$27,5,FALSE),3),1))</f>
        <v/>
      </c>
      <c r="CC18" s="411" t="s">
        <v>371</v>
      </c>
      <c r="CD18" s="409" t="str">
        <f>IF(LEN(VLOOKUP(AA12,suvaha!$D$8:$H$27,5,FALSE))&lt;2,"",LEFT(RIGHT(VLOOKUP(AA12,suvaha!$D$8:$H$27,5,FALSE),2),1))</f>
        <v/>
      </c>
      <c r="CE18" s="411" t="s">
        <v>773</v>
      </c>
      <c r="CF18" s="409" t="str">
        <f>IF(VLOOKUP(AA12,suvaha!$D$8:$H$27,5,FALSE)=0,"",IF(LEN(VLOOKUP(AA12,suvaha!$D$8:$H$27,5,FALSE))&lt;1,"",LEFT(RIGHT(VLOOKUP(AA12,suvaha!$D$8:$H$27,5,FALSE),1),1)))</f>
        <v/>
      </c>
      <c r="CG18" s="244"/>
      <c r="CH18" s="690"/>
    </row>
    <row r="19" spans="1:86" ht="3" customHeight="1">
      <c r="A19" s="173"/>
      <c r="B19" s="693"/>
      <c r="C19" s="693"/>
      <c r="D19" s="690"/>
      <c r="E19" s="669"/>
      <c r="F19" s="669"/>
      <c r="G19" s="654"/>
      <c r="H19" s="656"/>
      <c r="I19" s="656"/>
      <c r="J19" s="656"/>
      <c r="K19" s="656"/>
      <c r="L19" s="656"/>
      <c r="M19" s="656"/>
      <c r="N19" s="656"/>
      <c r="O19" s="656"/>
      <c r="P19" s="656"/>
      <c r="Q19" s="656"/>
      <c r="R19" s="656"/>
      <c r="S19" s="656"/>
      <c r="T19" s="656"/>
      <c r="U19" s="656"/>
      <c r="V19" s="656"/>
      <c r="W19" s="656"/>
      <c r="X19" s="656"/>
      <c r="Y19" s="656"/>
      <c r="Z19" s="656"/>
      <c r="AA19" s="658"/>
      <c r="AB19" s="658"/>
      <c r="AC19" s="658"/>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424"/>
      <c r="BB19" s="270"/>
      <c r="BC19" s="270"/>
      <c r="BD19" s="270"/>
      <c r="BE19" s="270"/>
      <c r="BF19" s="270"/>
      <c r="BG19" s="270"/>
      <c r="BH19" s="270"/>
      <c r="BI19" s="270"/>
      <c r="BJ19" s="418"/>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43"/>
      <c r="CH19" s="690"/>
    </row>
    <row r="20" spans="1:86" s="206" customFormat="1" ht="3" customHeight="1">
      <c r="A20" s="173"/>
      <c r="B20" s="693"/>
      <c r="C20" s="693"/>
      <c r="D20" s="690"/>
      <c r="E20" s="669" t="s">
        <v>778</v>
      </c>
      <c r="F20" s="669"/>
      <c r="G20" s="654"/>
      <c r="H20" s="656" t="str">
        <f>Index!C67</f>
        <v>Základné stádo a ťažné zvieratá (026) - /086, 092A/</v>
      </c>
      <c r="I20" s="656"/>
      <c r="J20" s="656"/>
      <c r="K20" s="656"/>
      <c r="L20" s="656"/>
      <c r="M20" s="656"/>
      <c r="N20" s="656"/>
      <c r="O20" s="656"/>
      <c r="P20" s="656"/>
      <c r="Q20" s="656"/>
      <c r="R20" s="656"/>
      <c r="S20" s="656"/>
      <c r="T20" s="656"/>
      <c r="U20" s="656"/>
      <c r="V20" s="656"/>
      <c r="W20" s="656"/>
      <c r="X20" s="656"/>
      <c r="Y20" s="656"/>
      <c r="Z20" s="656"/>
      <c r="AA20" s="658" t="s">
        <v>789</v>
      </c>
      <c r="AB20" s="658"/>
      <c r="AC20" s="658"/>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59"/>
      <c r="BB20" s="659"/>
      <c r="BC20" s="659"/>
      <c r="BD20" s="659"/>
      <c r="BE20" s="659"/>
      <c r="BF20" s="659"/>
      <c r="BG20" s="659"/>
      <c r="BH20" s="659"/>
      <c r="BI20" s="659"/>
      <c r="BJ20" s="659"/>
      <c r="BK20" s="659"/>
      <c r="BL20" s="659"/>
      <c r="BM20" s="659"/>
      <c r="BN20" s="659"/>
      <c r="BO20" s="659"/>
      <c r="BP20" s="659"/>
      <c r="BQ20" s="659"/>
      <c r="BR20" s="264"/>
      <c r="BS20" s="264"/>
      <c r="BT20" s="264"/>
      <c r="BU20" s="264"/>
      <c r="BV20" s="264"/>
      <c r="BW20" s="421"/>
      <c r="BX20" s="264"/>
      <c r="BY20" s="264"/>
      <c r="BZ20" s="264"/>
      <c r="CA20" s="264"/>
      <c r="CB20" s="264"/>
      <c r="CC20" s="264"/>
      <c r="CD20" s="264"/>
      <c r="CE20" s="264"/>
      <c r="CF20" s="264"/>
      <c r="CG20" s="241"/>
      <c r="CH20" s="690"/>
    </row>
    <row r="21" spans="1:86" s="206" customFormat="1" ht="3" customHeight="1">
      <c r="A21" s="173"/>
      <c r="B21" s="693"/>
      <c r="C21" s="693"/>
      <c r="D21" s="690"/>
      <c r="E21" s="669"/>
      <c r="F21" s="669"/>
      <c r="G21" s="654"/>
      <c r="H21" s="656"/>
      <c r="I21" s="656"/>
      <c r="J21" s="656"/>
      <c r="K21" s="656"/>
      <c r="L21" s="656"/>
      <c r="M21" s="656"/>
      <c r="N21" s="656"/>
      <c r="O21" s="656"/>
      <c r="P21" s="656"/>
      <c r="Q21" s="656"/>
      <c r="R21" s="656"/>
      <c r="S21" s="656"/>
      <c r="T21" s="656"/>
      <c r="U21" s="656"/>
      <c r="V21" s="656"/>
      <c r="W21" s="656"/>
      <c r="X21" s="656"/>
      <c r="Y21" s="656"/>
      <c r="Z21" s="656"/>
      <c r="AA21" s="658"/>
      <c r="AB21" s="658"/>
      <c r="AC21" s="658"/>
      <c r="AD21" s="618"/>
      <c r="AE21" s="612"/>
      <c r="AF21" s="612"/>
      <c r="AG21" s="612"/>
      <c r="AH21" s="412"/>
      <c r="AI21" s="613"/>
      <c r="AJ21" s="613"/>
      <c r="AK21" s="613"/>
      <c r="AL21" s="613"/>
      <c r="AM21" s="613"/>
      <c r="AN21" s="610"/>
      <c r="AO21" s="614"/>
      <c r="AP21" s="614"/>
      <c r="AQ21" s="614"/>
      <c r="AR21" s="614"/>
      <c r="AS21" s="614"/>
      <c r="AT21" s="610"/>
      <c r="AU21" s="614"/>
      <c r="AV21" s="614"/>
      <c r="AW21" s="614"/>
      <c r="AX21" s="614"/>
      <c r="AY21" s="614"/>
      <c r="AZ21" s="619"/>
      <c r="BA21" s="618"/>
      <c r="BB21" s="612"/>
      <c r="BC21" s="612"/>
      <c r="BD21" s="612"/>
      <c r="BE21" s="412"/>
      <c r="BF21" s="613"/>
      <c r="BG21" s="613"/>
      <c r="BH21" s="613"/>
      <c r="BI21" s="613"/>
      <c r="BJ21" s="613"/>
      <c r="BK21" s="610"/>
      <c r="BL21" s="614"/>
      <c r="BM21" s="614"/>
      <c r="BN21" s="614"/>
      <c r="BO21" s="614"/>
      <c r="BP21" s="614"/>
      <c r="BQ21" s="610"/>
      <c r="BR21" s="614"/>
      <c r="BS21" s="614"/>
      <c r="BT21" s="614"/>
      <c r="BU21" s="614"/>
      <c r="BV21" s="614"/>
      <c r="BW21" s="416"/>
      <c r="BX21" s="417"/>
      <c r="BY21" s="417"/>
      <c r="BZ21" s="417"/>
      <c r="CA21" s="417"/>
      <c r="CB21" s="417"/>
      <c r="CC21" s="417"/>
      <c r="CD21" s="417"/>
      <c r="CE21" s="417"/>
      <c r="CF21" s="417"/>
      <c r="CG21" s="242"/>
      <c r="CH21" s="690"/>
    </row>
    <row r="22" spans="1:86" ht="15" customHeight="1">
      <c r="A22" s="173"/>
      <c r="B22" s="671"/>
      <c r="C22" s="671"/>
      <c r="D22" s="671"/>
      <c r="E22" s="669"/>
      <c r="F22" s="669"/>
      <c r="G22" s="654"/>
      <c r="H22" s="656"/>
      <c r="I22" s="656"/>
      <c r="J22" s="656"/>
      <c r="K22" s="656"/>
      <c r="L22" s="656"/>
      <c r="M22" s="656"/>
      <c r="N22" s="656"/>
      <c r="O22" s="656"/>
      <c r="P22" s="656"/>
      <c r="Q22" s="656"/>
      <c r="R22" s="656"/>
      <c r="S22" s="656"/>
      <c r="T22" s="656"/>
      <c r="U22" s="656"/>
      <c r="V22" s="656"/>
      <c r="W22" s="656"/>
      <c r="X22" s="656"/>
      <c r="Y22" s="656"/>
      <c r="Z22" s="656"/>
      <c r="AA22" s="658"/>
      <c r="AB22" s="658"/>
      <c r="AC22" s="658"/>
      <c r="AD22" s="618"/>
      <c r="AE22" s="409" t="str">
        <f>IF(LEN(VLOOKUP(AA20,suvaha!$D$8:$H$27,2,FALSE))&lt;11,"",LEFT(RIGHT(VLOOKUP(AA20,suvaha!$D$8:$H$27,2,FALSE),11),1))</f>
        <v/>
      </c>
      <c r="AF22" s="211"/>
      <c r="AG22" s="409" t="str">
        <f>IF(LEN(VLOOKUP(AA20,suvaha!$D$8:$H$27,2,FALSE))&lt;10,"",LEFT(RIGHT(VLOOKUP(AA20,suvaha!$D$8:$H$27,2,FALSE),10),1))</f>
        <v/>
      </c>
      <c r="AH22" s="411"/>
      <c r="AI22" s="409" t="str">
        <f>IF(LEN(VLOOKUP(AA20,suvaha!$D$8:$H$27,2,FALSE))&lt;9,"",LEFT(RIGHT(VLOOKUP(AA20,suvaha!$D$8:$H$27,2,FALSE),9),1))</f>
        <v/>
      </c>
      <c r="AJ22" s="211"/>
      <c r="AK22" s="409" t="str">
        <f>IF(LEN(VLOOKUP(AA20,suvaha!$D$8:$H$27,2,FALSE))&lt;8,"",LEFT(RIGHT(VLOOKUP(AA20,suvaha!$D$8:$H$27,2,FALSE),8),1))</f>
        <v/>
      </c>
      <c r="AL22" s="411"/>
      <c r="AM22" s="409" t="str">
        <f>IF(LEN(VLOOKUP(AA20,suvaha!$D$8:$H$27,2,FALSE))&lt;7,"",LEFT(RIGHT(VLOOKUP(AA20,suvaha!$D$8:$H$27,2,FALSE),7),1))</f>
        <v/>
      </c>
      <c r="AN22" s="610"/>
      <c r="AO22" s="409" t="str">
        <f>IF(LEN(VLOOKUP(AA20,suvaha!$D$8:$H$27,2,FALSE))&lt;6,"",LEFT(RIGHT(VLOOKUP(AA20,suvaha!$D$8:$H$27,2,FALSE),6),1))</f>
        <v/>
      </c>
      <c r="AP22" s="411"/>
      <c r="AQ22" s="409" t="str">
        <f>IF(LEN(VLOOKUP(AA20,suvaha!$D$8:$H$27,2,FALSE))&lt;5,"",LEFT(RIGHT(VLOOKUP(AA20,suvaha!$D$8:$H$27,2,FALSE),5),1))</f>
        <v/>
      </c>
      <c r="AR22" s="411"/>
      <c r="AS22" s="409" t="str">
        <f>IF(LEN(VLOOKUP(AA20,suvaha!$D$8:$H$27,2,FALSE))&lt;4,"",LEFT(RIGHT(VLOOKUP(AA20,suvaha!$D$8:$H$27,2,FALSE),4),1))</f>
        <v/>
      </c>
      <c r="AT22" s="610"/>
      <c r="AU22" s="409" t="str">
        <f>IF(LEN(VLOOKUP(AA20,suvaha!$D$8:$H$27,2,FALSE))&lt;3,"",LEFT(RIGHT(VLOOKUP(AA20,suvaha!$D$8:$H$27,2,FALSE),3),1))</f>
        <v/>
      </c>
      <c r="AV22" s="411"/>
      <c r="AW22" s="409" t="str">
        <f>IF(LEN(VLOOKUP(AA20,suvaha!$D$8:$H$27,2,FALSE))&lt;2,"",LEFT(RIGHT(VLOOKUP(AA20,suvaha!$D$8:$H$27,2,FALSE),2),1))</f>
        <v/>
      </c>
      <c r="AX22" s="411"/>
      <c r="AY22" s="409" t="str">
        <f>IF(VLOOKUP(AA20,suvaha!$D$8:$H$27,2,FALSE)=0,"",IF(LEN(VLOOKUP(AA20,suvaha!$D$8:$H$27,2,FALSE))&lt;1,"",LEFT(RIGHT(VLOOKUP(AA20,suvaha!$D$8:$H$27,2,FALSE),1),1)))</f>
        <v/>
      </c>
      <c r="AZ22" s="619"/>
      <c r="BA22" s="618"/>
      <c r="BB22" s="409" t="str">
        <f>IF(LEN(VLOOKUP(AA20,suvaha!$D$8:$H$27,4,FALSE))&lt;11,"",LEFT(RIGHT(VLOOKUP(AA20,suvaha!$D$8:$H$27,4,FALSE),11),1))</f>
        <v/>
      </c>
      <c r="BC22" s="211"/>
      <c r="BD22" s="409" t="str">
        <f>IF(LEN(VLOOKUP(AA20,suvaha!$D$8:$H$27,4,FALSE))&lt;10,"",LEFT(RIGHT(VLOOKUP(AA20,suvaha!$D$8:$H$27,4,FALSE),10),1))</f>
        <v/>
      </c>
      <c r="BE22" s="411"/>
      <c r="BF22" s="409" t="str">
        <f>IF(LEN(VLOOKUP(AA20,suvaha!$D$8:$H$27,4,FALSE))&lt;9,"",LEFT(RIGHT(VLOOKUP(AA20,suvaha!$D$8:$H$27,4,FALSE),9),1))</f>
        <v/>
      </c>
      <c r="BG22" s="211"/>
      <c r="BH22" s="409" t="str">
        <f>IF(LEN(VLOOKUP(AA20,suvaha!$D$8:$H$27,4,FALSE))&lt;8,"",LEFT(RIGHT(VLOOKUP(AA20,suvaha!$D$8:$H$27,4,FALSE),8),1))</f>
        <v/>
      </c>
      <c r="BI22" s="411"/>
      <c r="BJ22" s="409" t="str">
        <f>IF(LEN(VLOOKUP(AA20,suvaha!$D$8:$H$27,4,FALSE))&lt;7,"",LEFT(RIGHT(VLOOKUP(AA20,suvaha!$D$8:$H$27,4,FALSE),7),1))</f>
        <v/>
      </c>
      <c r="BK22" s="610"/>
      <c r="BL22" s="409" t="str">
        <f>IF(LEN(VLOOKUP(AA20,suvaha!$D$8:$H$27,4,FALSE))&lt;6,"",LEFT(RIGHT(VLOOKUP(AA20,suvaha!$D$8:$H$27,4,FALSE),6),1))</f>
        <v/>
      </c>
      <c r="BM22" s="411"/>
      <c r="BN22" s="409" t="str">
        <f>IF(LEN(VLOOKUP(AA20,suvaha!$D$8:$H$27,4,FALSE))&lt;5,"",LEFT(RIGHT(VLOOKUP(AA20,suvaha!$D$8:$H$27,4,FALSE),5),1))</f>
        <v/>
      </c>
      <c r="BO22" s="411"/>
      <c r="BP22" s="409" t="str">
        <f>IF(LEN(VLOOKUP(AA20,suvaha!$D$8:$H$27,4,FALSE))&lt;4,"",LEFT(RIGHT(VLOOKUP(AA20,suvaha!$D$8:$H$27,4,FALSE),4),1))</f>
        <v/>
      </c>
      <c r="BQ22" s="610"/>
      <c r="BR22" s="409" t="str">
        <f>IF(LEN(VLOOKUP(AA20,suvaha!$D$8:$H$27,4,FALSE))&lt;3,"",LEFT(RIGHT(VLOOKUP(AA20,suvaha!$D$8:$H$27,4,FALSE),3),1))</f>
        <v/>
      </c>
      <c r="BS22" s="411"/>
      <c r="BT22" s="409" t="str">
        <f>IF(LEN(VLOOKUP(AA20,suvaha!$D$8:$H$27,4,FALSE))&lt;2,"",LEFT(RIGHT(VLOOKUP(AA20,suvaha!$D$8:$H$27,4,FALSE),2),1))</f>
        <v/>
      </c>
      <c r="BU22" s="411"/>
      <c r="BV22" s="409" t="str">
        <f>IF(VLOOKUP(AA20,suvaha!$D$8:$H$27,4,FALSE)=0,"",IF(LEN(VLOOKUP(AA20,suvaha!$D$8:$H$27,4,FALSE))&lt;1,"",LEFT(RIGHT(VLOOKUP(AA20,suvaha!$D$8:$H$27,4,FALSE),1),1)))</f>
        <v/>
      </c>
      <c r="BW22" s="416"/>
      <c r="BX22" s="417"/>
      <c r="BY22" s="417"/>
      <c r="BZ22" s="417"/>
      <c r="CA22" s="417"/>
      <c r="CB22" s="417"/>
      <c r="CC22" s="417"/>
      <c r="CD22" s="417"/>
      <c r="CE22" s="417"/>
      <c r="CF22" s="417"/>
      <c r="CG22" s="242"/>
      <c r="CH22" s="690"/>
    </row>
    <row r="23" spans="1:86" ht="3" customHeight="1">
      <c r="A23" s="173"/>
      <c r="B23" s="671"/>
      <c r="C23" s="671"/>
      <c r="D23" s="671"/>
      <c r="E23" s="669"/>
      <c r="F23" s="669"/>
      <c r="G23" s="654"/>
      <c r="H23" s="656"/>
      <c r="I23" s="656"/>
      <c r="J23" s="656"/>
      <c r="K23" s="656"/>
      <c r="L23" s="656"/>
      <c r="M23" s="656"/>
      <c r="N23" s="656"/>
      <c r="O23" s="656"/>
      <c r="P23" s="656"/>
      <c r="Q23" s="656"/>
      <c r="R23" s="656"/>
      <c r="S23" s="656"/>
      <c r="T23" s="656"/>
      <c r="U23" s="656"/>
      <c r="V23" s="656"/>
      <c r="W23" s="656"/>
      <c r="X23" s="656"/>
      <c r="Y23" s="656"/>
      <c r="Z23" s="656"/>
      <c r="AA23" s="658"/>
      <c r="AB23" s="658"/>
      <c r="AC23" s="658"/>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8"/>
      <c r="BB23" s="638"/>
      <c r="BC23" s="638"/>
      <c r="BD23" s="638"/>
      <c r="BE23" s="638"/>
      <c r="BF23" s="638"/>
      <c r="BG23" s="638"/>
      <c r="BH23" s="638"/>
      <c r="BI23" s="638"/>
      <c r="BJ23" s="638"/>
      <c r="BK23" s="638"/>
      <c r="BL23" s="638"/>
      <c r="BM23" s="638"/>
      <c r="BN23" s="638"/>
      <c r="BO23" s="638"/>
      <c r="BP23" s="638"/>
      <c r="BQ23" s="638"/>
      <c r="BR23" s="270"/>
      <c r="BS23" s="270"/>
      <c r="BT23" s="270"/>
      <c r="BU23" s="270"/>
      <c r="BV23" s="270"/>
      <c r="BW23" s="418"/>
      <c r="BX23" s="270"/>
      <c r="BY23" s="270"/>
      <c r="BZ23" s="270"/>
      <c r="CA23" s="270"/>
      <c r="CB23" s="270"/>
      <c r="CC23" s="270"/>
      <c r="CD23" s="270"/>
      <c r="CE23" s="270"/>
      <c r="CF23" s="270"/>
      <c r="CG23" s="243"/>
      <c r="CH23" s="690"/>
    </row>
    <row r="24" spans="1:86" ht="3" customHeight="1">
      <c r="A24" s="173"/>
      <c r="B24" s="671"/>
      <c r="C24" s="671"/>
      <c r="D24" s="671"/>
      <c r="E24" s="669"/>
      <c r="F24" s="669"/>
      <c r="G24" s="654"/>
      <c r="H24" s="656"/>
      <c r="I24" s="656"/>
      <c r="J24" s="656"/>
      <c r="K24" s="656"/>
      <c r="L24" s="656"/>
      <c r="M24" s="656"/>
      <c r="N24" s="656"/>
      <c r="O24" s="656"/>
      <c r="P24" s="656"/>
      <c r="Q24" s="656"/>
      <c r="R24" s="656"/>
      <c r="S24" s="656"/>
      <c r="T24" s="656"/>
      <c r="U24" s="656"/>
      <c r="V24" s="656"/>
      <c r="W24" s="656"/>
      <c r="X24" s="656"/>
      <c r="Y24" s="656"/>
      <c r="Z24" s="656"/>
      <c r="AA24" s="658"/>
      <c r="AB24" s="658"/>
      <c r="AC24" s="658"/>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422"/>
      <c r="BB24" s="264"/>
      <c r="BC24" s="264"/>
      <c r="BD24" s="264"/>
      <c r="BE24" s="264"/>
      <c r="BF24" s="264"/>
      <c r="BG24" s="264"/>
      <c r="BH24" s="264"/>
      <c r="BI24" s="264"/>
      <c r="BJ24" s="421"/>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41"/>
      <c r="CH24" s="690"/>
    </row>
    <row r="25" spans="1:86" ht="3" customHeight="1">
      <c r="A25" s="173"/>
      <c r="B25" s="671"/>
      <c r="C25" s="671"/>
      <c r="D25" s="671"/>
      <c r="E25" s="669"/>
      <c r="F25" s="669"/>
      <c r="G25" s="654"/>
      <c r="H25" s="656"/>
      <c r="I25" s="656"/>
      <c r="J25" s="656"/>
      <c r="K25" s="656"/>
      <c r="L25" s="656"/>
      <c r="M25" s="656"/>
      <c r="N25" s="656"/>
      <c r="O25" s="656"/>
      <c r="P25" s="656"/>
      <c r="Q25" s="656"/>
      <c r="R25" s="656"/>
      <c r="S25" s="656"/>
      <c r="T25" s="656"/>
      <c r="U25" s="656"/>
      <c r="V25" s="656"/>
      <c r="W25" s="656"/>
      <c r="X25" s="656"/>
      <c r="Y25" s="656"/>
      <c r="Z25" s="656"/>
      <c r="AA25" s="658"/>
      <c r="AB25" s="658"/>
      <c r="AC25" s="658"/>
      <c r="AD25" s="618"/>
      <c r="AE25" s="612"/>
      <c r="AF25" s="612"/>
      <c r="AG25" s="612"/>
      <c r="AH25" s="412"/>
      <c r="AI25" s="613"/>
      <c r="AJ25" s="613"/>
      <c r="AK25" s="613"/>
      <c r="AL25" s="613"/>
      <c r="AM25" s="613"/>
      <c r="AN25" s="610" t="s">
        <v>371</v>
      </c>
      <c r="AO25" s="614"/>
      <c r="AP25" s="614"/>
      <c r="AQ25" s="614"/>
      <c r="AR25" s="614"/>
      <c r="AS25" s="614"/>
      <c r="AT25" s="610" t="s">
        <v>371</v>
      </c>
      <c r="AU25" s="614"/>
      <c r="AV25" s="614"/>
      <c r="AW25" s="614"/>
      <c r="AX25" s="614"/>
      <c r="AY25" s="614"/>
      <c r="AZ25" s="619"/>
      <c r="BA25" s="423"/>
      <c r="BB25" s="417"/>
      <c r="BC25" s="417"/>
      <c r="BD25" s="417"/>
      <c r="BE25" s="417"/>
      <c r="BF25" s="417"/>
      <c r="BG25" s="417"/>
      <c r="BH25" s="417"/>
      <c r="BI25" s="417"/>
      <c r="BJ25" s="416"/>
      <c r="BK25" s="417"/>
      <c r="BL25" s="612"/>
      <c r="BM25" s="612"/>
      <c r="BN25" s="612"/>
      <c r="BO25" s="412"/>
      <c r="BP25" s="613"/>
      <c r="BQ25" s="613"/>
      <c r="BR25" s="613"/>
      <c r="BS25" s="613"/>
      <c r="BT25" s="613"/>
      <c r="BU25" s="610"/>
      <c r="BV25" s="614"/>
      <c r="BW25" s="614"/>
      <c r="BX25" s="614"/>
      <c r="BY25" s="614"/>
      <c r="BZ25" s="614"/>
      <c r="CA25" s="610"/>
      <c r="CB25" s="614"/>
      <c r="CC25" s="614"/>
      <c r="CD25" s="614"/>
      <c r="CE25" s="614"/>
      <c r="CF25" s="614"/>
      <c r="CG25" s="244"/>
      <c r="CH25" s="690"/>
    </row>
    <row r="26" spans="1:86" ht="15" customHeight="1">
      <c r="A26" s="173"/>
      <c r="B26" s="671"/>
      <c r="C26" s="671"/>
      <c r="D26" s="671"/>
      <c r="E26" s="669"/>
      <c r="F26" s="669"/>
      <c r="G26" s="654"/>
      <c r="H26" s="656"/>
      <c r="I26" s="656"/>
      <c r="J26" s="656"/>
      <c r="K26" s="656"/>
      <c r="L26" s="656"/>
      <c r="M26" s="656"/>
      <c r="N26" s="656"/>
      <c r="O26" s="656"/>
      <c r="P26" s="656"/>
      <c r="Q26" s="656"/>
      <c r="R26" s="656"/>
      <c r="S26" s="656"/>
      <c r="T26" s="656"/>
      <c r="U26" s="656"/>
      <c r="V26" s="656"/>
      <c r="W26" s="656"/>
      <c r="X26" s="656"/>
      <c r="Y26" s="656"/>
      <c r="Z26" s="656"/>
      <c r="AA26" s="658"/>
      <c r="AB26" s="658"/>
      <c r="AC26" s="658"/>
      <c r="AD26" s="618"/>
      <c r="AE26" s="409" t="str">
        <f>IF(LEN(VLOOKUP(AA20,suvaha!$D$8:$H$27,3,FALSE))&lt;11,"",LEFT(RIGHT(VLOOKUP(AA20,suvaha!$D$8:$H$27,3,FALSE),11),1))</f>
        <v/>
      </c>
      <c r="AF26" s="211" t="s">
        <v>371</v>
      </c>
      <c r="AG26" s="409" t="str">
        <f>IF(LEN(VLOOKUP(AA20,suvaha!$D$8:$H$27,3,FALSE))&lt;10,"",LEFT(RIGHT(VLOOKUP(AA20,suvaha!$D$8:$H$27,3,FALSE),10),1))</f>
        <v/>
      </c>
      <c r="AH26" s="411" t="s">
        <v>371</v>
      </c>
      <c r="AI26" s="409" t="str">
        <f>IF(LEN(VLOOKUP(AA20,suvaha!$D$8:$H$27,3,FALSE))&lt;9,"",LEFT(RIGHT(VLOOKUP(AA20,suvaha!$D$8:$H$27,3,FALSE),9),1))</f>
        <v/>
      </c>
      <c r="AJ26" s="211" t="s">
        <v>371</v>
      </c>
      <c r="AK26" s="409" t="str">
        <f>IF(LEN(VLOOKUP(AA20,suvaha!$D$8:$F$27,3,FALSE))&lt;8,"",LEFT(RIGHT(VLOOKUP(AA20,suvaha!$D$8:$F$27,3,FALSE),8),1))</f>
        <v/>
      </c>
      <c r="AL26" s="411" t="s">
        <v>371</v>
      </c>
      <c r="AM26" s="409" t="str">
        <f>IF(LEN(VLOOKUP(AA20,suvaha!$D$8:$H$27,3,FALSE))&lt;7,"",LEFT(RIGHT(VLOOKUP(AA20,suvaha!$D$8:$H$27,3,FALSE),7),1))</f>
        <v/>
      </c>
      <c r="AN26" s="610"/>
      <c r="AO26" s="409" t="str">
        <f>IF(LEN(VLOOKUP(AA20,suvaha!$D$8:$H$27,3,FALSE))&lt;6,"",LEFT(RIGHT(VLOOKUP(AA20,suvaha!$D$8:$H$27,3,FALSE),6),1))</f>
        <v/>
      </c>
      <c r="AP26" s="411" t="s">
        <v>371</v>
      </c>
      <c r="AQ26" s="409" t="str">
        <f>IF(LEN(VLOOKUP(AA20,suvaha!$D$8:$H$27,3,FALSE))&lt;5,"",LEFT(RIGHT(VLOOKUP(AA20,suvaha!$D$8:$H$27,3,FALSE),5),1))</f>
        <v/>
      </c>
      <c r="AR26" s="411" t="s">
        <v>371</v>
      </c>
      <c r="AS26" s="409" t="str">
        <f>IF(LEN(VLOOKUP(AA20,suvaha!$D$8:$H$27,3,FALSE))&lt;4,"",LEFT(RIGHT(VLOOKUP(AA20,suvaha!$D$8:$H$27,3,FALSE),4),1))</f>
        <v/>
      </c>
      <c r="AT26" s="610"/>
      <c r="AU26" s="409" t="str">
        <f>IF(LEN(VLOOKUP(AA20,suvaha!$D$8:$H$27,3,FALSE))&lt;3,"",LEFT(RIGHT(VLOOKUP(AA20,suvaha!$D$8:$H$27,3,FALSE),3),1))</f>
        <v/>
      </c>
      <c r="AV26" s="411" t="s">
        <v>371</v>
      </c>
      <c r="AW26" s="409" t="str">
        <f>IF(LEN(VLOOKUP(AA20,suvaha!$D$8:$H$27,3,FALSE))&lt;2,"",LEFT(RIGHT(VLOOKUP(AA20,suvaha!$D$8:$H$27,3,FALSE),2),1))</f>
        <v/>
      </c>
      <c r="AX26" s="411" t="s">
        <v>371</v>
      </c>
      <c r="AY26" s="409" t="str">
        <f>IF(VLOOKUP(AA20,suvaha!$D$8:$H$27,3,FALSE)=0,"",IF(LEN(VLOOKUP(AA20,suvaha!$D$8:$H$27,3,FALSE))&lt;1,"",LEFT(RIGHT(VLOOKUP(AA20,suvaha!$D$8:$H$27,3,FALSE),1),1)))</f>
        <v/>
      </c>
      <c r="AZ26" s="619"/>
      <c r="BA26" s="423"/>
      <c r="BB26" s="417"/>
      <c r="BC26" s="417"/>
      <c r="BD26" s="417"/>
      <c r="BE26" s="417"/>
      <c r="BF26" s="417"/>
      <c r="BG26" s="417"/>
      <c r="BH26" s="417"/>
      <c r="BI26" s="417"/>
      <c r="BJ26" s="416"/>
      <c r="BK26" s="417"/>
      <c r="BL26" s="409" t="str">
        <f>IF(LEN(VLOOKUP(AA20,suvaha!$D$8:$H$27,5,FALSE))&lt;11,"",LEFT(RIGHT(VLOOKUP(AA20,suvaha!$D$8:$H$27,5,FALSE),11),1))</f>
        <v/>
      </c>
      <c r="BM26" s="211" t="s">
        <v>371</v>
      </c>
      <c r="BN26" s="409" t="str">
        <f>IF(LEN(VLOOKUP(AA20,suvaha!$D$8:$H$27,5,FALSE))&lt;10,"",LEFT(RIGHT(VLOOKUP(AA20,suvaha!$D$8:$H$27,5,FALSE),10),1))</f>
        <v/>
      </c>
      <c r="BO26" s="411" t="s">
        <v>371</v>
      </c>
      <c r="BP26" s="409" t="str">
        <f>IF(LEN(VLOOKUP(AA20,suvaha!$D$8:$H$27,5,FALSE))&lt;9,"",LEFT(RIGHT(VLOOKUP(AA20,suvaha!$D$8:$H$27,5,FALSE),9),1))</f>
        <v/>
      </c>
      <c r="BQ26" s="211" t="s">
        <v>371</v>
      </c>
      <c r="BR26" s="409" t="str">
        <f>IF(LEN(VLOOKUP(AA20,suvaha!$D$8:$H$27,5,FALSE))&lt;8,"",LEFT(RIGHT(VLOOKUP(AA20,suvaha!$D$8:$H$27,5,FALSE),8),1))</f>
        <v/>
      </c>
      <c r="BS26" s="411" t="s">
        <v>371</v>
      </c>
      <c r="BT26" s="409" t="str">
        <f>IF(LEN(VLOOKUP(AA20,suvaha!$D$8:$H$27,5,FALSE))&lt;7,"",LEFT(RIGHT(VLOOKUP(AA20,suvaha!$D$8:$H$27,5,FALSE),7),1))</f>
        <v/>
      </c>
      <c r="BU26" s="610" t="s">
        <v>371</v>
      </c>
      <c r="BV26" s="409" t="str">
        <f>IF(LEN(VLOOKUP(AA20,suvaha!$D$8:$H$27,5,FALSE))&lt;6,"",LEFT(RIGHT(VLOOKUP(AA20,suvaha!$D$8:$H$27,5,FALSE),6),1))</f>
        <v/>
      </c>
      <c r="BW26" s="411" t="s">
        <v>371</v>
      </c>
      <c r="BX26" s="409" t="str">
        <f>IF(LEN(VLOOKUP(AA20,suvaha!$D$8:$H$27,5,FALSE))&lt;5,"",LEFT(RIGHT(VLOOKUP(AA20,suvaha!$D$8:$H$27,5,FALSE),5),1))</f>
        <v/>
      </c>
      <c r="BY26" s="411" t="s">
        <v>371</v>
      </c>
      <c r="BZ26" s="409" t="str">
        <f>IF(LEN(VLOOKUP(AA20,suvaha!$D$8:$H$27,5,FALSE))&lt;4,"",LEFT(RIGHT(VLOOKUP(AA20,suvaha!$D$8:$H$27,5,FALSE),4),1))</f>
        <v/>
      </c>
      <c r="CA26" s="610" t="s">
        <v>371</v>
      </c>
      <c r="CB26" s="409" t="str">
        <f>IF(LEN(VLOOKUP(AA20,suvaha!$D$8:$H$27,5,FALSE))&lt;3,"",LEFT(RIGHT(VLOOKUP(AA20,suvaha!$D$8:$H$27,5,FALSE),3),1))</f>
        <v/>
      </c>
      <c r="CC26" s="411" t="s">
        <v>371</v>
      </c>
      <c r="CD26" s="409" t="str">
        <f>IF(LEN(VLOOKUP(AA20,suvaha!$D$8:$H$27,5,FALSE))&lt;2,"",LEFT(RIGHT(VLOOKUP(AA20,suvaha!$D$8:$H$27,5,FALSE),2),1))</f>
        <v/>
      </c>
      <c r="CE26" s="411" t="s">
        <v>773</v>
      </c>
      <c r="CF26" s="409" t="str">
        <f>IF(VLOOKUP(AA20,suvaha!$D$8:$H$27,5,FALSE)=0,"",IF(LEN(VLOOKUP(AA20,suvaha!$D$8:$H$27,5,FALSE))&lt;1,"",LEFT(RIGHT(VLOOKUP(AA20,suvaha!$D$8:$H$27,5,FALSE),1),1)))</f>
        <v/>
      </c>
      <c r="CG26" s="244"/>
      <c r="CH26" s="690"/>
    </row>
    <row r="27" spans="1:86" ht="3" customHeight="1">
      <c r="A27" s="173"/>
      <c r="B27" s="671"/>
      <c r="C27" s="671"/>
      <c r="D27" s="671"/>
      <c r="E27" s="669"/>
      <c r="F27" s="669"/>
      <c r="G27" s="654"/>
      <c r="H27" s="656"/>
      <c r="I27" s="656"/>
      <c r="J27" s="656"/>
      <c r="K27" s="656"/>
      <c r="L27" s="656"/>
      <c r="M27" s="656"/>
      <c r="N27" s="656"/>
      <c r="O27" s="656"/>
      <c r="P27" s="656"/>
      <c r="Q27" s="656"/>
      <c r="R27" s="656"/>
      <c r="S27" s="656"/>
      <c r="T27" s="656"/>
      <c r="U27" s="656"/>
      <c r="V27" s="656"/>
      <c r="W27" s="656"/>
      <c r="X27" s="656"/>
      <c r="Y27" s="656"/>
      <c r="Z27" s="656"/>
      <c r="AA27" s="658"/>
      <c r="AB27" s="658"/>
      <c r="AC27" s="658"/>
      <c r="AD27" s="637"/>
      <c r="AE27" s="637"/>
      <c r="AF27" s="637"/>
      <c r="AG27" s="637"/>
      <c r="AH27" s="637"/>
      <c r="AI27" s="637"/>
      <c r="AJ27" s="637"/>
      <c r="AK27" s="637"/>
      <c r="AL27" s="637"/>
      <c r="AM27" s="637"/>
      <c r="AN27" s="637"/>
      <c r="AO27" s="637"/>
      <c r="AP27" s="637"/>
      <c r="AQ27" s="637"/>
      <c r="AR27" s="637"/>
      <c r="AS27" s="637"/>
      <c r="AT27" s="637"/>
      <c r="AU27" s="637"/>
      <c r="AV27" s="637"/>
      <c r="AW27" s="637"/>
      <c r="AX27" s="637"/>
      <c r="AY27" s="637"/>
      <c r="AZ27" s="637"/>
      <c r="BA27" s="424"/>
      <c r="BB27" s="270"/>
      <c r="BC27" s="270"/>
      <c r="BD27" s="270"/>
      <c r="BE27" s="270"/>
      <c r="BF27" s="270"/>
      <c r="BG27" s="270"/>
      <c r="BH27" s="270"/>
      <c r="BI27" s="270"/>
      <c r="BJ27" s="418"/>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43"/>
      <c r="CH27" s="690"/>
    </row>
    <row r="28" spans="1:86" s="206" customFormat="1" ht="3" customHeight="1">
      <c r="A28" s="173"/>
      <c r="B28" s="671"/>
      <c r="C28" s="671"/>
      <c r="D28" s="671"/>
      <c r="E28" s="669" t="s">
        <v>779</v>
      </c>
      <c r="F28" s="669"/>
      <c r="G28" s="654"/>
      <c r="H28" s="656" t="str">
        <f>Index!C68</f>
        <v>Ostatný dlhodobý hmotný majetok (029, 02X, 032) - /089, 08X, 092A/</v>
      </c>
      <c r="I28" s="656"/>
      <c r="J28" s="656"/>
      <c r="K28" s="656"/>
      <c r="L28" s="656"/>
      <c r="M28" s="656"/>
      <c r="N28" s="656"/>
      <c r="O28" s="656"/>
      <c r="P28" s="656"/>
      <c r="Q28" s="656"/>
      <c r="R28" s="656"/>
      <c r="S28" s="656"/>
      <c r="T28" s="656"/>
      <c r="U28" s="656"/>
      <c r="V28" s="656"/>
      <c r="W28" s="656"/>
      <c r="X28" s="656"/>
      <c r="Y28" s="656"/>
      <c r="Z28" s="656"/>
      <c r="AA28" s="658" t="s">
        <v>790</v>
      </c>
      <c r="AB28" s="658"/>
      <c r="AC28" s="658"/>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59"/>
      <c r="BB28" s="659"/>
      <c r="BC28" s="659"/>
      <c r="BD28" s="659"/>
      <c r="BE28" s="659"/>
      <c r="BF28" s="659"/>
      <c r="BG28" s="659"/>
      <c r="BH28" s="659"/>
      <c r="BI28" s="659"/>
      <c r="BJ28" s="659"/>
      <c r="BK28" s="659"/>
      <c r="BL28" s="659"/>
      <c r="BM28" s="659"/>
      <c r="BN28" s="659"/>
      <c r="BO28" s="659"/>
      <c r="BP28" s="659"/>
      <c r="BQ28" s="659"/>
      <c r="BR28" s="264"/>
      <c r="BS28" s="264"/>
      <c r="BT28" s="264"/>
      <c r="BU28" s="264"/>
      <c r="BV28" s="264"/>
      <c r="BW28" s="421"/>
      <c r="BX28" s="264"/>
      <c r="BY28" s="264"/>
      <c r="BZ28" s="264"/>
      <c r="CA28" s="264"/>
      <c r="CB28" s="264"/>
      <c r="CC28" s="264"/>
      <c r="CD28" s="264"/>
      <c r="CE28" s="264"/>
      <c r="CF28" s="264"/>
      <c r="CG28" s="241"/>
      <c r="CH28" s="690"/>
    </row>
    <row r="29" spans="1:86" s="206" customFormat="1" ht="3" customHeight="1">
      <c r="A29" s="173"/>
      <c r="B29" s="671"/>
      <c r="C29" s="671"/>
      <c r="D29" s="671"/>
      <c r="E29" s="669"/>
      <c r="F29" s="669"/>
      <c r="G29" s="654"/>
      <c r="H29" s="656"/>
      <c r="I29" s="656"/>
      <c r="J29" s="656"/>
      <c r="K29" s="656"/>
      <c r="L29" s="656"/>
      <c r="M29" s="656"/>
      <c r="N29" s="656"/>
      <c r="O29" s="656"/>
      <c r="P29" s="656"/>
      <c r="Q29" s="656"/>
      <c r="R29" s="656"/>
      <c r="S29" s="656"/>
      <c r="T29" s="656"/>
      <c r="U29" s="656"/>
      <c r="V29" s="656"/>
      <c r="W29" s="656"/>
      <c r="X29" s="656"/>
      <c r="Y29" s="656"/>
      <c r="Z29" s="656"/>
      <c r="AA29" s="658"/>
      <c r="AB29" s="658"/>
      <c r="AC29" s="658"/>
      <c r="AD29" s="618"/>
      <c r="AE29" s="612"/>
      <c r="AF29" s="612"/>
      <c r="AG29" s="612"/>
      <c r="AH29" s="412"/>
      <c r="AI29" s="613"/>
      <c r="AJ29" s="613"/>
      <c r="AK29" s="613"/>
      <c r="AL29" s="613"/>
      <c r="AM29" s="613"/>
      <c r="AN29" s="610"/>
      <c r="AO29" s="614"/>
      <c r="AP29" s="614"/>
      <c r="AQ29" s="614"/>
      <c r="AR29" s="614"/>
      <c r="AS29" s="614"/>
      <c r="AT29" s="610"/>
      <c r="AU29" s="614"/>
      <c r="AV29" s="614"/>
      <c r="AW29" s="614"/>
      <c r="AX29" s="614"/>
      <c r="AY29" s="614"/>
      <c r="AZ29" s="619"/>
      <c r="BA29" s="618"/>
      <c r="BB29" s="612"/>
      <c r="BC29" s="612"/>
      <c r="BD29" s="612"/>
      <c r="BE29" s="412"/>
      <c r="BF29" s="613"/>
      <c r="BG29" s="613"/>
      <c r="BH29" s="613"/>
      <c r="BI29" s="613"/>
      <c r="BJ29" s="613"/>
      <c r="BK29" s="610"/>
      <c r="BL29" s="614"/>
      <c r="BM29" s="614"/>
      <c r="BN29" s="614"/>
      <c r="BO29" s="614"/>
      <c r="BP29" s="614"/>
      <c r="BQ29" s="610"/>
      <c r="BR29" s="614"/>
      <c r="BS29" s="614"/>
      <c r="BT29" s="614"/>
      <c r="BU29" s="614"/>
      <c r="BV29" s="614"/>
      <c r="BW29" s="416"/>
      <c r="BX29" s="417"/>
      <c r="BY29" s="417"/>
      <c r="BZ29" s="417"/>
      <c r="CA29" s="417"/>
      <c r="CB29" s="417"/>
      <c r="CC29" s="417"/>
      <c r="CD29" s="417"/>
      <c r="CE29" s="417"/>
      <c r="CF29" s="417"/>
      <c r="CG29" s="242"/>
      <c r="CH29" s="690"/>
    </row>
    <row r="30" spans="1:86" ht="15" customHeight="1">
      <c r="A30" s="173"/>
      <c r="B30" s="671"/>
      <c r="C30" s="671"/>
      <c r="D30" s="671"/>
      <c r="E30" s="669"/>
      <c r="F30" s="669"/>
      <c r="G30" s="654"/>
      <c r="H30" s="656"/>
      <c r="I30" s="656"/>
      <c r="J30" s="656"/>
      <c r="K30" s="656"/>
      <c r="L30" s="656"/>
      <c r="M30" s="656"/>
      <c r="N30" s="656"/>
      <c r="O30" s="656"/>
      <c r="P30" s="656"/>
      <c r="Q30" s="656"/>
      <c r="R30" s="656"/>
      <c r="S30" s="656"/>
      <c r="T30" s="656"/>
      <c r="U30" s="656"/>
      <c r="V30" s="656"/>
      <c r="W30" s="656"/>
      <c r="X30" s="656"/>
      <c r="Y30" s="656"/>
      <c r="Z30" s="656"/>
      <c r="AA30" s="658"/>
      <c r="AB30" s="658"/>
      <c r="AC30" s="658"/>
      <c r="AD30" s="618"/>
      <c r="AE30" s="409" t="str">
        <f>IF(LEN(VLOOKUP(AA28,suvaha!$D$8:$H$27,2,FALSE))&lt;11,"",LEFT(RIGHT(VLOOKUP(AA28,suvaha!$D$8:$H$27,2,FALSE),11),1))</f>
        <v/>
      </c>
      <c r="AF30" s="211"/>
      <c r="AG30" s="409" t="str">
        <f>IF(LEN(VLOOKUP(AA28,suvaha!$D$8:$H$27,2,FALSE))&lt;10,"",LEFT(RIGHT(VLOOKUP(AA28,suvaha!$D$8:$H$27,2,FALSE),10),1))</f>
        <v/>
      </c>
      <c r="AH30" s="411"/>
      <c r="AI30" s="409" t="str">
        <f>IF(LEN(VLOOKUP(AA28,suvaha!$D$8:$H$27,2,FALSE))&lt;9,"",LEFT(RIGHT(VLOOKUP(AA28,suvaha!$D$8:$H$27,2,FALSE),9),1))</f>
        <v/>
      </c>
      <c r="AJ30" s="211"/>
      <c r="AK30" s="409" t="str">
        <f>IF(LEN(VLOOKUP(AA28,suvaha!$D$8:$H$27,2,FALSE))&lt;8,"",LEFT(RIGHT(VLOOKUP(AA28,suvaha!$D$8:$H$27,2,FALSE),8),1))</f>
        <v/>
      </c>
      <c r="AL30" s="411"/>
      <c r="AM30" s="409" t="str">
        <f>IF(LEN(VLOOKUP(AA28,suvaha!$D$8:$H$27,2,FALSE))&lt;7,"",LEFT(RIGHT(VLOOKUP(AA28,suvaha!$D$8:$H$27,2,FALSE),7),1))</f>
        <v>2</v>
      </c>
      <c r="AN30" s="610"/>
      <c r="AO30" s="409" t="str">
        <f>IF(LEN(VLOOKUP(AA28,suvaha!$D$8:$H$27,2,FALSE))&lt;6,"",LEFT(RIGHT(VLOOKUP(AA28,suvaha!$D$8:$H$27,2,FALSE),6),1))</f>
        <v>2</v>
      </c>
      <c r="AP30" s="411"/>
      <c r="AQ30" s="409" t="str">
        <f>IF(LEN(VLOOKUP(AA28,suvaha!$D$8:$H$27,2,FALSE))&lt;5,"",LEFT(RIGHT(VLOOKUP(AA28,suvaha!$D$8:$H$27,2,FALSE),5),1))</f>
        <v>6</v>
      </c>
      <c r="AR30" s="411"/>
      <c r="AS30" s="409" t="str">
        <f>IF(LEN(VLOOKUP(AA28,suvaha!$D$8:$H$27,2,FALSE))&lt;4,"",LEFT(RIGHT(VLOOKUP(AA28,suvaha!$D$8:$H$27,2,FALSE),4),1))</f>
        <v>7</v>
      </c>
      <c r="AT30" s="610"/>
      <c r="AU30" s="409" t="str">
        <f>IF(LEN(VLOOKUP(AA28,suvaha!$D$8:$H$27,2,FALSE))&lt;3,"",LEFT(RIGHT(VLOOKUP(AA28,suvaha!$D$8:$H$27,2,FALSE),3),1))</f>
        <v>1</v>
      </c>
      <c r="AV30" s="411"/>
      <c r="AW30" s="409" t="str">
        <f>IF(LEN(VLOOKUP(AA28,suvaha!$D$8:$H$27,2,FALSE))&lt;2,"",LEFT(RIGHT(VLOOKUP(AA28,suvaha!$D$8:$H$27,2,FALSE),2),1))</f>
        <v>8</v>
      </c>
      <c r="AX30" s="411"/>
      <c r="AY30" s="409" t="str">
        <f>IF(VLOOKUP(AA28,suvaha!$D$8:$H$27,2,FALSE)=0,"",IF(LEN(VLOOKUP(AA28,suvaha!$D$8:$H$27,2,FALSE))&lt;1,"",LEFT(RIGHT(VLOOKUP(AA28,suvaha!$D$8:$H$27,2,FALSE),1),1)))</f>
        <v>8</v>
      </c>
      <c r="AZ30" s="619"/>
      <c r="BA30" s="618"/>
      <c r="BB30" s="409" t="str">
        <f>IF(LEN(VLOOKUP(AA28,suvaha!$D$8:$H$27,4,FALSE))&lt;11,"",LEFT(RIGHT(VLOOKUP(AA28,suvaha!$D$8:$H$27,4,FALSE),11),1))</f>
        <v/>
      </c>
      <c r="BC30" s="211"/>
      <c r="BD30" s="409" t="str">
        <f>IF(LEN(VLOOKUP(AA28,suvaha!$D$8:$H$27,4,FALSE))&lt;10,"",LEFT(RIGHT(VLOOKUP(AA28,suvaha!$D$8:$H$27,4,FALSE),10),1))</f>
        <v/>
      </c>
      <c r="BE30" s="411"/>
      <c r="BF30" s="409" t="str">
        <f>IF(LEN(VLOOKUP(AA28,suvaha!$D$8:$H$27,4,FALSE))&lt;9,"",LEFT(RIGHT(VLOOKUP(AA28,suvaha!$D$8:$H$27,4,FALSE),9),1))</f>
        <v/>
      </c>
      <c r="BG30" s="211"/>
      <c r="BH30" s="409" t="str">
        <f>IF(LEN(VLOOKUP(AA28,suvaha!$D$8:$H$27,4,FALSE))&lt;8,"",LEFT(RIGHT(VLOOKUP(AA28,suvaha!$D$8:$H$27,4,FALSE),8),1))</f>
        <v/>
      </c>
      <c r="BI30" s="411"/>
      <c r="BJ30" s="409" t="str">
        <f>IF(LEN(VLOOKUP(AA28,suvaha!$D$8:$H$27,4,FALSE))&lt;7,"",LEFT(RIGHT(VLOOKUP(AA28,suvaha!$D$8:$H$27,4,FALSE),7),1))</f>
        <v>1</v>
      </c>
      <c r="BK30" s="610"/>
      <c r="BL30" s="409" t="str">
        <f>IF(LEN(VLOOKUP(AA28,suvaha!$D$8:$H$27,4,FALSE))&lt;6,"",LEFT(RIGHT(VLOOKUP(AA28,suvaha!$D$8:$H$27,4,FALSE),6),1))</f>
        <v>0</v>
      </c>
      <c r="BM30" s="411"/>
      <c r="BN30" s="409" t="str">
        <f>IF(LEN(VLOOKUP(AA28,suvaha!$D$8:$H$27,4,FALSE))&lt;5,"",LEFT(RIGHT(VLOOKUP(AA28,suvaha!$D$8:$H$27,4,FALSE),5),1))</f>
        <v>8</v>
      </c>
      <c r="BO30" s="411"/>
      <c r="BP30" s="409" t="str">
        <f>IF(LEN(VLOOKUP(AA28,suvaha!$D$8:$H$27,4,FALSE))&lt;4,"",LEFT(RIGHT(VLOOKUP(AA28,suvaha!$D$8:$H$27,4,FALSE),4),1))</f>
        <v>1</v>
      </c>
      <c r="BQ30" s="610"/>
      <c r="BR30" s="409" t="str">
        <f>IF(LEN(VLOOKUP(AA28,suvaha!$D$8:$H$27,4,FALSE))&lt;3,"",LEFT(RIGHT(VLOOKUP(AA28,suvaha!$D$8:$H$27,4,FALSE),3),1))</f>
        <v>3</v>
      </c>
      <c r="BS30" s="411"/>
      <c r="BT30" s="409" t="str">
        <f>IF(LEN(VLOOKUP(AA28,suvaha!$D$8:$H$27,4,FALSE))&lt;2,"",LEFT(RIGHT(VLOOKUP(AA28,suvaha!$D$8:$H$27,4,FALSE),2),1))</f>
        <v>2</v>
      </c>
      <c r="BU30" s="411"/>
      <c r="BV30" s="409" t="str">
        <f>IF(VLOOKUP(AA28,suvaha!$D$8:$H$27,4,FALSE)=0,"",IF(LEN(VLOOKUP(AA28,suvaha!$D$8:$H$27,4,FALSE))&lt;1,"",LEFT(RIGHT(VLOOKUP(AA28,suvaha!$D$8:$H$27,4,FALSE),1),1)))</f>
        <v>6</v>
      </c>
      <c r="BW30" s="416"/>
      <c r="BX30" s="417"/>
      <c r="BY30" s="417"/>
      <c r="BZ30" s="417"/>
      <c r="CA30" s="417"/>
      <c r="CB30" s="417"/>
      <c r="CC30" s="417"/>
      <c r="CD30" s="417"/>
      <c r="CE30" s="417"/>
      <c r="CF30" s="417"/>
      <c r="CG30" s="242"/>
      <c r="CH30" s="690"/>
    </row>
    <row r="31" spans="1:86" ht="3" customHeight="1">
      <c r="A31" s="173"/>
      <c r="B31" s="671"/>
      <c r="C31" s="671"/>
      <c r="D31" s="671"/>
      <c r="E31" s="669"/>
      <c r="F31" s="669"/>
      <c r="G31" s="654"/>
      <c r="H31" s="656"/>
      <c r="I31" s="656"/>
      <c r="J31" s="656"/>
      <c r="K31" s="656"/>
      <c r="L31" s="656"/>
      <c r="M31" s="656"/>
      <c r="N31" s="656"/>
      <c r="O31" s="656"/>
      <c r="P31" s="656"/>
      <c r="Q31" s="656"/>
      <c r="R31" s="656"/>
      <c r="S31" s="656"/>
      <c r="T31" s="656"/>
      <c r="U31" s="656"/>
      <c r="V31" s="656"/>
      <c r="W31" s="656"/>
      <c r="X31" s="656"/>
      <c r="Y31" s="656"/>
      <c r="Z31" s="656"/>
      <c r="AA31" s="658"/>
      <c r="AB31" s="658"/>
      <c r="AC31" s="658"/>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8"/>
      <c r="BB31" s="638"/>
      <c r="BC31" s="638"/>
      <c r="BD31" s="638"/>
      <c r="BE31" s="638"/>
      <c r="BF31" s="638"/>
      <c r="BG31" s="638"/>
      <c r="BH31" s="638"/>
      <c r="BI31" s="638"/>
      <c r="BJ31" s="638"/>
      <c r="BK31" s="638"/>
      <c r="BL31" s="638"/>
      <c r="BM31" s="638"/>
      <c r="BN31" s="638"/>
      <c r="BO31" s="638"/>
      <c r="BP31" s="638"/>
      <c r="BQ31" s="638"/>
      <c r="BR31" s="270"/>
      <c r="BS31" s="270"/>
      <c r="BT31" s="270"/>
      <c r="BU31" s="270"/>
      <c r="BV31" s="270"/>
      <c r="BW31" s="418"/>
      <c r="BX31" s="270"/>
      <c r="BY31" s="270"/>
      <c r="BZ31" s="270"/>
      <c r="CA31" s="270"/>
      <c r="CB31" s="270"/>
      <c r="CC31" s="270"/>
      <c r="CD31" s="270"/>
      <c r="CE31" s="270"/>
      <c r="CF31" s="270"/>
      <c r="CG31" s="243"/>
      <c r="CH31" s="325"/>
    </row>
    <row r="32" spans="1:86" ht="3" customHeight="1">
      <c r="A32" s="173"/>
      <c r="B32" s="671"/>
      <c r="C32" s="671"/>
      <c r="D32" s="671"/>
      <c r="E32" s="669"/>
      <c r="F32" s="669"/>
      <c r="G32" s="654"/>
      <c r="H32" s="656"/>
      <c r="I32" s="656"/>
      <c r="J32" s="656"/>
      <c r="K32" s="656"/>
      <c r="L32" s="656"/>
      <c r="M32" s="656"/>
      <c r="N32" s="656"/>
      <c r="O32" s="656"/>
      <c r="P32" s="656"/>
      <c r="Q32" s="656"/>
      <c r="R32" s="656"/>
      <c r="S32" s="656"/>
      <c r="T32" s="656"/>
      <c r="U32" s="656"/>
      <c r="V32" s="656"/>
      <c r="W32" s="656"/>
      <c r="X32" s="656"/>
      <c r="Y32" s="656"/>
      <c r="Z32" s="656"/>
      <c r="AA32" s="658"/>
      <c r="AB32" s="658"/>
      <c r="AC32" s="658"/>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422"/>
      <c r="BB32" s="264"/>
      <c r="BC32" s="264"/>
      <c r="BD32" s="264"/>
      <c r="BE32" s="264"/>
      <c r="BF32" s="264"/>
      <c r="BG32" s="264"/>
      <c r="BH32" s="264"/>
      <c r="BI32" s="264"/>
      <c r="BJ32" s="421"/>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41"/>
      <c r="CH32" s="325"/>
    </row>
    <row r="33" spans="1:86" ht="3" customHeight="1">
      <c r="A33" s="173"/>
      <c r="B33" s="671"/>
      <c r="C33" s="671"/>
      <c r="D33" s="671"/>
      <c r="E33" s="669"/>
      <c r="F33" s="669"/>
      <c r="G33" s="654"/>
      <c r="H33" s="656"/>
      <c r="I33" s="656"/>
      <c r="J33" s="656"/>
      <c r="K33" s="656"/>
      <c r="L33" s="656"/>
      <c r="M33" s="656"/>
      <c r="N33" s="656"/>
      <c r="O33" s="656"/>
      <c r="P33" s="656"/>
      <c r="Q33" s="656"/>
      <c r="R33" s="656"/>
      <c r="S33" s="656"/>
      <c r="T33" s="656"/>
      <c r="U33" s="656"/>
      <c r="V33" s="656"/>
      <c r="W33" s="656"/>
      <c r="X33" s="656"/>
      <c r="Y33" s="656"/>
      <c r="Z33" s="656"/>
      <c r="AA33" s="658"/>
      <c r="AB33" s="658"/>
      <c r="AC33" s="658"/>
      <c r="AD33" s="618"/>
      <c r="AE33" s="612"/>
      <c r="AF33" s="612"/>
      <c r="AG33" s="612"/>
      <c r="AH33" s="412"/>
      <c r="AI33" s="613"/>
      <c r="AJ33" s="613"/>
      <c r="AK33" s="613"/>
      <c r="AL33" s="613"/>
      <c r="AM33" s="613"/>
      <c r="AN33" s="610" t="s">
        <v>371</v>
      </c>
      <c r="AO33" s="614"/>
      <c r="AP33" s="614"/>
      <c r="AQ33" s="614"/>
      <c r="AR33" s="614"/>
      <c r="AS33" s="614"/>
      <c r="AT33" s="610" t="s">
        <v>371</v>
      </c>
      <c r="AU33" s="614"/>
      <c r="AV33" s="614"/>
      <c r="AW33" s="614"/>
      <c r="AX33" s="614"/>
      <c r="AY33" s="614"/>
      <c r="AZ33" s="619"/>
      <c r="BA33" s="423"/>
      <c r="BB33" s="417"/>
      <c r="BC33" s="417"/>
      <c r="BD33" s="417"/>
      <c r="BE33" s="417"/>
      <c r="BF33" s="417"/>
      <c r="BG33" s="417"/>
      <c r="BH33" s="417"/>
      <c r="BI33" s="417"/>
      <c r="BJ33" s="416"/>
      <c r="BK33" s="417"/>
      <c r="BL33" s="612"/>
      <c r="BM33" s="612"/>
      <c r="BN33" s="612"/>
      <c r="BO33" s="412"/>
      <c r="BP33" s="613"/>
      <c r="BQ33" s="613"/>
      <c r="BR33" s="613"/>
      <c r="BS33" s="613"/>
      <c r="BT33" s="613"/>
      <c r="BU33" s="610"/>
      <c r="BV33" s="614"/>
      <c r="BW33" s="614"/>
      <c r="BX33" s="614"/>
      <c r="BY33" s="614"/>
      <c r="BZ33" s="614"/>
      <c r="CA33" s="610"/>
      <c r="CB33" s="614"/>
      <c r="CC33" s="614"/>
      <c r="CD33" s="614"/>
      <c r="CE33" s="614"/>
      <c r="CF33" s="614"/>
      <c r="CG33" s="244"/>
      <c r="CH33" s="325"/>
    </row>
    <row r="34" spans="1:86" ht="15" customHeight="1">
      <c r="A34" s="173"/>
      <c r="B34" s="671"/>
      <c r="C34" s="671"/>
      <c r="D34" s="671"/>
      <c r="E34" s="669"/>
      <c r="F34" s="669"/>
      <c r="G34" s="654"/>
      <c r="H34" s="656"/>
      <c r="I34" s="656"/>
      <c r="J34" s="656"/>
      <c r="K34" s="656"/>
      <c r="L34" s="656"/>
      <c r="M34" s="656"/>
      <c r="N34" s="656"/>
      <c r="O34" s="656"/>
      <c r="P34" s="656"/>
      <c r="Q34" s="656"/>
      <c r="R34" s="656"/>
      <c r="S34" s="656"/>
      <c r="T34" s="656"/>
      <c r="U34" s="656"/>
      <c r="V34" s="656"/>
      <c r="W34" s="656"/>
      <c r="X34" s="656"/>
      <c r="Y34" s="656"/>
      <c r="Z34" s="656"/>
      <c r="AA34" s="658"/>
      <c r="AB34" s="658"/>
      <c r="AC34" s="658"/>
      <c r="AD34" s="618"/>
      <c r="AE34" s="409" t="str">
        <f>IF(LEN(VLOOKUP(AA28,suvaha!$D$8:$H$27,3,FALSE))&lt;11,"",LEFT(RIGHT(VLOOKUP(AA28,suvaha!$D$8:$H$27,3,FALSE),11),1))</f>
        <v/>
      </c>
      <c r="AF34" s="211" t="s">
        <v>371</v>
      </c>
      <c r="AG34" s="409" t="str">
        <f>IF(LEN(VLOOKUP(AA28,suvaha!$D$8:$H$27,3,FALSE))&lt;10,"",LEFT(RIGHT(VLOOKUP(AA28,suvaha!$D$8:$H$27,3,FALSE),10),1))</f>
        <v/>
      </c>
      <c r="AH34" s="411" t="s">
        <v>371</v>
      </c>
      <c r="AI34" s="409" t="str">
        <f>IF(LEN(VLOOKUP(AA28,suvaha!$D$8:$H$27,3,FALSE))&lt;9,"",LEFT(RIGHT(VLOOKUP(AA28,suvaha!$D$8:$H$27,3,FALSE),9),1))</f>
        <v/>
      </c>
      <c r="AJ34" s="211" t="s">
        <v>371</v>
      </c>
      <c r="AK34" s="409" t="str">
        <f>IF(LEN(VLOOKUP(AA28,suvaha!$D$8:$F$27,3,FALSE))&lt;8,"",LEFT(RIGHT(VLOOKUP(AA28,suvaha!$D$8:$F$27,3,FALSE),8),1))</f>
        <v/>
      </c>
      <c r="AL34" s="411" t="s">
        <v>371</v>
      </c>
      <c r="AM34" s="409" t="str">
        <f>IF(LEN(VLOOKUP(AA28,suvaha!$D$8:$H$27,3,FALSE))&lt;7,"",LEFT(RIGHT(VLOOKUP(AA28,suvaha!$D$8:$H$27,3,FALSE),7),1))</f>
        <v>1</v>
      </c>
      <c r="AN34" s="610"/>
      <c r="AO34" s="409" t="str">
        <f>IF(LEN(VLOOKUP(AA28,suvaha!$D$8:$H$27,3,FALSE))&lt;6,"",LEFT(RIGHT(VLOOKUP(AA28,suvaha!$D$8:$H$27,3,FALSE),6),1))</f>
        <v>1</v>
      </c>
      <c r="AP34" s="411" t="s">
        <v>371</v>
      </c>
      <c r="AQ34" s="409" t="str">
        <f>IF(LEN(VLOOKUP(AA28,suvaha!$D$8:$H$27,3,FALSE))&lt;5,"",LEFT(RIGHT(VLOOKUP(AA28,suvaha!$D$8:$H$27,3,FALSE),5),1))</f>
        <v>8</v>
      </c>
      <c r="AR34" s="411" t="s">
        <v>371</v>
      </c>
      <c r="AS34" s="409" t="str">
        <f>IF(LEN(VLOOKUP(AA28,suvaha!$D$8:$H$27,3,FALSE))&lt;4,"",LEFT(RIGHT(VLOOKUP(AA28,suvaha!$D$8:$H$27,3,FALSE),4),1))</f>
        <v>5</v>
      </c>
      <c r="AT34" s="610"/>
      <c r="AU34" s="409" t="str">
        <f>IF(LEN(VLOOKUP(AA28,suvaha!$D$8:$H$27,3,FALSE))&lt;3,"",LEFT(RIGHT(VLOOKUP(AA28,suvaha!$D$8:$H$27,3,FALSE),3),1))</f>
        <v>8</v>
      </c>
      <c r="AV34" s="411" t="s">
        <v>371</v>
      </c>
      <c r="AW34" s="409" t="str">
        <f>IF(LEN(VLOOKUP(AA28,suvaha!$D$8:$H$27,3,FALSE))&lt;2,"",LEFT(RIGHT(VLOOKUP(AA28,suvaha!$D$8:$H$27,3,FALSE),2),1))</f>
        <v>6</v>
      </c>
      <c r="AX34" s="411" t="s">
        <v>371</v>
      </c>
      <c r="AY34" s="409" t="str">
        <f>IF(VLOOKUP(AA28,suvaha!$D$8:$H$27,3,FALSE)=0,"",IF(LEN(VLOOKUP(AA28,suvaha!$D$8:$H$27,3,FALSE))&lt;1,"",LEFT(RIGHT(VLOOKUP(AA28,suvaha!$D$8:$H$27,3,FALSE),1),1)))</f>
        <v>2</v>
      </c>
      <c r="AZ34" s="619"/>
      <c r="BA34" s="423"/>
      <c r="BB34" s="417"/>
      <c r="BC34" s="417"/>
      <c r="BD34" s="417"/>
      <c r="BE34" s="417"/>
      <c r="BF34" s="417"/>
      <c r="BG34" s="417"/>
      <c r="BH34" s="417"/>
      <c r="BI34" s="417"/>
      <c r="BJ34" s="416"/>
      <c r="BK34" s="417"/>
      <c r="BL34" s="409" t="str">
        <f>IF(LEN(VLOOKUP(AA28,suvaha!$D$8:$H$27,5,FALSE))&lt;11,"",LEFT(RIGHT(VLOOKUP(AA28,suvaha!$D$8:$H$27,5,FALSE),11),1))</f>
        <v/>
      </c>
      <c r="BM34" s="211" t="s">
        <v>371</v>
      </c>
      <c r="BN34" s="409" t="str">
        <f>IF(LEN(VLOOKUP(AA28,suvaha!$D$8:$H$27,5,FALSE))&lt;10,"",LEFT(RIGHT(VLOOKUP(AA28,suvaha!$D$8:$H$27,5,FALSE),10),1))</f>
        <v/>
      </c>
      <c r="BO34" s="411" t="s">
        <v>371</v>
      </c>
      <c r="BP34" s="409" t="str">
        <f>IF(LEN(VLOOKUP(AA28,suvaha!$D$8:$H$27,5,FALSE))&lt;9,"",LEFT(RIGHT(VLOOKUP(AA28,suvaha!$D$8:$H$27,5,FALSE),9),1))</f>
        <v/>
      </c>
      <c r="BQ34" s="211" t="s">
        <v>371</v>
      </c>
      <c r="BR34" s="409" t="str">
        <f>IF(LEN(VLOOKUP(AA28,suvaha!$D$8:$H$27,5,FALSE))&lt;8,"",LEFT(RIGHT(VLOOKUP(AA28,suvaha!$D$8:$H$27,5,FALSE),8),1))</f>
        <v/>
      </c>
      <c r="BS34" s="411" t="s">
        <v>371</v>
      </c>
      <c r="BT34" s="409" t="str">
        <f>IF(LEN(VLOOKUP(AA28,suvaha!$D$8:$H$27,5,FALSE))&lt;7,"",LEFT(RIGHT(VLOOKUP(AA28,suvaha!$D$8:$H$27,5,FALSE),7),1))</f>
        <v>1</v>
      </c>
      <c r="BU34" s="610" t="s">
        <v>371</v>
      </c>
      <c r="BV34" s="409" t="str">
        <f>IF(LEN(VLOOKUP(AA28,suvaha!$D$8:$H$27,5,FALSE))&lt;6,"",LEFT(RIGHT(VLOOKUP(AA28,suvaha!$D$8:$H$27,5,FALSE),6),1))</f>
        <v>0</v>
      </c>
      <c r="BW34" s="411" t="s">
        <v>371</v>
      </c>
      <c r="BX34" s="409" t="str">
        <f>IF(LEN(VLOOKUP(AA28,suvaha!$D$8:$H$27,5,FALSE))&lt;5,"",LEFT(RIGHT(VLOOKUP(AA28,suvaha!$D$8:$H$27,5,FALSE),5),1))</f>
        <v>4</v>
      </c>
      <c r="BY34" s="411" t="s">
        <v>371</v>
      </c>
      <c r="BZ34" s="409" t="str">
        <f>IF(LEN(VLOOKUP(AA28,suvaha!$D$8:$H$27,5,FALSE))&lt;4,"",LEFT(RIGHT(VLOOKUP(AA28,suvaha!$D$8:$H$27,5,FALSE),4),1))</f>
        <v>5</v>
      </c>
      <c r="CA34" s="610" t="s">
        <v>371</v>
      </c>
      <c r="CB34" s="409" t="str">
        <f>IF(LEN(VLOOKUP(AA28,suvaha!$D$8:$H$27,5,FALSE))&lt;3,"",LEFT(RIGHT(VLOOKUP(AA28,suvaha!$D$8:$H$27,5,FALSE),3),1))</f>
        <v>3</v>
      </c>
      <c r="CC34" s="411" t="s">
        <v>371</v>
      </c>
      <c r="CD34" s="409" t="str">
        <f>IF(LEN(VLOOKUP(AA28,suvaha!$D$8:$H$27,5,FALSE))&lt;2,"",LEFT(RIGHT(VLOOKUP(AA28,suvaha!$D$8:$H$27,5,FALSE),2),1))</f>
        <v>9</v>
      </c>
      <c r="CE34" s="411" t="s">
        <v>773</v>
      </c>
      <c r="CF34" s="409" t="str">
        <f>IF(VLOOKUP(AA28,suvaha!$D$8:$H$27,5,FALSE)=0,"",IF(LEN(VLOOKUP(AA28,suvaha!$D$8:$H$27,5,FALSE))&lt;1,"",LEFT(RIGHT(VLOOKUP(AA28,suvaha!$D$8:$H$27,5,FALSE),1),1)))</f>
        <v>0</v>
      </c>
      <c r="CG34" s="244"/>
      <c r="CH34" s="325"/>
    </row>
    <row r="35" spans="1:86" ht="3" customHeight="1">
      <c r="A35" s="173"/>
      <c r="B35" s="671"/>
      <c r="C35" s="671"/>
      <c r="D35" s="671"/>
      <c r="E35" s="669"/>
      <c r="F35" s="669"/>
      <c r="G35" s="654"/>
      <c r="H35" s="656"/>
      <c r="I35" s="656"/>
      <c r="J35" s="656"/>
      <c r="K35" s="656"/>
      <c r="L35" s="656"/>
      <c r="M35" s="656"/>
      <c r="N35" s="656"/>
      <c r="O35" s="656"/>
      <c r="P35" s="656"/>
      <c r="Q35" s="656"/>
      <c r="R35" s="656"/>
      <c r="S35" s="656"/>
      <c r="T35" s="656"/>
      <c r="U35" s="656"/>
      <c r="V35" s="656"/>
      <c r="W35" s="656"/>
      <c r="X35" s="656"/>
      <c r="Y35" s="656"/>
      <c r="Z35" s="656"/>
      <c r="AA35" s="658"/>
      <c r="AB35" s="658"/>
      <c r="AC35" s="658"/>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424"/>
      <c r="BB35" s="270"/>
      <c r="BC35" s="270"/>
      <c r="BD35" s="270"/>
      <c r="BE35" s="270"/>
      <c r="BF35" s="270"/>
      <c r="BG35" s="270"/>
      <c r="BH35" s="270"/>
      <c r="BI35" s="270"/>
      <c r="BJ35" s="418"/>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43"/>
    </row>
    <row r="36" spans="1:86" s="206" customFormat="1" ht="3" customHeight="1">
      <c r="A36" s="173"/>
      <c r="B36" s="671"/>
      <c r="C36" s="671"/>
      <c r="D36" s="671"/>
      <c r="E36" s="669" t="s">
        <v>780</v>
      </c>
      <c r="F36" s="669"/>
      <c r="G36" s="654"/>
      <c r="H36" s="656" t="str">
        <f>Index!C69</f>
        <v>Obstarávaný dlhodobý hmotný majetok (042) - 094</v>
      </c>
      <c r="I36" s="656"/>
      <c r="J36" s="656"/>
      <c r="K36" s="656"/>
      <c r="L36" s="656"/>
      <c r="M36" s="656"/>
      <c r="N36" s="656"/>
      <c r="O36" s="656"/>
      <c r="P36" s="656"/>
      <c r="Q36" s="656"/>
      <c r="R36" s="656"/>
      <c r="S36" s="656"/>
      <c r="T36" s="656"/>
      <c r="U36" s="656"/>
      <c r="V36" s="656"/>
      <c r="W36" s="656"/>
      <c r="X36" s="656"/>
      <c r="Y36" s="656"/>
      <c r="Z36" s="656"/>
      <c r="AA36" s="658" t="s">
        <v>791</v>
      </c>
      <c r="AB36" s="658"/>
      <c r="AC36" s="658"/>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59"/>
      <c r="BB36" s="659"/>
      <c r="BC36" s="659"/>
      <c r="BD36" s="659"/>
      <c r="BE36" s="659"/>
      <c r="BF36" s="659"/>
      <c r="BG36" s="659"/>
      <c r="BH36" s="659"/>
      <c r="BI36" s="659"/>
      <c r="BJ36" s="659"/>
      <c r="BK36" s="659"/>
      <c r="BL36" s="659"/>
      <c r="BM36" s="659"/>
      <c r="BN36" s="659"/>
      <c r="BO36" s="659"/>
      <c r="BP36" s="659"/>
      <c r="BQ36" s="659"/>
      <c r="BR36" s="264"/>
      <c r="BS36" s="264"/>
      <c r="BT36" s="264"/>
      <c r="BU36" s="264"/>
      <c r="BV36" s="264"/>
      <c r="BW36" s="421"/>
      <c r="BX36" s="264"/>
      <c r="BY36" s="264"/>
      <c r="BZ36" s="264"/>
      <c r="CA36" s="264"/>
      <c r="CB36" s="264"/>
      <c r="CC36" s="264"/>
      <c r="CD36" s="264"/>
      <c r="CE36" s="264"/>
      <c r="CF36" s="264"/>
      <c r="CG36" s="241"/>
    </row>
    <row r="37" spans="1:86" s="206" customFormat="1" ht="3" customHeight="1">
      <c r="A37" s="173"/>
      <c r="B37" s="671"/>
      <c r="C37" s="671"/>
      <c r="D37" s="671"/>
      <c r="E37" s="669"/>
      <c r="F37" s="669"/>
      <c r="G37" s="654"/>
      <c r="H37" s="656"/>
      <c r="I37" s="656"/>
      <c r="J37" s="656"/>
      <c r="K37" s="656"/>
      <c r="L37" s="656"/>
      <c r="M37" s="656"/>
      <c r="N37" s="656"/>
      <c r="O37" s="656"/>
      <c r="P37" s="656"/>
      <c r="Q37" s="656"/>
      <c r="R37" s="656"/>
      <c r="S37" s="656"/>
      <c r="T37" s="656"/>
      <c r="U37" s="656"/>
      <c r="V37" s="656"/>
      <c r="W37" s="656"/>
      <c r="X37" s="656"/>
      <c r="Y37" s="656"/>
      <c r="Z37" s="656"/>
      <c r="AA37" s="658"/>
      <c r="AB37" s="658"/>
      <c r="AC37" s="658"/>
      <c r="AD37" s="618"/>
      <c r="AE37" s="612"/>
      <c r="AF37" s="612"/>
      <c r="AG37" s="612"/>
      <c r="AH37" s="412"/>
      <c r="AI37" s="613"/>
      <c r="AJ37" s="613"/>
      <c r="AK37" s="613"/>
      <c r="AL37" s="613"/>
      <c r="AM37" s="613"/>
      <c r="AN37" s="610"/>
      <c r="AO37" s="614"/>
      <c r="AP37" s="614"/>
      <c r="AQ37" s="614"/>
      <c r="AR37" s="614"/>
      <c r="AS37" s="614"/>
      <c r="AT37" s="610"/>
      <c r="AU37" s="614"/>
      <c r="AV37" s="614"/>
      <c r="AW37" s="614"/>
      <c r="AX37" s="614"/>
      <c r="AY37" s="614"/>
      <c r="AZ37" s="619"/>
      <c r="BA37" s="618"/>
      <c r="BB37" s="612"/>
      <c r="BC37" s="612"/>
      <c r="BD37" s="612"/>
      <c r="BE37" s="412"/>
      <c r="BF37" s="613"/>
      <c r="BG37" s="613"/>
      <c r="BH37" s="613"/>
      <c r="BI37" s="613"/>
      <c r="BJ37" s="613"/>
      <c r="BK37" s="610"/>
      <c r="BL37" s="614"/>
      <c r="BM37" s="614"/>
      <c r="BN37" s="614"/>
      <c r="BO37" s="614"/>
      <c r="BP37" s="614"/>
      <c r="BQ37" s="610"/>
      <c r="BR37" s="614"/>
      <c r="BS37" s="614"/>
      <c r="BT37" s="614"/>
      <c r="BU37" s="614"/>
      <c r="BV37" s="614"/>
      <c r="BW37" s="416"/>
      <c r="BX37" s="417"/>
      <c r="BY37" s="417"/>
      <c r="BZ37" s="417"/>
      <c r="CA37" s="417"/>
      <c r="CB37" s="417"/>
      <c r="CC37" s="417"/>
      <c r="CD37" s="417"/>
      <c r="CE37" s="417"/>
      <c r="CF37" s="417"/>
      <c r="CG37" s="242"/>
    </row>
    <row r="38" spans="1:86" ht="15" customHeight="1">
      <c r="A38" s="173"/>
      <c r="B38" s="671"/>
      <c r="C38" s="671"/>
      <c r="D38" s="671"/>
      <c r="E38" s="669"/>
      <c r="F38" s="669"/>
      <c r="G38" s="654"/>
      <c r="H38" s="656"/>
      <c r="I38" s="656"/>
      <c r="J38" s="656"/>
      <c r="K38" s="656"/>
      <c r="L38" s="656"/>
      <c r="M38" s="656"/>
      <c r="N38" s="656"/>
      <c r="O38" s="656"/>
      <c r="P38" s="656"/>
      <c r="Q38" s="656"/>
      <c r="R38" s="656"/>
      <c r="S38" s="656"/>
      <c r="T38" s="656"/>
      <c r="U38" s="656"/>
      <c r="V38" s="656"/>
      <c r="W38" s="656"/>
      <c r="X38" s="656"/>
      <c r="Y38" s="656"/>
      <c r="Z38" s="656"/>
      <c r="AA38" s="658"/>
      <c r="AB38" s="658"/>
      <c r="AC38" s="658"/>
      <c r="AD38" s="618"/>
      <c r="AE38" s="409" t="str">
        <f>IF(LEN(VLOOKUP(AA36,suvaha!$D$8:$H$27,2,FALSE))&lt;11,"",LEFT(RIGHT(VLOOKUP(AA36,suvaha!$D$8:$H$27,2,FALSE),11),1))</f>
        <v/>
      </c>
      <c r="AF38" s="211"/>
      <c r="AG38" s="409" t="str">
        <f>IF(LEN(VLOOKUP(AA36,suvaha!$D$8:$H$27,2,FALSE))&lt;10,"",LEFT(RIGHT(VLOOKUP(AA36,suvaha!$D$8:$H$27,2,FALSE),10),1))</f>
        <v/>
      </c>
      <c r="AH38" s="411"/>
      <c r="AI38" s="409" t="str">
        <f>IF(LEN(VLOOKUP(AA36,suvaha!$D$8:$H$27,2,FALSE))&lt;9,"",LEFT(RIGHT(VLOOKUP(AA36,suvaha!$D$8:$H$27,2,FALSE),9),1))</f>
        <v/>
      </c>
      <c r="AJ38" s="211"/>
      <c r="AK38" s="409" t="str">
        <f>IF(LEN(VLOOKUP(AA36,suvaha!$D$8:$H$27,2,FALSE))&lt;8,"",LEFT(RIGHT(VLOOKUP(AA36,suvaha!$D$8:$H$27,2,FALSE),8),1))</f>
        <v/>
      </c>
      <c r="AL38" s="411"/>
      <c r="AM38" s="409" t="str">
        <f>IF(LEN(VLOOKUP(AA36,suvaha!$D$8:$H$27,2,FALSE))&lt;7,"",LEFT(RIGHT(VLOOKUP(AA36,suvaha!$D$8:$H$27,2,FALSE),7),1))</f>
        <v>1</v>
      </c>
      <c r="AN38" s="610"/>
      <c r="AO38" s="409" t="str">
        <f>IF(LEN(VLOOKUP(AA36,suvaha!$D$8:$H$27,2,FALSE))&lt;6,"",LEFT(RIGHT(VLOOKUP(AA36,suvaha!$D$8:$H$27,2,FALSE),6),1))</f>
        <v>2</v>
      </c>
      <c r="AP38" s="411"/>
      <c r="AQ38" s="409" t="str">
        <f>IF(LEN(VLOOKUP(AA36,suvaha!$D$8:$H$27,2,FALSE))&lt;5,"",LEFT(RIGHT(VLOOKUP(AA36,suvaha!$D$8:$H$27,2,FALSE),5),1))</f>
        <v>0</v>
      </c>
      <c r="AR38" s="411"/>
      <c r="AS38" s="409" t="str">
        <f>IF(LEN(VLOOKUP(AA36,suvaha!$D$8:$H$27,2,FALSE))&lt;4,"",LEFT(RIGHT(VLOOKUP(AA36,suvaha!$D$8:$H$27,2,FALSE),4),1))</f>
        <v>9</v>
      </c>
      <c r="AT38" s="610"/>
      <c r="AU38" s="409" t="str">
        <f>IF(LEN(VLOOKUP(AA36,suvaha!$D$8:$H$27,2,FALSE))&lt;3,"",LEFT(RIGHT(VLOOKUP(AA36,suvaha!$D$8:$H$27,2,FALSE),3),1))</f>
        <v>9</v>
      </c>
      <c r="AV38" s="411"/>
      <c r="AW38" s="409" t="str">
        <f>IF(LEN(VLOOKUP(AA36,suvaha!$D$8:$H$27,2,FALSE))&lt;2,"",LEFT(RIGHT(VLOOKUP(AA36,suvaha!$D$8:$H$27,2,FALSE),2),1))</f>
        <v>6</v>
      </c>
      <c r="AX38" s="411"/>
      <c r="AY38" s="409" t="str">
        <f>IF(VLOOKUP(AA36,suvaha!$D$8:$H$27,2,FALSE)=0,"",IF(LEN(VLOOKUP(AA36,suvaha!$D$8:$H$27,2,FALSE))&lt;1,"",LEFT(RIGHT(VLOOKUP(AA36,suvaha!$D$8:$H$27,2,FALSE),1),1)))</f>
        <v>5</v>
      </c>
      <c r="AZ38" s="619"/>
      <c r="BA38" s="618"/>
      <c r="BB38" s="409" t="str">
        <f>IF(LEN(VLOOKUP(AA36,suvaha!$D$8:$H$27,4,FALSE))&lt;11,"",LEFT(RIGHT(VLOOKUP(AA36,suvaha!$D$8:$H$27,4,FALSE),11),1))</f>
        <v/>
      </c>
      <c r="BC38" s="211"/>
      <c r="BD38" s="409" t="str">
        <f>IF(LEN(VLOOKUP(AA36,suvaha!$D$8:$H$27,4,FALSE))&lt;10,"",LEFT(RIGHT(VLOOKUP(AA36,suvaha!$D$8:$H$27,4,FALSE),10),1))</f>
        <v/>
      </c>
      <c r="BE38" s="411"/>
      <c r="BF38" s="409" t="str">
        <f>IF(LEN(VLOOKUP(AA36,suvaha!$D$8:$H$27,4,FALSE))&lt;9,"",LEFT(RIGHT(VLOOKUP(AA36,suvaha!$D$8:$H$27,4,FALSE),9),1))</f>
        <v/>
      </c>
      <c r="BG38" s="211"/>
      <c r="BH38" s="409" t="str">
        <f>IF(LEN(VLOOKUP(AA36,suvaha!$D$8:$H$27,4,FALSE))&lt;8,"",LEFT(RIGHT(VLOOKUP(AA36,suvaha!$D$8:$H$27,4,FALSE),8),1))</f>
        <v/>
      </c>
      <c r="BI38" s="411"/>
      <c r="BJ38" s="409" t="str">
        <f>IF(LEN(VLOOKUP(AA36,suvaha!$D$8:$H$27,4,FALSE))&lt;7,"",LEFT(RIGHT(VLOOKUP(AA36,suvaha!$D$8:$H$27,4,FALSE),7),1))</f>
        <v>1</v>
      </c>
      <c r="BK38" s="610"/>
      <c r="BL38" s="409" t="str">
        <f>IF(LEN(VLOOKUP(AA36,suvaha!$D$8:$H$27,4,FALSE))&lt;6,"",LEFT(RIGHT(VLOOKUP(AA36,suvaha!$D$8:$H$27,4,FALSE),6),1))</f>
        <v>2</v>
      </c>
      <c r="BM38" s="411"/>
      <c r="BN38" s="409" t="str">
        <f>IF(LEN(VLOOKUP(AA36,suvaha!$D$8:$H$27,4,FALSE))&lt;5,"",LEFT(RIGHT(VLOOKUP(AA36,suvaha!$D$8:$H$27,4,FALSE),5),1))</f>
        <v>0</v>
      </c>
      <c r="BO38" s="411"/>
      <c r="BP38" s="409" t="str">
        <f>IF(LEN(VLOOKUP(AA36,suvaha!$D$8:$H$27,4,FALSE))&lt;4,"",LEFT(RIGHT(VLOOKUP(AA36,suvaha!$D$8:$H$27,4,FALSE),4),1))</f>
        <v>9</v>
      </c>
      <c r="BQ38" s="610"/>
      <c r="BR38" s="409" t="str">
        <f>IF(LEN(VLOOKUP(AA36,suvaha!$D$8:$H$27,4,FALSE))&lt;3,"",LEFT(RIGHT(VLOOKUP(AA36,suvaha!$D$8:$H$27,4,FALSE),3),1))</f>
        <v>9</v>
      </c>
      <c r="BS38" s="411"/>
      <c r="BT38" s="409" t="str">
        <f>IF(LEN(VLOOKUP(AA36,suvaha!$D$8:$H$27,4,FALSE))&lt;2,"",LEFT(RIGHT(VLOOKUP(AA36,suvaha!$D$8:$H$27,4,FALSE),2),1))</f>
        <v>6</v>
      </c>
      <c r="BU38" s="411"/>
      <c r="BV38" s="409" t="str">
        <f>IF(VLOOKUP(AA36,suvaha!$D$8:$H$27,4,FALSE)=0,"",IF(LEN(VLOOKUP(AA36,suvaha!$D$8:$H$27,4,FALSE))&lt;1,"",LEFT(RIGHT(VLOOKUP(AA36,suvaha!$D$8:$H$27,4,FALSE),1),1)))</f>
        <v>5</v>
      </c>
      <c r="BW38" s="416"/>
      <c r="BX38" s="417"/>
      <c r="BY38" s="417"/>
      <c r="BZ38" s="417"/>
      <c r="CA38" s="417"/>
      <c r="CB38" s="417"/>
      <c r="CC38" s="417"/>
      <c r="CD38" s="417"/>
      <c r="CE38" s="417"/>
      <c r="CF38" s="417"/>
      <c r="CG38" s="242"/>
    </row>
    <row r="39" spans="1:86" ht="3" customHeight="1">
      <c r="A39" s="173"/>
      <c r="B39" s="671"/>
      <c r="C39" s="671"/>
      <c r="D39" s="671"/>
      <c r="E39" s="669"/>
      <c r="F39" s="669"/>
      <c r="G39" s="654"/>
      <c r="H39" s="656"/>
      <c r="I39" s="656"/>
      <c r="J39" s="656"/>
      <c r="K39" s="656"/>
      <c r="L39" s="656"/>
      <c r="M39" s="656"/>
      <c r="N39" s="656"/>
      <c r="O39" s="656"/>
      <c r="P39" s="656"/>
      <c r="Q39" s="656"/>
      <c r="R39" s="656"/>
      <c r="S39" s="656"/>
      <c r="T39" s="656"/>
      <c r="U39" s="656"/>
      <c r="V39" s="656"/>
      <c r="W39" s="656"/>
      <c r="X39" s="656"/>
      <c r="Y39" s="656"/>
      <c r="Z39" s="656"/>
      <c r="AA39" s="658"/>
      <c r="AB39" s="658"/>
      <c r="AC39" s="658"/>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8"/>
      <c r="BB39" s="638"/>
      <c r="BC39" s="638"/>
      <c r="BD39" s="638"/>
      <c r="BE39" s="638"/>
      <c r="BF39" s="638"/>
      <c r="BG39" s="638"/>
      <c r="BH39" s="638"/>
      <c r="BI39" s="638"/>
      <c r="BJ39" s="638"/>
      <c r="BK39" s="638"/>
      <c r="BL39" s="638"/>
      <c r="BM39" s="638"/>
      <c r="BN39" s="638"/>
      <c r="BO39" s="638"/>
      <c r="BP39" s="638"/>
      <c r="BQ39" s="638"/>
      <c r="BR39" s="270"/>
      <c r="BS39" s="270"/>
      <c r="BT39" s="270"/>
      <c r="BU39" s="270"/>
      <c r="BV39" s="270"/>
      <c r="BW39" s="418"/>
      <c r="BX39" s="270"/>
      <c r="BY39" s="270"/>
      <c r="BZ39" s="270"/>
      <c r="CA39" s="270"/>
      <c r="CB39" s="270"/>
      <c r="CC39" s="270"/>
      <c r="CD39" s="270"/>
      <c r="CE39" s="270"/>
      <c r="CF39" s="270"/>
      <c r="CG39" s="243"/>
    </row>
    <row r="40" spans="1:86" ht="3" customHeight="1">
      <c r="A40" s="173"/>
      <c r="B40" s="671"/>
      <c r="C40" s="671"/>
      <c r="D40" s="671"/>
      <c r="E40" s="669"/>
      <c r="F40" s="669"/>
      <c r="G40" s="654"/>
      <c r="H40" s="656"/>
      <c r="I40" s="656"/>
      <c r="J40" s="656"/>
      <c r="K40" s="656"/>
      <c r="L40" s="656"/>
      <c r="M40" s="656"/>
      <c r="N40" s="656"/>
      <c r="O40" s="656"/>
      <c r="P40" s="656"/>
      <c r="Q40" s="656"/>
      <c r="R40" s="656"/>
      <c r="S40" s="656"/>
      <c r="T40" s="656"/>
      <c r="U40" s="656"/>
      <c r="V40" s="656"/>
      <c r="W40" s="656"/>
      <c r="X40" s="656"/>
      <c r="Y40" s="656"/>
      <c r="Z40" s="656"/>
      <c r="AA40" s="658"/>
      <c r="AB40" s="658"/>
      <c r="AC40" s="658"/>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422"/>
      <c r="BB40" s="264"/>
      <c r="BC40" s="264"/>
      <c r="BD40" s="264"/>
      <c r="BE40" s="264"/>
      <c r="BF40" s="264"/>
      <c r="BG40" s="264"/>
      <c r="BH40" s="264"/>
      <c r="BI40" s="264"/>
      <c r="BJ40" s="421"/>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41"/>
    </row>
    <row r="41" spans="1:86" ht="3" customHeight="1">
      <c r="A41" s="173"/>
      <c r="B41" s="671"/>
      <c r="C41" s="671"/>
      <c r="D41" s="671"/>
      <c r="E41" s="669"/>
      <c r="F41" s="669"/>
      <c r="G41" s="654"/>
      <c r="H41" s="656"/>
      <c r="I41" s="656"/>
      <c r="J41" s="656"/>
      <c r="K41" s="656"/>
      <c r="L41" s="656"/>
      <c r="M41" s="656"/>
      <c r="N41" s="656"/>
      <c r="O41" s="656"/>
      <c r="P41" s="656"/>
      <c r="Q41" s="656"/>
      <c r="R41" s="656"/>
      <c r="S41" s="656"/>
      <c r="T41" s="656"/>
      <c r="U41" s="656"/>
      <c r="V41" s="656"/>
      <c r="W41" s="656"/>
      <c r="X41" s="656"/>
      <c r="Y41" s="656"/>
      <c r="Z41" s="656"/>
      <c r="AA41" s="658"/>
      <c r="AB41" s="658"/>
      <c r="AC41" s="658"/>
      <c r="AD41" s="618"/>
      <c r="AE41" s="612"/>
      <c r="AF41" s="612"/>
      <c r="AG41" s="612"/>
      <c r="AH41" s="412"/>
      <c r="AI41" s="613"/>
      <c r="AJ41" s="613"/>
      <c r="AK41" s="613"/>
      <c r="AL41" s="613"/>
      <c r="AM41" s="613"/>
      <c r="AN41" s="610" t="s">
        <v>371</v>
      </c>
      <c r="AO41" s="614"/>
      <c r="AP41" s="614"/>
      <c r="AQ41" s="614"/>
      <c r="AR41" s="614"/>
      <c r="AS41" s="614"/>
      <c r="AT41" s="610" t="s">
        <v>371</v>
      </c>
      <c r="AU41" s="614"/>
      <c r="AV41" s="614"/>
      <c r="AW41" s="614"/>
      <c r="AX41" s="614"/>
      <c r="AY41" s="614"/>
      <c r="AZ41" s="619"/>
      <c r="BA41" s="423"/>
      <c r="BB41" s="417"/>
      <c r="BC41" s="417"/>
      <c r="BD41" s="417"/>
      <c r="BE41" s="417"/>
      <c r="BF41" s="417"/>
      <c r="BG41" s="417"/>
      <c r="BH41" s="417"/>
      <c r="BI41" s="417"/>
      <c r="BJ41" s="416"/>
      <c r="BK41" s="417"/>
      <c r="BL41" s="612"/>
      <c r="BM41" s="612"/>
      <c r="BN41" s="612"/>
      <c r="BO41" s="412"/>
      <c r="BP41" s="613"/>
      <c r="BQ41" s="613"/>
      <c r="BR41" s="613"/>
      <c r="BS41" s="613"/>
      <c r="BT41" s="613"/>
      <c r="BU41" s="610"/>
      <c r="BV41" s="614"/>
      <c r="BW41" s="614"/>
      <c r="BX41" s="614"/>
      <c r="BY41" s="614"/>
      <c r="BZ41" s="614"/>
      <c r="CA41" s="610"/>
      <c r="CB41" s="614"/>
      <c r="CC41" s="614"/>
      <c r="CD41" s="614"/>
      <c r="CE41" s="614"/>
      <c r="CF41" s="614"/>
      <c r="CG41" s="244"/>
    </row>
    <row r="42" spans="1:86" ht="15" customHeight="1">
      <c r="A42" s="173"/>
      <c r="B42" s="671"/>
      <c r="C42" s="671"/>
      <c r="D42" s="671"/>
      <c r="E42" s="669"/>
      <c r="F42" s="669"/>
      <c r="G42" s="654"/>
      <c r="H42" s="656"/>
      <c r="I42" s="656"/>
      <c r="J42" s="656"/>
      <c r="K42" s="656"/>
      <c r="L42" s="656"/>
      <c r="M42" s="656"/>
      <c r="N42" s="656"/>
      <c r="O42" s="656"/>
      <c r="P42" s="656"/>
      <c r="Q42" s="656"/>
      <c r="R42" s="656"/>
      <c r="S42" s="656"/>
      <c r="T42" s="656"/>
      <c r="U42" s="656"/>
      <c r="V42" s="656"/>
      <c r="W42" s="656"/>
      <c r="X42" s="656"/>
      <c r="Y42" s="656"/>
      <c r="Z42" s="656"/>
      <c r="AA42" s="658"/>
      <c r="AB42" s="658"/>
      <c r="AC42" s="658"/>
      <c r="AD42" s="618"/>
      <c r="AE42" s="409" t="str">
        <f>IF(LEN(VLOOKUP(AA36,suvaha!$D$8:$H$27,3,FALSE))&lt;11,"",LEFT(RIGHT(VLOOKUP(AA36,suvaha!$D$8:$H$27,3,FALSE),11),1))</f>
        <v/>
      </c>
      <c r="AF42" s="211" t="s">
        <v>371</v>
      </c>
      <c r="AG42" s="409" t="str">
        <f>IF(LEN(VLOOKUP(AA36,suvaha!$D$8:$H$27,3,FALSE))&lt;10,"",LEFT(RIGHT(VLOOKUP(AA36,suvaha!$D$8:$H$27,3,FALSE),10),1))</f>
        <v/>
      </c>
      <c r="AH42" s="411" t="s">
        <v>371</v>
      </c>
      <c r="AI42" s="409" t="str">
        <f>IF(LEN(VLOOKUP(AA36,suvaha!$D$8:$H$27,3,FALSE))&lt;9,"",LEFT(RIGHT(VLOOKUP(AA36,suvaha!$D$8:$H$27,3,FALSE),9),1))</f>
        <v/>
      </c>
      <c r="AJ42" s="211" t="s">
        <v>371</v>
      </c>
      <c r="AK42" s="409" t="str">
        <f>IF(LEN(VLOOKUP(AA36,suvaha!$D$8:$F$27,3,FALSE))&lt;8,"",LEFT(RIGHT(VLOOKUP(AA36,suvaha!$D$8:$F$27,3,FALSE),8),1))</f>
        <v/>
      </c>
      <c r="AL42" s="411" t="s">
        <v>371</v>
      </c>
      <c r="AM42" s="409" t="str">
        <f>IF(LEN(VLOOKUP(AA36,suvaha!$D$8:$H$27,3,FALSE))&lt;7,"",LEFT(RIGHT(VLOOKUP(AA36,suvaha!$D$8:$H$27,3,FALSE),7),1))</f>
        <v/>
      </c>
      <c r="AN42" s="610"/>
      <c r="AO42" s="409" t="str">
        <f>IF(LEN(VLOOKUP(AA36,suvaha!$D$8:$H$27,3,FALSE))&lt;6,"",LEFT(RIGHT(VLOOKUP(AA36,suvaha!$D$8:$H$27,3,FALSE),6),1))</f>
        <v/>
      </c>
      <c r="AP42" s="411" t="s">
        <v>371</v>
      </c>
      <c r="AQ42" s="409" t="str">
        <f>IF(LEN(VLOOKUP(AA36,suvaha!$D$8:$H$27,3,FALSE))&lt;5,"",LEFT(RIGHT(VLOOKUP(AA36,suvaha!$D$8:$H$27,3,FALSE),5),1))</f>
        <v/>
      </c>
      <c r="AR42" s="411" t="s">
        <v>371</v>
      </c>
      <c r="AS42" s="409" t="str">
        <f>IF(LEN(VLOOKUP(AA36,suvaha!$D$8:$H$27,3,FALSE))&lt;4,"",LEFT(RIGHT(VLOOKUP(AA36,suvaha!$D$8:$H$27,3,FALSE),4),1))</f>
        <v/>
      </c>
      <c r="AT42" s="610"/>
      <c r="AU42" s="409" t="str">
        <f>IF(LEN(VLOOKUP(AA36,suvaha!$D$8:$H$27,3,FALSE))&lt;3,"",LEFT(RIGHT(VLOOKUP(AA36,suvaha!$D$8:$H$27,3,FALSE),3),1))</f>
        <v/>
      </c>
      <c r="AV42" s="411" t="s">
        <v>371</v>
      </c>
      <c r="AW42" s="409" t="str">
        <f>IF(LEN(VLOOKUP(AA36,suvaha!$D$8:$H$27,3,FALSE))&lt;2,"",LEFT(RIGHT(VLOOKUP(AA36,suvaha!$D$8:$H$27,3,FALSE),2),1))</f>
        <v/>
      </c>
      <c r="AX42" s="411" t="s">
        <v>371</v>
      </c>
      <c r="AY42" s="409" t="str">
        <f>IF(VLOOKUP(AA36,suvaha!$D$8:$H$27,3,FALSE)=0,"",IF(LEN(VLOOKUP(AA36,suvaha!$D$8:$H$27,3,FALSE))&lt;1,"",LEFT(RIGHT(VLOOKUP(AA36,suvaha!$D$8:$H$27,3,FALSE),1),1)))</f>
        <v/>
      </c>
      <c r="AZ42" s="619"/>
      <c r="BA42" s="423"/>
      <c r="BB42" s="417"/>
      <c r="BC42" s="417"/>
      <c r="BD42" s="417"/>
      <c r="BE42" s="417"/>
      <c r="BF42" s="417"/>
      <c r="BG42" s="417"/>
      <c r="BH42" s="417"/>
      <c r="BI42" s="417"/>
      <c r="BJ42" s="416"/>
      <c r="BK42" s="417"/>
      <c r="BL42" s="409" t="str">
        <f>IF(LEN(VLOOKUP(AA36,suvaha!$D$8:$H$27,5,FALSE))&lt;11,"",LEFT(RIGHT(VLOOKUP(AA36,suvaha!$D$8:$H$27,5,FALSE),11),1))</f>
        <v/>
      </c>
      <c r="BM42" s="211" t="s">
        <v>371</v>
      </c>
      <c r="BN42" s="409" t="str">
        <f>IF(LEN(VLOOKUP(AA36,suvaha!$D$8:$H$27,5,FALSE))&lt;10,"",LEFT(RIGHT(VLOOKUP(AA36,suvaha!$D$8:$H$27,5,FALSE),10),1))</f>
        <v/>
      </c>
      <c r="BO42" s="411" t="s">
        <v>371</v>
      </c>
      <c r="BP42" s="409" t="str">
        <f>IF(LEN(VLOOKUP(AA36,suvaha!$D$8:$H$27,5,FALSE))&lt;9,"",LEFT(RIGHT(VLOOKUP(AA36,suvaha!$D$8:$H$27,5,FALSE),9),1))</f>
        <v/>
      </c>
      <c r="BQ42" s="211" t="s">
        <v>371</v>
      </c>
      <c r="BR42" s="409" t="str">
        <f>IF(LEN(VLOOKUP(AA36,suvaha!$D$8:$H$27,5,FALSE))&lt;8,"",LEFT(RIGHT(VLOOKUP(AA36,suvaha!$D$8:$H$27,5,FALSE),8),1))</f>
        <v/>
      </c>
      <c r="BS42" s="411" t="s">
        <v>371</v>
      </c>
      <c r="BT42" s="409" t="str">
        <f>IF(LEN(VLOOKUP(AA36,suvaha!$D$8:$H$27,5,FALSE))&lt;7,"",LEFT(RIGHT(VLOOKUP(AA36,suvaha!$D$8:$H$27,5,FALSE),7),1))</f>
        <v/>
      </c>
      <c r="BU42" s="610" t="s">
        <v>371</v>
      </c>
      <c r="BV42" s="409" t="str">
        <f>IF(LEN(VLOOKUP(AA36,suvaha!$D$8:$H$27,5,FALSE))&lt;6,"",LEFT(RIGHT(VLOOKUP(AA36,suvaha!$D$8:$H$27,5,FALSE),6),1))</f>
        <v>2</v>
      </c>
      <c r="BW42" s="411" t="s">
        <v>371</v>
      </c>
      <c r="BX42" s="409" t="str">
        <f>IF(LEN(VLOOKUP(AA36,suvaha!$D$8:$H$27,5,FALSE))&lt;5,"",LEFT(RIGHT(VLOOKUP(AA36,suvaha!$D$8:$H$27,5,FALSE),5),1))</f>
        <v>7</v>
      </c>
      <c r="BY42" s="411" t="s">
        <v>371</v>
      </c>
      <c r="BZ42" s="409" t="str">
        <f>IF(LEN(VLOOKUP(AA36,suvaha!$D$8:$H$27,5,FALSE))&lt;4,"",LEFT(RIGHT(VLOOKUP(AA36,suvaha!$D$8:$H$27,5,FALSE),4),1))</f>
        <v>1</v>
      </c>
      <c r="CA42" s="610" t="s">
        <v>371</v>
      </c>
      <c r="CB42" s="409" t="str">
        <f>IF(LEN(VLOOKUP(AA36,suvaha!$D$8:$H$27,5,FALSE))&lt;3,"",LEFT(RIGHT(VLOOKUP(AA36,suvaha!$D$8:$H$27,5,FALSE),3),1))</f>
        <v>1</v>
      </c>
      <c r="CC42" s="411" t="s">
        <v>371</v>
      </c>
      <c r="CD42" s="409" t="str">
        <f>IF(LEN(VLOOKUP(AA36,suvaha!$D$8:$H$27,5,FALSE))&lt;2,"",LEFT(RIGHT(VLOOKUP(AA36,suvaha!$D$8:$H$27,5,FALSE),2),1))</f>
        <v>2</v>
      </c>
      <c r="CE42" s="411" t="s">
        <v>773</v>
      </c>
      <c r="CF42" s="409" t="str">
        <f>IF(VLOOKUP(AA36,suvaha!$D$8:$H$27,5,FALSE)=0,"",IF(LEN(VLOOKUP(AA36,suvaha!$D$8:$H$27,5,FALSE))&lt;1,"",LEFT(RIGHT(VLOOKUP(AA36,suvaha!$D$8:$H$27,5,FALSE),1),1)))</f>
        <v>2</v>
      </c>
      <c r="CG42" s="244"/>
    </row>
    <row r="43" spans="1:86" s="206" customFormat="1" ht="3" customHeight="1">
      <c r="A43" s="173"/>
      <c r="B43" s="671"/>
      <c r="C43" s="671"/>
      <c r="D43" s="671"/>
      <c r="E43" s="669"/>
      <c r="F43" s="669"/>
      <c r="G43" s="654"/>
      <c r="H43" s="656"/>
      <c r="I43" s="656"/>
      <c r="J43" s="656"/>
      <c r="K43" s="656"/>
      <c r="L43" s="656"/>
      <c r="M43" s="656"/>
      <c r="N43" s="656"/>
      <c r="O43" s="656"/>
      <c r="P43" s="656"/>
      <c r="Q43" s="656"/>
      <c r="R43" s="656"/>
      <c r="S43" s="656"/>
      <c r="T43" s="656"/>
      <c r="U43" s="656"/>
      <c r="V43" s="656"/>
      <c r="W43" s="656"/>
      <c r="X43" s="656"/>
      <c r="Y43" s="656"/>
      <c r="Z43" s="656"/>
      <c r="AA43" s="658"/>
      <c r="AB43" s="658"/>
      <c r="AC43" s="658"/>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424"/>
      <c r="BB43" s="270"/>
      <c r="BC43" s="270"/>
      <c r="BD43" s="270"/>
      <c r="BE43" s="270"/>
      <c r="BF43" s="270"/>
      <c r="BG43" s="270"/>
      <c r="BH43" s="270"/>
      <c r="BI43" s="270"/>
      <c r="BJ43" s="418"/>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43"/>
    </row>
    <row r="44" spans="1:86" s="206" customFormat="1" ht="3" customHeight="1">
      <c r="A44" s="173"/>
      <c r="B44" s="671"/>
      <c r="C44" s="671"/>
      <c r="D44" s="671"/>
      <c r="E44" s="669" t="s">
        <v>792</v>
      </c>
      <c r="F44" s="669"/>
      <c r="G44" s="654"/>
      <c r="H44" s="656" t="str">
        <f>Index!C70</f>
        <v>Poskytnuté preddavky na dlhodobý hmotný majetok (052) - /095A/</v>
      </c>
      <c r="I44" s="656"/>
      <c r="J44" s="656"/>
      <c r="K44" s="656"/>
      <c r="L44" s="656"/>
      <c r="M44" s="656"/>
      <c r="N44" s="656"/>
      <c r="O44" s="656"/>
      <c r="P44" s="656"/>
      <c r="Q44" s="656"/>
      <c r="R44" s="656"/>
      <c r="S44" s="656"/>
      <c r="T44" s="656"/>
      <c r="U44" s="656"/>
      <c r="V44" s="656"/>
      <c r="W44" s="656"/>
      <c r="X44" s="656"/>
      <c r="Y44" s="656"/>
      <c r="Z44" s="656"/>
      <c r="AA44" s="658" t="s">
        <v>793</v>
      </c>
      <c r="AB44" s="658"/>
      <c r="AC44" s="658"/>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59"/>
      <c r="BB44" s="659"/>
      <c r="BC44" s="659"/>
      <c r="BD44" s="659"/>
      <c r="BE44" s="659"/>
      <c r="BF44" s="659"/>
      <c r="BG44" s="659"/>
      <c r="BH44" s="659"/>
      <c r="BI44" s="659"/>
      <c r="BJ44" s="659"/>
      <c r="BK44" s="659"/>
      <c r="BL44" s="659"/>
      <c r="BM44" s="659"/>
      <c r="BN44" s="659"/>
      <c r="BO44" s="659"/>
      <c r="BP44" s="659"/>
      <c r="BQ44" s="659"/>
      <c r="BR44" s="264"/>
      <c r="BS44" s="264"/>
      <c r="BT44" s="264"/>
      <c r="BU44" s="264"/>
      <c r="BV44" s="264"/>
      <c r="BW44" s="421"/>
      <c r="BX44" s="264"/>
      <c r="BY44" s="264"/>
      <c r="BZ44" s="264"/>
      <c r="CA44" s="264"/>
      <c r="CB44" s="264"/>
      <c r="CC44" s="264"/>
      <c r="CD44" s="264"/>
      <c r="CE44" s="264"/>
      <c r="CF44" s="264"/>
      <c r="CG44" s="241"/>
    </row>
    <row r="45" spans="1:86" s="206" customFormat="1" ht="3" customHeight="1">
      <c r="A45" s="173"/>
      <c r="B45" s="671"/>
      <c r="C45" s="671"/>
      <c r="D45" s="671"/>
      <c r="E45" s="669"/>
      <c r="F45" s="669"/>
      <c r="G45" s="654"/>
      <c r="H45" s="656"/>
      <c r="I45" s="656"/>
      <c r="J45" s="656"/>
      <c r="K45" s="656"/>
      <c r="L45" s="656"/>
      <c r="M45" s="656"/>
      <c r="N45" s="656"/>
      <c r="O45" s="656"/>
      <c r="P45" s="656"/>
      <c r="Q45" s="656"/>
      <c r="R45" s="656"/>
      <c r="S45" s="656"/>
      <c r="T45" s="656"/>
      <c r="U45" s="656"/>
      <c r="V45" s="656"/>
      <c r="W45" s="656"/>
      <c r="X45" s="656"/>
      <c r="Y45" s="656"/>
      <c r="Z45" s="656"/>
      <c r="AA45" s="658"/>
      <c r="AB45" s="658"/>
      <c r="AC45" s="658"/>
      <c r="AD45" s="618"/>
      <c r="AE45" s="612"/>
      <c r="AF45" s="612"/>
      <c r="AG45" s="612"/>
      <c r="AH45" s="412"/>
      <c r="AI45" s="613"/>
      <c r="AJ45" s="613"/>
      <c r="AK45" s="613"/>
      <c r="AL45" s="613"/>
      <c r="AM45" s="613"/>
      <c r="AN45" s="610"/>
      <c r="AO45" s="614"/>
      <c r="AP45" s="614"/>
      <c r="AQ45" s="614"/>
      <c r="AR45" s="614"/>
      <c r="AS45" s="614"/>
      <c r="AT45" s="610"/>
      <c r="AU45" s="614"/>
      <c r="AV45" s="614"/>
      <c r="AW45" s="614"/>
      <c r="AX45" s="614"/>
      <c r="AY45" s="614"/>
      <c r="AZ45" s="619"/>
      <c r="BA45" s="618"/>
      <c r="BB45" s="612"/>
      <c r="BC45" s="612"/>
      <c r="BD45" s="612"/>
      <c r="BE45" s="412"/>
      <c r="BF45" s="613"/>
      <c r="BG45" s="613"/>
      <c r="BH45" s="613"/>
      <c r="BI45" s="613"/>
      <c r="BJ45" s="613"/>
      <c r="BK45" s="610"/>
      <c r="BL45" s="614"/>
      <c r="BM45" s="614"/>
      <c r="BN45" s="614"/>
      <c r="BO45" s="614"/>
      <c r="BP45" s="614"/>
      <c r="BQ45" s="610"/>
      <c r="BR45" s="614"/>
      <c r="BS45" s="614"/>
      <c r="BT45" s="614"/>
      <c r="BU45" s="614"/>
      <c r="BV45" s="614"/>
      <c r="BW45" s="416"/>
      <c r="BX45" s="417"/>
      <c r="BY45" s="417"/>
      <c r="BZ45" s="417"/>
      <c r="CA45" s="417"/>
      <c r="CB45" s="417"/>
      <c r="CC45" s="417"/>
      <c r="CD45" s="417"/>
      <c r="CE45" s="417"/>
      <c r="CF45" s="417"/>
      <c r="CG45" s="242"/>
    </row>
    <row r="46" spans="1:86" ht="15" customHeight="1">
      <c r="A46" s="173"/>
      <c r="B46" s="671"/>
      <c r="C46" s="671"/>
      <c r="D46" s="671"/>
      <c r="E46" s="669"/>
      <c r="F46" s="669"/>
      <c r="G46" s="654"/>
      <c r="H46" s="656"/>
      <c r="I46" s="656"/>
      <c r="J46" s="656"/>
      <c r="K46" s="656"/>
      <c r="L46" s="656"/>
      <c r="M46" s="656"/>
      <c r="N46" s="656"/>
      <c r="O46" s="656"/>
      <c r="P46" s="656"/>
      <c r="Q46" s="656"/>
      <c r="R46" s="656"/>
      <c r="S46" s="656"/>
      <c r="T46" s="656"/>
      <c r="U46" s="656"/>
      <c r="V46" s="656"/>
      <c r="W46" s="656"/>
      <c r="X46" s="656"/>
      <c r="Y46" s="656"/>
      <c r="Z46" s="656"/>
      <c r="AA46" s="658"/>
      <c r="AB46" s="658"/>
      <c r="AC46" s="658"/>
      <c r="AD46" s="618"/>
      <c r="AE46" s="409" t="str">
        <f>IF(LEN(VLOOKUP(AA44,suvaha!$D$8:$H$27,2,FALSE))&lt;11,"",LEFT(RIGHT(VLOOKUP(AA44,suvaha!$D$8:$H$27,2,FALSE),11),1))</f>
        <v/>
      </c>
      <c r="AF46" s="211"/>
      <c r="AG46" s="409" t="str">
        <f>IF(LEN(VLOOKUP(AA44,suvaha!$D$8:$H$27,2,FALSE))&lt;10,"",LEFT(RIGHT(VLOOKUP(AA44,suvaha!$D$8:$H$27,2,FALSE),10),1))</f>
        <v/>
      </c>
      <c r="AH46" s="411"/>
      <c r="AI46" s="409" t="str">
        <f>IF(LEN(VLOOKUP(AA44,suvaha!$D$8:$H$27,2,FALSE))&lt;9,"",LEFT(RIGHT(VLOOKUP(AA44,suvaha!$D$8:$H$27,2,FALSE),9),1))</f>
        <v/>
      </c>
      <c r="AJ46" s="211"/>
      <c r="AK46" s="409" t="str">
        <f>IF(LEN(VLOOKUP(AA44,suvaha!$D$8:$H$27,2,FALSE))&lt;8,"",LEFT(RIGHT(VLOOKUP(AA44,suvaha!$D$8:$H$27,2,FALSE),8),1))</f>
        <v/>
      </c>
      <c r="AL46" s="411"/>
      <c r="AM46" s="409" t="str">
        <f>IF(LEN(VLOOKUP(AA44,suvaha!$D$8:$H$27,2,FALSE))&lt;7,"",LEFT(RIGHT(VLOOKUP(AA44,suvaha!$D$8:$H$27,2,FALSE),7),1))</f>
        <v/>
      </c>
      <c r="AN46" s="610"/>
      <c r="AO46" s="409" t="str">
        <f>IF(LEN(VLOOKUP(AA44,suvaha!$D$8:$H$27,2,FALSE))&lt;6,"",LEFT(RIGHT(VLOOKUP(AA44,suvaha!$D$8:$H$27,2,FALSE),6),1))</f>
        <v>7</v>
      </c>
      <c r="AP46" s="411"/>
      <c r="AQ46" s="409" t="str">
        <f>IF(LEN(VLOOKUP(AA44,suvaha!$D$8:$H$27,2,FALSE))&lt;5,"",LEFT(RIGHT(VLOOKUP(AA44,suvaha!$D$8:$H$27,2,FALSE),5),1))</f>
        <v>0</v>
      </c>
      <c r="AR46" s="411"/>
      <c r="AS46" s="409" t="str">
        <f>IF(LEN(VLOOKUP(AA44,suvaha!$D$8:$H$27,2,FALSE))&lt;4,"",LEFT(RIGHT(VLOOKUP(AA44,suvaha!$D$8:$H$27,2,FALSE),4),1))</f>
        <v>6</v>
      </c>
      <c r="AT46" s="610"/>
      <c r="AU46" s="409" t="str">
        <f>IF(LEN(VLOOKUP(AA44,suvaha!$D$8:$H$27,2,FALSE))&lt;3,"",LEFT(RIGHT(VLOOKUP(AA44,suvaha!$D$8:$H$27,2,FALSE),3),1))</f>
        <v>1</v>
      </c>
      <c r="AV46" s="411"/>
      <c r="AW46" s="409" t="str">
        <f>IF(LEN(VLOOKUP(AA44,suvaha!$D$8:$H$27,2,FALSE))&lt;2,"",LEFT(RIGHT(VLOOKUP(AA44,suvaha!$D$8:$H$27,2,FALSE),2),1))</f>
        <v>3</v>
      </c>
      <c r="AX46" s="411"/>
      <c r="AY46" s="409" t="str">
        <f>IF(VLOOKUP(AA44,suvaha!$D$8:$H$27,2,FALSE)=0,"",IF(LEN(VLOOKUP(AA44,suvaha!$D$8:$H$27,2,FALSE))&lt;1,"",LEFT(RIGHT(VLOOKUP(AA44,suvaha!$D$8:$H$27,2,FALSE),1),1)))</f>
        <v>4</v>
      </c>
      <c r="AZ46" s="619"/>
      <c r="BA46" s="618"/>
      <c r="BB46" s="409" t="str">
        <f>IF(LEN(VLOOKUP(AA44,suvaha!$D$8:$H$27,4,FALSE))&lt;11,"",LEFT(RIGHT(VLOOKUP(AA44,suvaha!$D$8:$H$27,4,FALSE),11),1))</f>
        <v/>
      </c>
      <c r="BC46" s="211"/>
      <c r="BD46" s="409" t="str">
        <f>IF(LEN(VLOOKUP(AA44,suvaha!$D$8:$H$27,4,FALSE))&lt;10,"",LEFT(RIGHT(VLOOKUP(AA44,suvaha!$D$8:$H$27,4,FALSE),10),1))</f>
        <v/>
      </c>
      <c r="BE46" s="411"/>
      <c r="BF46" s="409" t="str">
        <f>IF(LEN(VLOOKUP(AA44,suvaha!$D$8:$H$27,4,FALSE))&lt;9,"",LEFT(RIGHT(VLOOKUP(AA44,suvaha!$D$8:$H$27,4,FALSE),9),1))</f>
        <v/>
      </c>
      <c r="BG46" s="211"/>
      <c r="BH46" s="409" t="str">
        <f>IF(LEN(VLOOKUP(AA44,suvaha!$D$8:$H$27,4,FALSE))&lt;8,"",LEFT(RIGHT(VLOOKUP(AA44,suvaha!$D$8:$H$27,4,FALSE),8),1))</f>
        <v/>
      </c>
      <c r="BI46" s="411"/>
      <c r="BJ46" s="409" t="str">
        <f>IF(LEN(VLOOKUP(AA44,suvaha!$D$8:$H$27,4,FALSE))&lt;7,"",LEFT(RIGHT(VLOOKUP(AA44,suvaha!$D$8:$H$27,4,FALSE),7),1))</f>
        <v/>
      </c>
      <c r="BK46" s="610"/>
      <c r="BL46" s="409" t="str">
        <f>IF(LEN(VLOOKUP(AA44,suvaha!$D$8:$H$27,4,FALSE))&lt;6,"",LEFT(RIGHT(VLOOKUP(AA44,suvaha!$D$8:$H$27,4,FALSE),6),1))</f>
        <v>7</v>
      </c>
      <c r="BM46" s="411"/>
      <c r="BN46" s="409" t="str">
        <f>IF(LEN(VLOOKUP(AA44,suvaha!$D$8:$H$27,4,FALSE))&lt;5,"",LEFT(RIGHT(VLOOKUP(AA44,suvaha!$D$8:$H$27,4,FALSE),5),1))</f>
        <v>0</v>
      </c>
      <c r="BO46" s="411"/>
      <c r="BP46" s="409" t="str">
        <f>IF(LEN(VLOOKUP(AA44,suvaha!$D$8:$H$27,4,FALSE))&lt;4,"",LEFT(RIGHT(VLOOKUP(AA44,suvaha!$D$8:$H$27,4,FALSE),4),1))</f>
        <v>6</v>
      </c>
      <c r="BQ46" s="610"/>
      <c r="BR46" s="409" t="str">
        <f>IF(LEN(VLOOKUP(AA44,suvaha!$D$8:$H$27,4,FALSE))&lt;3,"",LEFT(RIGHT(VLOOKUP(AA44,suvaha!$D$8:$H$27,4,FALSE),3),1))</f>
        <v>1</v>
      </c>
      <c r="BS46" s="411"/>
      <c r="BT46" s="409" t="str">
        <f>IF(LEN(VLOOKUP(AA44,suvaha!$D$8:$H$27,4,FALSE))&lt;2,"",LEFT(RIGHT(VLOOKUP(AA44,suvaha!$D$8:$H$27,4,FALSE),2),1))</f>
        <v>3</v>
      </c>
      <c r="BU46" s="411"/>
      <c r="BV46" s="409" t="str">
        <f>IF(VLOOKUP(AA44,suvaha!$D$8:$H$27,4,FALSE)=0,"",IF(LEN(VLOOKUP(AA44,suvaha!$D$8:$H$27,4,FALSE))&lt;1,"",LEFT(RIGHT(VLOOKUP(AA44,suvaha!$D$8:$H$27,4,FALSE),1),1)))</f>
        <v>4</v>
      </c>
      <c r="BW46" s="416"/>
      <c r="BX46" s="417"/>
      <c r="BY46" s="417"/>
      <c r="BZ46" s="417"/>
      <c r="CA46" s="417"/>
      <c r="CB46" s="417"/>
      <c r="CC46" s="417"/>
      <c r="CD46" s="417"/>
      <c r="CE46" s="417"/>
      <c r="CF46" s="417"/>
      <c r="CG46" s="242"/>
    </row>
    <row r="47" spans="1:86" ht="3" customHeight="1">
      <c r="A47" s="173"/>
      <c r="B47" s="671"/>
      <c r="C47" s="671"/>
      <c r="D47" s="671"/>
      <c r="E47" s="669"/>
      <c r="F47" s="669"/>
      <c r="G47" s="654"/>
      <c r="H47" s="656"/>
      <c r="I47" s="656"/>
      <c r="J47" s="656"/>
      <c r="K47" s="656"/>
      <c r="L47" s="656"/>
      <c r="M47" s="656"/>
      <c r="N47" s="656"/>
      <c r="O47" s="656"/>
      <c r="P47" s="656"/>
      <c r="Q47" s="656"/>
      <c r="R47" s="656"/>
      <c r="S47" s="656"/>
      <c r="T47" s="656"/>
      <c r="U47" s="656"/>
      <c r="V47" s="656"/>
      <c r="W47" s="656"/>
      <c r="X47" s="656"/>
      <c r="Y47" s="656"/>
      <c r="Z47" s="656"/>
      <c r="AA47" s="658"/>
      <c r="AB47" s="658"/>
      <c r="AC47" s="658"/>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8"/>
      <c r="BB47" s="638"/>
      <c r="BC47" s="638"/>
      <c r="BD47" s="638"/>
      <c r="BE47" s="638"/>
      <c r="BF47" s="638"/>
      <c r="BG47" s="638"/>
      <c r="BH47" s="638"/>
      <c r="BI47" s="638"/>
      <c r="BJ47" s="638"/>
      <c r="BK47" s="638"/>
      <c r="BL47" s="638"/>
      <c r="BM47" s="638"/>
      <c r="BN47" s="638"/>
      <c r="BO47" s="638"/>
      <c r="BP47" s="638"/>
      <c r="BQ47" s="638"/>
      <c r="BR47" s="270"/>
      <c r="BS47" s="270"/>
      <c r="BT47" s="270"/>
      <c r="BU47" s="270"/>
      <c r="BV47" s="270"/>
      <c r="BW47" s="418"/>
      <c r="BX47" s="270"/>
      <c r="BY47" s="270"/>
      <c r="BZ47" s="270"/>
      <c r="CA47" s="270"/>
      <c r="CB47" s="270"/>
      <c r="CC47" s="270"/>
      <c r="CD47" s="270"/>
      <c r="CE47" s="270"/>
      <c r="CF47" s="270"/>
      <c r="CG47" s="243"/>
    </row>
    <row r="48" spans="1:86" ht="3" customHeight="1">
      <c r="A48" s="173"/>
      <c r="B48" s="671"/>
      <c r="C48" s="671"/>
      <c r="D48" s="671"/>
      <c r="E48" s="669"/>
      <c r="F48" s="669"/>
      <c r="G48" s="654"/>
      <c r="H48" s="656"/>
      <c r="I48" s="656"/>
      <c r="J48" s="656"/>
      <c r="K48" s="656"/>
      <c r="L48" s="656"/>
      <c r="M48" s="656"/>
      <c r="N48" s="656"/>
      <c r="O48" s="656"/>
      <c r="P48" s="656"/>
      <c r="Q48" s="656"/>
      <c r="R48" s="656"/>
      <c r="S48" s="656"/>
      <c r="T48" s="656"/>
      <c r="U48" s="656"/>
      <c r="V48" s="656"/>
      <c r="W48" s="656"/>
      <c r="X48" s="656"/>
      <c r="Y48" s="656"/>
      <c r="Z48" s="656"/>
      <c r="AA48" s="658"/>
      <c r="AB48" s="658"/>
      <c r="AC48" s="658"/>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422"/>
      <c r="BB48" s="264"/>
      <c r="BC48" s="264"/>
      <c r="BD48" s="264"/>
      <c r="BE48" s="264"/>
      <c r="BF48" s="264"/>
      <c r="BG48" s="264"/>
      <c r="BH48" s="264"/>
      <c r="BI48" s="264"/>
      <c r="BJ48" s="421"/>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41"/>
    </row>
    <row r="49" spans="1:85" ht="3" customHeight="1">
      <c r="A49" s="173"/>
      <c r="B49" s="671"/>
      <c r="C49" s="671"/>
      <c r="D49" s="671"/>
      <c r="E49" s="669"/>
      <c r="F49" s="669"/>
      <c r="G49" s="654"/>
      <c r="H49" s="656"/>
      <c r="I49" s="656"/>
      <c r="J49" s="656"/>
      <c r="K49" s="656"/>
      <c r="L49" s="656"/>
      <c r="M49" s="656"/>
      <c r="N49" s="656"/>
      <c r="O49" s="656"/>
      <c r="P49" s="656"/>
      <c r="Q49" s="656"/>
      <c r="R49" s="656"/>
      <c r="S49" s="656"/>
      <c r="T49" s="656"/>
      <c r="U49" s="656"/>
      <c r="V49" s="656"/>
      <c r="W49" s="656"/>
      <c r="X49" s="656"/>
      <c r="Y49" s="656"/>
      <c r="Z49" s="656"/>
      <c r="AA49" s="658"/>
      <c r="AB49" s="658"/>
      <c r="AC49" s="658"/>
      <c r="AD49" s="618"/>
      <c r="AE49" s="612"/>
      <c r="AF49" s="612"/>
      <c r="AG49" s="612"/>
      <c r="AH49" s="412"/>
      <c r="AI49" s="613"/>
      <c r="AJ49" s="613"/>
      <c r="AK49" s="613"/>
      <c r="AL49" s="613"/>
      <c r="AM49" s="613"/>
      <c r="AN49" s="610" t="s">
        <v>371</v>
      </c>
      <c r="AO49" s="614"/>
      <c r="AP49" s="614"/>
      <c r="AQ49" s="614"/>
      <c r="AR49" s="614"/>
      <c r="AS49" s="614"/>
      <c r="AT49" s="610" t="s">
        <v>371</v>
      </c>
      <c r="AU49" s="614"/>
      <c r="AV49" s="614"/>
      <c r="AW49" s="614"/>
      <c r="AX49" s="614"/>
      <c r="AY49" s="614"/>
      <c r="AZ49" s="619"/>
      <c r="BA49" s="423"/>
      <c r="BB49" s="417"/>
      <c r="BC49" s="417"/>
      <c r="BD49" s="417"/>
      <c r="BE49" s="417"/>
      <c r="BF49" s="417"/>
      <c r="BG49" s="417"/>
      <c r="BH49" s="417"/>
      <c r="BI49" s="417"/>
      <c r="BJ49" s="416"/>
      <c r="BK49" s="417"/>
      <c r="BL49" s="612"/>
      <c r="BM49" s="612"/>
      <c r="BN49" s="612"/>
      <c r="BO49" s="412"/>
      <c r="BP49" s="613"/>
      <c r="BQ49" s="613"/>
      <c r="BR49" s="613"/>
      <c r="BS49" s="613"/>
      <c r="BT49" s="613"/>
      <c r="BU49" s="610"/>
      <c r="BV49" s="614"/>
      <c r="BW49" s="614"/>
      <c r="BX49" s="614"/>
      <c r="BY49" s="614"/>
      <c r="BZ49" s="614"/>
      <c r="CA49" s="610"/>
      <c r="CB49" s="614"/>
      <c r="CC49" s="614"/>
      <c r="CD49" s="614"/>
      <c r="CE49" s="614"/>
      <c r="CF49" s="614"/>
      <c r="CG49" s="244"/>
    </row>
    <row r="50" spans="1:85" ht="15" customHeight="1">
      <c r="A50" s="173"/>
      <c r="B50" s="671"/>
      <c r="C50" s="671"/>
      <c r="D50" s="671"/>
      <c r="E50" s="669"/>
      <c r="F50" s="669"/>
      <c r="G50" s="654"/>
      <c r="H50" s="656"/>
      <c r="I50" s="656"/>
      <c r="J50" s="656"/>
      <c r="K50" s="656"/>
      <c r="L50" s="656"/>
      <c r="M50" s="656"/>
      <c r="N50" s="656"/>
      <c r="O50" s="656"/>
      <c r="P50" s="656"/>
      <c r="Q50" s="656"/>
      <c r="R50" s="656"/>
      <c r="S50" s="656"/>
      <c r="T50" s="656"/>
      <c r="U50" s="656"/>
      <c r="V50" s="656"/>
      <c r="W50" s="656"/>
      <c r="X50" s="656"/>
      <c r="Y50" s="656"/>
      <c r="Z50" s="656"/>
      <c r="AA50" s="658"/>
      <c r="AB50" s="658"/>
      <c r="AC50" s="658"/>
      <c r="AD50" s="618"/>
      <c r="AE50" s="409" t="str">
        <f>IF(LEN(VLOOKUP(AA44,suvaha!$D$8:$H$27,3,FALSE))&lt;11,"",LEFT(RIGHT(VLOOKUP(AA44,suvaha!$D$8:$H$27,3,FALSE),11),1))</f>
        <v/>
      </c>
      <c r="AF50" s="211" t="s">
        <v>371</v>
      </c>
      <c r="AG50" s="409" t="str">
        <f>IF(LEN(VLOOKUP(AA44,suvaha!$D$8:$H$27,3,FALSE))&lt;10,"",LEFT(RIGHT(VLOOKUP(AA44,suvaha!$D$8:$H$27,3,FALSE),10),1))</f>
        <v/>
      </c>
      <c r="AH50" s="411" t="s">
        <v>371</v>
      </c>
      <c r="AI50" s="409" t="str">
        <f>IF(LEN(VLOOKUP(AA44,suvaha!$D$8:$H$27,3,FALSE))&lt;9,"",LEFT(RIGHT(VLOOKUP(AA44,suvaha!$D$8:$H$27,3,FALSE),9),1))</f>
        <v/>
      </c>
      <c r="AJ50" s="211" t="s">
        <v>371</v>
      </c>
      <c r="AK50" s="409" t="str">
        <f>IF(LEN(VLOOKUP(AA44,suvaha!$D$8:$F$27,3,FALSE))&lt;8,"",LEFT(RIGHT(VLOOKUP(AA44,suvaha!$D$8:$F$27,3,FALSE),8),1))</f>
        <v/>
      </c>
      <c r="AL50" s="411" t="s">
        <v>371</v>
      </c>
      <c r="AM50" s="409" t="str">
        <f>IF(LEN(VLOOKUP(AA44,suvaha!$D$8:$H$27,3,FALSE))&lt;7,"",LEFT(RIGHT(VLOOKUP(AA44,suvaha!$D$8:$H$27,3,FALSE),7),1))</f>
        <v/>
      </c>
      <c r="AN50" s="610"/>
      <c r="AO50" s="409" t="str">
        <f>IF(LEN(VLOOKUP(AA44,suvaha!$D$8:$H$27,3,FALSE))&lt;6,"",LEFT(RIGHT(VLOOKUP(AA44,suvaha!$D$8:$H$27,3,FALSE),6),1))</f>
        <v/>
      </c>
      <c r="AP50" s="411" t="s">
        <v>371</v>
      </c>
      <c r="AQ50" s="409" t="str">
        <f>IF(LEN(VLOOKUP(AA44,suvaha!$D$8:$H$27,3,FALSE))&lt;5,"",LEFT(RIGHT(VLOOKUP(AA44,suvaha!$D$8:$H$27,3,FALSE),5),1))</f>
        <v/>
      </c>
      <c r="AR50" s="411" t="s">
        <v>371</v>
      </c>
      <c r="AS50" s="409" t="str">
        <f>IF(LEN(VLOOKUP(AA44,suvaha!$D$8:$H$27,3,FALSE))&lt;4,"",LEFT(RIGHT(VLOOKUP(AA44,suvaha!$D$8:$H$27,3,FALSE),4),1))</f>
        <v/>
      </c>
      <c r="AT50" s="610"/>
      <c r="AU50" s="409" t="str">
        <f>IF(LEN(VLOOKUP(AA44,suvaha!$D$8:$H$27,3,FALSE))&lt;3,"",LEFT(RIGHT(VLOOKUP(AA44,suvaha!$D$8:$H$27,3,FALSE),3),1))</f>
        <v/>
      </c>
      <c r="AV50" s="411" t="s">
        <v>371</v>
      </c>
      <c r="AW50" s="409" t="str">
        <f>IF(LEN(VLOOKUP(AA44,suvaha!$D$8:$H$27,3,FALSE))&lt;2,"",LEFT(RIGHT(VLOOKUP(AA44,suvaha!$D$8:$H$27,3,FALSE),2),1))</f>
        <v/>
      </c>
      <c r="AX50" s="411" t="s">
        <v>371</v>
      </c>
      <c r="AY50" s="409" t="str">
        <f>IF(VLOOKUP(AA44,suvaha!$D$8:$H$27,3,FALSE)=0,"",IF(LEN(VLOOKUP(AA44,suvaha!$D$8:$H$27,3,FALSE))&lt;1,"",LEFT(RIGHT(VLOOKUP(AA44,suvaha!$D$8:$H$27,3,FALSE),1),1)))</f>
        <v/>
      </c>
      <c r="AZ50" s="619"/>
      <c r="BA50" s="423"/>
      <c r="BB50" s="417"/>
      <c r="BC50" s="417"/>
      <c r="BD50" s="417"/>
      <c r="BE50" s="417"/>
      <c r="BF50" s="417"/>
      <c r="BG50" s="417"/>
      <c r="BH50" s="417"/>
      <c r="BI50" s="417"/>
      <c r="BJ50" s="416"/>
      <c r="BK50" s="417"/>
      <c r="BL50" s="409" t="str">
        <f>IF(LEN(VLOOKUP(AA44,suvaha!$D$8:$H$27,5,FALSE))&lt;11,"",LEFT(RIGHT(VLOOKUP(AA44,suvaha!$D$8:$H$27,5,FALSE),11),1))</f>
        <v/>
      </c>
      <c r="BM50" s="211" t="s">
        <v>371</v>
      </c>
      <c r="BN50" s="409" t="str">
        <f>IF(LEN(VLOOKUP(AA44,suvaha!$D$8:$H$27,5,FALSE))&lt;10,"",LEFT(RIGHT(VLOOKUP(AA44,suvaha!$D$8:$H$27,5,FALSE),10),1))</f>
        <v/>
      </c>
      <c r="BO50" s="411" t="s">
        <v>371</v>
      </c>
      <c r="BP50" s="409" t="str">
        <f>IF(LEN(VLOOKUP(AA44,suvaha!$D$8:$H$27,5,FALSE))&lt;9,"",LEFT(RIGHT(VLOOKUP(AA44,suvaha!$D$8:$H$27,5,FALSE),9),1))</f>
        <v/>
      </c>
      <c r="BQ50" s="211" t="s">
        <v>371</v>
      </c>
      <c r="BR50" s="409" t="str">
        <f>IF(LEN(VLOOKUP(AA44,suvaha!$D$8:$H$27,5,FALSE))&lt;8,"",LEFT(RIGHT(VLOOKUP(AA44,suvaha!$D$8:$H$27,5,FALSE),8),1))</f>
        <v/>
      </c>
      <c r="BS50" s="411" t="s">
        <v>371</v>
      </c>
      <c r="BT50" s="409" t="str">
        <f>IF(LEN(VLOOKUP(AA44,suvaha!$D$8:$H$27,5,FALSE))&lt;7,"",LEFT(RIGHT(VLOOKUP(AA44,suvaha!$D$8:$H$27,5,FALSE),7),1))</f>
        <v/>
      </c>
      <c r="BU50" s="610" t="s">
        <v>371</v>
      </c>
      <c r="BV50" s="409" t="str">
        <f>IF(LEN(VLOOKUP(AA44,suvaha!$D$8:$H$27,5,FALSE))&lt;6,"",LEFT(RIGHT(VLOOKUP(AA44,suvaha!$D$8:$H$27,5,FALSE),6),1))</f>
        <v>1</v>
      </c>
      <c r="BW50" s="411" t="s">
        <v>371</v>
      </c>
      <c r="BX50" s="409" t="str">
        <f>IF(LEN(VLOOKUP(AA44,suvaha!$D$8:$H$27,5,FALSE))&lt;5,"",LEFT(RIGHT(VLOOKUP(AA44,suvaha!$D$8:$H$27,5,FALSE),5),1))</f>
        <v>5</v>
      </c>
      <c r="BY50" s="411" t="s">
        <v>371</v>
      </c>
      <c r="BZ50" s="409" t="str">
        <f>IF(LEN(VLOOKUP(AA44,suvaha!$D$8:$H$27,5,FALSE))&lt;4,"",LEFT(RIGHT(VLOOKUP(AA44,suvaha!$D$8:$H$27,5,FALSE),4),1))</f>
        <v>4</v>
      </c>
      <c r="CA50" s="610" t="s">
        <v>371</v>
      </c>
      <c r="CB50" s="409" t="str">
        <f>IF(LEN(VLOOKUP(AA44,suvaha!$D$8:$H$27,5,FALSE))&lt;3,"",LEFT(RIGHT(VLOOKUP(AA44,suvaha!$D$8:$H$27,5,FALSE),3),1))</f>
        <v>0</v>
      </c>
      <c r="CC50" s="411" t="s">
        <v>371</v>
      </c>
      <c r="CD50" s="409" t="str">
        <f>IF(LEN(VLOOKUP(AA44,suvaha!$D$8:$H$27,5,FALSE))&lt;2,"",LEFT(RIGHT(VLOOKUP(AA44,suvaha!$D$8:$H$27,5,FALSE),2),1))</f>
        <v>6</v>
      </c>
      <c r="CE50" s="411" t="s">
        <v>773</v>
      </c>
      <c r="CF50" s="409" t="str">
        <f>IF(VLOOKUP(AA44,suvaha!$D$8:$H$27,5,FALSE)=0,"",IF(LEN(VLOOKUP(AA44,suvaha!$D$8:$H$27,5,FALSE))&lt;1,"",LEFT(RIGHT(VLOOKUP(AA44,suvaha!$D$8:$H$27,5,FALSE),1),1)))</f>
        <v>9</v>
      </c>
      <c r="CG50" s="244"/>
    </row>
    <row r="51" spans="1:85" ht="3" customHeight="1">
      <c r="A51" s="173"/>
      <c r="B51" s="671"/>
      <c r="C51" s="671"/>
      <c r="D51" s="671"/>
      <c r="E51" s="669"/>
      <c r="F51" s="669"/>
      <c r="G51" s="654"/>
      <c r="H51" s="656"/>
      <c r="I51" s="656"/>
      <c r="J51" s="656"/>
      <c r="K51" s="656"/>
      <c r="L51" s="656"/>
      <c r="M51" s="656"/>
      <c r="N51" s="656"/>
      <c r="O51" s="656"/>
      <c r="P51" s="656"/>
      <c r="Q51" s="656"/>
      <c r="R51" s="656"/>
      <c r="S51" s="656"/>
      <c r="T51" s="656"/>
      <c r="U51" s="656"/>
      <c r="V51" s="656"/>
      <c r="W51" s="656"/>
      <c r="X51" s="656"/>
      <c r="Y51" s="656"/>
      <c r="Z51" s="656"/>
      <c r="AA51" s="658"/>
      <c r="AB51" s="658"/>
      <c r="AC51" s="658"/>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424"/>
      <c r="BB51" s="270"/>
      <c r="BC51" s="270"/>
      <c r="BD51" s="270"/>
      <c r="BE51" s="270"/>
      <c r="BF51" s="270"/>
      <c r="BG51" s="270"/>
      <c r="BH51" s="270"/>
      <c r="BI51" s="270"/>
      <c r="BJ51" s="418"/>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43"/>
    </row>
    <row r="52" spans="1:85" s="206" customFormat="1" ht="3" customHeight="1">
      <c r="A52" s="173"/>
      <c r="B52" s="671"/>
      <c r="C52" s="671"/>
      <c r="D52" s="671"/>
      <c r="E52" s="669" t="s">
        <v>794</v>
      </c>
      <c r="F52" s="669"/>
      <c r="G52" s="654"/>
      <c r="H52" s="656" t="str">
        <f>Index!C71</f>
        <v>Opravná položka k nadobudnutému majetku (+/- 097) +/- 098</v>
      </c>
      <c r="I52" s="656"/>
      <c r="J52" s="656"/>
      <c r="K52" s="656"/>
      <c r="L52" s="656"/>
      <c r="M52" s="656"/>
      <c r="N52" s="656"/>
      <c r="O52" s="656"/>
      <c r="P52" s="656"/>
      <c r="Q52" s="656"/>
      <c r="R52" s="656"/>
      <c r="S52" s="656"/>
      <c r="T52" s="656"/>
      <c r="U52" s="656"/>
      <c r="V52" s="656"/>
      <c r="W52" s="656"/>
      <c r="X52" s="656"/>
      <c r="Y52" s="656"/>
      <c r="Z52" s="656"/>
      <c r="AA52" s="658" t="s">
        <v>795</v>
      </c>
      <c r="AB52" s="658"/>
      <c r="AC52" s="658"/>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59"/>
      <c r="BB52" s="659"/>
      <c r="BC52" s="659"/>
      <c r="BD52" s="659"/>
      <c r="BE52" s="659"/>
      <c r="BF52" s="659"/>
      <c r="BG52" s="659"/>
      <c r="BH52" s="659"/>
      <c r="BI52" s="659"/>
      <c r="BJ52" s="659"/>
      <c r="BK52" s="659"/>
      <c r="BL52" s="659"/>
      <c r="BM52" s="659"/>
      <c r="BN52" s="659"/>
      <c r="BO52" s="659"/>
      <c r="BP52" s="659"/>
      <c r="BQ52" s="659"/>
      <c r="BR52" s="264"/>
      <c r="BS52" s="264"/>
      <c r="BT52" s="264"/>
      <c r="BU52" s="264"/>
      <c r="BV52" s="264"/>
      <c r="BW52" s="421"/>
      <c r="BX52" s="264"/>
      <c r="BY52" s="264"/>
      <c r="BZ52" s="264"/>
      <c r="CA52" s="264"/>
      <c r="CB52" s="264"/>
      <c r="CC52" s="264"/>
      <c r="CD52" s="264"/>
      <c r="CE52" s="264"/>
      <c r="CF52" s="264"/>
      <c r="CG52" s="241"/>
    </row>
    <row r="53" spans="1:85" s="206" customFormat="1" ht="3" customHeight="1">
      <c r="A53" s="173"/>
      <c r="B53" s="671"/>
      <c r="C53" s="671"/>
      <c r="D53" s="671"/>
      <c r="E53" s="669"/>
      <c r="F53" s="669"/>
      <c r="G53" s="654"/>
      <c r="H53" s="656"/>
      <c r="I53" s="656"/>
      <c r="J53" s="656"/>
      <c r="K53" s="656"/>
      <c r="L53" s="656"/>
      <c r="M53" s="656"/>
      <c r="N53" s="656"/>
      <c r="O53" s="656"/>
      <c r="P53" s="656"/>
      <c r="Q53" s="656"/>
      <c r="R53" s="656"/>
      <c r="S53" s="656"/>
      <c r="T53" s="656"/>
      <c r="U53" s="656"/>
      <c r="V53" s="656"/>
      <c r="W53" s="656"/>
      <c r="X53" s="656"/>
      <c r="Y53" s="656"/>
      <c r="Z53" s="656"/>
      <c r="AA53" s="658"/>
      <c r="AB53" s="658"/>
      <c r="AC53" s="658"/>
      <c r="AD53" s="618"/>
      <c r="AE53" s="612"/>
      <c r="AF53" s="612"/>
      <c r="AG53" s="612"/>
      <c r="AH53" s="412"/>
      <c r="AI53" s="613"/>
      <c r="AJ53" s="613"/>
      <c r="AK53" s="613"/>
      <c r="AL53" s="613"/>
      <c r="AM53" s="613"/>
      <c r="AN53" s="610"/>
      <c r="AO53" s="614"/>
      <c r="AP53" s="614"/>
      <c r="AQ53" s="614"/>
      <c r="AR53" s="614"/>
      <c r="AS53" s="614"/>
      <c r="AT53" s="610"/>
      <c r="AU53" s="614"/>
      <c r="AV53" s="614"/>
      <c r="AW53" s="614"/>
      <c r="AX53" s="614"/>
      <c r="AY53" s="614"/>
      <c r="AZ53" s="619"/>
      <c r="BA53" s="618"/>
      <c r="BB53" s="612"/>
      <c r="BC53" s="612"/>
      <c r="BD53" s="612"/>
      <c r="BE53" s="412"/>
      <c r="BF53" s="613"/>
      <c r="BG53" s="613"/>
      <c r="BH53" s="613"/>
      <c r="BI53" s="613"/>
      <c r="BJ53" s="613"/>
      <c r="BK53" s="610"/>
      <c r="BL53" s="614"/>
      <c r="BM53" s="614"/>
      <c r="BN53" s="614"/>
      <c r="BO53" s="614"/>
      <c r="BP53" s="614"/>
      <c r="BQ53" s="610"/>
      <c r="BR53" s="614"/>
      <c r="BS53" s="614"/>
      <c r="BT53" s="614"/>
      <c r="BU53" s="614"/>
      <c r="BV53" s="614"/>
      <c r="BW53" s="416"/>
      <c r="BX53" s="417"/>
      <c r="BY53" s="417"/>
      <c r="BZ53" s="417"/>
      <c r="CA53" s="417"/>
      <c r="CB53" s="417"/>
      <c r="CC53" s="417"/>
      <c r="CD53" s="417"/>
      <c r="CE53" s="417"/>
      <c r="CF53" s="417"/>
      <c r="CG53" s="242"/>
    </row>
    <row r="54" spans="1:85" ht="15" customHeight="1">
      <c r="A54" s="173"/>
      <c r="B54" s="671"/>
      <c r="C54" s="671"/>
      <c r="D54" s="671"/>
      <c r="E54" s="669"/>
      <c r="F54" s="669"/>
      <c r="G54" s="654"/>
      <c r="H54" s="656"/>
      <c r="I54" s="656"/>
      <c r="J54" s="656"/>
      <c r="K54" s="656"/>
      <c r="L54" s="656"/>
      <c r="M54" s="656"/>
      <c r="N54" s="656"/>
      <c r="O54" s="656"/>
      <c r="P54" s="656"/>
      <c r="Q54" s="656"/>
      <c r="R54" s="656"/>
      <c r="S54" s="656"/>
      <c r="T54" s="656"/>
      <c r="U54" s="656"/>
      <c r="V54" s="656"/>
      <c r="W54" s="656"/>
      <c r="X54" s="656"/>
      <c r="Y54" s="656"/>
      <c r="Z54" s="656"/>
      <c r="AA54" s="658"/>
      <c r="AB54" s="658"/>
      <c r="AC54" s="658"/>
      <c r="AD54" s="618"/>
      <c r="AE54" s="409" t="str">
        <f>IF(LEN(VLOOKUP(AA52,suvaha!$D$8:$H$27,2,FALSE))&lt;11,"",LEFT(RIGHT(VLOOKUP(AA52,suvaha!$D$8:$H$27,2,FALSE),11),1))</f>
        <v/>
      </c>
      <c r="AF54" s="211"/>
      <c r="AG54" s="409" t="str">
        <f>IF(LEN(VLOOKUP(AA52,suvaha!$D$8:$H$27,2,FALSE))&lt;10,"",LEFT(RIGHT(VLOOKUP(AA52,suvaha!$D$8:$H$27,2,FALSE),10),1))</f>
        <v/>
      </c>
      <c r="AH54" s="411"/>
      <c r="AI54" s="409" t="str">
        <f>IF(LEN(VLOOKUP(AA52,suvaha!$D$8:$H$27,2,FALSE))&lt;9,"",LEFT(RIGHT(VLOOKUP(AA52,suvaha!$D$8:$H$27,2,FALSE),9),1))</f>
        <v/>
      </c>
      <c r="AJ54" s="211"/>
      <c r="AK54" s="409" t="str">
        <f>IF(LEN(VLOOKUP(AA52,suvaha!$D$8:$H$27,2,FALSE))&lt;8,"",LEFT(RIGHT(VLOOKUP(AA52,suvaha!$D$8:$H$27,2,FALSE),8),1))</f>
        <v/>
      </c>
      <c r="AL54" s="411"/>
      <c r="AM54" s="409" t="str">
        <f>IF(LEN(VLOOKUP(AA52,suvaha!$D$8:$H$27,2,FALSE))&lt;7,"",LEFT(RIGHT(VLOOKUP(AA52,suvaha!$D$8:$H$27,2,FALSE),7),1))</f>
        <v/>
      </c>
      <c r="AN54" s="610"/>
      <c r="AO54" s="409" t="str">
        <f>IF(LEN(VLOOKUP(AA52,suvaha!$D$8:$H$27,2,FALSE))&lt;6,"",LEFT(RIGHT(VLOOKUP(AA52,suvaha!$D$8:$H$27,2,FALSE),6),1))</f>
        <v/>
      </c>
      <c r="AP54" s="411"/>
      <c r="AQ54" s="409" t="str">
        <f>IF(LEN(VLOOKUP(AA52,suvaha!$D$8:$H$27,2,FALSE))&lt;5,"",LEFT(RIGHT(VLOOKUP(AA52,suvaha!$D$8:$H$27,2,FALSE),5),1))</f>
        <v/>
      </c>
      <c r="AR54" s="411"/>
      <c r="AS54" s="409" t="str">
        <f>IF(LEN(VLOOKUP(AA52,suvaha!$D$8:$H$27,2,FALSE))&lt;4,"",LEFT(RIGHT(VLOOKUP(AA52,suvaha!$D$8:$H$27,2,FALSE),4),1))</f>
        <v/>
      </c>
      <c r="AT54" s="610"/>
      <c r="AU54" s="409" t="str">
        <f>IF(LEN(VLOOKUP(AA52,suvaha!$D$8:$H$27,2,FALSE))&lt;3,"",LEFT(RIGHT(VLOOKUP(AA52,suvaha!$D$8:$H$27,2,FALSE),3),1))</f>
        <v/>
      </c>
      <c r="AV54" s="411"/>
      <c r="AW54" s="409" t="str">
        <f>IF(LEN(VLOOKUP(AA52,suvaha!$D$8:$H$27,2,FALSE))&lt;2,"",LEFT(RIGHT(VLOOKUP(AA52,suvaha!$D$8:$H$27,2,FALSE),2),1))</f>
        <v/>
      </c>
      <c r="AX54" s="411"/>
      <c r="AY54" s="409" t="str">
        <f>IF(VLOOKUP(AA52,suvaha!$D$8:$H$27,2,FALSE)=0,"",IF(LEN(VLOOKUP(AA52,suvaha!$D$8:$H$27,2,FALSE))&lt;1,"",LEFT(RIGHT(VLOOKUP(AA52,suvaha!$D$8:$H$27,2,FALSE),1),1)))</f>
        <v/>
      </c>
      <c r="AZ54" s="619"/>
      <c r="BA54" s="618"/>
      <c r="BB54" s="409" t="str">
        <f>IF(LEN(VLOOKUP(AA52,suvaha!$D$8:$H$27,4,FALSE))&lt;11,"",LEFT(RIGHT(VLOOKUP(AA52,suvaha!$D$8:$H$27,4,FALSE),11),1))</f>
        <v/>
      </c>
      <c r="BC54" s="211"/>
      <c r="BD54" s="409" t="str">
        <f>IF(LEN(VLOOKUP(AA52,suvaha!$D$8:$H$27,4,FALSE))&lt;10,"",LEFT(RIGHT(VLOOKUP(AA52,suvaha!$D$8:$H$27,4,FALSE),10),1))</f>
        <v/>
      </c>
      <c r="BE54" s="411"/>
      <c r="BF54" s="409" t="str">
        <f>IF(LEN(VLOOKUP(AA52,suvaha!$D$8:$H$27,4,FALSE))&lt;9,"",LEFT(RIGHT(VLOOKUP(AA52,suvaha!$D$8:$H$27,4,FALSE),9),1))</f>
        <v/>
      </c>
      <c r="BG54" s="211"/>
      <c r="BH54" s="409" t="str">
        <f>IF(LEN(VLOOKUP(AA52,suvaha!$D$8:$H$27,4,FALSE))&lt;8,"",LEFT(RIGHT(VLOOKUP(AA52,suvaha!$D$8:$H$27,4,FALSE),8),1))</f>
        <v/>
      </c>
      <c r="BI54" s="411"/>
      <c r="BJ54" s="409" t="str">
        <f>IF(LEN(VLOOKUP(AA52,suvaha!$D$8:$H$27,4,FALSE))&lt;7,"",LEFT(RIGHT(VLOOKUP(AA52,suvaha!$D$8:$H$27,4,FALSE),7),1))</f>
        <v/>
      </c>
      <c r="BK54" s="610"/>
      <c r="BL54" s="409" t="str">
        <f>IF(LEN(VLOOKUP(AA52,suvaha!$D$8:$H$27,4,FALSE))&lt;6,"",LEFT(RIGHT(VLOOKUP(AA52,suvaha!$D$8:$H$27,4,FALSE),6),1))</f>
        <v/>
      </c>
      <c r="BM54" s="411"/>
      <c r="BN54" s="409" t="str">
        <f>IF(LEN(VLOOKUP(AA52,suvaha!$D$8:$H$27,4,FALSE))&lt;5,"",LEFT(RIGHT(VLOOKUP(AA52,suvaha!$D$8:$H$27,4,FALSE),5),1))</f>
        <v/>
      </c>
      <c r="BO54" s="411"/>
      <c r="BP54" s="409" t="str">
        <f>IF(LEN(VLOOKUP(AA52,suvaha!$D$8:$H$27,4,FALSE))&lt;4,"",LEFT(RIGHT(VLOOKUP(AA52,suvaha!$D$8:$H$27,4,FALSE),4),1))</f>
        <v/>
      </c>
      <c r="BQ54" s="610"/>
      <c r="BR54" s="409" t="str">
        <f>IF(LEN(VLOOKUP(AA52,suvaha!$D$8:$H$27,4,FALSE))&lt;3,"",LEFT(RIGHT(VLOOKUP(AA52,suvaha!$D$8:$H$27,4,FALSE),3),1))</f>
        <v/>
      </c>
      <c r="BS54" s="411"/>
      <c r="BT54" s="409" t="str">
        <f>IF(LEN(VLOOKUP(AA52,suvaha!$D$8:$H$27,4,FALSE))&lt;2,"",LEFT(RIGHT(VLOOKUP(AA52,suvaha!$D$8:$H$27,4,FALSE),2),1))</f>
        <v/>
      </c>
      <c r="BU54" s="411"/>
      <c r="BV54" s="409" t="str">
        <f>IF(VLOOKUP(AA52,suvaha!$D$8:$H$27,4,FALSE)=0,"",IF(LEN(VLOOKUP(AA52,suvaha!$D$8:$H$27,4,FALSE))&lt;1,"",LEFT(RIGHT(VLOOKUP(AA52,suvaha!$D$8:$H$27,4,FALSE),1),1)))</f>
        <v/>
      </c>
      <c r="BW54" s="416"/>
      <c r="BX54" s="417"/>
      <c r="BY54" s="417"/>
      <c r="BZ54" s="417"/>
      <c r="CA54" s="417"/>
      <c r="CB54" s="417"/>
      <c r="CC54" s="417"/>
      <c r="CD54" s="417"/>
      <c r="CE54" s="417"/>
      <c r="CF54" s="417"/>
      <c r="CG54" s="242"/>
    </row>
    <row r="55" spans="1:85" ht="3" customHeight="1">
      <c r="A55" s="173"/>
      <c r="B55" s="671"/>
      <c r="C55" s="671"/>
      <c r="D55" s="671"/>
      <c r="E55" s="669"/>
      <c r="F55" s="669"/>
      <c r="G55" s="654"/>
      <c r="H55" s="656"/>
      <c r="I55" s="656"/>
      <c r="J55" s="656"/>
      <c r="K55" s="656"/>
      <c r="L55" s="656"/>
      <c r="M55" s="656"/>
      <c r="N55" s="656"/>
      <c r="O55" s="656"/>
      <c r="P55" s="656"/>
      <c r="Q55" s="656"/>
      <c r="R55" s="656"/>
      <c r="S55" s="656"/>
      <c r="T55" s="656"/>
      <c r="U55" s="656"/>
      <c r="V55" s="656"/>
      <c r="W55" s="656"/>
      <c r="X55" s="656"/>
      <c r="Y55" s="656"/>
      <c r="Z55" s="656"/>
      <c r="AA55" s="658"/>
      <c r="AB55" s="658"/>
      <c r="AC55" s="658"/>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8"/>
      <c r="BB55" s="638"/>
      <c r="BC55" s="638"/>
      <c r="BD55" s="638"/>
      <c r="BE55" s="638"/>
      <c r="BF55" s="638"/>
      <c r="BG55" s="638"/>
      <c r="BH55" s="638"/>
      <c r="BI55" s="638"/>
      <c r="BJ55" s="638"/>
      <c r="BK55" s="638"/>
      <c r="BL55" s="638"/>
      <c r="BM55" s="638"/>
      <c r="BN55" s="638"/>
      <c r="BO55" s="638"/>
      <c r="BP55" s="638"/>
      <c r="BQ55" s="638"/>
      <c r="BR55" s="270"/>
      <c r="BS55" s="270"/>
      <c r="BT55" s="270"/>
      <c r="BU55" s="270"/>
      <c r="BV55" s="270"/>
      <c r="BW55" s="418"/>
      <c r="BX55" s="270"/>
      <c r="BY55" s="270"/>
      <c r="BZ55" s="270"/>
      <c r="CA55" s="270"/>
      <c r="CB55" s="270"/>
      <c r="CC55" s="270"/>
      <c r="CD55" s="270"/>
      <c r="CE55" s="270"/>
      <c r="CF55" s="270"/>
      <c r="CG55" s="243"/>
    </row>
    <row r="56" spans="1:85" ht="3" customHeight="1">
      <c r="A56" s="173"/>
      <c r="B56" s="671"/>
      <c r="C56" s="671"/>
      <c r="D56" s="671"/>
      <c r="E56" s="669"/>
      <c r="F56" s="669"/>
      <c r="G56" s="654"/>
      <c r="H56" s="656"/>
      <c r="I56" s="656"/>
      <c r="J56" s="656"/>
      <c r="K56" s="656"/>
      <c r="L56" s="656"/>
      <c r="M56" s="656"/>
      <c r="N56" s="656"/>
      <c r="O56" s="656"/>
      <c r="P56" s="656"/>
      <c r="Q56" s="656"/>
      <c r="R56" s="656"/>
      <c r="S56" s="656"/>
      <c r="T56" s="656"/>
      <c r="U56" s="656"/>
      <c r="V56" s="656"/>
      <c r="W56" s="656"/>
      <c r="X56" s="656"/>
      <c r="Y56" s="656"/>
      <c r="Z56" s="656"/>
      <c r="AA56" s="658"/>
      <c r="AB56" s="658"/>
      <c r="AC56" s="658"/>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422"/>
      <c r="BB56" s="264"/>
      <c r="BC56" s="264"/>
      <c r="BD56" s="264"/>
      <c r="BE56" s="264"/>
      <c r="BF56" s="264"/>
      <c r="BG56" s="264"/>
      <c r="BH56" s="264"/>
      <c r="BI56" s="264"/>
      <c r="BJ56" s="421"/>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41"/>
    </row>
    <row r="57" spans="1:85" ht="3" customHeight="1">
      <c r="A57" s="173"/>
      <c r="B57" s="671"/>
      <c r="C57" s="671"/>
      <c r="D57" s="671"/>
      <c r="E57" s="669"/>
      <c r="F57" s="669"/>
      <c r="G57" s="654"/>
      <c r="H57" s="656"/>
      <c r="I57" s="656"/>
      <c r="J57" s="656"/>
      <c r="K57" s="656"/>
      <c r="L57" s="656"/>
      <c r="M57" s="656"/>
      <c r="N57" s="656"/>
      <c r="O57" s="656"/>
      <c r="P57" s="656"/>
      <c r="Q57" s="656"/>
      <c r="R57" s="656"/>
      <c r="S57" s="656"/>
      <c r="T57" s="656"/>
      <c r="U57" s="656"/>
      <c r="V57" s="656"/>
      <c r="W57" s="656"/>
      <c r="X57" s="656"/>
      <c r="Y57" s="656"/>
      <c r="Z57" s="656"/>
      <c r="AA57" s="658"/>
      <c r="AB57" s="658"/>
      <c r="AC57" s="658"/>
      <c r="AD57" s="618"/>
      <c r="AE57" s="612"/>
      <c r="AF57" s="612"/>
      <c r="AG57" s="612"/>
      <c r="AH57" s="412"/>
      <c r="AI57" s="613"/>
      <c r="AJ57" s="613"/>
      <c r="AK57" s="613"/>
      <c r="AL57" s="613"/>
      <c r="AM57" s="613"/>
      <c r="AN57" s="610" t="s">
        <v>371</v>
      </c>
      <c r="AO57" s="614"/>
      <c r="AP57" s="614"/>
      <c r="AQ57" s="614"/>
      <c r="AR57" s="614"/>
      <c r="AS57" s="614"/>
      <c r="AT57" s="610" t="s">
        <v>371</v>
      </c>
      <c r="AU57" s="614"/>
      <c r="AV57" s="614"/>
      <c r="AW57" s="614"/>
      <c r="AX57" s="614"/>
      <c r="AY57" s="614"/>
      <c r="AZ57" s="619"/>
      <c r="BA57" s="423"/>
      <c r="BB57" s="417"/>
      <c r="BC57" s="417"/>
      <c r="BD57" s="417"/>
      <c r="BE57" s="417"/>
      <c r="BF57" s="417"/>
      <c r="BG57" s="417"/>
      <c r="BH57" s="417"/>
      <c r="BI57" s="417"/>
      <c r="BJ57" s="416"/>
      <c r="BK57" s="417"/>
      <c r="BL57" s="612"/>
      <c r="BM57" s="612"/>
      <c r="BN57" s="612"/>
      <c r="BO57" s="412"/>
      <c r="BP57" s="613"/>
      <c r="BQ57" s="613"/>
      <c r="BR57" s="613"/>
      <c r="BS57" s="613"/>
      <c r="BT57" s="613"/>
      <c r="BU57" s="610"/>
      <c r="BV57" s="614"/>
      <c r="BW57" s="614"/>
      <c r="BX57" s="614"/>
      <c r="BY57" s="614"/>
      <c r="BZ57" s="614"/>
      <c r="CA57" s="610"/>
      <c r="CB57" s="614"/>
      <c r="CC57" s="614"/>
      <c r="CD57" s="614"/>
      <c r="CE57" s="614"/>
      <c r="CF57" s="614"/>
      <c r="CG57" s="244"/>
    </row>
    <row r="58" spans="1:85" ht="15" customHeight="1">
      <c r="A58" s="173"/>
      <c r="B58" s="671"/>
      <c r="C58" s="671"/>
      <c r="D58" s="671"/>
      <c r="E58" s="669"/>
      <c r="F58" s="669"/>
      <c r="G58" s="654"/>
      <c r="H58" s="656"/>
      <c r="I58" s="656"/>
      <c r="J58" s="656"/>
      <c r="K58" s="656"/>
      <c r="L58" s="656"/>
      <c r="M58" s="656"/>
      <c r="N58" s="656"/>
      <c r="O58" s="656"/>
      <c r="P58" s="656"/>
      <c r="Q58" s="656"/>
      <c r="R58" s="656"/>
      <c r="S58" s="656"/>
      <c r="T58" s="656"/>
      <c r="U58" s="656"/>
      <c r="V58" s="656"/>
      <c r="W58" s="656"/>
      <c r="X58" s="656"/>
      <c r="Y58" s="656"/>
      <c r="Z58" s="656"/>
      <c r="AA58" s="658"/>
      <c r="AB58" s="658"/>
      <c r="AC58" s="658"/>
      <c r="AD58" s="618"/>
      <c r="AE58" s="409" t="str">
        <f>IF(LEN(VLOOKUP(AA52,suvaha!$D$8:$H$27,3,FALSE))&lt;11,"",LEFT(RIGHT(VLOOKUP(AA52,suvaha!$D$8:$H$27,3,FALSE),11),1))</f>
        <v/>
      </c>
      <c r="AF58" s="211" t="s">
        <v>371</v>
      </c>
      <c r="AG58" s="409" t="str">
        <f>IF(LEN(VLOOKUP(AA52,suvaha!$D$8:$H$27,3,FALSE))&lt;10,"",LEFT(RIGHT(VLOOKUP(AA52,suvaha!$D$8:$H$27,3,FALSE),10),1))</f>
        <v/>
      </c>
      <c r="AH58" s="411" t="s">
        <v>371</v>
      </c>
      <c r="AI58" s="409" t="str">
        <f>IF(LEN(VLOOKUP(AA52,suvaha!$D$8:$H$27,3,FALSE))&lt;9,"",LEFT(RIGHT(VLOOKUP(AA52,suvaha!$D$8:$H$27,3,FALSE),9),1))</f>
        <v/>
      </c>
      <c r="AJ58" s="211" t="s">
        <v>371</v>
      </c>
      <c r="AK58" s="409" t="str">
        <f>IF(LEN(VLOOKUP(AA52,suvaha!$D$8:$F$27,3,FALSE))&lt;8,"",LEFT(RIGHT(VLOOKUP(AA52,suvaha!$D$8:$F$27,3,FALSE),8),1))</f>
        <v/>
      </c>
      <c r="AL58" s="411" t="s">
        <v>371</v>
      </c>
      <c r="AM58" s="409" t="str">
        <f>IF(LEN(VLOOKUP(AA52,suvaha!$D$8:$H$27,3,FALSE))&lt;7,"",LEFT(RIGHT(VLOOKUP(AA52,suvaha!$D$8:$H$27,3,FALSE),7),1))</f>
        <v/>
      </c>
      <c r="AN58" s="610"/>
      <c r="AO58" s="409" t="str">
        <f>IF(LEN(VLOOKUP(AA52,suvaha!$D$8:$H$27,3,FALSE))&lt;6,"",LEFT(RIGHT(VLOOKUP(AA52,suvaha!$D$8:$H$27,3,FALSE),6),1))</f>
        <v/>
      </c>
      <c r="AP58" s="411" t="s">
        <v>371</v>
      </c>
      <c r="AQ58" s="409" t="str">
        <f>IF(LEN(VLOOKUP(AA52,suvaha!$D$8:$H$27,3,FALSE))&lt;5,"",LEFT(RIGHT(VLOOKUP(AA52,suvaha!$D$8:$H$27,3,FALSE),5),1))</f>
        <v/>
      </c>
      <c r="AR58" s="411" t="s">
        <v>371</v>
      </c>
      <c r="AS58" s="409" t="str">
        <f>IF(LEN(VLOOKUP(AA52,suvaha!$D$8:$H$27,3,FALSE))&lt;4,"",LEFT(RIGHT(VLOOKUP(AA52,suvaha!$D$8:$H$27,3,FALSE),4),1))</f>
        <v/>
      </c>
      <c r="AT58" s="610"/>
      <c r="AU58" s="409" t="str">
        <f>IF(LEN(VLOOKUP(AA52,suvaha!$D$8:$H$27,3,FALSE))&lt;3,"",LEFT(RIGHT(VLOOKUP(AA52,suvaha!$D$8:$H$27,3,FALSE),3),1))</f>
        <v/>
      </c>
      <c r="AV58" s="411" t="s">
        <v>371</v>
      </c>
      <c r="AW58" s="409" t="str">
        <f>IF(LEN(VLOOKUP(AA52,suvaha!$D$8:$H$27,3,FALSE))&lt;2,"",LEFT(RIGHT(VLOOKUP(AA52,suvaha!$D$8:$H$27,3,FALSE),2),1))</f>
        <v/>
      </c>
      <c r="AX58" s="411" t="s">
        <v>371</v>
      </c>
      <c r="AY58" s="409" t="str">
        <f>IF(VLOOKUP(AA52,suvaha!$D$8:$H$27,3,FALSE)=0,"",IF(LEN(VLOOKUP(AA52,suvaha!$D$8:$H$27,3,FALSE))&lt;1,"",LEFT(RIGHT(VLOOKUP(AA52,suvaha!$D$8:$H$27,3,FALSE),1),1)))</f>
        <v/>
      </c>
      <c r="AZ58" s="619"/>
      <c r="BA58" s="423"/>
      <c r="BB58" s="417"/>
      <c r="BC58" s="417"/>
      <c r="BD58" s="417"/>
      <c r="BE58" s="417"/>
      <c r="BF58" s="417"/>
      <c r="BG58" s="417"/>
      <c r="BH58" s="417"/>
      <c r="BI58" s="417"/>
      <c r="BJ58" s="416"/>
      <c r="BK58" s="417"/>
      <c r="BL58" s="409" t="str">
        <f>IF(LEN(VLOOKUP(AA52,suvaha!$D$8:$H$27,5,FALSE))&lt;11,"",LEFT(RIGHT(VLOOKUP(AA52,suvaha!$D$8:$H$27,5,FALSE),11),1))</f>
        <v/>
      </c>
      <c r="BM58" s="211" t="s">
        <v>371</v>
      </c>
      <c r="BN58" s="409" t="str">
        <f>IF(LEN(VLOOKUP(AA52,suvaha!$D$8:$H$27,5,FALSE))&lt;10,"",LEFT(RIGHT(VLOOKUP(AA52,suvaha!$D$8:$H$27,5,FALSE),10),1))</f>
        <v/>
      </c>
      <c r="BO58" s="411" t="s">
        <v>371</v>
      </c>
      <c r="BP58" s="409" t="str">
        <f>IF(LEN(VLOOKUP(AA52,suvaha!$D$8:$H$27,5,FALSE))&lt;9,"",LEFT(RIGHT(VLOOKUP(AA52,suvaha!$D$8:$H$27,5,FALSE),9),1))</f>
        <v/>
      </c>
      <c r="BQ58" s="211" t="s">
        <v>371</v>
      </c>
      <c r="BR58" s="409" t="str">
        <f>IF(LEN(VLOOKUP(AA52,suvaha!$D$8:$H$27,5,FALSE))&lt;8,"",LEFT(RIGHT(VLOOKUP(AA52,suvaha!$D$8:$H$27,5,FALSE),8),1))</f>
        <v/>
      </c>
      <c r="BS58" s="411" t="s">
        <v>371</v>
      </c>
      <c r="BT58" s="409" t="str">
        <f>IF(LEN(VLOOKUP(AA52,suvaha!$D$8:$H$27,5,FALSE))&lt;7,"",LEFT(RIGHT(VLOOKUP(AA52,suvaha!$D$8:$H$27,5,FALSE),7),1))</f>
        <v/>
      </c>
      <c r="BU58" s="610" t="s">
        <v>371</v>
      </c>
      <c r="BV58" s="409" t="str">
        <f>IF(LEN(VLOOKUP(AA52,suvaha!$D$8:$H$27,5,FALSE))&lt;6,"",LEFT(RIGHT(VLOOKUP(AA52,suvaha!$D$8:$H$27,5,FALSE),6),1))</f>
        <v/>
      </c>
      <c r="BW58" s="411" t="s">
        <v>371</v>
      </c>
      <c r="BX58" s="409" t="str">
        <f>IF(LEN(VLOOKUP(AA52,suvaha!$D$8:$H$27,5,FALSE))&lt;5,"",LEFT(RIGHT(VLOOKUP(AA52,suvaha!$D$8:$H$27,5,FALSE),5),1))</f>
        <v/>
      </c>
      <c r="BY58" s="411" t="s">
        <v>371</v>
      </c>
      <c r="BZ58" s="409" t="str">
        <f>IF(LEN(VLOOKUP(AA52,suvaha!$D$8:$H$27,5,FALSE))&lt;4,"",LEFT(RIGHT(VLOOKUP(AA52,suvaha!$D$8:$H$27,5,FALSE),4),1))</f>
        <v/>
      </c>
      <c r="CA58" s="610" t="s">
        <v>371</v>
      </c>
      <c r="CB58" s="409" t="str">
        <f>IF(LEN(VLOOKUP(AA52,suvaha!$D$8:$H$27,5,FALSE))&lt;3,"",LEFT(RIGHT(VLOOKUP(AA52,suvaha!$D$8:$H$27,5,FALSE),3),1))</f>
        <v/>
      </c>
      <c r="CC58" s="411" t="s">
        <v>371</v>
      </c>
      <c r="CD58" s="409" t="str">
        <f>IF(LEN(VLOOKUP(AA52,suvaha!$D$8:$H$27,5,FALSE))&lt;2,"",LEFT(RIGHT(VLOOKUP(AA52,suvaha!$D$8:$H$27,5,FALSE),2),1))</f>
        <v/>
      </c>
      <c r="CE58" s="411" t="s">
        <v>773</v>
      </c>
      <c r="CF58" s="409" t="str">
        <f>IF(VLOOKUP(AA52,suvaha!$D$8:$H$27,5,FALSE)=0,"",IF(LEN(VLOOKUP(AA52,suvaha!$D$8:$H$27,5,FALSE))&lt;1,"",LEFT(RIGHT(VLOOKUP(AA52,suvaha!$D$8:$H$27,5,FALSE),1),1)))</f>
        <v/>
      </c>
      <c r="CG58" s="244"/>
    </row>
    <row r="59" spans="1:85" ht="3" customHeight="1">
      <c r="A59" s="173"/>
      <c r="B59" s="671"/>
      <c r="C59" s="671"/>
      <c r="D59" s="671"/>
      <c r="E59" s="669"/>
      <c r="F59" s="669"/>
      <c r="G59" s="654"/>
      <c r="H59" s="656"/>
      <c r="I59" s="656"/>
      <c r="J59" s="656"/>
      <c r="K59" s="656"/>
      <c r="L59" s="656"/>
      <c r="M59" s="656"/>
      <c r="N59" s="656"/>
      <c r="O59" s="656"/>
      <c r="P59" s="656"/>
      <c r="Q59" s="656"/>
      <c r="R59" s="656"/>
      <c r="S59" s="656"/>
      <c r="T59" s="656"/>
      <c r="U59" s="656"/>
      <c r="V59" s="656"/>
      <c r="W59" s="656"/>
      <c r="X59" s="656"/>
      <c r="Y59" s="656"/>
      <c r="Z59" s="656"/>
      <c r="AA59" s="658"/>
      <c r="AB59" s="658"/>
      <c r="AC59" s="658"/>
      <c r="AD59" s="640"/>
      <c r="AE59" s="640"/>
      <c r="AF59" s="640"/>
      <c r="AG59" s="640"/>
      <c r="AH59" s="640"/>
      <c r="AI59" s="640"/>
      <c r="AJ59" s="640"/>
      <c r="AK59" s="640"/>
      <c r="AL59" s="640"/>
      <c r="AM59" s="640"/>
      <c r="AN59" s="640"/>
      <c r="AO59" s="640"/>
      <c r="AP59" s="640"/>
      <c r="AQ59" s="640"/>
      <c r="AR59" s="640"/>
      <c r="AS59" s="640"/>
      <c r="AT59" s="640"/>
      <c r="AU59" s="640"/>
      <c r="AV59" s="640"/>
      <c r="AW59" s="640"/>
      <c r="AX59" s="640"/>
      <c r="AY59" s="640"/>
      <c r="AZ59" s="640"/>
      <c r="BA59" s="217"/>
      <c r="BB59" s="212"/>
      <c r="BC59" s="212"/>
      <c r="BD59" s="212"/>
      <c r="BE59" s="212"/>
      <c r="BF59" s="212"/>
      <c r="BG59" s="212"/>
      <c r="BH59" s="212"/>
      <c r="BI59" s="212"/>
      <c r="BJ59" s="213"/>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43"/>
    </row>
    <row r="60" spans="1:85" s="206" customFormat="1" ht="3" customHeight="1">
      <c r="A60" s="173"/>
      <c r="B60" s="671"/>
      <c r="C60" s="671"/>
      <c r="D60" s="671"/>
      <c r="E60" s="732" t="s">
        <v>44</v>
      </c>
      <c r="F60" s="732"/>
      <c r="G60" s="654"/>
      <c r="H60" s="666" t="str">
        <f>Index!C72</f>
        <v>Dlhodobý finančný majetok súčet (r. 22 až r. 32)</v>
      </c>
      <c r="I60" s="666"/>
      <c r="J60" s="666"/>
      <c r="K60" s="666"/>
      <c r="L60" s="666"/>
      <c r="M60" s="666"/>
      <c r="N60" s="666"/>
      <c r="O60" s="666"/>
      <c r="P60" s="666"/>
      <c r="Q60" s="666"/>
      <c r="R60" s="666"/>
      <c r="S60" s="666"/>
      <c r="T60" s="666"/>
      <c r="U60" s="666"/>
      <c r="V60" s="666"/>
      <c r="W60" s="666"/>
      <c r="X60" s="666"/>
      <c r="Y60" s="666"/>
      <c r="Z60" s="666"/>
      <c r="AA60" s="667" t="s">
        <v>796</v>
      </c>
      <c r="AB60" s="667"/>
      <c r="AC60" s="667"/>
      <c r="AD60" s="635"/>
      <c r="AE60" s="635"/>
      <c r="AF60" s="635"/>
      <c r="AG60" s="635"/>
      <c r="AH60" s="635"/>
      <c r="AI60" s="635"/>
      <c r="AJ60" s="635"/>
      <c r="AK60" s="635"/>
      <c r="AL60" s="635"/>
      <c r="AM60" s="635"/>
      <c r="AN60" s="635"/>
      <c r="AO60" s="635"/>
      <c r="AP60" s="635"/>
      <c r="AQ60" s="635"/>
      <c r="AR60" s="635"/>
      <c r="AS60" s="635"/>
      <c r="AT60" s="635"/>
      <c r="AU60" s="635"/>
      <c r="AV60" s="635"/>
      <c r="AW60" s="635"/>
      <c r="AX60" s="635"/>
      <c r="AY60" s="635"/>
      <c r="AZ60" s="635"/>
      <c r="BA60" s="636"/>
      <c r="BB60" s="636"/>
      <c r="BC60" s="636"/>
      <c r="BD60" s="636"/>
      <c r="BE60" s="636"/>
      <c r="BF60" s="636"/>
      <c r="BG60" s="636"/>
      <c r="BH60" s="636"/>
      <c r="BI60" s="636"/>
      <c r="BJ60" s="636"/>
      <c r="BK60" s="636"/>
      <c r="BL60" s="636"/>
      <c r="BM60" s="636"/>
      <c r="BN60" s="636"/>
      <c r="BO60" s="636"/>
      <c r="BP60" s="636"/>
      <c r="BQ60" s="636"/>
      <c r="BR60" s="207"/>
      <c r="BS60" s="207"/>
      <c r="BT60" s="207"/>
      <c r="BU60" s="207"/>
      <c r="BV60" s="207"/>
      <c r="BW60" s="208"/>
      <c r="BX60" s="207"/>
      <c r="BY60" s="207"/>
      <c r="BZ60" s="207"/>
      <c r="CA60" s="207"/>
      <c r="CB60" s="207"/>
      <c r="CC60" s="207"/>
      <c r="CD60" s="207"/>
      <c r="CE60" s="207"/>
      <c r="CF60" s="207"/>
      <c r="CG60" s="241"/>
    </row>
    <row r="61" spans="1:85" s="206" customFormat="1" ht="3" customHeight="1">
      <c r="A61" s="173"/>
      <c r="B61" s="671"/>
      <c r="C61" s="671"/>
      <c r="D61" s="671"/>
      <c r="E61" s="732"/>
      <c r="F61" s="732"/>
      <c r="G61" s="654"/>
      <c r="H61" s="666"/>
      <c r="I61" s="666"/>
      <c r="J61" s="666"/>
      <c r="K61" s="666"/>
      <c r="L61" s="666"/>
      <c r="M61" s="666"/>
      <c r="N61" s="666"/>
      <c r="O61" s="666"/>
      <c r="P61" s="666"/>
      <c r="Q61" s="666"/>
      <c r="R61" s="666"/>
      <c r="S61" s="666"/>
      <c r="T61" s="666"/>
      <c r="U61" s="666"/>
      <c r="V61" s="666"/>
      <c r="W61" s="666"/>
      <c r="X61" s="666"/>
      <c r="Y61" s="666"/>
      <c r="Z61" s="666"/>
      <c r="AA61" s="667"/>
      <c r="AB61" s="667"/>
      <c r="AC61" s="667"/>
      <c r="AD61" s="618"/>
      <c r="AE61" s="612"/>
      <c r="AF61" s="612"/>
      <c r="AG61" s="612"/>
      <c r="AH61" s="412"/>
      <c r="AI61" s="613"/>
      <c r="AJ61" s="613"/>
      <c r="AK61" s="613"/>
      <c r="AL61" s="613"/>
      <c r="AM61" s="613"/>
      <c r="AN61" s="610"/>
      <c r="AO61" s="614"/>
      <c r="AP61" s="614"/>
      <c r="AQ61" s="614"/>
      <c r="AR61" s="614"/>
      <c r="AS61" s="614"/>
      <c r="AT61" s="610"/>
      <c r="AU61" s="614"/>
      <c r="AV61" s="614"/>
      <c r="AW61" s="614"/>
      <c r="AX61" s="614"/>
      <c r="AY61" s="614"/>
      <c r="AZ61" s="619"/>
      <c r="BA61" s="618"/>
      <c r="BB61" s="612"/>
      <c r="BC61" s="612"/>
      <c r="BD61" s="612"/>
      <c r="BE61" s="412"/>
      <c r="BF61" s="613"/>
      <c r="BG61" s="613"/>
      <c r="BH61" s="613"/>
      <c r="BI61" s="613"/>
      <c r="BJ61" s="613"/>
      <c r="BK61" s="610"/>
      <c r="BL61" s="614"/>
      <c r="BM61" s="614"/>
      <c r="BN61" s="614"/>
      <c r="BO61" s="614"/>
      <c r="BP61" s="614"/>
      <c r="BQ61" s="610"/>
      <c r="BR61" s="614"/>
      <c r="BS61" s="614"/>
      <c r="BT61" s="614"/>
      <c r="BU61" s="614"/>
      <c r="BV61" s="614"/>
      <c r="BW61" s="416"/>
      <c r="BX61" s="417"/>
      <c r="BY61" s="417"/>
      <c r="BZ61" s="417"/>
      <c r="CA61" s="417"/>
      <c r="CB61" s="417"/>
      <c r="CC61" s="417"/>
      <c r="CD61" s="417"/>
      <c r="CE61" s="417"/>
      <c r="CF61" s="417"/>
      <c r="CG61" s="242"/>
    </row>
    <row r="62" spans="1:85" ht="15" customHeight="1">
      <c r="A62" s="173"/>
      <c r="B62" s="671"/>
      <c r="C62" s="671"/>
      <c r="D62" s="671"/>
      <c r="E62" s="732"/>
      <c r="F62" s="732"/>
      <c r="G62" s="654"/>
      <c r="H62" s="666"/>
      <c r="I62" s="666"/>
      <c r="J62" s="666"/>
      <c r="K62" s="666"/>
      <c r="L62" s="666"/>
      <c r="M62" s="666"/>
      <c r="N62" s="666"/>
      <c r="O62" s="666"/>
      <c r="P62" s="666"/>
      <c r="Q62" s="666"/>
      <c r="R62" s="666"/>
      <c r="S62" s="666"/>
      <c r="T62" s="666"/>
      <c r="U62" s="666"/>
      <c r="V62" s="666"/>
      <c r="W62" s="666"/>
      <c r="X62" s="666"/>
      <c r="Y62" s="666"/>
      <c r="Z62" s="666"/>
      <c r="AA62" s="667"/>
      <c r="AB62" s="667"/>
      <c r="AC62" s="667"/>
      <c r="AD62" s="618"/>
      <c r="AE62" s="409" t="str">
        <f>IF(LEN(VLOOKUP(AA60,suvaha!$D$8:$H$158,2,FALSE))&lt;11,"",LEFT(RIGHT(VLOOKUP(AA60,suvaha!$D$8:$H$158,2,FALSE),11),1))</f>
        <v/>
      </c>
      <c r="AF62" s="211"/>
      <c r="AG62" s="409" t="str">
        <f>IF(LEN(VLOOKUP(AA60,suvaha!$D$8:$H$158,2,FALSE))&lt;10,"",LEFT(RIGHT(VLOOKUP(AA60,suvaha!$D$8:$H$158,2,FALSE),10),1))</f>
        <v/>
      </c>
      <c r="AH62" s="411"/>
      <c r="AI62" s="409" t="str">
        <f>IF(LEN(VLOOKUP(AA60,suvaha!$D$8:$H$158,2,FALSE))&lt;9,"",LEFT(RIGHT(VLOOKUP(AA60,suvaha!$D$8:$H$158,2,FALSE),9),1))</f>
        <v/>
      </c>
      <c r="AJ62" s="211"/>
      <c r="AK62" s="409" t="str">
        <f>IF(LEN(VLOOKUP(AA60,suvaha!$D$8:$H$158,2,FALSE))&lt;8,"",LEFT(RIGHT(VLOOKUP(AA60,suvaha!$D$8:$H$158,2,FALSE),8),1))</f>
        <v/>
      </c>
      <c r="AL62" s="411"/>
      <c r="AM62" s="409" t="str">
        <f>IF(LEN(VLOOKUP(AA60,suvaha!$D$8:$H$158,2,FALSE))&lt;7,"",LEFT(RIGHT(VLOOKUP(AA60,suvaha!$D$8:$H$158,2,FALSE),7),1))</f>
        <v/>
      </c>
      <c r="AN62" s="610"/>
      <c r="AO62" s="409" t="str">
        <f>IF(LEN(VLOOKUP(AA60,suvaha!$D$8:$H$158,2,FALSE))&lt;6,"",LEFT(RIGHT(VLOOKUP(AA60,suvaha!$D$8:$H$158,2,FALSE),6),1))</f>
        <v/>
      </c>
      <c r="AP62" s="411"/>
      <c r="AQ62" s="409" t="str">
        <f>IF(LEN(VLOOKUP(AA60,suvaha!$D$8:$H$158,2,FALSE))&lt;5,"",LEFT(RIGHT(VLOOKUP(AA60,suvaha!$D$8:$H$158,2,FALSE),5),1))</f>
        <v/>
      </c>
      <c r="AR62" s="411"/>
      <c r="AS62" s="409" t="str">
        <f>IF(LEN(VLOOKUP(AA60,suvaha!$D$8:$H$158,2,FALSE))&lt;4,"",LEFT(RIGHT(VLOOKUP(AA60,suvaha!$D$8:$H$158,2,FALSE),4),1))</f>
        <v/>
      </c>
      <c r="AT62" s="610"/>
      <c r="AU62" s="409" t="str">
        <f>IF(LEN(VLOOKUP(AA60,suvaha!$D$8:$H$158,2,FALSE))&lt;3,"",LEFT(RIGHT(VLOOKUP(AA60,suvaha!$D$8:$H$158,2,FALSE),3),1))</f>
        <v/>
      </c>
      <c r="AV62" s="411"/>
      <c r="AW62" s="409" t="str">
        <f>IF(LEN(VLOOKUP(AA60,suvaha!$D$8:$H$158,2,FALSE))&lt;2,"",LEFT(RIGHT(VLOOKUP(AA60,suvaha!$D$8:$H$158,2,FALSE),2),1))</f>
        <v/>
      </c>
      <c r="AX62" s="411"/>
      <c r="AY62" s="409" t="str">
        <f>IF(VLOOKUP(AA60,suvaha!$D$8:$H$85,2,FALSE)=0,"",IF(LEN(VLOOKUP(AA60,suvaha!$D$8:$H$158,2,FALSE))&lt;1,"",LEFT(RIGHT(VLOOKUP(AA60,suvaha!$D$8:$H$158,2,FALSE),1),1)))</f>
        <v/>
      </c>
      <c r="AZ62" s="619"/>
      <c r="BA62" s="618"/>
      <c r="BB62" s="409" t="str">
        <f>IF(LEN(VLOOKUP(AA60,suvaha!$D$8:$H$158,4,FALSE))&lt;11,"",LEFT(RIGHT(VLOOKUP(AA60,suvaha!$D$8:$H$158,4,FALSE),11),1))</f>
        <v/>
      </c>
      <c r="BC62" s="211"/>
      <c r="BD62" s="409" t="str">
        <f>IF(LEN(VLOOKUP(AA60,suvaha!$D$8:$H$158,4,FALSE))&lt;10,"",LEFT(RIGHT(VLOOKUP(AA60,suvaha!$D$8:$H$158,4,FALSE),10),1))</f>
        <v/>
      </c>
      <c r="BE62" s="411"/>
      <c r="BF62" s="409" t="str">
        <f>IF(LEN(VLOOKUP(AA60,suvaha!$D$8:$H$158,4,FALSE))&lt;9,"",LEFT(RIGHT(VLOOKUP(AA60,suvaha!$D$8:$H$158,4,FALSE),9),1))</f>
        <v/>
      </c>
      <c r="BG62" s="211"/>
      <c r="BH62" s="409" t="str">
        <f>IF(LEN(VLOOKUP(AA60,suvaha!$D$8:$H$158,4,FALSE))&lt;8,"",LEFT(RIGHT(VLOOKUP(AA60,suvaha!$D$8:$H$158,4,FALSE),8),1))</f>
        <v/>
      </c>
      <c r="BI62" s="411"/>
      <c r="BJ62" s="409" t="str">
        <f>IF(LEN(VLOOKUP(AA60,suvaha!$D$8:$H$158,4,FALSE))&lt;7,"",LEFT(RIGHT(VLOOKUP(AA60,suvaha!$D$8:$H$158,4,FALSE),7),1))</f>
        <v/>
      </c>
      <c r="BK62" s="610"/>
      <c r="BL62" s="409" t="str">
        <f>IF(LEN(VLOOKUP(AA60,suvaha!$D$8:$H$158,4,FALSE))&lt;6,"",LEFT(RIGHT(VLOOKUP(AA60,suvaha!$D$8:$H$158,4,FALSE),6),1))</f>
        <v/>
      </c>
      <c r="BM62" s="411"/>
      <c r="BN62" s="409" t="str">
        <f>IF(LEN(VLOOKUP(AA60,suvaha!$D$8:$H$158,4,FALSE))&lt;5,"",LEFT(RIGHT(VLOOKUP(AA60,suvaha!$D$8:$H$158,4,FALSE),5),1))</f>
        <v/>
      </c>
      <c r="BO62" s="411"/>
      <c r="BP62" s="409" t="str">
        <f>IF(LEN(VLOOKUP(AA60,suvaha!$D$8:$H$158,4,FALSE))&lt;4,"",LEFT(RIGHT(VLOOKUP(AA60,suvaha!$D$8:$H$158,4,FALSE),4),1))</f>
        <v/>
      </c>
      <c r="BQ62" s="610"/>
      <c r="BR62" s="409" t="str">
        <f>IF(LEN(VLOOKUP(AA60,suvaha!$D$8:$H$158,4,FALSE))&lt;3,"",LEFT(RIGHT(VLOOKUP(AA60,suvaha!$D$8:$H$158,4,FALSE),3),1))</f>
        <v/>
      </c>
      <c r="BS62" s="411"/>
      <c r="BT62" s="409" t="str">
        <f>IF(LEN(VLOOKUP(AA60,suvaha!$D$8:$H$158,4,FALSE))&lt;2,"",LEFT(RIGHT(VLOOKUP(AA60,suvaha!$D$8:$H$158,4,FALSE),2),1))</f>
        <v/>
      </c>
      <c r="BU62" s="411"/>
      <c r="BV62" s="409" t="str">
        <f>IF(VLOOKUP(AA60,suvaha!$D$8:$H$85,4,FALSE)=0,"",IF(LEN(VLOOKUP(AA60,suvaha!$D$8:$H$158,4,FALSE))&lt;1,"",LEFT(RIGHT(VLOOKUP(AA60,suvaha!$D$8:$H$158,4,FALSE),1),1)))</f>
        <v/>
      </c>
      <c r="BW62" s="416"/>
      <c r="BX62" s="417"/>
      <c r="BY62" s="417"/>
      <c r="BZ62" s="417"/>
      <c r="CA62" s="417"/>
      <c r="CB62" s="417"/>
      <c r="CC62" s="417"/>
      <c r="CD62" s="417"/>
      <c r="CE62" s="417"/>
      <c r="CF62" s="417"/>
      <c r="CG62" s="242"/>
    </row>
    <row r="63" spans="1:85" ht="3" customHeight="1">
      <c r="A63" s="173"/>
      <c r="B63" s="671"/>
      <c r="C63" s="671"/>
      <c r="D63" s="671"/>
      <c r="E63" s="732"/>
      <c r="F63" s="732"/>
      <c r="G63" s="654"/>
      <c r="H63" s="666"/>
      <c r="I63" s="666"/>
      <c r="J63" s="666"/>
      <c r="K63" s="666"/>
      <c r="L63" s="666"/>
      <c r="M63" s="666"/>
      <c r="N63" s="666"/>
      <c r="O63" s="666"/>
      <c r="P63" s="666"/>
      <c r="Q63" s="666"/>
      <c r="R63" s="666"/>
      <c r="S63" s="666"/>
      <c r="T63" s="666"/>
      <c r="U63" s="666"/>
      <c r="V63" s="666"/>
      <c r="W63" s="666"/>
      <c r="X63" s="666"/>
      <c r="Y63" s="666"/>
      <c r="Z63" s="666"/>
      <c r="AA63" s="667"/>
      <c r="AB63" s="667"/>
      <c r="AC63" s="667"/>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8"/>
      <c r="BB63" s="638"/>
      <c r="BC63" s="638"/>
      <c r="BD63" s="638"/>
      <c r="BE63" s="638"/>
      <c r="BF63" s="638"/>
      <c r="BG63" s="638"/>
      <c r="BH63" s="638"/>
      <c r="BI63" s="638"/>
      <c r="BJ63" s="638"/>
      <c r="BK63" s="638"/>
      <c r="BL63" s="638"/>
      <c r="BM63" s="638"/>
      <c r="BN63" s="638"/>
      <c r="BO63" s="638"/>
      <c r="BP63" s="638"/>
      <c r="BQ63" s="638"/>
      <c r="BR63" s="270"/>
      <c r="BS63" s="270"/>
      <c r="BT63" s="270"/>
      <c r="BU63" s="270"/>
      <c r="BV63" s="270"/>
      <c r="BW63" s="418"/>
      <c r="BX63" s="270"/>
      <c r="BY63" s="270"/>
      <c r="BZ63" s="270"/>
      <c r="CA63" s="270"/>
      <c r="CB63" s="270"/>
      <c r="CC63" s="270"/>
      <c r="CD63" s="270"/>
      <c r="CE63" s="270"/>
      <c r="CF63" s="270"/>
      <c r="CG63" s="243"/>
    </row>
    <row r="64" spans="1:85" ht="3" customHeight="1">
      <c r="A64" s="173"/>
      <c r="B64" s="671"/>
      <c r="C64" s="671"/>
      <c r="D64" s="671"/>
      <c r="E64" s="732"/>
      <c r="F64" s="732"/>
      <c r="G64" s="654"/>
      <c r="H64" s="666"/>
      <c r="I64" s="666"/>
      <c r="J64" s="666"/>
      <c r="K64" s="666"/>
      <c r="L64" s="666"/>
      <c r="M64" s="666"/>
      <c r="N64" s="666"/>
      <c r="O64" s="666"/>
      <c r="P64" s="666"/>
      <c r="Q64" s="666"/>
      <c r="R64" s="666"/>
      <c r="S64" s="666"/>
      <c r="T64" s="666"/>
      <c r="U64" s="666"/>
      <c r="V64" s="666"/>
      <c r="W64" s="666"/>
      <c r="X64" s="666"/>
      <c r="Y64" s="666"/>
      <c r="Z64" s="666"/>
      <c r="AA64" s="667"/>
      <c r="AB64" s="667"/>
      <c r="AC64" s="667"/>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422"/>
      <c r="BB64" s="264"/>
      <c r="BC64" s="264"/>
      <c r="BD64" s="264"/>
      <c r="BE64" s="264"/>
      <c r="BF64" s="264"/>
      <c r="BG64" s="264"/>
      <c r="BH64" s="264"/>
      <c r="BI64" s="264"/>
      <c r="BJ64" s="421"/>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41"/>
    </row>
    <row r="65" spans="1:85" ht="3" customHeight="1">
      <c r="A65" s="173"/>
      <c r="B65" s="671"/>
      <c r="C65" s="671"/>
      <c r="D65" s="671"/>
      <c r="E65" s="732"/>
      <c r="F65" s="732"/>
      <c r="G65" s="654"/>
      <c r="H65" s="666"/>
      <c r="I65" s="666"/>
      <c r="J65" s="666"/>
      <c r="K65" s="666"/>
      <c r="L65" s="666"/>
      <c r="M65" s="666"/>
      <c r="N65" s="666"/>
      <c r="O65" s="666"/>
      <c r="P65" s="666"/>
      <c r="Q65" s="666"/>
      <c r="R65" s="666"/>
      <c r="S65" s="666"/>
      <c r="T65" s="666"/>
      <c r="U65" s="666"/>
      <c r="V65" s="666"/>
      <c r="W65" s="666"/>
      <c r="X65" s="666"/>
      <c r="Y65" s="666"/>
      <c r="Z65" s="666"/>
      <c r="AA65" s="667"/>
      <c r="AB65" s="667"/>
      <c r="AC65" s="667"/>
      <c r="AD65" s="618"/>
      <c r="AE65" s="612"/>
      <c r="AF65" s="612"/>
      <c r="AG65" s="612"/>
      <c r="AH65" s="412"/>
      <c r="AI65" s="613"/>
      <c r="AJ65" s="613"/>
      <c r="AK65" s="613"/>
      <c r="AL65" s="613"/>
      <c r="AM65" s="613"/>
      <c r="AN65" s="610"/>
      <c r="AO65" s="614"/>
      <c r="AP65" s="614"/>
      <c r="AQ65" s="614"/>
      <c r="AR65" s="614"/>
      <c r="AS65" s="614"/>
      <c r="AT65" s="610"/>
      <c r="AU65" s="614"/>
      <c r="AV65" s="614"/>
      <c r="AW65" s="614"/>
      <c r="AX65" s="614"/>
      <c r="AY65" s="614"/>
      <c r="AZ65" s="619"/>
      <c r="BA65" s="423"/>
      <c r="BB65" s="417"/>
      <c r="BC65" s="417"/>
      <c r="BD65" s="417"/>
      <c r="BE65" s="417"/>
      <c r="BF65" s="417"/>
      <c r="BG65" s="417"/>
      <c r="BH65" s="417"/>
      <c r="BI65" s="417"/>
      <c r="BJ65" s="416"/>
      <c r="BK65" s="417"/>
      <c r="BL65" s="612"/>
      <c r="BM65" s="612"/>
      <c r="BN65" s="612"/>
      <c r="BO65" s="412"/>
      <c r="BP65" s="613"/>
      <c r="BQ65" s="613"/>
      <c r="BR65" s="613"/>
      <c r="BS65" s="613"/>
      <c r="BT65" s="613"/>
      <c r="BU65" s="610"/>
      <c r="BV65" s="614"/>
      <c r="BW65" s="614"/>
      <c r="BX65" s="614"/>
      <c r="BY65" s="614"/>
      <c r="BZ65" s="614"/>
      <c r="CA65" s="610"/>
      <c r="CB65" s="614"/>
      <c r="CC65" s="614"/>
      <c r="CD65" s="614"/>
      <c r="CE65" s="614"/>
      <c r="CF65" s="614"/>
      <c r="CG65" s="244"/>
    </row>
    <row r="66" spans="1:85" ht="15" customHeight="1">
      <c r="A66" s="173"/>
      <c r="B66" s="671"/>
      <c r="C66" s="671"/>
      <c r="D66" s="671"/>
      <c r="E66" s="732"/>
      <c r="F66" s="732"/>
      <c r="G66" s="654"/>
      <c r="H66" s="666"/>
      <c r="I66" s="666"/>
      <c r="J66" s="666"/>
      <c r="K66" s="666"/>
      <c r="L66" s="666"/>
      <c r="M66" s="666"/>
      <c r="N66" s="666"/>
      <c r="O66" s="666"/>
      <c r="P66" s="666"/>
      <c r="Q66" s="666"/>
      <c r="R66" s="666"/>
      <c r="S66" s="666"/>
      <c r="T66" s="666"/>
      <c r="U66" s="666"/>
      <c r="V66" s="666"/>
      <c r="W66" s="666"/>
      <c r="X66" s="666"/>
      <c r="Y66" s="666"/>
      <c r="Z66" s="666"/>
      <c r="AA66" s="667"/>
      <c r="AB66" s="667"/>
      <c r="AC66" s="667"/>
      <c r="AD66" s="618"/>
      <c r="AE66" s="409" t="str">
        <f>IF(LEN(VLOOKUP(AA60,suvaha!$D$8:$H$158,3,FALSE))&lt;11,"",LEFT(RIGHT(VLOOKUP(AA60,suvaha!$D$8:$H$158,3,FALSE),11),1))</f>
        <v/>
      </c>
      <c r="AF66" s="211"/>
      <c r="AG66" s="409" t="str">
        <f>IF(LEN(VLOOKUP(AA60,suvaha!$D$8:$H$158,3,FALSE))&lt;10,"",LEFT(RIGHT(VLOOKUP(AA60,suvaha!$D$8:$H$158,3,FALSE),10),1))</f>
        <v/>
      </c>
      <c r="AH66" s="411"/>
      <c r="AI66" s="409" t="str">
        <f>IF(LEN(VLOOKUP(AA60,suvaha!$D$8:$H$158,3,FALSE))&lt;9,"",LEFT(RIGHT(VLOOKUP(AA60,suvaha!$D$8:$H$158,3,FALSE),9),1))</f>
        <v/>
      </c>
      <c r="AJ66" s="211"/>
      <c r="AK66" s="409" t="str">
        <f>IF(LEN(VLOOKUP(AA60,suvaha!$D$8:$H$158,3,FALSE))&lt;8,"",LEFT(RIGHT(VLOOKUP(AA60,suvaha!$D$8:$H$158,3,FALSE),8),1))</f>
        <v/>
      </c>
      <c r="AL66" s="411"/>
      <c r="AM66" s="409" t="str">
        <f>IF(LEN(VLOOKUP(AA60,suvaha!$D$8:$H$158,3,FALSE))&lt;7,"",LEFT(RIGHT(VLOOKUP(AA60,suvaha!$D$8:$H$158,3,FALSE),7),1))</f>
        <v/>
      </c>
      <c r="AN66" s="610"/>
      <c r="AO66" s="409" t="str">
        <f>IF(LEN(VLOOKUP(AA60,suvaha!$D$8:$H$158,3,FALSE))&lt;6,"",LEFT(RIGHT(VLOOKUP(AA60,suvaha!$D$8:$H$158,3,FALSE),6),1))</f>
        <v/>
      </c>
      <c r="AP66" s="411"/>
      <c r="AQ66" s="409" t="str">
        <f>IF(LEN(VLOOKUP(AA60,suvaha!$D$8:$H$158,3,FALSE))&lt;5,"",LEFT(RIGHT(VLOOKUP(AA60,suvaha!$D$8:$H$158,3,FALSE),5),1))</f>
        <v/>
      </c>
      <c r="AR66" s="411"/>
      <c r="AS66" s="409" t="str">
        <f>IF(LEN(VLOOKUP(AA60,suvaha!$D$8:$H$158,3,FALSE))&lt;4,"",LEFT(RIGHT(VLOOKUP(AA60,suvaha!$D$8:$H$158,3,FALSE),4),1))</f>
        <v/>
      </c>
      <c r="AT66" s="610"/>
      <c r="AU66" s="409" t="str">
        <f>IF(LEN(VLOOKUP(AA60,suvaha!$D$8:$H$158,3,FALSE))&lt;3,"",LEFT(RIGHT(VLOOKUP(AA60,suvaha!$D$8:$H$158,3,FALSE),3),1))</f>
        <v/>
      </c>
      <c r="AV66" s="411"/>
      <c r="AW66" s="409" t="str">
        <f>IF(LEN(VLOOKUP(AA60,suvaha!$D$8:$H$158,3,FALSE))&lt;2,"",LEFT(RIGHT(VLOOKUP(AA60,suvaha!$D$8:$H$158,3,FALSE),2),1))</f>
        <v/>
      </c>
      <c r="AX66" s="411"/>
      <c r="AY66" s="409" t="str">
        <f>IF(VLOOKUP(AA60,suvaha!$D$8:$H$85,3,FALSE)=0,"",IF(LEN(VLOOKUP(AA60,suvaha!$D$8:$H$158,3,FALSE))&lt;1,"",LEFT(RIGHT(VLOOKUP(AA60,suvaha!$D$8:$H$158,3,FALSE),1),1)))</f>
        <v/>
      </c>
      <c r="AZ66" s="619"/>
      <c r="BA66" s="423"/>
      <c r="BB66" s="417"/>
      <c r="BC66" s="417"/>
      <c r="BD66" s="417"/>
      <c r="BE66" s="417"/>
      <c r="BF66" s="417"/>
      <c r="BG66" s="417"/>
      <c r="BH66" s="417"/>
      <c r="BI66" s="417"/>
      <c r="BJ66" s="416"/>
      <c r="BK66" s="417"/>
      <c r="BL66" s="409" t="str">
        <f>IF(LEN(VLOOKUP(AA60,suvaha!$D$8:$H$158,5,FALSE))&lt;11,"",LEFT(RIGHT(VLOOKUP(AA60,suvaha!$D$8:$H$158,5,FALSE),11),1))</f>
        <v/>
      </c>
      <c r="BM66" s="211"/>
      <c r="BN66" s="409" t="str">
        <f>IF(LEN(VLOOKUP(AA60,suvaha!$D$8:$H$158,5,FALSE))&lt;10,"",LEFT(RIGHT(VLOOKUP(AA60,suvaha!$D$8:$H$158,5,FALSE),10),1))</f>
        <v/>
      </c>
      <c r="BO66" s="411"/>
      <c r="BP66" s="409" t="str">
        <f>IF(LEN(VLOOKUP(AA60,suvaha!$D$8:$H$158,5,FALSE))&lt;9,"",LEFT(RIGHT(VLOOKUP(AA60,suvaha!$D$8:$H$158,5,FALSE),9),1))</f>
        <v/>
      </c>
      <c r="BQ66" s="211"/>
      <c r="BR66" s="409" t="str">
        <f>IF(LEN(VLOOKUP(AA60,suvaha!$D$8:$H$158,5,FALSE))&lt;8,"",LEFT(RIGHT(VLOOKUP(AA60,suvaha!$D$8:$H$158,5,FALSE),8),1))</f>
        <v/>
      </c>
      <c r="BS66" s="411"/>
      <c r="BT66" s="409" t="str">
        <f>IF(LEN(VLOOKUP(AA60,suvaha!$D$8:$H$158,5,FALSE))&lt;7,"",LEFT(RIGHT(VLOOKUP(AA60,suvaha!$D$8:$H$158,5,FALSE),7),1))</f>
        <v/>
      </c>
      <c r="BU66" s="610"/>
      <c r="BV66" s="409" t="str">
        <f>IF(LEN(VLOOKUP(AA60,suvaha!$D$8:$H$158,5,FALSE))&lt;6,"",LEFT(RIGHT(VLOOKUP(AA60,suvaha!$D$8:$H$158,5,FALSE),6),1))</f>
        <v/>
      </c>
      <c r="BW66" s="411"/>
      <c r="BX66" s="409" t="str">
        <f>IF(LEN(VLOOKUP(AA60,suvaha!$D$8:$H$158,5,FALSE))&lt;5,"",LEFT(RIGHT(VLOOKUP(AA60,suvaha!$D$8:$H$158,5,FALSE),5),1))</f>
        <v/>
      </c>
      <c r="BY66" s="411"/>
      <c r="BZ66" s="409" t="str">
        <f>IF(LEN(VLOOKUP(AA60,suvaha!$D$8:$H$158,5,FALSE))&lt;4,"",LEFT(RIGHT(VLOOKUP(AA60,suvaha!$D$8:$H$158,5,FALSE),4),1))</f>
        <v/>
      </c>
      <c r="CA66" s="610"/>
      <c r="CB66" s="409" t="str">
        <f>IF(LEN(VLOOKUP(AA60,suvaha!$D$8:$H$158,5,FALSE))&lt;3,"",LEFT(RIGHT(VLOOKUP(AA60,suvaha!$D$8:$H$158,5,FALSE),3),1))</f>
        <v/>
      </c>
      <c r="CC66" s="411"/>
      <c r="CD66" s="409" t="str">
        <f>IF(LEN(VLOOKUP(AA60,suvaha!$D$8:$H$158,5,FALSE))&lt;2,"",LEFT(RIGHT(VLOOKUP(AA60,suvaha!$D$8:$H$158,5,FALSE),2),1))</f>
        <v/>
      </c>
      <c r="CE66" s="411"/>
      <c r="CF66" s="409" t="str">
        <f>IF(VLOOKUP(AA60,suvaha!$D$8:$H$85,5,FALSE)=0,"",IF(LEN(VLOOKUP(AA60,suvaha!$D$8:$H$158,5,FALSE))&lt;1,"",LEFT(RIGHT(VLOOKUP(AA60,suvaha!$D$8:$H$158,5,FALSE),1),1)))</f>
        <v/>
      </c>
      <c r="CG66" s="244"/>
    </row>
    <row r="67" spans="1:85" ht="3" customHeight="1">
      <c r="A67" s="173"/>
      <c r="B67" s="671"/>
      <c r="C67" s="671"/>
      <c r="D67" s="671"/>
      <c r="E67" s="732"/>
      <c r="F67" s="732"/>
      <c r="G67" s="654"/>
      <c r="H67" s="666"/>
      <c r="I67" s="666"/>
      <c r="J67" s="666"/>
      <c r="K67" s="666"/>
      <c r="L67" s="666"/>
      <c r="M67" s="666"/>
      <c r="N67" s="666"/>
      <c r="O67" s="666"/>
      <c r="P67" s="666"/>
      <c r="Q67" s="666"/>
      <c r="R67" s="666"/>
      <c r="S67" s="666"/>
      <c r="T67" s="666"/>
      <c r="U67" s="666"/>
      <c r="V67" s="666"/>
      <c r="W67" s="666"/>
      <c r="X67" s="666"/>
      <c r="Y67" s="666"/>
      <c r="Z67" s="666"/>
      <c r="AA67" s="667"/>
      <c r="AB67" s="667"/>
      <c r="AC67" s="667"/>
      <c r="AD67" s="637"/>
      <c r="AE67" s="637"/>
      <c r="AF67" s="637"/>
      <c r="AG67" s="637"/>
      <c r="AH67" s="637"/>
      <c r="AI67" s="637"/>
      <c r="AJ67" s="637"/>
      <c r="AK67" s="637"/>
      <c r="AL67" s="637"/>
      <c r="AM67" s="637"/>
      <c r="AN67" s="637"/>
      <c r="AO67" s="637"/>
      <c r="AP67" s="637"/>
      <c r="AQ67" s="637"/>
      <c r="AR67" s="637"/>
      <c r="AS67" s="637"/>
      <c r="AT67" s="637"/>
      <c r="AU67" s="637"/>
      <c r="AV67" s="637"/>
      <c r="AW67" s="637"/>
      <c r="AX67" s="637"/>
      <c r="AY67" s="637"/>
      <c r="AZ67" s="637"/>
      <c r="BA67" s="424"/>
      <c r="BB67" s="270"/>
      <c r="BC67" s="270"/>
      <c r="BD67" s="270"/>
      <c r="BE67" s="270"/>
      <c r="BF67" s="270"/>
      <c r="BG67" s="270"/>
      <c r="BH67" s="270"/>
      <c r="BI67" s="270"/>
      <c r="BJ67" s="418"/>
      <c r="BK67" s="270"/>
      <c r="BL67" s="270"/>
      <c r="BM67" s="270"/>
      <c r="BN67" s="270"/>
      <c r="BO67" s="270"/>
      <c r="BP67" s="270"/>
      <c r="BQ67" s="270"/>
      <c r="BR67" s="270"/>
      <c r="BS67" s="270"/>
      <c r="BT67" s="270"/>
      <c r="BU67" s="270"/>
      <c r="BV67" s="270"/>
      <c r="BW67" s="270"/>
      <c r="BX67" s="270"/>
      <c r="BY67" s="270"/>
      <c r="BZ67" s="270"/>
      <c r="CA67" s="270"/>
      <c r="CB67" s="270"/>
      <c r="CC67" s="270"/>
      <c r="CD67" s="270"/>
      <c r="CE67" s="270"/>
      <c r="CF67" s="270"/>
      <c r="CG67" s="243"/>
    </row>
    <row r="68" spans="1:85" s="206" customFormat="1" ht="3" customHeight="1">
      <c r="A68" s="173"/>
      <c r="B68" s="671"/>
      <c r="C68" s="671"/>
      <c r="D68" s="671"/>
      <c r="E68" s="651" t="s">
        <v>45</v>
      </c>
      <c r="F68" s="651"/>
      <c r="G68" s="654"/>
      <c r="H68" s="656" t="str">
        <f>Index!C73</f>
        <v>Podielové cenné papiere a podiely v prepojených účtovných jednotkách (061A, 062A, 063A) - /096A/</v>
      </c>
      <c r="I68" s="656"/>
      <c r="J68" s="656"/>
      <c r="K68" s="656"/>
      <c r="L68" s="656"/>
      <c r="M68" s="656"/>
      <c r="N68" s="656"/>
      <c r="O68" s="656"/>
      <c r="P68" s="656"/>
      <c r="Q68" s="656"/>
      <c r="R68" s="656"/>
      <c r="S68" s="656"/>
      <c r="T68" s="656"/>
      <c r="U68" s="656"/>
      <c r="V68" s="656"/>
      <c r="W68" s="656"/>
      <c r="X68" s="656"/>
      <c r="Y68" s="656"/>
      <c r="Z68" s="656"/>
      <c r="AA68" s="658" t="s">
        <v>797</v>
      </c>
      <c r="AB68" s="658"/>
      <c r="AC68" s="658"/>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59"/>
      <c r="BB68" s="659"/>
      <c r="BC68" s="659"/>
      <c r="BD68" s="659"/>
      <c r="BE68" s="659"/>
      <c r="BF68" s="659"/>
      <c r="BG68" s="659"/>
      <c r="BH68" s="659"/>
      <c r="BI68" s="659"/>
      <c r="BJ68" s="659"/>
      <c r="BK68" s="659"/>
      <c r="BL68" s="659"/>
      <c r="BM68" s="659"/>
      <c r="BN68" s="659"/>
      <c r="BO68" s="659"/>
      <c r="BP68" s="659"/>
      <c r="BQ68" s="659"/>
      <c r="BR68" s="264"/>
      <c r="BS68" s="264"/>
      <c r="BT68" s="264"/>
      <c r="BU68" s="264"/>
      <c r="BV68" s="264"/>
      <c r="BW68" s="421"/>
      <c r="BX68" s="264"/>
      <c r="BY68" s="264"/>
      <c r="BZ68" s="264"/>
      <c r="CA68" s="264"/>
      <c r="CB68" s="264"/>
      <c r="CC68" s="264"/>
      <c r="CD68" s="264"/>
      <c r="CE68" s="264"/>
      <c r="CF68" s="264"/>
      <c r="CG68" s="241"/>
    </row>
    <row r="69" spans="1:85" s="206" customFormat="1" ht="3" customHeight="1">
      <c r="A69" s="173"/>
      <c r="B69" s="671"/>
      <c r="C69" s="671"/>
      <c r="D69" s="671"/>
      <c r="E69" s="651"/>
      <c r="F69" s="651"/>
      <c r="G69" s="654"/>
      <c r="H69" s="656"/>
      <c r="I69" s="656"/>
      <c r="J69" s="656"/>
      <c r="K69" s="656"/>
      <c r="L69" s="656"/>
      <c r="M69" s="656"/>
      <c r="N69" s="656"/>
      <c r="O69" s="656"/>
      <c r="P69" s="656"/>
      <c r="Q69" s="656"/>
      <c r="R69" s="656"/>
      <c r="S69" s="656"/>
      <c r="T69" s="656"/>
      <c r="U69" s="656"/>
      <c r="V69" s="656"/>
      <c r="W69" s="656"/>
      <c r="X69" s="656"/>
      <c r="Y69" s="656"/>
      <c r="Z69" s="656"/>
      <c r="AA69" s="658"/>
      <c r="AB69" s="658"/>
      <c r="AC69" s="658"/>
      <c r="AD69" s="618"/>
      <c r="AE69" s="612"/>
      <c r="AF69" s="612"/>
      <c r="AG69" s="612"/>
      <c r="AH69" s="412"/>
      <c r="AI69" s="613"/>
      <c r="AJ69" s="613"/>
      <c r="AK69" s="613"/>
      <c r="AL69" s="613"/>
      <c r="AM69" s="613"/>
      <c r="AN69" s="610"/>
      <c r="AO69" s="614"/>
      <c r="AP69" s="614"/>
      <c r="AQ69" s="614"/>
      <c r="AR69" s="614"/>
      <c r="AS69" s="614"/>
      <c r="AT69" s="610"/>
      <c r="AU69" s="614"/>
      <c r="AV69" s="614"/>
      <c r="AW69" s="614"/>
      <c r="AX69" s="614"/>
      <c r="AY69" s="614"/>
      <c r="AZ69" s="619"/>
      <c r="BA69" s="618"/>
      <c r="BB69" s="612"/>
      <c r="BC69" s="612"/>
      <c r="BD69" s="612"/>
      <c r="BE69" s="412"/>
      <c r="BF69" s="613"/>
      <c r="BG69" s="613"/>
      <c r="BH69" s="613"/>
      <c r="BI69" s="613"/>
      <c r="BJ69" s="613"/>
      <c r="BK69" s="610"/>
      <c r="BL69" s="614"/>
      <c r="BM69" s="614"/>
      <c r="BN69" s="614"/>
      <c r="BO69" s="614"/>
      <c r="BP69" s="614"/>
      <c r="BQ69" s="610"/>
      <c r="BR69" s="614"/>
      <c r="BS69" s="614"/>
      <c r="BT69" s="614"/>
      <c r="BU69" s="614"/>
      <c r="BV69" s="614"/>
      <c r="BW69" s="416"/>
      <c r="BX69" s="417"/>
      <c r="BY69" s="417"/>
      <c r="BZ69" s="417"/>
      <c r="CA69" s="417"/>
      <c r="CB69" s="417"/>
      <c r="CC69" s="417"/>
      <c r="CD69" s="417"/>
      <c r="CE69" s="417"/>
      <c r="CF69" s="417"/>
      <c r="CG69" s="242"/>
    </row>
    <row r="70" spans="1:85" ht="15" customHeight="1">
      <c r="A70" s="173"/>
      <c r="B70" s="671"/>
      <c r="C70" s="671"/>
      <c r="D70" s="671"/>
      <c r="E70" s="651"/>
      <c r="F70" s="651"/>
      <c r="G70" s="654"/>
      <c r="H70" s="656"/>
      <c r="I70" s="656"/>
      <c r="J70" s="656"/>
      <c r="K70" s="656"/>
      <c r="L70" s="656"/>
      <c r="M70" s="656"/>
      <c r="N70" s="656"/>
      <c r="O70" s="656"/>
      <c r="P70" s="656"/>
      <c r="Q70" s="656"/>
      <c r="R70" s="656"/>
      <c r="S70" s="656"/>
      <c r="T70" s="656"/>
      <c r="U70" s="656"/>
      <c r="V70" s="656"/>
      <c r="W70" s="656"/>
      <c r="X70" s="656"/>
      <c r="Y70" s="656"/>
      <c r="Z70" s="656"/>
      <c r="AA70" s="658"/>
      <c r="AB70" s="658"/>
      <c r="AC70" s="658"/>
      <c r="AD70" s="618"/>
      <c r="AE70" s="409" t="str">
        <f>IF(LEN(VLOOKUP(AA68,suvaha!$D$8:$H$158,2,FALSE))&lt;11,"",LEFT(RIGHT(VLOOKUP(AA68,suvaha!$D$8:$H$158,2,FALSE),11),1))</f>
        <v/>
      </c>
      <c r="AF70" s="211"/>
      <c r="AG70" s="409" t="str">
        <f>IF(LEN(VLOOKUP(AA68,suvaha!$D$8:$H$158,2,FALSE))&lt;10,"",LEFT(RIGHT(VLOOKUP(AA68,suvaha!$D$8:$H$158,2,FALSE),10),1))</f>
        <v/>
      </c>
      <c r="AH70" s="411"/>
      <c r="AI70" s="409" t="str">
        <f>IF(LEN(VLOOKUP(AA68,suvaha!$D$8:$H$158,2,FALSE))&lt;9,"",LEFT(RIGHT(VLOOKUP(AA68,suvaha!$D$8:$H$158,2,FALSE),9),1))</f>
        <v/>
      </c>
      <c r="AJ70" s="211"/>
      <c r="AK70" s="409" t="str">
        <f>IF(LEN(VLOOKUP(AA68,suvaha!$D$8:$H$158,2,FALSE))&lt;8,"",LEFT(RIGHT(VLOOKUP(AA68,suvaha!$D$8:$H$158,2,FALSE),8),1))</f>
        <v/>
      </c>
      <c r="AL70" s="411"/>
      <c r="AM70" s="409" t="str">
        <f>IF(LEN(VLOOKUP(AA68,suvaha!$D$8:$H$158,2,FALSE))&lt;7,"",LEFT(RIGHT(VLOOKUP(AA68,suvaha!$D$8:$H$158,2,FALSE),7),1))</f>
        <v/>
      </c>
      <c r="AN70" s="610"/>
      <c r="AO70" s="409" t="str">
        <f>IF(LEN(VLOOKUP(AA68,suvaha!$D$8:$H$158,2,FALSE))&lt;6,"",LEFT(RIGHT(VLOOKUP(AA68,suvaha!$D$8:$H$158,2,FALSE),6),1))</f>
        <v/>
      </c>
      <c r="AP70" s="411"/>
      <c r="AQ70" s="409" t="str">
        <f>IF(LEN(VLOOKUP(AA68,suvaha!$D$8:$H$158,2,FALSE))&lt;5,"",LEFT(RIGHT(VLOOKUP(AA68,suvaha!$D$8:$H$158,2,FALSE),5),1))</f>
        <v/>
      </c>
      <c r="AR70" s="411"/>
      <c r="AS70" s="409" t="str">
        <f>IF(LEN(VLOOKUP(AA68,suvaha!$D$8:$H$158,2,FALSE))&lt;4,"",LEFT(RIGHT(VLOOKUP(AA68,suvaha!$D$8:$H$158,2,FALSE),4),1))</f>
        <v/>
      </c>
      <c r="AT70" s="610"/>
      <c r="AU70" s="409" t="str">
        <f>IF(LEN(VLOOKUP(AA68,suvaha!$D$8:$H$158,2,FALSE))&lt;3,"",LEFT(RIGHT(VLOOKUP(AA68,suvaha!$D$8:$H$158,2,FALSE),3),1))</f>
        <v/>
      </c>
      <c r="AV70" s="411"/>
      <c r="AW70" s="409" t="str">
        <f>IF(LEN(VLOOKUP(AA68,suvaha!$D$8:$H$158,2,FALSE))&lt;2,"",LEFT(RIGHT(VLOOKUP(AA68,suvaha!$D$8:$H$158,2,FALSE),2),1))</f>
        <v/>
      </c>
      <c r="AX70" s="411"/>
      <c r="AY70" s="409" t="str">
        <f>IF(VLOOKUP(AA68,suvaha!$D$8:$H$85,2,FALSE)=0,"",IF(LEN(VLOOKUP(AA68,suvaha!$D$8:$H$158,2,FALSE))&lt;1,"",LEFT(RIGHT(VLOOKUP(AA68,suvaha!$D$8:$H$158,2,FALSE),1),1)))</f>
        <v/>
      </c>
      <c r="AZ70" s="619"/>
      <c r="BA70" s="618"/>
      <c r="BB70" s="409" t="str">
        <f>IF(LEN(VLOOKUP(AA68,suvaha!$D$8:$H$158,4,FALSE))&lt;11,"",LEFT(RIGHT(VLOOKUP(AA68,suvaha!$D$8:$H$158,4,FALSE),11),1))</f>
        <v/>
      </c>
      <c r="BC70" s="211"/>
      <c r="BD70" s="409" t="str">
        <f>IF(LEN(VLOOKUP(AA68,suvaha!$D$8:$H$158,4,FALSE))&lt;10,"",LEFT(RIGHT(VLOOKUP(AA68,suvaha!$D$8:$H$158,4,FALSE),10),1))</f>
        <v/>
      </c>
      <c r="BE70" s="411"/>
      <c r="BF70" s="409" t="str">
        <f>IF(LEN(VLOOKUP(AA68,suvaha!$D$8:$H$158,4,FALSE))&lt;9,"",LEFT(RIGHT(VLOOKUP(AA68,suvaha!$D$8:$H$158,4,FALSE),9),1))</f>
        <v/>
      </c>
      <c r="BG70" s="211"/>
      <c r="BH70" s="409" t="str">
        <f>IF(LEN(VLOOKUP(AA68,suvaha!$D$8:$H$158,4,FALSE))&lt;8,"",LEFT(RIGHT(VLOOKUP(AA68,suvaha!$D$8:$H$158,4,FALSE),8),1))</f>
        <v/>
      </c>
      <c r="BI70" s="411"/>
      <c r="BJ70" s="409" t="str">
        <f>IF(LEN(VLOOKUP(AA68,suvaha!$D$8:$H$158,4,FALSE))&lt;7,"",LEFT(RIGHT(VLOOKUP(AA68,suvaha!$D$8:$H$158,4,FALSE),7),1))</f>
        <v/>
      </c>
      <c r="BK70" s="610"/>
      <c r="BL70" s="409" t="str">
        <f>IF(LEN(VLOOKUP(AA68,suvaha!$D$8:$H$158,4,FALSE))&lt;6,"",LEFT(RIGHT(VLOOKUP(AA68,suvaha!$D$8:$H$158,4,FALSE),6),1))</f>
        <v/>
      </c>
      <c r="BM70" s="411"/>
      <c r="BN70" s="409" t="str">
        <f>IF(LEN(VLOOKUP(AA68,suvaha!$D$8:$H$158,4,FALSE))&lt;5,"",LEFT(RIGHT(VLOOKUP(AA68,suvaha!$D$8:$H$158,4,FALSE),5),1))</f>
        <v/>
      </c>
      <c r="BO70" s="411"/>
      <c r="BP70" s="409" t="str">
        <f>IF(LEN(VLOOKUP(AA68,suvaha!$D$8:$H$158,4,FALSE))&lt;4,"",LEFT(RIGHT(VLOOKUP(AA68,suvaha!$D$8:$H$158,4,FALSE),4),1))</f>
        <v/>
      </c>
      <c r="BQ70" s="610"/>
      <c r="BR70" s="409" t="str">
        <f>IF(LEN(VLOOKUP(AA68,suvaha!$D$8:$H$158,4,FALSE))&lt;3,"",LEFT(RIGHT(VLOOKUP(AA68,suvaha!$D$8:$H$158,4,FALSE),3),1))</f>
        <v/>
      </c>
      <c r="BS70" s="411"/>
      <c r="BT70" s="409" t="str">
        <f>IF(LEN(VLOOKUP(AA68,suvaha!$D$8:$H$158,4,FALSE))&lt;2,"",LEFT(RIGHT(VLOOKUP(AA68,suvaha!$D$8:$H$158,4,FALSE),2),1))</f>
        <v/>
      </c>
      <c r="BU70" s="411"/>
      <c r="BV70" s="409" t="str">
        <f>IF(VLOOKUP(AA68,suvaha!$D$8:$H$85,4,FALSE)=0,"",IF(LEN(VLOOKUP(AA68,suvaha!$D$8:$H$158,4,FALSE))&lt;1,"",LEFT(RIGHT(VLOOKUP(AA68,suvaha!$D$8:$H$158,4,FALSE),1),1)))</f>
        <v/>
      </c>
      <c r="BW70" s="416"/>
      <c r="BX70" s="417"/>
      <c r="BY70" s="417"/>
      <c r="BZ70" s="417"/>
      <c r="CA70" s="417"/>
      <c r="CB70" s="417"/>
      <c r="CC70" s="417"/>
      <c r="CD70" s="417"/>
      <c r="CE70" s="417"/>
      <c r="CF70" s="417"/>
      <c r="CG70" s="242"/>
    </row>
    <row r="71" spans="1:85" ht="3" customHeight="1">
      <c r="A71" s="173"/>
      <c r="B71" s="671"/>
      <c r="C71" s="671"/>
      <c r="D71" s="671"/>
      <c r="E71" s="651"/>
      <c r="F71" s="651"/>
      <c r="G71" s="654"/>
      <c r="H71" s="656"/>
      <c r="I71" s="656"/>
      <c r="J71" s="656"/>
      <c r="K71" s="656"/>
      <c r="L71" s="656"/>
      <c r="M71" s="656"/>
      <c r="N71" s="656"/>
      <c r="O71" s="656"/>
      <c r="P71" s="656"/>
      <c r="Q71" s="656"/>
      <c r="R71" s="656"/>
      <c r="S71" s="656"/>
      <c r="T71" s="656"/>
      <c r="U71" s="656"/>
      <c r="V71" s="656"/>
      <c r="W71" s="656"/>
      <c r="X71" s="656"/>
      <c r="Y71" s="656"/>
      <c r="Z71" s="656"/>
      <c r="AA71" s="658"/>
      <c r="AB71" s="658"/>
      <c r="AC71" s="658"/>
      <c r="AD71" s="637"/>
      <c r="AE71" s="637"/>
      <c r="AF71" s="637"/>
      <c r="AG71" s="637"/>
      <c r="AH71" s="637"/>
      <c r="AI71" s="637"/>
      <c r="AJ71" s="637"/>
      <c r="AK71" s="637"/>
      <c r="AL71" s="637"/>
      <c r="AM71" s="637"/>
      <c r="AN71" s="637"/>
      <c r="AO71" s="637"/>
      <c r="AP71" s="637"/>
      <c r="AQ71" s="637"/>
      <c r="AR71" s="637"/>
      <c r="AS71" s="637"/>
      <c r="AT71" s="637"/>
      <c r="AU71" s="637"/>
      <c r="AV71" s="637"/>
      <c r="AW71" s="637"/>
      <c r="AX71" s="637"/>
      <c r="AY71" s="637"/>
      <c r="AZ71" s="637"/>
      <c r="BA71" s="638"/>
      <c r="BB71" s="638"/>
      <c r="BC71" s="638"/>
      <c r="BD71" s="638"/>
      <c r="BE71" s="638"/>
      <c r="BF71" s="638"/>
      <c r="BG71" s="638"/>
      <c r="BH71" s="638"/>
      <c r="BI71" s="638"/>
      <c r="BJ71" s="638"/>
      <c r="BK71" s="638"/>
      <c r="BL71" s="638"/>
      <c r="BM71" s="638"/>
      <c r="BN71" s="638"/>
      <c r="BO71" s="638"/>
      <c r="BP71" s="638"/>
      <c r="BQ71" s="638"/>
      <c r="BR71" s="270"/>
      <c r="BS71" s="270"/>
      <c r="BT71" s="270"/>
      <c r="BU71" s="270"/>
      <c r="BV71" s="270"/>
      <c r="BW71" s="418"/>
      <c r="BX71" s="270"/>
      <c r="BY71" s="270"/>
      <c r="BZ71" s="270"/>
      <c r="CA71" s="270"/>
      <c r="CB71" s="270"/>
      <c r="CC71" s="270"/>
      <c r="CD71" s="270"/>
      <c r="CE71" s="270"/>
      <c r="CF71" s="270"/>
      <c r="CG71" s="243"/>
    </row>
    <row r="72" spans="1:85" ht="3" customHeight="1">
      <c r="A72" s="173"/>
      <c r="B72" s="671"/>
      <c r="C72" s="671"/>
      <c r="D72" s="671"/>
      <c r="E72" s="651"/>
      <c r="F72" s="651"/>
      <c r="G72" s="654"/>
      <c r="H72" s="656"/>
      <c r="I72" s="656"/>
      <c r="J72" s="656"/>
      <c r="K72" s="656"/>
      <c r="L72" s="656"/>
      <c r="M72" s="656"/>
      <c r="N72" s="656"/>
      <c r="O72" s="656"/>
      <c r="P72" s="656"/>
      <c r="Q72" s="656"/>
      <c r="R72" s="656"/>
      <c r="S72" s="656"/>
      <c r="T72" s="656"/>
      <c r="U72" s="656"/>
      <c r="V72" s="656"/>
      <c r="W72" s="656"/>
      <c r="X72" s="656"/>
      <c r="Y72" s="656"/>
      <c r="Z72" s="656"/>
      <c r="AA72" s="658"/>
      <c r="AB72" s="658"/>
      <c r="AC72" s="658"/>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422"/>
      <c r="BB72" s="264"/>
      <c r="BC72" s="264"/>
      <c r="BD72" s="264"/>
      <c r="BE72" s="264"/>
      <c r="BF72" s="264"/>
      <c r="BG72" s="264"/>
      <c r="BH72" s="264"/>
      <c r="BI72" s="264"/>
      <c r="BJ72" s="421"/>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41"/>
    </row>
    <row r="73" spans="1:85" ht="3" customHeight="1">
      <c r="A73" s="173"/>
      <c r="B73" s="671"/>
      <c r="C73" s="671"/>
      <c r="D73" s="671"/>
      <c r="E73" s="651"/>
      <c r="F73" s="651"/>
      <c r="G73" s="654"/>
      <c r="H73" s="656"/>
      <c r="I73" s="656"/>
      <c r="J73" s="656"/>
      <c r="K73" s="656"/>
      <c r="L73" s="656"/>
      <c r="M73" s="656"/>
      <c r="N73" s="656"/>
      <c r="O73" s="656"/>
      <c r="P73" s="656"/>
      <c r="Q73" s="656"/>
      <c r="R73" s="656"/>
      <c r="S73" s="656"/>
      <c r="T73" s="656"/>
      <c r="U73" s="656"/>
      <c r="V73" s="656"/>
      <c r="W73" s="656"/>
      <c r="X73" s="656"/>
      <c r="Y73" s="656"/>
      <c r="Z73" s="656"/>
      <c r="AA73" s="658"/>
      <c r="AB73" s="658"/>
      <c r="AC73" s="658"/>
      <c r="AD73" s="618"/>
      <c r="AE73" s="612"/>
      <c r="AF73" s="612"/>
      <c r="AG73" s="612"/>
      <c r="AH73" s="412"/>
      <c r="AI73" s="613"/>
      <c r="AJ73" s="613"/>
      <c r="AK73" s="613"/>
      <c r="AL73" s="613"/>
      <c r="AM73" s="613"/>
      <c r="AN73" s="610"/>
      <c r="AO73" s="614"/>
      <c r="AP73" s="614"/>
      <c r="AQ73" s="614"/>
      <c r="AR73" s="614"/>
      <c r="AS73" s="614"/>
      <c r="AT73" s="610"/>
      <c r="AU73" s="614"/>
      <c r="AV73" s="614"/>
      <c r="AW73" s="614"/>
      <c r="AX73" s="614"/>
      <c r="AY73" s="614"/>
      <c r="AZ73" s="619"/>
      <c r="BA73" s="423"/>
      <c r="BB73" s="417"/>
      <c r="BC73" s="417"/>
      <c r="BD73" s="417"/>
      <c r="BE73" s="417"/>
      <c r="BF73" s="417"/>
      <c r="BG73" s="417"/>
      <c r="BH73" s="417"/>
      <c r="BI73" s="417"/>
      <c r="BJ73" s="416"/>
      <c r="BK73" s="417"/>
      <c r="BL73" s="612"/>
      <c r="BM73" s="612"/>
      <c r="BN73" s="612"/>
      <c r="BO73" s="412"/>
      <c r="BP73" s="613"/>
      <c r="BQ73" s="613"/>
      <c r="BR73" s="613"/>
      <c r="BS73" s="613"/>
      <c r="BT73" s="613"/>
      <c r="BU73" s="610"/>
      <c r="BV73" s="614"/>
      <c r="BW73" s="614"/>
      <c r="BX73" s="614"/>
      <c r="BY73" s="614"/>
      <c r="BZ73" s="614"/>
      <c r="CA73" s="610"/>
      <c r="CB73" s="614"/>
      <c r="CC73" s="614"/>
      <c r="CD73" s="614"/>
      <c r="CE73" s="614"/>
      <c r="CF73" s="614"/>
      <c r="CG73" s="244"/>
    </row>
    <row r="74" spans="1:85" ht="15" customHeight="1">
      <c r="A74" s="173"/>
      <c r="B74" s="671"/>
      <c r="C74" s="671"/>
      <c r="D74" s="671"/>
      <c r="E74" s="651"/>
      <c r="F74" s="651"/>
      <c r="G74" s="654"/>
      <c r="H74" s="656"/>
      <c r="I74" s="656"/>
      <c r="J74" s="656"/>
      <c r="K74" s="656"/>
      <c r="L74" s="656"/>
      <c r="M74" s="656"/>
      <c r="N74" s="656"/>
      <c r="O74" s="656"/>
      <c r="P74" s="656"/>
      <c r="Q74" s="656"/>
      <c r="R74" s="656"/>
      <c r="S74" s="656"/>
      <c r="T74" s="656"/>
      <c r="U74" s="656"/>
      <c r="V74" s="656"/>
      <c r="W74" s="656"/>
      <c r="X74" s="656"/>
      <c r="Y74" s="656"/>
      <c r="Z74" s="656"/>
      <c r="AA74" s="658"/>
      <c r="AB74" s="658"/>
      <c r="AC74" s="658"/>
      <c r="AD74" s="618"/>
      <c r="AE74" s="409" t="str">
        <f>IF(LEN(VLOOKUP(AA68,suvaha!$D$8:$H$158,3,FALSE))&lt;11,"",LEFT(RIGHT(VLOOKUP(AA68,suvaha!$D$8:$H$158,3,FALSE),11),1))</f>
        <v/>
      </c>
      <c r="AF74" s="211"/>
      <c r="AG74" s="409" t="str">
        <f>IF(LEN(VLOOKUP(AA68,suvaha!$D$8:$H$158,3,FALSE))&lt;10,"",LEFT(RIGHT(VLOOKUP(AA68,suvaha!$D$8:$H$158,3,FALSE),10),1))</f>
        <v/>
      </c>
      <c r="AH74" s="411"/>
      <c r="AI74" s="409" t="str">
        <f>IF(LEN(VLOOKUP(AA68,suvaha!$D$8:$H$158,3,FALSE))&lt;9,"",LEFT(RIGHT(VLOOKUP(AA68,suvaha!$D$8:$H$158,3,FALSE),9),1))</f>
        <v/>
      </c>
      <c r="AJ74" s="211"/>
      <c r="AK74" s="409" t="str">
        <f>IF(LEN(VLOOKUP(AA68,suvaha!$D$8:$H$158,3,FALSE))&lt;8,"",LEFT(RIGHT(VLOOKUP(AA68,suvaha!$D$8:$H$158,3,FALSE),8),1))</f>
        <v/>
      </c>
      <c r="AL74" s="411"/>
      <c r="AM74" s="409" t="str">
        <f>IF(LEN(VLOOKUP(AA68,suvaha!$D$8:$H$158,3,FALSE))&lt;7,"",LEFT(RIGHT(VLOOKUP(AA68,suvaha!$D$8:$H$158,3,FALSE),7),1))</f>
        <v/>
      </c>
      <c r="AN74" s="610"/>
      <c r="AO74" s="409" t="str">
        <f>IF(LEN(VLOOKUP(AA68,suvaha!$D$8:$H$158,3,FALSE))&lt;6,"",LEFT(RIGHT(VLOOKUP(AA68,suvaha!$D$8:$H$158,3,FALSE),6),1))</f>
        <v/>
      </c>
      <c r="AP74" s="411"/>
      <c r="AQ74" s="409" t="str">
        <f>IF(LEN(VLOOKUP(AA68,suvaha!$D$8:$H$158,3,FALSE))&lt;5,"",LEFT(RIGHT(VLOOKUP(AA68,suvaha!$D$8:$H$158,3,FALSE),5),1))</f>
        <v/>
      </c>
      <c r="AR74" s="411"/>
      <c r="AS74" s="409" t="str">
        <f>IF(LEN(VLOOKUP(AA68,suvaha!$D$8:$H$158,3,FALSE))&lt;4,"",LEFT(RIGHT(VLOOKUP(AA68,suvaha!$D$8:$H$158,3,FALSE),4),1))</f>
        <v/>
      </c>
      <c r="AT74" s="610"/>
      <c r="AU74" s="409" t="str">
        <f>IF(LEN(VLOOKUP(AA68,suvaha!$D$8:$H$158,3,FALSE))&lt;3,"",LEFT(RIGHT(VLOOKUP(AA68,suvaha!$D$8:$H$158,3,FALSE),3),1))</f>
        <v/>
      </c>
      <c r="AV74" s="411"/>
      <c r="AW74" s="409" t="str">
        <f>IF(LEN(VLOOKUP(AA68,suvaha!$D$8:$H$158,3,FALSE))&lt;2,"",LEFT(RIGHT(VLOOKUP(AA68,suvaha!$D$8:$H$158,3,FALSE),2),1))</f>
        <v/>
      </c>
      <c r="AX74" s="411"/>
      <c r="AY74" s="409" t="str">
        <f>IF(VLOOKUP(AA68,suvaha!$D$8:$H$85,3,FALSE)=0,"",IF(LEN(VLOOKUP(AA68,suvaha!$D$8:$H$158,3,FALSE))&lt;1,"",LEFT(RIGHT(VLOOKUP(AA68,suvaha!$D$8:$H$158,3,FALSE),1),1)))</f>
        <v/>
      </c>
      <c r="AZ74" s="619"/>
      <c r="BA74" s="423"/>
      <c r="BB74" s="417"/>
      <c r="BC74" s="417"/>
      <c r="BD74" s="417"/>
      <c r="BE74" s="417"/>
      <c r="BF74" s="417"/>
      <c r="BG74" s="417"/>
      <c r="BH74" s="417"/>
      <c r="BI74" s="417"/>
      <c r="BJ74" s="416"/>
      <c r="BK74" s="417"/>
      <c r="BL74" s="409" t="str">
        <f>IF(LEN(VLOOKUP(AA68,suvaha!$D$8:$H$158,5,FALSE))&lt;11,"",LEFT(RIGHT(VLOOKUP(AA68,suvaha!$D$8:$H$158,5,FALSE),11),1))</f>
        <v/>
      </c>
      <c r="BM74" s="211"/>
      <c r="BN74" s="409" t="str">
        <f>IF(LEN(VLOOKUP(AA68,suvaha!$D$8:$H$158,5,FALSE))&lt;10,"",LEFT(RIGHT(VLOOKUP(AA68,suvaha!$D$8:$H$158,5,FALSE),10),1))</f>
        <v/>
      </c>
      <c r="BO74" s="411"/>
      <c r="BP74" s="409" t="str">
        <f>IF(LEN(VLOOKUP(AA68,suvaha!$D$8:$H$158,5,FALSE))&lt;9,"",LEFT(RIGHT(VLOOKUP(AA68,suvaha!$D$8:$H$158,5,FALSE),9),1))</f>
        <v/>
      </c>
      <c r="BQ74" s="211"/>
      <c r="BR74" s="409" t="str">
        <f>IF(LEN(VLOOKUP(AA68,suvaha!$D$8:$H$158,5,FALSE))&lt;8,"",LEFT(RIGHT(VLOOKUP(AA68,suvaha!$D$8:$H$158,5,FALSE),8),1))</f>
        <v/>
      </c>
      <c r="BS74" s="411"/>
      <c r="BT74" s="409" t="str">
        <f>IF(LEN(VLOOKUP(AA68,suvaha!$D$8:$H$158,5,FALSE))&lt;7,"",LEFT(RIGHT(VLOOKUP(AA68,suvaha!$D$8:$H$158,5,FALSE),7),1))</f>
        <v/>
      </c>
      <c r="BU74" s="610"/>
      <c r="BV74" s="409" t="str">
        <f>IF(LEN(VLOOKUP(AA68,suvaha!$D$8:$H$158,5,FALSE))&lt;6,"",LEFT(RIGHT(VLOOKUP(AA68,suvaha!$D$8:$H$158,5,FALSE),6),1))</f>
        <v/>
      </c>
      <c r="BW74" s="411"/>
      <c r="BX74" s="409" t="str">
        <f>IF(LEN(VLOOKUP(AA68,suvaha!$D$8:$H$158,5,FALSE))&lt;5,"",LEFT(RIGHT(VLOOKUP(AA68,suvaha!$D$8:$H$158,5,FALSE),5),1))</f>
        <v/>
      </c>
      <c r="BY74" s="411"/>
      <c r="BZ74" s="409" t="str">
        <f>IF(LEN(VLOOKUP(AA68,suvaha!$D$8:$H$158,5,FALSE))&lt;4,"",LEFT(RIGHT(VLOOKUP(AA68,suvaha!$D$8:$H$158,5,FALSE),4),1))</f>
        <v/>
      </c>
      <c r="CA74" s="610"/>
      <c r="CB74" s="409" t="str">
        <f>IF(LEN(VLOOKUP(AA68,suvaha!$D$8:$H$158,5,FALSE))&lt;3,"",LEFT(RIGHT(VLOOKUP(AA68,suvaha!$D$8:$H$158,5,FALSE),3),1))</f>
        <v/>
      </c>
      <c r="CC74" s="411"/>
      <c r="CD74" s="409" t="str">
        <f>IF(LEN(VLOOKUP(AA68,suvaha!$D$8:$H$158,5,FALSE))&lt;2,"",LEFT(RIGHT(VLOOKUP(AA68,suvaha!$D$8:$H$158,5,FALSE),2),1))</f>
        <v/>
      </c>
      <c r="CE74" s="411"/>
      <c r="CF74" s="409" t="str">
        <f>IF(VLOOKUP(AA68,suvaha!$D$8:$H$85,5,FALSE)=0,"",IF(LEN(VLOOKUP(AA68,suvaha!$D$8:$H$158,5,FALSE))&lt;1,"",LEFT(RIGHT(VLOOKUP(AA68,suvaha!$D$8:$H$158,5,FALSE),1),1)))</f>
        <v/>
      </c>
      <c r="CG74" s="244"/>
    </row>
    <row r="75" spans="1:85">
      <c r="A75" s="173"/>
      <c r="B75" s="671"/>
      <c r="C75" s="671"/>
      <c r="D75" s="671"/>
      <c r="E75" s="651"/>
      <c r="F75" s="651"/>
      <c r="G75" s="654"/>
      <c r="H75" s="656"/>
      <c r="I75" s="656"/>
      <c r="J75" s="656"/>
      <c r="K75" s="656"/>
      <c r="L75" s="656"/>
      <c r="M75" s="656"/>
      <c r="N75" s="656"/>
      <c r="O75" s="656"/>
      <c r="P75" s="656"/>
      <c r="Q75" s="656"/>
      <c r="R75" s="656"/>
      <c r="S75" s="656"/>
      <c r="T75" s="656"/>
      <c r="U75" s="656"/>
      <c r="V75" s="656"/>
      <c r="W75" s="656"/>
      <c r="X75" s="656"/>
      <c r="Y75" s="656"/>
      <c r="Z75" s="656"/>
      <c r="AA75" s="658"/>
      <c r="AB75" s="658"/>
      <c r="AC75" s="658"/>
      <c r="AD75" s="637"/>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424"/>
      <c r="BB75" s="270"/>
      <c r="BC75" s="270"/>
      <c r="BD75" s="270"/>
      <c r="BE75" s="270"/>
      <c r="BF75" s="270"/>
      <c r="BG75" s="270"/>
      <c r="BH75" s="270"/>
      <c r="BI75" s="270"/>
      <c r="BJ75" s="418"/>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43"/>
    </row>
    <row r="76" spans="1:85" s="206" customFormat="1" ht="3" customHeight="1">
      <c r="A76" s="173"/>
      <c r="B76" s="671"/>
      <c r="C76" s="671"/>
      <c r="D76" s="671"/>
      <c r="E76" s="651" t="s">
        <v>798</v>
      </c>
      <c r="F76" s="651"/>
      <c r="G76" s="654"/>
      <c r="H76" s="731" t="str">
        <f>Index!C74</f>
        <v>Podielové cenné papiere a podiely s podielovou účasťou okrem v prepojených účtovných jednotkách (062) - /096A/</v>
      </c>
      <c r="I76" s="731"/>
      <c r="J76" s="731"/>
      <c r="K76" s="731"/>
      <c r="L76" s="731"/>
      <c r="M76" s="731"/>
      <c r="N76" s="731"/>
      <c r="O76" s="731"/>
      <c r="P76" s="731"/>
      <c r="Q76" s="731"/>
      <c r="R76" s="731"/>
      <c r="S76" s="731"/>
      <c r="T76" s="731"/>
      <c r="U76" s="731"/>
      <c r="V76" s="731"/>
      <c r="W76" s="731"/>
      <c r="X76" s="731"/>
      <c r="Y76" s="731"/>
      <c r="Z76" s="731"/>
      <c r="AA76" s="658" t="s">
        <v>799</v>
      </c>
      <c r="AB76" s="658"/>
      <c r="AC76" s="658"/>
      <c r="AD76" s="617"/>
      <c r="AE76" s="617"/>
      <c r="AF76" s="617"/>
      <c r="AG76" s="617"/>
      <c r="AH76" s="617"/>
      <c r="AI76" s="617"/>
      <c r="AJ76" s="617"/>
      <c r="AK76" s="617"/>
      <c r="AL76" s="617"/>
      <c r="AM76" s="617"/>
      <c r="AN76" s="617"/>
      <c r="AO76" s="617"/>
      <c r="AP76" s="617"/>
      <c r="AQ76" s="617"/>
      <c r="AR76" s="617"/>
      <c r="AS76" s="617"/>
      <c r="AT76" s="617"/>
      <c r="AU76" s="617"/>
      <c r="AV76" s="617"/>
      <c r="AW76" s="617"/>
      <c r="AX76" s="617"/>
      <c r="AY76" s="617"/>
      <c r="AZ76" s="617"/>
      <c r="BA76" s="659"/>
      <c r="BB76" s="659"/>
      <c r="BC76" s="659"/>
      <c r="BD76" s="659"/>
      <c r="BE76" s="659"/>
      <c r="BF76" s="659"/>
      <c r="BG76" s="659"/>
      <c r="BH76" s="659"/>
      <c r="BI76" s="659"/>
      <c r="BJ76" s="659"/>
      <c r="BK76" s="659"/>
      <c r="BL76" s="659"/>
      <c r="BM76" s="659"/>
      <c r="BN76" s="659"/>
      <c r="BO76" s="659"/>
      <c r="BP76" s="659"/>
      <c r="BQ76" s="659"/>
      <c r="BR76" s="264"/>
      <c r="BS76" s="264"/>
      <c r="BT76" s="264"/>
      <c r="BU76" s="264"/>
      <c r="BV76" s="264"/>
      <c r="BW76" s="421"/>
      <c r="BX76" s="264"/>
      <c r="BY76" s="264"/>
      <c r="BZ76" s="264"/>
      <c r="CA76" s="264"/>
      <c r="CB76" s="264"/>
      <c r="CC76" s="264"/>
      <c r="CD76" s="264"/>
      <c r="CE76" s="264"/>
      <c r="CF76" s="264"/>
      <c r="CG76" s="241"/>
    </row>
    <row r="77" spans="1:85" s="206" customFormat="1" ht="3" customHeight="1">
      <c r="A77" s="173"/>
      <c r="B77" s="671"/>
      <c r="C77" s="671"/>
      <c r="D77" s="671"/>
      <c r="E77" s="651"/>
      <c r="F77" s="651"/>
      <c r="G77" s="654"/>
      <c r="H77" s="731"/>
      <c r="I77" s="731"/>
      <c r="J77" s="731"/>
      <c r="K77" s="731"/>
      <c r="L77" s="731"/>
      <c r="M77" s="731"/>
      <c r="N77" s="731"/>
      <c r="O77" s="731"/>
      <c r="P77" s="731"/>
      <c r="Q77" s="731"/>
      <c r="R77" s="731"/>
      <c r="S77" s="731"/>
      <c r="T77" s="731"/>
      <c r="U77" s="731"/>
      <c r="V77" s="731"/>
      <c r="W77" s="731"/>
      <c r="X77" s="731"/>
      <c r="Y77" s="731"/>
      <c r="Z77" s="731"/>
      <c r="AA77" s="658"/>
      <c r="AB77" s="658"/>
      <c r="AC77" s="658"/>
      <c r="AD77" s="618"/>
      <c r="AE77" s="612"/>
      <c r="AF77" s="612"/>
      <c r="AG77" s="612"/>
      <c r="AH77" s="412"/>
      <c r="AI77" s="613"/>
      <c r="AJ77" s="613"/>
      <c r="AK77" s="613"/>
      <c r="AL77" s="613"/>
      <c r="AM77" s="613"/>
      <c r="AN77" s="610"/>
      <c r="AO77" s="614"/>
      <c r="AP77" s="614"/>
      <c r="AQ77" s="614"/>
      <c r="AR77" s="614"/>
      <c r="AS77" s="614"/>
      <c r="AT77" s="610"/>
      <c r="AU77" s="614"/>
      <c r="AV77" s="614"/>
      <c r="AW77" s="614"/>
      <c r="AX77" s="614"/>
      <c r="AY77" s="614"/>
      <c r="AZ77" s="619"/>
      <c r="BA77" s="618"/>
      <c r="BB77" s="612"/>
      <c r="BC77" s="612"/>
      <c r="BD77" s="612"/>
      <c r="BE77" s="412"/>
      <c r="BF77" s="613"/>
      <c r="BG77" s="613"/>
      <c r="BH77" s="613"/>
      <c r="BI77" s="613"/>
      <c r="BJ77" s="613"/>
      <c r="BK77" s="610"/>
      <c r="BL77" s="614"/>
      <c r="BM77" s="614"/>
      <c r="BN77" s="614"/>
      <c r="BO77" s="614"/>
      <c r="BP77" s="614"/>
      <c r="BQ77" s="610"/>
      <c r="BR77" s="614"/>
      <c r="BS77" s="614"/>
      <c r="BT77" s="614"/>
      <c r="BU77" s="614"/>
      <c r="BV77" s="614"/>
      <c r="BW77" s="416"/>
      <c r="BX77" s="417"/>
      <c r="BY77" s="417"/>
      <c r="BZ77" s="417"/>
      <c r="CA77" s="417"/>
      <c r="CB77" s="417"/>
      <c r="CC77" s="417"/>
      <c r="CD77" s="417"/>
      <c r="CE77" s="417"/>
      <c r="CF77" s="417"/>
      <c r="CG77" s="242"/>
    </row>
    <row r="78" spans="1:85" ht="15" customHeight="1">
      <c r="A78" s="173"/>
      <c r="B78" s="671"/>
      <c r="C78" s="671"/>
      <c r="D78" s="671"/>
      <c r="E78" s="651"/>
      <c r="F78" s="651"/>
      <c r="G78" s="654"/>
      <c r="H78" s="731"/>
      <c r="I78" s="731"/>
      <c r="J78" s="731"/>
      <c r="K78" s="731"/>
      <c r="L78" s="731"/>
      <c r="M78" s="731"/>
      <c r="N78" s="731"/>
      <c r="O78" s="731"/>
      <c r="P78" s="731"/>
      <c r="Q78" s="731"/>
      <c r="R78" s="731"/>
      <c r="S78" s="731"/>
      <c r="T78" s="731"/>
      <c r="U78" s="731"/>
      <c r="V78" s="731"/>
      <c r="W78" s="731"/>
      <c r="X78" s="731"/>
      <c r="Y78" s="731"/>
      <c r="Z78" s="731"/>
      <c r="AA78" s="658"/>
      <c r="AB78" s="658"/>
      <c r="AC78" s="658"/>
      <c r="AD78" s="618"/>
      <c r="AE78" s="409" t="str">
        <f>IF(LEN(VLOOKUP(AA76,suvaha!$D$8:$H$158,2,FALSE))&lt;11,"",LEFT(RIGHT(VLOOKUP(AA76,suvaha!$D$8:$H$158,2,FALSE),11),1))</f>
        <v/>
      </c>
      <c r="AF78" s="211"/>
      <c r="AG78" s="409" t="str">
        <f>IF(LEN(VLOOKUP(AA76,suvaha!$D$8:$H$158,2,FALSE))&lt;10,"",LEFT(RIGHT(VLOOKUP(AA76,suvaha!$D$8:$H$158,2,FALSE),10),1))</f>
        <v/>
      </c>
      <c r="AH78" s="411"/>
      <c r="AI78" s="409" t="str">
        <f>IF(LEN(VLOOKUP(AA76,suvaha!$D$8:$H$158,2,FALSE))&lt;9,"",LEFT(RIGHT(VLOOKUP(AA76,suvaha!$D$8:$H$158,2,FALSE),9),1))</f>
        <v/>
      </c>
      <c r="AJ78" s="211"/>
      <c r="AK78" s="409" t="str">
        <f>IF(LEN(VLOOKUP(AA76,suvaha!$D$8:$H$158,2,FALSE))&lt;8,"",LEFT(RIGHT(VLOOKUP(AA76,suvaha!$D$8:$H$158,2,FALSE),8),1))</f>
        <v/>
      </c>
      <c r="AL78" s="411"/>
      <c r="AM78" s="409" t="str">
        <f>IF(LEN(VLOOKUP(AA76,suvaha!$D$8:$H$158,2,FALSE))&lt;7,"",LEFT(RIGHT(VLOOKUP(AA76,suvaha!$D$8:$H$158,2,FALSE),7),1))</f>
        <v/>
      </c>
      <c r="AN78" s="610"/>
      <c r="AO78" s="409" t="str">
        <f>IF(LEN(VLOOKUP(AA76,suvaha!$D$8:$H$158,2,FALSE))&lt;6,"",LEFT(RIGHT(VLOOKUP(AA76,suvaha!$D$8:$H$158,2,FALSE),6),1))</f>
        <v/>
      </c>
      <c r="AP78" s="411"/>
      <c r="AQ78" s="409" t="str">
        <f>IF(LEN(VLOOKUP(AA76,suvaha!$D$8:$H$158,2,FALSE))&lt;5,"",LEFT(RIGHT(VLOOKUP(AA76,suvaha!$D$8:$H$158,2,FALSE),5),1))</f>
        <v/>
      </c>
      <c r="AR78" s="411"/>
      <c r="AS78" s="409" t="str">
        <f>IF(LEN(VLOOKUP(AA76,suvaha!$D$8:$H$158,2,FALSE))&lt;4,"",LEFT(RIGHT(VLOOKUP(AA76,suvaha!$D$8:$H$158,2,FALSE),4),1))</f>
        <v/>
      </c>
      <c r="AT78" s="610"/>
      <c r="AU78" s="409" t="str">
        <f>IF(LEN(VLOOKUP(AA76,suvaha!$D$8:$H$158,2,FALSE))&lt;3,"",LEFT(RIGHT(VLOOKUP(AA76,suvaha!$D$8:$H$158,2,FALSE),3),1))</f>
        <v/>
      </c>
      <c r="AV78" s="411"/>
      <c r="AW78" s="409" t="str">
        <f>IF(LEN(VLOOKUP(AA76,suvaha!$D$8:$H$158,2,FALSE))&lt;2,"",LEFT(RIGHT(VLOOKUP(AA76,suvaha!$D$8:$H$158,2,FALSE),2),1))</f>
        <v/>
      </c>
      <c r="AX78" s="411"/>
      <c r="AY78" s="409" t="str">
        <f>IF(VLOOKUP(AA76,suvaha!$D$8:$H$85,2,FALSE)=0,"",IF(LEN(VLOOKUP(AA76,suvaha!$D$8:$H$158,2,FALSE))&lt;1,"",LEFT(RIGHT(VLOOKUP(AA76,suvaha!$D$8:$H$158,2,FALSE),1),1)))</f>
        <v/>
      </c>
      <c r="AZ78" s="619"/>
      <c r="BA78" s="618"/>
      <c r="BB78" s="409" t="str">
        <f>IF(LEN(VLOOKUP(AA76,suvaha!$D$8:$H$158,4,FALSE))&lt;11,"",LEFT(RIGHT(VLOOKUP(AA76,suvaha!$D$8:$H$158,4,FALSE),11),1))</f>
        <v/>
      </c>
      <c r="BC78" s="211"/>
      <c r="BD78" s="409" t="str">
        <f>IF(LEN(VLOOKUP(AA76,suvaha!$D$8:$H$158,4,FALSE))&lt;10,"",LEFT(RIGHT(VLOOKUP(AA76,suvaha!$D$8:$H$158,4,FALSE),10),1))</f>
        <v/>
      </c>
      <c r="BE78" s="411"/>
      <c r="BF78" s="409" t="str">
        <f>IF(LEN(VLOOKUP(AA76,suvaha!$D$8:$H$158,4,FALSE))&lt;9,"",LEFT(RIGHT(VLOOKUP(AA76,suvaha!$D$8:$H$158,4,FALSE),9),1))</f>
        <v/>
      </c>
      <c r="BG78" s="211"/>
      <c r="BH78" s="409" t="str">
        <f>IF(LEN(VLOOKUP(AA76,suvaha!$D$8:$H$158,4,FALSE))&lt;8,"",LEFT(RIGHT(VLOOKUP(AA76,suvaha!$D$8:$H$158,4,FALSE),8),1))</f>
        <v/>
      </c>
      <c r="BI78" s="411"/>
      <c r="BJ78" s="409" t="str">
        <f>IF(LEN(VLOOKUP(AA76,suvaha!$D$8:$H$158,4,FALSE))&lt;7,"",LEFT(RIGHT(VLOOKUP(AA76,suvaha!$D$8:$H$158,4,FALSE),7),1))</f>
        <v/>
      </c>
      <c r="BK78" s="610"/>
      <c r="BL78" s="409" t="str">
        <f>IF(LEN(VLOOKUP(AA76,suvaha!$D$8:$H$158,4,FALSE))&lt;6,"",LEFT(RIGHT(VLOOKUP(AA76,suvaha!$D$8:$H$158,4,FALSE),6),1))</f>
        <v/>
      </c>
      <c r="BM78" s="411"/>
      <c r="BN78" s="409" t="str">
        <f>IF(LEN(VLOOKUP(AA76,suvaha!$D$8:$H$158,4,FALSE))&lt;5,"",LEFT(RIGHT(VLOOKUP(AA76,suvaha!$D$8:$H$158,4,FALSE),5),1))</f>
        <v/>
      </c>
      <c r="BO78" s="411"/>
      <c r="BP78" s="409" t="str">
        <f>IF(LEN(VLOOKUP(AA76,suvaha!$D$8:$H$158,4,FALSE))&lt;4,"",LEFT(RIGHT(VLOOKUP(AA76,suvaha!$D$8:$H$158,4,FALSE),4),1))</f>
        <v/>
      </c>
      <c r="BQ78" s="610"/>
      <c r="BR78" s="409" t="str">
        <f>IF(LEN(VLOOKUP(AA76,suvaha!$D$8:$H$158,4,FALSE))&lt;3,"",LEFT(RIGHT(VLOOKUP(AA76,suvaha!$D$8:$H$158,4,FALSE),3),1))</f>
        <v/>
      </c>
      <c r="BS78" s="411"/>
      <c r="BT78" s="409" t="str">
        <f>IF(LEN(VLOOKUP(AA76,suvaha!$D$8:$H$158,4,FALSE))&lt;2,"",LEFT(RIGHT(VLOOKUP(AA76,suvaha!$D$8:$H$158,4,FALSE),2),1))</f>
        <v/>
      </c>
      <c r="BU78" s="411"/>
      <c r="BV78" s="409" t="str">
        <f>IF(VLOOKUP(AA76,suvaha!$D$8:$H$85,4,FALSE)=0,"",IF(LEN(VLOOKUP(AA76,suvaha!$D$8:$H$158,4,FALSE))&lt;1,"",LEFT(RIGHT(VLOOKUP(AA76,suvaha!$D$8:$H$158,4,FALSE),1),1)))</f>
        <v/>
      </c>
      <c r="BW78" s="416"/>
      <c r="BX78" s="417"/>
      <c r="BY78" s="417"/>
      <c r="BZ78" s="417"/>
      <c r="CA78" s="417"/>
      <c r="CB78" s="417"/>
      <c r="CC78" s="417"/>
      <c r="CD78" s="417"/>
      <c r="CE78" s="417"/>
      <c r="CF78" s="417"/>
      <c r="CG78" s="242"/>
    </row>
    <row r="79" spans="1:85" ht="3" customHeight="1">
      <c r="A79" s="173"/>
      <c r="B79" s="671"/>
      <c r="C79" s="671"/>
      <c r="D79" s="671"/>
      <c r="E79" s="651"/>
      <c r="F79" s="651"/>
      <c r="G79" s="654"/>
      <c r="H79" s="731"/>
      <c r="I79" s="731"/>
      <c r="J79" s="731"/>
      <c r="K79" s="731"/>
      <c r="L79" s="731"/>
      <c r="M79" s="731"/>
      <c r="N79" s="731"/>
      <c r="O79" s="731"/>
      <c r="P79" s="731"/>
      <c r="Q79" s="731"/>
      <c r="R79" s="731"/>
      <c r="S79" s="731"/>
      <c r="T79" s="731"/>
      <c r="U79" s="731"/>
      <c r="V79" s="731"/>
      <c r="W79" s="731"/>
      <c r="X79" s="731"/>
      <c r="Y79" s="731"/>
      <c r="Z79" s="731"/>
      <c r="AA79" s="658"/>
      <c r="AB79" s="658"/>
      <c r="AC79" s="658"/>
      <c r="AD79" s="637"/>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8"/>
      <c r="BB79" s="638"/>
      <c r="BC79" s="638"/>
      <c r="BD79" s="638"/>
      <c r="BE79" s="638"/>
      <c r="BF79" s="638"/>
      <c r="BG79" s="638"/>
      <c r="BH79" s="638"/>
      <c r="BI79" s="638"/>
      <c r="BJ79" s="638"/>
      <c r="BK79" s="638"/>
      <c r="BL79" s="638"/>
      <c r="BM79" s="638"/>
      <c r="BN79" s="638"/>
      <c r="BO79" s="638"/>
      <c r="BP79" s="638"/>
      <c r="BQ79" s="638"/>
      <c r="BR79" s="270"/>
      <c r="BS79" s="270"/>
      <c r="BT79" s="270"/>
      <c r="BU79" s="270"/>
      <c r="BV79" s="270"/>
      <c r="BW79" s="418"/>
      <c r="BX79" s="270"/>
      <c r="BY79" s="270"/>
      <c r="BZ79" s="270"/>
      <c r="CA79" s="270"/>
      <c r="CB79" s="270"/>
      <c r="CC79" s="270"/>
      <c r="CD79" s="270"/>
      <c r="CE79" s="270"/>
      <c r="CF79" s="270"/>
      <c r="CG79" s="243"/>
    </row>
    <row r="80" spans="1:85" ht="3" customHeight="1">
      <c r="A80" s="173"/>
      <c r="B80" s="671"/>
      <c r="C80" s="671"/>
      <c r="D80" s="671"/>
      <c r="E80" s="651"/>
      <c r="F80" s="651"/>
      <c r="G80" s="654"/>
      <c r="H80" s="731"/>
      <c r="I80" s="731"/>
      <c r="J80" s="731"/>
      <c r="K80" s="731"/>
      <c r="L80" s="731"/>
      <c r="M80" s="731"/>
      <c r="N80" s="731"/>
      <c r="O80" s="731"/>
      <c r="P80" s="731"/>
      <c r="Q80" s="731"/>
      <c r="R80" s="731"/>
      <c r="S80" s="731"/>
      <c r="T80" s="731"/>
      <c r="U80" s="731"/>
      <c r="V80" s="731"/>
      <c r="W80" s="731"/>
      <c r="X80" s="731"/>
      <c r="Y80" s="731"/>
      <c r="Z80" s="731"/>
      <c r="AA80" s="658"/>
      <c r="AB80" s="658"/>
      <c r="AC80" s="658"/>
      <c r="AD80" s="617"/>
      <c r="AE80" s="617"/>
      <c r="AF80" s="617"/>
      <c r="AG80" s="617"/>
      <c r="AH80" s="617"/>
      <c r="AI80" s="617"/>
      <c r="AJ80" s="617"/>
      <c r="AK80" s="617"/>
      <c r="AL80" s="617"/>
      <c r="AM80" s="617"/>
      <c r="AN80" s="617"/>
      <c r="AO80" s="617"/>
      <c r="AP80" s="617"/>
      <c r="AQ80" s="617"/>
      <c r="AR80" s="617"/>
      <c r="AS80" s="617"/>
      <c r="AT80" s="617"/>
      <c r="AU80" s="617"/>
      <c r="AV80" s="617"/>
      <c r="AW80" s="617"/>
      <c r="AX80" s="617"/>
      <c r="AY80" s="617"/>
      <c r="AZ80" s="617"/>
      <c r="BA80" s="422"/>
      <c r="BB80" s="264"/>
      <c r="BC80" s="264"/>
      <c r="BD80" s="264"/>
      <c r="BE80" s="264"/>
      <c r="BF80" s="264"/>
      <c r="BG80" s="264"/>
      <c r="BH80" s="264"/>
      <c r="BI80" s="264"/>
      <c r="BJ80" s="421"/>
      <c r="BK80" s="264"/>
      <c r="BL80" s="264"/>
      <c r="BM80" s="264"/>
      <c r="BN80" s="264"/>
      <c r="BO80" s="264"/>
      <c r="BP80" s="264"/>
      <c r="BQ80" s="264"/>
      <c r="BR80" s="264"/>
      <c r="BS80" s="264"/>
      <c r="BT80" s="264"/>
      <c r="BU80" s="264"/>
      <c r="BV80" s="264"/>
      <c r="BW80" s="264"/>
      <c r="BX80" s="264"/>
      <c r="BY80" s="264"/>
      <c r="BZ80" s="264"/>
      <c r="CA80" s="264"/>
      <c r="CB80" s="264"/>
      <c r="CC80" s="264"/>
      <c r="CD80" s="264"/>
      <c r="CE80" s="264"/>
      <c r="CF80" s="264"/>
      <c r="CG80" s="241"/>
    </row>
    <row r="81" spans="1:85" ht="3" customHeight="1">
      <c r="A81" s="173"/>
      <c r="B81" s="671"/>
      <c r="C81" s="671"/>
      <c r="D81" s="671"/>
      <c r="E81" s="651"/>
      <c r="F81" s="651"/>
      <c r="G81" s="654"/>
      <c r="H81" s="731"/>
      <c r="I81" s="731"/>
      <c r="J81" s="731"/>
      <c r="K81" s="731"/>
      <c r="L81" s="731"/>
      <c r="M81" s="731"/>
      <c r="N81" s="731"/>
      <c r="O81" s="731"/>
      <c r="P81" s="731"/>
      <c r="Q81" s="731"/>
      <c r="R81" s="731"/>
      <c r="S81" s="731"/>
      <c r="T81" s="731"/>
      <c r="U81" s="731"/>
      <c r="V81" s="731"/>
      <c r="W81" s="731"/>
      <c r="X81" s="731"/>
      <c r="Y81" s="731"/>
      <c r="Z81" s="731"/>
      <c r="AA81" s="658"/>
      <c r="AB81" s="658"/>
      <c r="AC81" s="658"/>
      <c r="AD81" s="618"/>
      <c r="AE81" s="612"/>
      <c r="AF81" s="612"/>
      <c r="AG81" s="612"/>
      <c r="AH81" s="412"/>
      <c r="AI81" s="613"/>
      <c r="AJ81" s="613"/>
      <c r="AK81" s="613"/>
      <c r="AL81" s="613"/>
      <c r="AM81" s="613"/>
      <c r="AN81" s="610"/>
      <c r="AO81" s="614"/>
      <c r="AP81" s="614"/>
      <c r="AQ81" s="614"/>
      <c r="AR81" s="614"/>
      <c r="AS81" s="614"/>
      <c r="AT81" s="610"/>
      <c r="AU81" s="614"/>
      <c r="AV81" s="614"/>
      <c r="AW81" s="614"/>
      <c r="AX81" s="614"/>
      <c r="AY81" s="614"/>
      <c r="AZ81" s="619"/>
      <c r="BA81" s="423"/>
      <c r="BB81" s="417"/>
      <c r="BC81" s="417"/>
      <c r="BD81" s="417"/>
      <c r="BE81" s="417"/>
      <c r="BF81" s="417"/>
      <c r="BG81" s="417"/>
      <c r="BH81" s="417"/>
      <c r="BI81" s="417"/>
      <c r="BJ81" s="416"/>
      <c r="BK81" s="417"/>
      <c r="BL81" s="612"/>
      <c r="BM81" s="612"/>
      <c r="BN81" s="612"/>
      <c r="BO81" s="412"/>
      <c r="BP81" s="613"/>
      <c r="BQ81" s="613"/>
      <c r="BR81" s="613"/>
      <c r="BS81" s="613"/>
      <c r="BT81" s="613"/>
      <c r="BU81" s="610"/>
      <c r="BV81" s="614"/>
      <c r="BW81" s="614"/>
      <c r="BX81" s="614"/>
      <c r="BY81" s="614"/>
      <c r="BZ81" s="614"/>
      <c r="CA81" s="610"/>
      <c r="CB81" s="614"/>
      <c r="CC81" s="614"/>
      <c r="CD81" s="614"/>
      <c r="CE81" s="614"/>
      <c r="CF81" s="614"/>
      <c r="CG81" s="244"/>
    </row>
    <row r="82" spans="1:85" ht="15" customHeight="1">
      <c r="A82" s="173"/>
      <c r="B82" s="671"/>
      <c r="C82" s="671"/>
      <c r="D82" s="671"/>
      <c r="E82" s="651"/>
      <c r="F82" s="651"/>
      <c r="G82" s="654"/>
      <c r="H82" s="731"/>
      <c r="I82" s="731"/>
      <c r="J82" s="731"/>
      <c r="K82" s="731"/>
      <c r="L82" s="731"/>
      <c r="M82" s="731"/>
      <c r="N82" s="731"/>
      <c r="O82" s="731"/>
      <c r="P82" s="731"/>
      <c r="Q82" s="731"/>
      <c r="R82" s="731"/>
      <c r="S82" s="731"/>
      <c r="T82" s="731"/>
      <c r="U82" s="731"/>
      <c r="V82" s="731"/>
      <c r="W82" s="731"/>
      <c r="X82" s="731"/>
      <c r="Y82" s="731"/>
      <c r="Z82" s="731"/>
      <c r="AA82" s="658"/>
      <c r="AB82" s="658"/>
      <c r="AC82" s="658"/>
      <c r="AD82" s="618"/>
      <c r="AE82" s="409" t="str">
        <f>IF(LEN(VLOOKUP(AA76,suvaha!$D$8:$H$158,3,FALSE))&lt;11,"",LEFT(RIGHT(VLOOKUP(AA76,suvaha!$D$8:$H$158,3,FALSE),11),1))</f>
        <v/>
      </c>
      <c r="AF82" s="211"/>
      <c r="AG82" s="409" t="str">
        <f>IF(LEN(VLOOKUP(AA76,suvaha!$D$8:$H$158,3,FALSE))&lt;10,"",LEFT(RIGHT(VLOOKUP(AA76,suvaha!$D$8:$H$158,3,FALSE),10),1))</f>
        <v/>
      </c>
      <c r="AH82" s="411"/>
      <c r="AI82" s="409" t="str">
        <f>IF(LEN(VLOOKUP(AA76,suvaha!$D$8:$H$158,3,FALSE))&lt;9,"",LEFT(RIGHT(VLOOKUP(AA76,suvaha!$D$8:$H$158,3,FALSE),9),1))</f>
        <v/>
      </c>
      <c r="AJ82" s="211"/>
      <c r="AK82" s="409" t="str">
        <f>IF(LEN(VLOOKUP(AA76,suvaha!$D$8:$H$158,3,FALSE))&lt;8,"",LEFT(RIGHT(VLOOKUP(AA76,suvaha!$D$8:$H$158,3,FALSE),8),1))</f>
        <v/>
      </c>
      <c r="AL82" s="411"/>
      <c r="AM82" s="409" t="str">
        <f>IF(LEN(VLOOKUP(AA76,suvaha!$D$8:$H$158,3,FALSE))&lt;7,"",LEFT(RIGHT(VLOOKUP(AA76,suvaha!$D$8:$H$158,3,FALSE),7),1))</f>
        <v/>
      </c>
      <c r="AN82" s="610"/>
      <c r="AO82" s="409" t="str">
        <f>IF(LEN(VLOOKUP(AA76,suvaha!$D$8:$H$158,3,FALSE))&lt;6,"",LEFT(RIGHT(VLOOKUP(AA76,suvaha!$D$8:$H$158,3,FALSE),6),1))</f>
        <v/>
      </c>
      <c r="AP82" s="411"/>
      <c r="AQ82" s="409" t="str">
        <f>IF(LEN(VLOOKUP(AA76,suvaha!$D$8:$H$158,3,FALSE))&lt;5,"",LEFT(RIGHT(VLOOKUP(AA76,suvaha!$D$8:$H$158,3,FALSE),5),1))</f>
        <v/>
      </c>
      <c r="AR82" s="411"/>
      <c r="AS82" s="409" t="str">
        <f>IF(LEN(VLOOKUP(AA76,suvaha!$D$8:$H$158,3,FALSE))&lt;4,"",LEFT(RIGHT(VLOOKUP(AA76,suvaha!$D$8:$H$158,3,FALSE),4),1))</f>
        <v/>
      </c>
      <c r="AT82" s="610"/>
      <c r="AU82" s="409" t="str">
        <f>IF(LEN(VLOOKUP(AA76,suvaha!$D$8:$H$158,3,FALSE))&lt;3,"",LEFT(RIGHT(VLOOKUP(AA76,suvaha!$D$8:$H$158,3,FALSE),3),1))</f>
        <v/>
      </c>
      <c r="AV82" s="411"/>
      <c r="AW82" s="409" t="str">
        <f>IF(LEN(VLOOKUP(AA76,suvaha!$D$8:$H$158,3,FALSE))&lt;2,"",LEFT(RIGHT(VLOOKUP(AA76,suvaha!$D$8:$H$158,3,FALSE),2),1))</f>
        <v/>
      </c>
      <c r="AX82" s="411"/>
      <c r="AY82" s="409" t="str">
        <f>IF(VLOOKUP(AA76,suvaha!$D$8:$H$85,3,FALSE)=0,"",IF(LEN(VLOOKUP(AA76,suvaha!$D$8:$H$158,3,FALSE))&lt;1,"",LEFT(RIGHT(VLOOKUP(AA76,suvaha!$D$8:$H$158,3,FALSE),1),1)))</f>
        <v/>
      </c>
      <c r="AZ82" s="619"/>
      <c r="BA82" s="423"/>
      <c r="BB82" s="417"/>
      <c r="BC82" s="417"/>
      <c r="BD82" s="417"/>
      <c r="BE82" s="417"/>
      <c r="BF82" s="417"/>
      <c r="BG82" s="417"/>
      <c r="BH82" s="417"/>
      <c r="BI82" s="417"/>
      <c r="BJ82" s="416"/>
      <c r="BK82" s="417"/>
      <c r="BL82" s="409" t="str">
        <f>IF(LEN(VLOOKUP(AA76,suvaha!$D$8:$H$158,5,FALSE))&lt;11,"",LEFT(RIGHT(VLOOKUP(AA76,suvaha!$D$8:$H$158,5,FALSE),11),1))</f>
        <v/>
      </c>
      <c r="BM82" s="211"/>
      <c r="BN82" s="409" t="str">
        <f>IF(LEN(VLOOKUP(AA76,suvaha!$D$8:$H$158,5,FALSE))&lt;10,"",LEFT(RIGHT(VLOOKUP(AA76,suvaha!$D$8:$H$158,5,FALSE),10),1))</f>
        <v/>
      </c>
      <c r="BO82" s="411"/>
      <c r="BP82" s="409" t="str">
        <f>IF(LEN(VLOOKUP(AA76,suvaha!$D$8:$H$158,5,FALSE))&lt;9,"",LEFT(RIGHT(VLOOKUP(AA76,suvaha!$D$8:$H$158,5,FALSE),9),1))</f>
        <v/>
      </c>
      <c r="BQ82" s="211"/>
      <c r="BR82" s="409" t="str">
        <f>IF(LEN(VLOOKUP(AA76,suvaha!$D$8:$H$158,5,FALSE))&lt;8,"",LEFT(RIGHT(VLOOKUP(AA76,suvaha!$D$8:$H$158,5,FALSE),8),1))</f>
        <v/>
      </c>
      <c r="BS82" s="411"/>
      <c r="BT82" s="409" t="str">
        <f>IF(LEN(VLOOKUP(AA76,suvaha!$D$8:$H$158,5,FALSE))&lt;7,"",LEFT(RIGHT(VLOOKUP(AA76,suvaha!$D$8:$H$158,5,FALSE),7),1))</f>
        <v/>
      </c>
      <c r="BU82" s="610"/>
      <c r="BV82" s="409" t="str">
        <f>IF(LEN(VLOOKUP(AA76,suvaha!$D$8:$H$158,5,FALSE))&lt;6,"",LEFT(RIGHT(VLOOKUP(AA76,suvaha!$D$8:$H$158,5,FALSE),6),1))</f>
        <v/>
      </c>
      <c r="BW82" s="411"/>
      <c r="BX82" s="409" t="str">
        <f>IF(LEN(VLOOKUP(AA76,suvaha!$D$8:$H$158,5,FALSE))&lt;5,"",LEFT(RIGHT(VLOOKUP(AA76,suvaha!$D$8:$H$158,5,FALSE),5),1))</f>
        <v/>
      </c>
      <c r="BY82" s="411"/>
      <c r="BZ82" s="409" t="str">
        <f>IF(LEN(VLOOKUP(AA76,suvaha!$D$8:$H$158,5,FALSE))&lt;4,"",LEFT(RIGHT(VLOOKUP(AA76,suvaha!$D$8:$H$158,5,FALSE),4),1))</f>
        <v/>
      </c>
      <c r="CA82" s="610"/>
      <c r="CB82" s="409" t="str">
        <f>IF(LEN(VLOOKUP(AA76,suvaha!$D$8:$H$158,5,FALSE))&lt;3,"",LEFT(RIGHT(VLOOKUP(AA76,suvaha!$D$8:$H$158,5,FALSE),3),1))</f>
        <v/>
      </c>
      <c r="CC82" s="411"/>
      <c r="CD82" s="409" t="str">
        <f>IF(LEN(VLOOKUP(AA76,suvaha!$D$8:$H$158,5,FALSE))&lt;2,"",LEFT(RIGHT(VLOOKUP(AA76,suvaha!$D$8:$H$158,5,FALSE),2),1))</f>
        <v/>
      </c>
      <c r="CE82" s="411"/>
      <c r="CF82" s="409" t="str">
        <f>IF(VLOOKUP(AA76,suvaha!$D$8:$H$85,5,FALSE)=0,"",IF(LEN(VLOOKUP(AA76,suvaha!$D$8:$H$158,5,FALSE))&lt;1,"",LEFT(RIGHT(VLOOKUP(AA76,suvaha!$D$8:$H$158,5,FALSE),1),1)))</f>
        <v/>
      </c>
      <c r="CG82" s="244"/>
    </row>
    <row r="83" spans="1:85" ht="3" customHeight="1">
      <c r="A83" s="173"/>
      <c r="B83" s="671"/>
      <c r="C83" s="671"/>
      <c r="D83" s="671"/>
      <c r="E83" s="651"/>
      <c r="F83" s="651"/>
      <c r="G83" s="654"/>
      <c r="H83" s="731"/>
      <c r="I83" s="731"/>
      <c r="J83" s="731"/>
      <c r="K83" s="731"/>
      <c r="L83" s="731"/>
      <c r="M83" s="731"/>
      <c r="N83" s="731"/>
      <c r="O83" s="731"/>
      <c r="P83" s="731"/>
      <c r="Q83" s="731"/>
      <c r="R83" s="731"/>
      <c r="S83" s="731"/>
      <c r="T83" s="731"/>
      <c r="U83" s="731"/>
      <c r="V83" s="731"/>
      <c r="W83" s="731"/>
      <c r="X83" s="731"/>
      <c r="Y83" s="731"/>
      <c r="Z83" s="731"/>
      <c r="AA83" s="658"/>
      <c r="AB83" s="658"/>
      <c r="AC83" s="658"/>
      <c r="AD83" s="637"/>
      <c r="AE83" s="637"/>
      <c r="AF83" s="637"/>
      <c r="AG83" s="637"/>
      <c r="AH83" s="637"/>
      <c r="AI83" s="637"/>
      <c r="AJ83" s="637"/>
      <c r="AK83" s="637"/>
      <c r="AL83" s="637"/>
      <c r="AM83" s="637"/>
      <c r="AN83" s="637"/>
      <c r="AO83" s="637"/>
      <c r="AP83" s="637"/>
      <c r="AQ83" s="637"/>
      <c r="AR83" s="637"/>
      <c r="AS83" s="637"/>
      <c r="AT83" s="637"/>
      <c r="AU83" s="637"/>
      <c r="AV83" s="637"/>
      <c r="AW83" s="637"/>
      <c r="AX83" s="637"/>
      <c r="AY83" s="637"/>
      <c r="AZ83" s="637"/>
      <c r="BA83" s="424"/>
      <c r="BB83" s="270"/>
      <c r="BC83" s="270"/>
      <c r="BD83" s="270"/>
      <c r="BE83" s="270"/>
      <c r="BF83" s="270"/>
      <c r="BG83" s="270"/>
      <c r="BH83" s="270"/>
      <c r="BI83" s="270"/>
      <c r="BJ83" s="418"/>
      <c r="BK83" s="270"/>
      <c r="BL83" s="270"/>
      <c r="BM83" s="270"/>
      <c r="BN83" s="270"/>
      <c r="BO83" s="270"/>
      <c r="BP83" s="270"/>
      <c r="BQ83" s="270"/>
      <c r="BR83" s="270"/>
      <c r="BS83" s="270"/>
      <c r="BT83" s="270"/>
      <c r="BU83" s="270"/>
      <c r="BV83" s="270"/>
      <c r="BW83" s="270"/>
      <c r="BX83" s="270"/>
      <c r="BY83" s="270"/>
      <c r="BZ83" s="270"/>
      <c r="CA83" s="270"/>
      <c r="CB83" s="270"/>
      <c r="CC83" s="270"/>
      <c r="CD83" s="270"/>
      <c r="CE83" s="270"/>
      <c r="CF83" s="270"/>
      <c r="CG83" s="243"/>
    </row>
    <row r="84" spans="1:85" s="206" customFormat="1" ht="3" customHeight="1">
      <c r="A84" s="173"/>
      <c r="B84" s="671"/>
      <c r="C84" s="671"/>
      <c r="D84" s="671"/>
      <c r="E84" s="669" t="s">
        <v>776</v>
      </c>
      <c r="F84" s="669"/>
      <c r="G84" s="654"/>
      <c r="H84" s="656" t="str">
        <f>Index!C75</f>
        <v>Ostatné realizovateľné cenné papiere a podiely (063A) - 096A</v>
      </c>
      <c r="I84" s="656"/>
      <c r="J84" s="656"/>
      <c r="K84" s="656"/>
      <c r="L84" s="656"/>
      <c r="M84" s="656"/>
      <c r="N84" s="656"/>
      <c r="O84" s="656"/>
      <c r="P84" s="656"/>
      <c r="Q84" s="656"/>
      <c r="R84" s="656"/>
      <c r="S84" s="656"/>
      <c r="T84" s="656"/>
      <c r="U84" s="656"/>
      <c r="V84" s="656"/>
      <c r="W84" s="656"/>
      <c r="X84" s="656"/>
      <c r="Y84" s="656"/>
      <c r="Z84" s="656"/>
      <c r="AA84" s="658" t="s">
        <v>800</v>
      </c>
      <c r="AB84" s="658"/>
      <c r="AC84" s="658"/>
      <c r="AD84" s="617"/>
      <c r="AE84" s="617"/>
      <c r="AF84" s="617"/>
      <c r="AG84" s="617"/>
      <c r="AH84" s="617"/>
      <c r="AI84" s="617"/>
      <c r="AJ84" s="617"/>
      <c r="AK84" s="617"/>
      <c r="AL84" s="617"/>
      <c r="AM84" s="617"/>
      <c r="AN84" s="617"/>
      <c r="AO84" s="617"/>
      <c r="AP84" s="617"/>
      <c r="AQ84" s="617"/>
      <c r="AR84" s="617"/>
      <c r="AS84" s="617"/>
      <c r="AT84" s="617"/>
      <c r="AU84" s="617"/>
      <c r="AV84" s="617"/>
      <c r="AW84" s="617"/>
      <c r="AX84" s="617"/>
      <c r="AY84" s="617"/>
      <c r="AZ84" s="617"/>
      <c r="BA84" s="659"/>
      <c r="BB84" s="659"/>
      <c r="BC84" s="659"/>
      <c r="BD84" s="659"/>
      <c r="BE84" s="659"/>
      <c r="BF84" s="659"/>
      <c r="BG84" s="659"/>
      <c r="BH84" s="659"/>
      <c r="BI84" s="659"/>
      <c r="BJ84" s="659"/>
      <c r="BK84" s="659"/>
      <c r="BL84" s="659"/>
      <c r="BM84" s="659"/>
      <c r="BN84" s="659"/>
      <c r="BO84" s="659"/>
      <c r="BP84" s="659"/>
      <c r="BQ84" s="659"/>
      <c r="BR84" s="264"/>
      <c r="BS84" s="264"/>
      <c r="BT84" s="264"/>
      <c r="BU84" s="264"/>
      <c r="BV84" s="264"/>
      <c r="BW84" s="421"/>
      <c r="BX84" s="264"/>
      <c r="BY84" s="264"/>
      <c r="BZ84" s="264"/>
      <c r="CA84" s="264"/>
      <c r="CB84" s="264"/>
      <c r="CC84" s="264"/>
      <c r="CD84" s="264"/>
      <c r="CE84" s="264"/>
      <c r="CF84" s="264"/>
      <c r="CG84" s="241"/>
    </row>
    <row r="85" spans="1:85" s="206" customFormat="1" ht="3" customHeight="1">
      <c r="A85" s="173"/>
      <c r="B85" s="671"/>
      <c r="C85" s="671"/>
      <c r="D85" s="671"/>
      <c r="E85" s="669"/>
      <c r="F85" s="669"/>
      <c r="G85" s="654"/>
      <c r="H85" s="656"/>
      <c r="I85" s="656"/>
      <c r="J85" s="656"/>
      <c r="K85" s="656"/>
      <c r="L85" s="656"/>
      <c r="M85" s="656"/>
      <c r="N85" s="656"/>
      <c r="O85" s="656"/>
      <c r="P85" s="656"/>
      <c r="Q85" s="656"/>
      <c r="R85" s="656"/>
      <c r="S85" s="656"/>
      <c r="T85" s="656"/>
      <c r="U85" s="656"/>
      <c r="V85" s="656"/>
      <c r="W85" s="656"/>
      <c r="X85" s="656"/>
      <c r="Y85" s="656"/>
      <c r="Z85" s="656"/>
      <c r="AA85" s="658"/>
      <c r="AB85" s="658"/>
      <c r="AC85" s="658"/>
      <c r="AD85" s="618"/>
      <c r="AE85" s="612"/>
      <c r="AF85" s="612"/>
      <c r="AG85" s="612"/>
      <c r="AH85" s="412"/>
      <c r="AI85" s="613"/>
      <c r="AJ85" s="613"/>
      <c r="AK85" s="613"/>
      <c r="AL85" s="613"/>
      <c r="AM85" s="613"/>
      <c r="AN85" s="610"/>
      <c r="AO85" s="614"/>
      <c r="AP85" s="614"/>
      <c r="AQ85" s="614"/>
      <c r="AR85" s="614"/>
      <c r="AS85" s="614"/>
      <c r="AT85" s="610"/>
      <c r="AU85" s="614"/>
      <c r="AV85" s="614"/>
      <c r="AW85" s="614"/>
      <c r="AX85" s="614"/>
      <c r="AY85" s="614"/>
      <c r="AZ85" s="619"/>
      <c r="BA85" s="618"/>
      <c r="BB85" s="612"/>
      <c r="BC85" s="612"/>
      <c r="BD85" s="612"/>
      <c r="BE85" s="412"/>
      <c r="BF85" s="613"/>
      <c r="BG85" s="613"/>
      <c r="BH85" s="613"/>
      <c r="BI85" s="613"/>
      <c r="BJ85" s="613"/>
      <c r="BK85" s="610"/>
      <c r="BL85" s="614"/>
      <c r="BM85" s="614"/>
      <c r="BN85" s="614"/>
      <c r="BO85" s="614"/>
      <c r="BP85" s="614"/>
      <c r="BQ85" s="610"/>
      <c r="BR85" s="614"/>
      <c r="BS85" s="614"/>
      <c r="BT85" s="614"/>
      <c r="BU85" s="614"/>
      <c r="BV85" s="614"/>
      <c r="BW85" s="416"/>
      <c r="BX85" s="417"/>
      <c r="BY85" s="417"/>
      <c r="BZ85" s="417"/>
      <c r="CA85" s="417"/>
      <c r="CB85" s="417"/>
      <c r="CC85" s="417"/>
      <c r="CD85" s="417"/>
      <c r="CE85" s="417"/>
      <c r="CF85" s="417"/>
      <c r="CG85" s="242"/>
    </row>
    <row r="86" spans="1:85" ht="15" customHeight="1">
      <c r="A86" s="173"/>
      <c r="B86" s="671"/>
      <c r="C86" s="671"/>
      <c r="D86" s="671"/>
      <c r="E86" s="669"/>
      <c r="F86" s="669"/>
      <c r="G86" s="654"/>
      <c r="H86" s="656"/>
      <c r="I86" s="656"/>
      <c r="J86" s="656"/>
      <c r="K86" s="656"/>
      <c r="L86" s="656"/>
      <c r="M86" s="656"/>
      <c r="N86" s="656"/>
      <c r="O86" s="656"/>
      <c r="P86" s="656"/>
      <c r="Q86" s="656"/>
      <c r="R86" s="656"/>
      <c r="S86" s="656"/>
      <c r="T86" s="656"/>
      <c r="U86" s="656"/>
      <c r="V86" s="656"/>
      <c r="W86" s="656"/>
      <c r="X86" s="656"/>
      <c r="Y86" s="656"/>
      <c r="Z86" s="656"/>
      <c r="AA86" s="658"/>
      <c r="AB86" s="658"/>
      <c r="AC86" s="658"/>
      <c r="AD86" s="618"/>
      <c r="AE86" s="409" t="str">
        <f>IF(LEN(VLOOKUP(AA84,suvaha!$D$8:$H$158,2,FALSE))&lt;11,"",LEFT(RIGHT(VLOOKUP(AA84,suvaha!$D$8:$H$158,2,FALSE),11),1))</f>
        <v/>
      </c>
      <c r="AF86" s="211"/>
      <c r="AG86" s="409" t="str">
        <f>IF(LEN(VLOOKUP(AA84,suvaha!$D$8:$H$158,2,FALSE))&lt;10,"",LEFT(RIGHT(VLOOKUP(AA84,suvaha!$D$8:$H$158,2,FALSE),10),1))</f>
        <v/>
      </c>
      <c r="AH86" s="411"/>
      <c r="AI86" s="409" t="str">
        <f>IF(LEN(VLOOKUP(AA84,suvaha!$D$8:$H$158,2,FALSE))&lt;9,"",LEFT(RIGHT(VLOOKUP(AA84,suvaha!$D$8:$H$158,2,FALSE),9),1))</f>
        <v/>
      </c>
      <c r="AJ86" s="211"/>
      <c r="AK86" s="409" t="str">
        <f>IF(LEN(VLOOKUP(AA84,suvaha!$D$8:$H$158,2,FALSE))&lt;8,"",LEFT(RIGHT(VLOOKUP(AA84,suvaha!$D$8:$H$158,2,FALSE),8),1))</f>
        <v/>
      </c>
      <c r="AL86" s="411"/>
      <c r="AM86" s="409" t="str">
        <f>IF(LEN(VLOOKUP(AA84,suvaha!$D$8:$H$158,2,FALSE))&lt;7,"",LEFT(RIGHT(VLOOKUP(AA84,suvaha!$D$8:$H$158,2,FALSE),7),1))</f>
        <v/>
      </c>
      <c r="AN86" s="610"/>
      <c r="AO86" s="409" t="str">
        <f>IF(LEN(VLOOKUP(AA84,suvaha!$D$8:$H$158,2,FALSE))&lt;6,"",LEFT(RIGHT(VLOOKUP(AA84,suvaha!$D$8:$H$158,2,FALSE),6),1))</f>
        <v/>
      </c>
      <c r="AP86" s="411"/>
      <c r="AQ86" s="409" t="str">
        <f>IF(LEN(VLOOKUP(AA84,suvaha!$D$8:$H$158,2,FALSE))&lt;5,"",LEFT(RIGHT(VLOOKUP(AA84,suvaha!$D$8:$H$158,2,FALSE),5),1))</f>
        <v/>
      </c>
      <c r="AR86" s="411"/>
      <c r="AS86" s="409" t="str">
        <f>IF(LEN(VLOOKUP(AA84,suvaha!$D$8:$H$158,2,FALSE))&lt;4,"",LEFT(RIGHT(VLOOKUP(AA84,suvaha!$D$8:$H$158,2,FALSE),4),1))</f>
        <v/>
      </c>
      <c r="AT86" s="610"/>
      <c r="AU86" s="409" t="str">
        <f>IF(LEN(VLOOKUP(AA84,suvaha!$D$8:$H$158,2,FALSE))&lt;3,"",LEFT(RIGHT(VLOOKUP(AA84,suvaha!$D$8:$H$158,2,FALSE),3),1))</f>
        <v/>
      </c>
      <c r="AV86" s="411"/>
      <c r="AW86" s="409" t="str">
        <f>IF(LEN(VLOOKUP(AA84,suvaha!$D$8:$H$158,2,FALSE))&lt;2,"",LEFT(RIGHT(VLOOKUP(AA84,suvaha!$D$8:$H$158,2,FALSE),2),1))</f>
        <v/>
      </c>
      <c r="AX86" s="411"/>
      <c r="AY86" s="409" t="str">
        <f>IF(VLOOKUP(AA84,suvaha!$D$8:$H$85,2,FALSE)=0,"",IF(LEN(VLOOKUP(AA84,suvaha!$D$8:$H$158,2,FALSE))&lt;1,"",LEFT(RIGHT(VLOOKUP(AA84,suvaha!$D$8:$H$158,2,FALSE),1),1)))</f>
        <v/>
      </c>
      <c r="AZ86" s="619"/>
      <c r="BA86" s="618"/>
      <c r="BB86" s="409" t="str">
        <f>IF(LEN(VLOOKUP(AA84,suvaha!$D$8:$H$158,4,FALSE))&lt;11,"",LEFT(RIGHT(VLOOKUP(AA84,suvaha!$D$8:$H$158,4,FALSE),11),1))</f>
        <v/>
      </c>
      <c r="BC86" s="211"/>
      <c r="BD86" s="409" t="str">
        <f>IF(LEN(VLOOKUP(AA84,suvaha!$D$8:$H$158,4,FALSE))&lt;10,"",LEFT(RIGHT(VLOOKUP(AA84,suvaha!$D$8:$H$158,4,FALSE),10),1))</f>
        <v/>
      </c>
      <c r="BE86" s="411"/>
      <c r="BF86" s="409" t="str">
        <f>IF(LEN(VLOOKUP(AA84,suvaha!$D$8:$H$158,4,FALSE))&lt;9,"",LEFT(RIGHT(VLOOKUP(AA84,suvaha!$D$8:$H$158,4,FALSE),9),1))</f>
        <v/>
      </c>
      <c r="BG86" s="211"/>
      <c r="BH86" s="409" t="str">
        <f>IF(LEN(VLOOKUP(AA84,suvaha!$D$8:$H$158,4,FALSE))&lt;8,"",LEFT(RIGHT(VLOOKUP(AA84,suvaha!$D$8:$H$158,4,FALSE),8),1))</f>
        <v/>
      </c>
      <c r="BI86" s="411"/>
      <c r="BJ86" s="409" t="str">
        <f>IF(LEN(VLOOKUP(AA84,suvaha!$D$8:$H$158,4,FALSE))&lt;7,"",LEFT(RIGHT(VLOOKUP(AA84,suvaha!$D$8:$H$158,4,FALSE),7),1))</f>
        <v/>
      </c>
      <c r="BK86" s="610"/>
      <c r="BL86" s="409" t="str">
        <f>IF(LEN(VLOOKUP(AA84,suvaha!$D$8:$H$158,4,FALSE))&lt;6,"",LEFT(RIGHT(VLOOKUP(AA84,suvaha!$D$8:$H$158,4,FALSE),6),1))</f>
        <v/>
      </c>
      <c r="BM86" s="411"/>
      <c r="BN86" s="409" t="str">
        <f>IF(LEN(VLOOKUP(AA84,suvaha!$D$8:$H$158,4,FALSE))&lt;5,"",LEFT(RIGHT(VLOOKUP(AA84,suvaha!$D$8:$H$158,4,FALSE),5),1))</f>
        <v/>
      </c>
      <c r="BO86" s="411"/>
      <c r="BP86" s="409" t="str">
        <f>IF(LEN(VLOOKUP(AA84,suvaha!$D$8:$H$158,4,FALSE))&lt;4,"",LEFT(RIGHT(VLOOKUP(AA84,suvaha!$D$8:$H$158,4,FALSE),4),1))</f>
        <v/>
      </c>
      <c r="BQ86" s="610"/>
      <c r="BR86" s="409" t="str">
        <f>IF(LEN(VLOOKUP(AA84,suvaha!$D$8:$H$158,4,FALSE))&lt;3,"",LEFT(RIGHT(VLOOKUP(AA84,suvaha!$D$8:$H$158,4,FALSE),3),1))</f>
        <v/>
      </c>
      <c r="BS86" s="411"/>
      <c r="BT86" s="409" t="str">
        <f>IF(LEN(VLOOKUP(AA84,suvaha!$D$8:$H$158,4,FALSE))&lt;2,"",LEFT(RIGHT(VLOOKUP(AA84,suvaha!$D$8:$H$158,4,FALSE),2),1))</f>
        <v/>
      </c>
      <c r="BU86" s="411"/>
      <c r="BV86" s="409" t="str">
        <f>IF(VLOOKUP(AA84,suvaha!$D$8:$H$85,4,FALSE)=0,"",IF(LEN(VLOOKUP(AA84,suvaha!$D$8:$H$158,4,FALSE))&lt;1,"",LEFT(RIGHT(VLOOKUP(AA84,suvaha!$D$8:$H$158,4,FALSE),1),1)))</f>
        <v/>
      </c>
      <c r="BW86" s="416"/>
      <c r="BX86" s="417"/>
      <c r="BY86" s="417"/>
      <c r="BZ86" s="417"/>
      <c r="CA86" s="417"/>
      <c r="CB86" s="417"/>
      <c r="CC86" s="417"/>
      <c r="CD86" s="417"/>
      <c r="CE86" s="417"/>
      <c r="CF86" s="417"/>
      <c r="CG86" s="242"/>
    </row>
    <row r="87" spans="1:85" ht="3" customHeight="1">
      <c r="A87" s="173"/>
      <c r="B87" s="671"/>
      <c r="C87" s="671"/>
      <c r="D87" s="671"/>
      <c r="E87" s="669"/>
      <c r="F87" s="669"/>
      <c r="G87" s="654"/>
      <c r="H87" s="656"/>
      <c r="I87" s="656"/>
      <c r="J87" s="656"/>
      <c r="K87" s="656"/>
      <c r="L87" s="656"/>
      <c r="M87" s="656"/>
      <c r="N87" s="656"/>
      <c r="O87" s="656"/>
      <c r="P87" s="656"/>
      <c r="Q87" s="656"/>
      <c r="R87" s="656"/>
      <c r="S87" s="656"/>
      <c r="T87" s="656"/>
      <c r="U87" s="656"/>
      <c r="V87" s="656"/>
      <c r="W87" s="656"/>
      <c r="X87" s="656"/>
      <c r="Y87" s="656"/>
      <c r="Z87" s="656"/>
      <c r="AA87" s="658"/>
      <c r="AB87" s="658"/>
      <c r="AC87" s="658"/>
      <c r="AD87" s="637"/>
      <c r="AE87" s="637"/>
      <c r="AF87" s="637"/>
      <c r="AG87" s="637"/>
      <c r="AH87" s="637"/>
      <c r="AI87" s="637"/>
      <c r="AJ87" s="637"/>
      <c r="AK87" s="637"/>
      <c r="AL87" s="637"/>
      <c r="AM87" s="637"/>
      <c r="AN87" s="637"/>
      <c r="AO87" s="637"/>
      <c r="AP87" s="637"/>
      <c r="AQ87" s="637"/>
      <c r="AR87" s="637"/>
      <c r="AS87" s="637"/>
      <c r="AT87" s="637"/>
      <c r="AU87" s="637"/>
      <c r="AV87" s="637"/>
      <c r="AW87" s="637"/>
      <c r="AX87" s="637"/>
      <c r="AY87" s="637"/>
      <c r="AZ87" s="637"/>
      <c r="BA87" s="638"/>
      <c r="BB87" s="638"/>
      <c r="BC87" s="638"/>
      <c r="BD87" s="638"/>
      <c r="BE87" s="638"/>
      <c r="BF87" s="638"/>
      <c r="BG87" s="638"/>
      <c r="BH87" s="638"/>
      <c r="BI87" s="638"/>
      <c r="BJ87" s="638"/>
      <c r="BK87" s="638"/>
      <c r="BL87" s="638"/>
      <c r="BM87" s="638"/>
      <c r="BN87" s="638"/>
      <c r="BO87" s="638"/>
      <c r="BP87" s="638"/>
      <c r="BQ87" s="638"/>
      <c r="BR87" s="270"/>
      <c r="BS87" s="270"/>
      <c r="BT87" s="270"/>
      <c r="BU87" s="270"/>
      <c r="BV87" s="270"/>
      <c r="BW87" s="418"/>
      <c r="BX87" s="270"/>
      <c r="BY87" s="270"/>
      <c r="BZ87" s="270"/>
      <c r="CA87" s="270"/>
      <c r="CB87" s="270"/>
      <c r="CC87" s="270"/>
      <c r="CD87" s="270"/>
      <c r="CE87" s="270"/>
      <c r="CF87" s="270"/>
      <c r="CG87" s="243"/>
    </row>
    <row r="88" spans="1:85" ht="3" customHeight="1">
      <c r="A88" s="173"/>
      <c r="B88" s="671"/>
      <c r="C88" s="671"/>
      <c r="D88" s="671"/>
      <c r="E88" s="669"/>
      <c r="F88" s="669"/>
      <c r="G88" s="654"/>
      <c r="H88" s="656"/>
      <c r="I88" s="656"/>
      <c r="J88" s="656"/>
      <c r="K88" s="656"/>
      <c r="L88" s="656"/>
      <c r="M88" s="656"/>
      <c r="N88" s="656"/>
      <c r="O88" s="656"/>
      <c r="P88" s="656"/>
      <c r="Q88" s="656"/>
      <c r="R88" s="656"/>
      <c r="S88" s="656"/>
      <c r="T88" s="656"/>
      <c r="U88" s="656"/>
      <c r="V88" s="656"/>
      <c r="W88" s="656"/>
      <c r="X88" s="656"/>
      <c r="Y88" s="656"/>
      <c r="Z88" s="656"/>
      <c r="AA88" s="658"/>
      <c r="AB88" s="658"/>
      <c r="AC88" s="658"/>
      <c r="AD88" s="617"/>
      <c r="AE88" s="617"/>
      <c r="AF88" s="617"/>
      <c r="AG88" s="617"/>
      <c r="AH88" s="617"/>
      <c r="AI88" s="617"/>
      <c r="AJ88" s="617"/>
      <c r="AK88" s="617"/>
      <c r="AL88" s="617"/>
      <c r="AM88" s="617"/>
      <c r="AN88" s="617"/>
      <c r="AO88" s="617"/>
      <c r="AP88" s="617"/>
      <c r="AQ88" s="617"/>
      <c r="AR88" s="617"/>
      <c r="AS88" s="617"/>
      <c r="AT88" s="617"/>
      <c r="AU88" s="617"/>
      <c r="AV88" s="617"/>
      <c r="AW88" s="617"/>
      <c r="AX88" s="617"/>
      <c r="AY88" s="617"/>
      <c r="AZ88" s="617"/>
      <c r="BA88" s="422"/>
      <c r="BB88" s="264"/>
      <c r="BC88" s="264"/>
      <c r="BD88" s="264"/>
      <c r="BE88" s="264"/>
      <c r="BF88" s="264"/>
      <c r="BG88" s="264"/>
      <c r="BH88" s="264"/>
      <c r="BI88" s="264"/>
      <c r="BJ88" s="421"/>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41"/>
    </row>
    <row r="89" spans="1:85" ht="3" customHeight="1">
      <c r="A89" s="173"/>
      <c r="B89" s="671"/>
      <c r="C89" s="671"/>
      <c r="D89" s="671"/>
      <c r="E89" s="669"/>
      <c r="F89" s="669"/>
      <c r="G89" s="654"/>
      <c r="H89" s="656"/>
      <c r="I89" s="656"/>
      <c r="J89" s="656"/>
      <c r="K89" s="656"/>
      <c r="L89" s="656"/>
      <c r="M89" s="656"/>
      <c r="N89" s="656"/>
      <c r="O89" s="656"/>
      <c r="P89" s="656"/>
      <c r="Q89" s="656"/>
      <c r="R89" s="656"/>
      <c r="S89" s="656"/>
      <c r="T89" s="656"/>
      <c r="U89" s="656"/>
      <c r="V89" s="656"/>
      <c r="W89" s="656"/>
      <c r="X89" s="656"/>
      <c r="Y89" s="656"/>
      <c r="Z89" s="656"/>
      <c r="AA89" s="658"/>
      <c r="AB89" s="658"/>
      <c r="AC89" s="658"/>
      <c r="AD89" s="618"/>
      <c r="AE89" s="612"/>
      <c r="AF89" s="612"/>
      <c r="AG89" s="612"/>
      <c r="AH89" s="412"/>
      <c r="AI89" s="613"/>
      <c r="AJ89" s="613"/>
      <c r="AK89" s="613"/>
      <c r="AL89" s="613"/>
      <c r="AM89" s="613"/>
      <c r="AN89" s="610"/>
      <c r="AO89" s="614"/>
      <c r="AP89" s="614"/>
      <c r="AQ89" s="614"/>
      <c r="AR89" s="614"/>
      <c r="AS89" s="614"/>
      <c r="AT89" s="610"/>
      <c r="AU89" s="614"/>
      <c r="AV89" s="614"/>
      <c r="AW89" s="614"/>
      <c r="AX89" s="614"/>
      <c r="AY89" s="614"/>
      <c r="AZ89" s="619"/>
      <c r="BA89" s="423"/>
      <c r="BB89" s="417"/>
      <c r="BC89" s="417"/>
      <c r="BD89" s="417"/>
      <c r="BE89" s="417"/>
      <c r="BF89" s="417"/>
      <c r="BG89" s="417"/>
      <c r="BH89" s="417"/>
      <c r="BI89" s="417"/>
      <c r="BJ89" s="416"/>
      <c r="BK89" s="417"/>
      <c r="BL89" s="612"/>
      <c r="BM89" s="612"/>
      <c r="BN89" s="612"/>
      <c r="BO89" s="412"/>
      <c r="BP89" s="613"/>
      <c r="BQ89" s="613"/>
      <c r="BR89" s="613"/>
      <c r="BS89" s="613"/>
      <c r="BT89" s="613"/>
      <c r="BU89" s="610"/>
      <c r="BV89" s="614"/>
      <c r="BW89" s="614"/>
      <c r="BX89" s="614"/>
      <c r="BY89" s="614"/>
      <c r="BZ89" s="614"/>
      <c r="CA89" s="610"/>
      <c r="CB89" s="614"/>
      <c r="CC89" s="614"/>
      <c r="CD89" s="614"/>
      <c r="CE89" s="614"/>
      <c r="CF89" s="614"/>
      <c r="CG89" s="244"/>
    </row>
    <row r="90" spans="1:85" ht="15" customHeight="1">
      <c r="A90" s="173"/>
      <c r="B90" s="671"/>
      <c r="C90" s="671"/>
      <c r="D90" s="671"/>
      <c r="E90" s="669"/>
      <c r="F90" s="669"/>
      <c r="G90" s="654"/>
      <c r="H90" s="656"/>
      <c r="I90" s="656"/>
      <c r="J90" s="656"/>
      <c r="K90" s="656"/>
      <c r="L90" s="656"/>
      <c r="M90" s="656"/>
      <c r="N90" s="656"/>
      <c r="O90" s="656"/>
      <c r="P90" s="656"/>
      <c r="Q90" s="656"/>
      <c r="R90" s="656"/>
      <c r="S90" s="656"/>
      <c r="T90" s="656"/>
      <c r="U90" s="656"/>
      <c r="V90" s="656"/>
      <c r="W90" s="656"/>
      <c r="X90" s="656"/>
      <c r="Y90" s="656"/>
      <c r="Z90" s="656"/>
      <c r="AA90" s="658"/>
      <c r="AB90" s="658"/>
      <c r="AC90" s="658"/>
      <c r="AD90" s="618"/>
      <c r="AE90" s="409" t="str">
        <f>IF(LEN(VLOOKUP(AA84,suvaha!$D$8:$H$158,3,FALSE))&lt;11,"",LEFT(RIGHT(VLOOKUP(AA84,suvaha!$D$8:$H$158,3,FALSE),11),1))</f>
        <v/>
      </c>
      <c r="AF90" s="211"/>
      <c r="AG90" s="409" t="str">
        <f>IF(LEN(VLOOKUP(AA84,suvaha!$D$8:$H$158,3,FALSE))&lt;10,"",LEFT(RIGHT(VLOOKUP(AA84,suvaha!$D$8:$H$158,3,FALSE),10),1))</f>
        <v/>
      </c>
      <c r="AH90" s="411"/>
      <c r="AI90" s="409" t="str">
        <f>IF(LEN(VLOOKUP(AA84,suvaha!$D$8:$H$158,3,FALSE))&lt;9,"",LEFT(RIGHT(VLOOKUP(AA84,suvaha!$D$8:$H$158,3,FALSE),9),1))</f>
        <v/>
      </c>
      <c r="AJ90" s="211"/>
      <c r="AK90" s="409" t="str">
        <f>IF(LEN(VLOOKUP(AA84,suvaha!$D$8:$H$158,3,FALSE))&lt;8,"",LEFT(RIGHT(VLOOKUP(AA84,suvaha!$D$8:$H$158,3,FALSE),8),1))</f>
        <v/>
      </c>
      <c r="AL90" s="411"/>
      <c r="AM90" s="409" t="str">
        <f>IF(LEN(VLOOKUP(AA84,suvaha!$D$8:$H$158,3,FALSE))&lt;7,"",LEFT(RIGHT(VLOOKUP(AA84,suvaha!$D$8:$H$158,3,FALSE),7),1))</f>
        <v/>
      </c>
      <c r="AN90" s="610"/>
      <c r="AO90" s="409" t="str">
        <f>IF(LEN(VLOOKUP(AA84,suvaha!$D$8:$H$158,3,FALSE))&lt;6,"",LEFT(RIGHT(VLOOKUP(AA84,suvaha!$D$8:$H$158,3,FALSE),6),1))</f>
        <v/>
      </c>
      <c r="AP90" s="411"/>
      <c r="AQ90" s="409" t="str">
        <f>IF(LEN(VLOOKUP(AA84,suvaha!$D$8:$H$158,3,FALSE))&lt;5,"",LEFT(RIGHT(VLOOKUP(AA84,suvaha!$D$8:$H$158,3,FALSE),5),1))</f>
        <v/>
      </c>
      <c r="AR90" s="411"/>
      <c r="AS90" s="409" t="str">
        <f>IF(LEN(VLOOKUP(AA84,suvaha!$D$8:$H$158,3,FALSE))&lt;4,"",LEFT(RIGHT(VLOOKUP(AA84,suvaha!$D$8:$H$158,3,FALSE),4),1))</f>
        <v/>
      </c>
      <c r="AT90" s="610"/>
      <c r="AU90" s="409" t="str">
        <f>IF(LEN(VLOOKUP(AA84,suvaha!$D$8:$H$158,3,FALSE))&lt;3,"",LEFT(RIGHT(VLOOKUP(AA84,suvaha!$D$8:$H$158,3,FALSE),3),1))</f>
        <v/>
      </c>
      <c r="AV90" s="411"/>
      <c r="AW90" s="409" t="str">
        <f>IF(LEN(VLOOKUP(AA84,suvaha!$D$8:$H$158,3,FALSE))&lt;2,"",LEFT(RIGHT(VLOOKUP(AA84,suvaha!$D$8:$H$158,3,FALSE),2),1))</f>
        <v/>
      </c>
      <c r="AX90" s="411"/>
      <c r="AY90" s="409" t="str">
        <f>IF(VLOOKUP(AA84,suvaha!$D$8:$H$85,3,FALSE)=0,"",IF(LEN(VLOOKUP(AA84,suvaha!$D$8:$H$158,3,FALSE))&lt;1,"",LEFT(RIGHT(VLOOKUP(AA84,suvaha!$D$8:$H$158,3,FALSE),1),1)))</f>
        <v/>
      </c>
      <c r="AZ90" s="619"/>
      <c r="BA90" s="423"/>
      <c r="BB90" s="417"/>
      <c r="BC90" s="417"/>
      <c r="BD90" s="417"/>
      <c r="BE90" s="417"/>
      <c r="BF90" s="417"/>
      <c r="BG90" s="417"/>
      <c r="BH90" s="417"/>
      <c r="BI90" s="417"/>
      <c r="BJ90" s="416"/>
      <c r="BK90" s="417"/>
      <c r="BL90" s="409" t="str">
        <f>IF(LEN(VLOOKUP(AA84,suvaha!$D$8:$H$158,5,FALSE))&lt;11,"",LEFT(RIGHT(VLOOKUP(AA84,suvaha!$D$8:$H$158,5,FALSE),11),1))</f>
        <v/>
      </c>
      <c r="BM90" s="211"/>
      <c r="BN90" s="409" t="str">
        <f>IF(LEN(VLOOKUP(AA84,suvaha!$D$8:$H$158,5,FALSE))&lt;10,"",LEFT(RIGHT(VLOOKUP(AA84,suvaha!$D$8:$H$158,5,FALSE),10),1))</f>
        <v/>
      </c>
      <c r="BO90" s="411"/>
      <c r="BP90" s="409" t="str">
        <f>IF(LEN(VLOOKUP(AA84,suvaha!$D$8:$H$158,5,FALSE))&lt;9,"",LEFT(RIGHT(VLOOKUP(AA84,suvaha!$D$8:$H$158,5,FALSE),9),1))</f>
        <v/>
      </c>
      <c r="BQ90" s="211"/>
      <c r="BR90" s="409" t="str">
        <f>IF(LEN(VLOOKUP(AA84,suvaha!$D$8:$H$158,5,FALSE))&lt;8,"",LEFT(RIGHT(VLOOKUP(AA84,suvaha!$D$8:$H$158,5,FALSE),8),1))</f>
        <v/>
      </c>
      <c r="BS90" s="411"/>
      <c r="BT90" s="409" t="str">
        <f>IF(LEN(VLOOKUP(AA84,suvaha!$D$8:$H$158,5,FALSE))&lt;7,"",LEFT(RIGHT(VLOOKUP(AA84,suvaha!$D$8:$H$158,5,FALSE),7),1))</f>
        <v/>
      </c>
      <c r="BU90" s="610"/>
      <c r="BV90" s="409" t="str">
        <f>IF(LEN(VLOOKUP(AA84,suvaha!$D$8:$H$158,5,FALSE))&lt;6,"",LEFT(RIGHT(VLOOKUP(AA84,suvaha!$D$8:$H$158,5,FALSE),6),1))</f>
        <v/>
      </c>
      <c r="BW90" s="411"/>
      <c r="BX90" s="409" t="str">
        <f>IF(LEN(VLOOKUP(AA84,suvaha!$D$8:$H$158,5,FALSE))&lt;5,"",LEFT(RIGHT(VLOOKUP(AA84,suvaha!$D$8:$H$158,5,FALSE),5),1))</f>
        <v/>
      </c>
      <c r="BY90" s="411"/>
      <c r="BZ90" s="409" t="str">
        <f>IF(LEN(VLOOKUP(AA84,suvaha!$D$8:$H$158,5,FALSE))&lt;4,"",LEFT(RIGHT(VLOOKUP(AA84,suvaha!$D$8:$H$158,5,FALSE),4),1))</f>
        <v/>
      </c>
      <c r="CA90" s="610"/>
      <c r="CB90" s="409" t="str">
        <f>IF(LEN(VLOOKUP(AA84,suvaha!$D$8:$H$158,5,FALSE))&lt;3,"",LEFT(RIGHT(VLOOKUP(AA84,suvaha!$D$8:$H$158,5,FALSE),3),1))</f>
        <v/>
      </c>
      <c r="CC90" s="411"/>
      <c r="CD90" s="409" t="str">
        <f>IF(LEN(VLOOKUP(AA84,suvaha!$D$8:$H$158,5,FALSE))&lt;2,"",LEFT(RIGHT(VLOOKUP(AA84,suvaha!$D$8:$H$158,5,FALSE),2),1))</f>
        <v/>
      </c>
      <c r="CE90" s="411"/>
      <c r="CF90" s="409" t="str">
        <f>IF(VLOOKUP(AA84,suvaha!$D$8:$H$85,5,FALSE)=0,"",IF(LEN(VLOOKUP(AA84,suvaha!$D$8:$H$158,5,FALSE))&lt;1,"",LEFT(RIGHT(VLOOKUP(AA84,suvaha!$D$8:$H$158,5,FALSE),1),1)))</f>
        <v/>
      </c>
      <c r="CG90" s="244"/>
    </row>
    <row r="91" spans="1:85" ht="3" customHeight="1">
      <c r="A91" s="173"/>
      <c r="B91" s="671"/>
      <c r="C91" s="671"/>
      <c r="D91" s="671"/>
      <c r="E91" s="669"/>
      <c r="F91" s="669"/>
      <c r="G91" s="654"/>
      <c r="H91" s="656"/>
      <c r="I91" s="656"/>
      <c r="J91" s="656"/>
      <c r="K91" s="656"/>
      <c r="L91" s="656"/>
      <c r="M91" s="656"/>
      <c r="N91" s="656"/>
      <c r="O91" s="656"/>
      <c r="P91" s="656"/>
      <c r="Q91" s="656"/>
      <c r="R91" s="656"/>
      <c r="S91" s="656"/>
      <c r="T91" s="656"/>
      <c r="U91" s="656"/>
      <c r="V91" s="656"/>
      <c r="W91" s="656"/>
      <c r="X91" s="656"/>
      <c r="Y91" s="656"/>
      <c r="Z91" s="656"/>
      <c r="AA91" s="658"/>
      <c r="AB91" s="658"/>
      <c r="AC91" s="658"/>
      <c r="AD91" s="637"/>
      <c r="AE91" s="637"/>
      <c r="AF91" s="637"/>
      <c r="AG91" s="637"/>
      <c r="AH91" s="637"/>
      <c r="AI91" s="637"/>
      <c r="AJ91" s="637"/>
      <c r="AK91" s="637"/>
      <c r="AL91" s="637"/>
      <c r="AM91" s="637"/>
      <c r="AN91" s="637"/>
      <c r="AO91" s="637"/>
      <c r="AP91" s="637"/>
      <c r="AQ91" s="637"/>
      <c r="AR91" s="637"/>
      <c r="AS91" s="637"/>
      <c r="AT91" s="637"/>
      <c r="AU91" s="637"/>
      <c r="AV91" s="637"/>
      <c r="AW91" s="637"/>
      <c r="AX91" s="637"/>
      <c r="AY91" s="637"/>
      <c r="AZ91" s="637"/>
      <c r="BA91" s="424"/>
      <c r="BB91" s="270"/>
      <c r="BC91" s="270"/>
      <c r="BD91" s="270"/>
      <c r="BE91" s="270"/>
      <c r="BF91" s="270"/>
      <c r="BG91" s="270"/>
      <c r="BH91" s="270"/>
      <c r="BI91" s="270"/>
      <c r="BJ91" s="418"/>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43"/>
    </row>
    <row r="92" spans="1:85" s="206" customFormat="1" ht="3" customHeight="1">
      <c r="A92" s="173"/>
      <c r="B92" s="671"/>
      <c r="C92" s="671"/>
      <c r="D92" s="671"/>
      <c r="E92" s="669" t="s">
        <v>777</v>
      </c>
      <c r="F92" s="669"/>
      <c r="G92" s="654"/>
      <c r="H92" s="656" t="str">
        <f>Index!C76</f>
        <v>Pôžičky prepojeným účtovným jednotkám (066A) - 096A</v>
      </c>
      <c r="I92" s="656"/>
      <c r="J92" s="656"/>
      <c r="K92" s="656"/>
      <c r="L92" s="656"/>
      <c r="M92" s="656"/>
      <c r="N92" s="656"/>
      <c r="O92" s="656"/>
      <c r="P92" s="656"/>
      <c r="Q92" s="656"/>
      <c r="R92" s="656"/>
      <c r="S92" s="656"/>
      <c r="T92" s="656"/>
      <c r="U92" s="656"/>
      <c r="V92" s="656"/>
      <c r="W92" s="656"/>
      <c r="X92" s="656"/>
      <c r="Y92" s="656"/>
      <c r="Z92" s="656"/>
      <c r="AA92" s="658" t="s">
        <v>801</v>
      </c>
      <c r="AB92" s="658"/>
      <c r="AC92" s="658"/>
      <c r="AD92" s="617"/>
      <c r="AE92" s="617"/>
      <c r="AF92" s="617"/>
      <c r="AG92" s="617"/>
      <c r="AH92" s="617"/>
      <c r="AI92" s="617"/>
      <c r="AJ92" s="617"/>
      <c r="AK92" s="617"/>
      <c r="AL92" s="617"/>
      <c r="AM92" s="617"/>
      <c r="AN92" s="617"/>
      <c r="AO92" s="617"/>
      <c r="AP92" s="617"/>
      <c r="AQ92" s="617"/>
      <c r="AR92" s="617"/>
      <c r="AS92" s="617"/>
      <c r="AT92" s="617"/>
      <c r="AU92" s="617"/>
      <c r="AV92" s="617"/>
      <c r="AW92" s="617"/>
      <c r="AX92" s="617"/>
      <c r="AY92" s="617"/>
      <c r="AZ92" s="617"/>
      <c r="BA92" s="659"/>
      <c r="BB92" s="659"/>
      <c r="BC92" s="659"/>
      <c r="BD92" s="659"/>
      <c r="BE92" s="659"/>
      <c r="BF92" s="659"/>
      <c r="BG92" s="659"/>
      <c r="BH92" s="659"/>
      <c r="BI92" s="659"/>
      <c r="BJ92" s="659"/>
      <c r="BK92" s="659"/>
      <c r="BL92" s="659"/>
      <c r="BM92" s="659"/>
      <c r="BN92" s="659"/>
      <c r="BO92" s="659"/>
      <c r="BP92" s="659"/>
      <c r="BQ92" s="659"/>
      <c r="BR92" s="264"/>
      <c r="BS92" s="264"/>
      <c r="BT92" s="264"/>
      <c r="BU92" s="264"/>
      <c r="BV92" s="264"/>
      <c r="BW92" s="421"/>
      <c r="BX92" s="264"/>
      <c r="BY92" s="264"/>
      <c r="BZ92" s="264"/>
      <c r="CA92" s="264"/>
      <c r="CB92" s="264"/>
      <c r="CC92" s="264"/>
      <c r="CD92" s="264"/>
      <c r="CE92" s="264"/>
      <c r="CF92" s="264"/>
      <c r="CG92" s="241"/>
    </row>
    <row r="93" spans="1:85" s="206" customFormat="1" ht="3" customHeight="1">
      <c r="A93" s="173"/>
      <c r="B93" s="671"/>
      <c r="C93" s="671"/>
      <c r="D93" s="671"/>
      <c r="E93" s="669"/>
      <c r="F93" s="669"/>
      <c r="G93" s="654"/>
      <c r="H93" s="656"/>
      <c r="I93" s="656"/>
      <c r="J93" s="656"/>
      <c r="K93" s="656"/>
      <c r="L93" s="656"/>
      <c r="M93" s="656"/>
      <c r="N93" s="656"/>
      <c r="O93" s="656"/>
      <c r="P93" s="656"/>
      <c r="Q93" s="656"/>
      <c r="R93" s="656"/>
      <c r="S93" s="656"/>
      <c r="T93" s="656"/>
      <c r="U93" s="656"/>
      <c r="V93" s="656"/>
      <c r="W93" s="656"/>
      <c r="X93" s="656"/>
      <c r="Y93" s="656"/>
      <c r="Z93" s="656"/>
      <c r="AA93" s="658"/>
      <c r="AB93" s="658"/>
      <c r="AC93" s="658"/>
      <c r="AD93" s="618"/>
      <c r="AE93" s="612"/>
      <c r="AF93" s="612"/>
      <c r="AG93" s="612"/>
      <c r="AH93" s="412"/>
      <c r="AI93" s="613"/>
      <c r="AJ93" s="613"/>
      <c r="AK93" s="613"/>
      <c r="AL93" s="613"/>
      <c r="AM93" s="613"/>
      <c r="AN93" s="610"/>
      <c r="AO93" s="614"/>
      <c r="AP93" s="614"/>
      <c r="AQ93" s="614"/>
      <c r="AR93" s="614"/>
      <c r="AS93" s="614"/>
      <c r="AT93" s="610"/>
      <c r="AU93" s="614"/>
      <c r="AV93" s="614"/>
      <c r="AW93" s="614"/>
      <c r="AX93" s="614"/>
      <c r="AY93" s="614"/>
      <c r="AZ93" s="619"/>
      <c r="BA93" s="618"/>
      <c r="BB93" s="612"/>
      <c r="BC93" s="612"/>
      <c r="BD93" s="612"/>
      <c r="BE93" s="412"/>
      <c r="BF93" s="613"/>
      <c r="BG93" s="613"/>
      <c r="BH93" s="613"/>
      <c r="BI93" s="613"/>
      <c r="BJ93" s="613"/>
      <c r="BK93" s="610"/>
      <c r="BL93" s="614"/>
      <c r="BM93" s="614"/>
      <c r="BN93" s="614"/>
      <c r="BO93" s="614"/>
      <c r="BP93" s="614"/>
      <c r="BQ93" s="610"/>
      <c r="BR93" s="614"/>
      <c r="BS93" s="614"/>
      <c r="BT93" s="614"/>
      <c r="BU93" s="614"/>
      <c r="BV93" s="614"/>
      <c r="BW93" s="416"/>
      <c r="BX93" s="417"/>
      <c r="BY93" s="417"/>
      <c r="BZ93" s="417"/>
      <c r="CA93" s="417"/>
      <c r="CB93" s="417"/>
      <c r="CC93" s="417"/>
      <c r="CD93" s="417"/>
      <c r="CE93" s="417"/>
      <c r="CF93" s="417"/>
      <c r="CG93" s="242"/>
    </row>
    <row r="94" spans="1:85" ht="15" customHeight="1">
      <c r="A94" s="173"/>
      <c r="B94" s="671"/>
      <c r="C94" s="671"/>
      <c r="D94" s="671"/>
      <c r="E94" s="669"/>
      <c r="F94" s="669"/>
      <c r="G94" s="654"/>
      <c r="H94" s="656"/>
      <c r="I94" s="656"/>
      <c r="J94" s="656"/>
      <c r="K94" s="656"/>
      <c r="L94" s="656"/>
      <c r="M94" s="656"/>
      <c r="N94" s="656"/>
      <c r="O94" s="656"/>
      <c r="P94" s="656"/>
      <c r="Q94" s="656"/>
      <c r="R94" s="656"/>
      <c r="S94" s="656"/>
      <c r="T94" s="656"/>
      <c r="U94" s="656"/>
      <c r="V94" s="656"/>
      <c r="W94" s="656"/>
      <c r="X94" s="656"/>
      <c r="Y94" s="656"/>
      <c r="Z94" s="656"/>
      <c r="AA94" s="658"/>
      <c r="AB94" s="658"/>
      <c r="AC94" s="658"/>
      <c r="AD94" s="618"/>
      <c r="AE94" s="409" t="str">
        <f>IF(LEN(VLOOKUP(AA92,suvaha!$D$8:$H$158,2,FALSE))&lt;11,"",LEFT(RIGHT(VLOOKUP(AA92,suvaha!$D$8:$H$158,2,FALSE),11),1))</f>
        <v/>
      </c>
      <c r="AF94" s="211"/>
      <c r="AG94" s="409" t="str">
        <f>IF(LEN(VLOOKUP(AA92,suvaha!$D$8:$H$158,2,FALSE))&lt;10,"",LEFT(RIGHT(VLOOKUP(AA92,suvaha!$D$8:$H$158,2,FALSE),10),1))</f>
        <v/>
      </c>
      <c r="AH94" s="411"/>
      <c r="AI94" s="409" t="str">
        <f>IF(LEN(VLOOKUP(AA92,suvaha!$D$8:$H$158,2,FALSE))&lt;9,"",LEFT(RIGHT(VLOOKUP(AA92,suvaha!$D$8:$H$158,2,FALSE),9),1))</f>
        <v/>
      </c>
      <c r="AJ94" s="211"/>
      <c r="AK94" s="409" t="str">
        <f>IF(LEN(VLOOKUP(AA92,suvaha!$D$8:$H$158,2,FALSE))&lt;8,"",LEFT(RIGHT(VLOOKUP(AA92,suvaha!$D$8:$H$158,2,FALSE),8),1))</f>
        <v/>
      </c>
      <c r="AL94" s="411"/>
      <c r="AM94" s="409" t="str">
        <f>IF(LEN(VLOOKUP(AA92,suvaha!$D$8:$H$158,2,FALSE))&lt;7,"",LEFT(RIGHT(VLOOKUP(AA92,suvaha!$D$8:$H$158,2,FALSE),7),1))</f>
        <v/>
      </c>
      <c r="AN94" s="610"/>
      <c r="AO94" s="409" t="str">
        <f>IF(LEN(VLOOKUP(AA92,suvaha!$D$8:$H$158,2,FALSE))&lt;6,"",LEFT(RIGHT(VLOOKUP(AA92,suvaha!$D$8:$H$158,2,FALSE),6),1))</f>
        <v/>
      </c>
      <c r="AP94" s="411"/>
      <c r="AQ94" s="409" t="str">
        <f>IF(LEN(VLOOKUP(AA92,suvaha!$D$8:$H$158,2,FALSE))&lt;5,"",LEFT(RIGHT(VLOOKUP(AA92,suvaha!$D$8:$H$158,2,FALSE),5),1))</f>
        <v/>
      </c>
      <c r="AR94" s="411"/>
      <c r="AS94" s="409" t="str">
        <f>IF(LEN(VLOOKUP(AA92,suvaha!$D$8:$H$158,2,FALSE))&lt;4,"",LEFT(RIGHT(VLOOKUP(AA92,suvaha!$D$8:$H$158,2,FALSE),4),1))</f>
        <v/>
      </c>
      <c r="AT94" s="610"/>
      <c r="AU94" s="409" t="str">
        <f>IF(LEN(VLOOKUP(AA92,suvaha!$D$8:$H$158,2,FALSE))&lt;3,"",LEFT(RIGHT(VLOOKUP(AA92,suvaha!$D$8:$H$158,2,FALSE),3),1))</f>
        <v/>
      </c>
      <c r="AV94" s="411"/>
      <c r="AW94" s="409" t="str">
        <f>IF(LEN(VLOOKUP(AA92,suvaha!$D$8:$H$158,2,FALSE))&lt;2,"",LEFT(RIGHT(VLOOKUP(AA92,suvaha!$D$8:$H$158,2,FALSE),2),1))</f>
        <v/>
      </c>
      <c r="AX94" s="411"/>
      <c r="AY94" s="409" t="str">
        <f>IF(VLOOKUP(AA92,suvaha!$D$8:$H$85,2,FALSE)=0,"",IF(LEN(VLOOKUP(AA92,suvaha!$D$8:$H$158,2,FALSE))&lt;1,"",LEFT(RIGHT(VLOOKUP(AA92,suvaha!$D$8:$H$158,2,FALSE),1),1)))</f>
        <v/>
      </c>
      <c r="AZ94" s="619"/>
      <c r="BA94" s="618"/>
      <c r="BB94" s="409" t="str">
        <f>IF(LEN(VLOOKUP(AA92,suvaha!$D$8:$H$158,4,FALSE))&lt;11,"",LEFT(RIGHT(VLOOKUP(AA92,suvaha!$D$8:$H$158,4,FALSE),11),1))</f>
        <v/>
      </c>
      <c r="BC94" s="211"/>
      <c r="BD94" s="409" t="str">
        <f>IF(LEN(VLOOKUP(AA92,suvaha!$D$8:$H$158,4,FALSE))&lt;10,"",LEFT(RIGHT(VLOOKUP(AA92,suvaha!$D$8:$H$158,4,FALSE),10),1))</f>
        <v/>
      </c>
      <c r="BE94" s="411"/>
      <c r="BF94" s="409" t="str">
        <f>IF(LEN(VLOOKUP(AA92,suvaha!$D$8:$H$158,4,FALSE))&lt;9,"",LEFT(RIGHT(VLOOKUP(AA92,suvaha!$D$8:$H$158,4,FALSE),9),1))</f>
        <v/>
      </c>
      <c r="BG94" s="211"/>
      <c r="BH94" s="409" t="str">
        <f>IF(LEN(VLOOKUP(AA92,suvaha!$D$8:$H$158,4,FALSE))&lt;8,"",LEFT(RIGHT(VLOOKUP(AA92,suvaha!$D$8:$H$158,4,FALSE),8),1))</f>
        <v/>
      </c>
      <c r="BI94" s="411"/>
      <c r="BJ94" s="409" t="str">
        <f>IF(LEN(VLOOKUP(AA92,suvaha!$D$8:$H$158,4,FALSE))&lt;7,"",LEFT(RIGHT(VLOOKUP(AA92,suvaha!$D$8:$H$158,4,FALSE),7),1))</f>
        <v/>
      </c>
      <c r="BK94" s="610"/>
      <c r="BL94" s="409" t="str">
        <f>IF(LEN(VLOOKUP(AA92,suvaha!$D$8:$H$158,4,FALSE))&lt;6,"",LEFT(RIGHT(VLOOKUP(AA92,suvaha!$D$8:$H$158,4,FALSE),6),1))</f>
        <v/>
      </c>
      <c r="BM94" s="411"/>
      <c r="BN94" s="409" t="str">
        <f>IF(LEN(VLOOKUP(AA92,suvaha!$D$8:$H$158,4,FALSE))&lt;5,"",LEFT(RIGHT(VLOOKUP(AA92,suvaha!$D$8:$H$158,4,FALSE),5),1))</f>
        <v/>
      </c>
      <c r="BO94" s="411"/>
      <c r="BP94" s="409" t="str">
        <f>IF(LEN(VLOOKUP(AA92,suvaha!$D$8:$H$158,4,FALSE))&lt;4,"",LEFT(RIGHT(VLOOKUP(AA92,suvaha!$D$8:$H$158,4,FALSE),4),1))</f>
        <v/>
      </c>
      <c r="BQ94" s="610"/>
      <c r="BR94" s="409" t="str">
        <f>IF(LEN(VLOOKUP(AA92,suvaha!$D$8:$H$158,4,FALSE))&lt;3,"",LEFT(RIGHT(VLOOKUP(AA92,suvaha!$D$8:$H$158,4,FALSE),3),1))</f>
        <v/>
      </c>
      <c r="BS94" s="411"/>
      <c r="BT94" s="409" t="str">
        <f>IF(LEN(VLOOKUP(AA92,suvaha!$D$8:$H$158,4,FALSE))&lt;2,"",LEFT(RIGHT(VLOOKUP(AA92,suvaha!$D$8:$H$158,4,FALSE),2),1))</f>
        <v/>
      </c>
      <c r="BU94" s="411"/>
      <c r="BV94" s="409" t="str">
        <f>IF(VLOOKUP(AA92,suvaha!$D$8:$H$85,4,FALSE)=0,"",IF(LEN(VLOOKUP(AA92,suvaha!$D$8:$H$158,4,FALSE))&lt;1,"",LEFT(RIGHT(VLOOKUP(AA92,suvaha!$D$8:$H$158,4,FALSE),1),1)))</f>
        <v/>
      </c>
      <c r="BW94" s="416"/>
      <c r="BX94" s="417"/>
      <c r="BY94" s="417"/>
      <c r="BZ94" s="417"/>
      <c r="CA94" s="417"/>
      <c r="CB94" s="417"/>
      <c r="CC94" s="417"/>
      <c r="CD94" s="417"/>
      <c r="CE94" s="417"/>
      <c r="CF94" s="417"/>
      <c r="CG94" s="242"/>
    </row>
    <row r="95" spans="1:85" ht="3" customHeight="1">
      <c r="A95" s="173"/>
      <c r="B95" s="671"/>
      <c r="C95" s="671"/>
      <c r="D95" s="671"/>
      <c r="E95" s="669"/>
      <c r="F95" s="669"/>
      <c r="G95" s="654"/>
      <c r="H95" s="656"/>
      <c r="I95" s="656"/>
      <c r="J95" s="656"/>
      <c r="K95" s="656"/>
      <c r="L95" s="656"/>
      <c r="M95" s="656"/>
      <c r="N95" s="656"/>
      <c r="O95" s="656"/>
      <c r="P95" s="656"/>
      <c r="Q95" s="656"/>
      <c r="R95" s="656"/>
      <c r="S95" s="656"/>
      <c r="T95" s="656"/>
      <c r="U95" s="656"/>
      <c r="V95" s="656"/>
      <c r="W95" s="656"/>
      <c r="X95" s="656"/>
      <c r="Y95" s="656"/>
      <c r="Z95" s="656"/>
      <c r="AA95" s="658"/>
      <c r="AB95" s="658"/>
      <c r="AC95" s="658"/>
      <c r="AD95" s="637"/>
      <c r="AE95" s="637"/>
      <c r="AF95" s="637"/>
      <c r="AG95" s="637"/>
      <c r="AH95" s="637"/>
      <c r="AI95" s="637"/>
      <c r="AJ95" s="637"/>
      <c r="AK95" s="637"/>
      <c r="AL95" s="637"/>
      <c r="AM95" s="637"/>
      <c r="AN95" s="637"/>
      <c r="AO95" s="637"/>
      <c r="AP95" s="637"/>
      <c r="AQ95" s="637"/>
      <c r="AR95" s="637"/>
      <c r="AS95" s="637"/>
      <c r="AT95" s="637"/>
      <c r="AU95" s="637"/>
      <c r="AV95" s="637"/>
      <c r="AW95" s="637"/>
      <c r="AX95" s="637"/>
      <c r="AY95" s="637"/>
      <c r="AZ95" s="637"/>
      <c r="BA95" s="638"/>
      <c r="BB95" s="638"/>
      <c r="BC95" s="638"/>
      <c r="BD95" s="638"/>
      <c r="BE95" s="638"/>
      <c r="BF95" s="638"/>
      <c r="BG95" s="638"/>
      <c r="BH95" s="638"/>
      <c r="BI95" s="638"/>
      <c r="BJ95" s="638"/>
      <c r="BK95" s="638"/>
      <c r="BL95" s="638"/>
      <c r="BM95" s="638"/>
      <c r="BN95" s="638"/>
      <c r="BO95" s="638"/>
      <c r="BP95" s="638"/>
      <c r="BQ95" s="638"/>
      <c r="BR95" s="270"/>
      <c r="BS95" s="270"/>
      <c r="BT95" s="270"/>
      <c r="BU95" s="270"/>
      <c r="BV95" s="270"/>
      <c r="BW95" s="418"/>
      <c r="BX95" s="270"/>
      <c r="BY95" s="270"/>
      <c r="BZ95" s="270"/>
      <c r="CA95" s="270"/>
      <c r="CB95" s="270"/>
      <c r="CC95" s="270"/>
      <c r="CD95" s="270"/>
      <c r="CE95" s="270"/>
      <c r="CF95" s="270"/>
      <c r="CG95" s="243"/>
    </row>
    <row r="96" spans="1:85" ht="3" customHeight="1">
      <c r="A96" s="173"/>
      <c r="B96" s="671"/>
      <c r="C96" s="671"/>
      <c r="D96" s="671"/>
      <c r="E96" s="669"/>
      <c r="F96" s="669"/>
      <c r="G96" s="654"/>
      <c r="H96" s="656"/>
      <c r="I96" s="656"/>
      <c r="J96" s="656"/>
      <c r="K96" s="656"/>
      <c r="L96" s="656"/>
      <c r="M96" s="656"/>
      <c r="N96" s="656"/>
      <c r="O96" s="656"/>
      <c r="P96" s="656"/>
      <c r="Q96" s="656"/>
      <c r="R96" s="656"/>
      <c r="S96" s="656"/>
      <c r="T96" s="656"/>
      <c r="U96" s="656"/>
      <c r="V96" s="656"/>
      <c r="W96" s="656"/>
      <c r="X96" s="656"/>
      <c r="Y96" s="656"/>
      <c r="Z96" s="656"/>
      <c r="AA96" s="658"/>
      <c r="AB96" s="658"/>
      <c r="AC96" s="658"/>
      <c r="AD96" s="617"/>
      <c r="AE96" s="617"/>
      <c r="AF96" s="617"/>
      <c r="AG96" s="617"/>
      <c r="AH96" s="617"/>
      <c r="AI96" s="617"/>
      <c r="AJ96" s="617"/>
      <c r="AK96" s="617"/>
      <c r="AL96" s="617"/>
      <c r="AM96" s="617"/>
      <c r="AN96" s="617"/>
      <c r="AO96" s="617"/>
      <c r="AP96" s="617"/>
      <c r="AQ96" s="617"/>
      <c r="AR96" s="617"/>
      <c r="AS96" s="617"/>
      <c r="AT96" s="617"/>
      <c r="AU96" s="617"/>
      <c r="AV96" s="617"/>
      <c r="AW96" s="617"/>
      <c r="AX96" s="617"/>
      <c r="AY96" s="617"/>
      <c r="AZ96" s="617"/>
      <c r="BA96" s="422"/>
      <c r="BB96" s="264"/>
      <c r="BC96" s="264"/>
      <c r="BD96" s="264"/>
      <c r="BE96" s="264"/>
      <c r="BF96" s="264"/>
      <c r="BG96" s="264"/>
      <c r="BH96" s="264"/>
      <c r="BI96" s="264"/>
      <c r="BJ96" s="421"/>
      <c r="BK96" s="264"/>
      <c r="BL96" s="264"/>
      <c r="BM96" s="264"/>
      <c r="BN96" s="264"/>
      <c r="BO96" s="264"/>
      <c r="BP96" s="264"/>
      <c r="BQ96" s="264"/>
      <c r="BR96" s="264"/>
      <c r="BS96" s="264"/>
      <c r="BT96" s="264"/>
      <c r="BU96" s="264"/>
      <c r="BV96" s="264"/>
      <c r="BW96" s="264"/>
      <c r="BX96" s="264"/>
      <c r="BY96" s="264"/>
      <c r="BZ96" s="264"/>
      <c r="CA96" s="264"/>
      <c r="CB96" s="264"/>
      <c r="CC96" s="264"/>
      <c r="CD96" s="264"/>
      <c r="CE96" s="264"/>
      <c r="CF96" s="264"/>
      <c r="CG96" s="241"/>
    </row>
    <row r="97" spans="1:85" ht="3" customHeight="1">
      <c r="A97" s="173"/>
      <c r="B97" s="671"/>
      <c r="C97" s="671"/>
      <c r="D97" s="671"/>
      <c r="E97" s="669"/>
      <c r="F97" s="669"/>
      <c r="G97" s="654"/>
      <c r="H97" s="656"/>
      <c r="I97" s="656"/>
      <c r="J97" s="656"/>
      <c r="K97" s="656"/>
      <c r="L97" s="656"/>
      <c r="M97" s="656"/>
      <c r="N97" s="656"/>
      <c r="O97" s="656"/>
      <c r="P97" s="656"/>
      <c r="Q97" s="656"/>
      <c r="R97" s="656"/>
      <c r="S97" s="656"/>
      <c r="T97" s="656"/>
      <c r="U97" s="656"/>
      <c r="V97" s="656"/>
      <c r="W97" s="656"/>
      <c r="X97" s="656"/>
      <c r="Y97" s="656"/>
      <c r="Z97" s="656"/>
      <c r="AA97" s="658"/>
      <c r="AB97" s="658"/>
      <c r="AC97" s="658"/>
      <c r="AD97" s="618"/>
      <c r="AE97" s="612"/>
      <c r="AF97" s="612"/>
      <c r="AG97" s="612"/>
      <c r="AH97" s="412"/>
      <c r="AI97" s="613"/>
      <c r="AJ97" s="613"/>
      <c r="AK97" s="613"/>
      <c r="AL97" s="613"/>
      <c r="AM97" s="613"/>
      <c r="AN97" s="610"/>
      <c r="AO97" s="614"/>
      <c r="AP97" s="614"/>
      <c r="AQ97" s="614"/>
      <c r="AR97" s="614"/>
      <c r="AS97" s="614"/>
      <c r="AT97" s="610"/>
      <c r="AU97" s="614"/>
      <c r="AV97" s="614"/>
      <c r="AW97" s="614"/>
      <c r="AX97" s="614"/>
      <c r="AY97" s="614"/>
      <c r="AZ97" s="619"/>
      <c r="BA97" s="423"/>
      <c r="BB97" s="417"/>
      <c r="BC97" s="417"/>
      <c r="BD97" s="417"/>
      <c r="BE97" s="417"/>
      <c r="BF97" s="417"/>
      <c r="BG97" s="417"/>
      <c r="BH97" s="417"/>
      <c r="BI97" s="417"/>
      <c r="BJ97" s="416"/>
      <c r="BK97" s="417"/>
      <c r="BL97" s="612"/>
      <c r="BM97" s="612"/>
      <c r="BN97" s="612"/>
      <c r="BO97" s="412"/>
      <c r="BP97" s="613"/>
      <c r="BQ97" s="613"/>
      <c r="BR97" s="613"/>
      <c r="BS97" s="613"/>
      <c r="BT97" s="613"/>
      <c r="BU97" s="610"/>
      <c r="BV97" s="614"/>
      <c r="BW97" s="614"/>
      <c r="BX97" s="614"/>
      <c r="BY97" s="614"/>
      <c r="BZ97" s="614"/>
      <c r="CA97" s="610"/>
      <c r="CB97" s="614"/>
      <c r="CC97" s="614"/>
      <c r="CD97" s="614"/>
      <c r="CE97" s="614"/>
      <c r="CF97" s="614"/>
      <c r="CG97" s="244"/>
    </row>
    <row r="98" spans="1:85" ht="15" customHeight="1">
      <c r="A98" s="173"/>
      <c r="B98" s="671"/>
      <c r="C98" s="671"/>
      <c r="D98" s="671"/>
      <c r="E98" s="669"/>
      <c r="F98" s="669"/>
      <c r="G98" s="654"/>
      <c r="H98" s="656"/>
      <c r="I98" s="656"/>
      <c r="J98" s="656"/>
      <c r="K98" s="656"/>
      <c r="L98" s="656"/>
      <c r="M98" s="656"/>
      <c r="N98" s="656"/>
      <c r="O98" s="656"/>
      <c r="P98" s="656"/>
      <c r="Q98" s="656"/>
      <c r="R98" s="656"/>
      <c r="S98" s="656"/>
      <c r="T98" s="656"/>
      <c r="U98" s="656"/>
      <c r="V98" s="656"/>
      <c r="W98" s="656"/>
      <c r="X98" s="656"/>
      <c r="Y98" s="656"/>
      <c r="Z98" s="656"/>
      <c r="AA98" s="658"/>
      <c r="AB98" s="658"/>
      <c r="AC98" s="658"/>
      <c r="AD98" s="618"/>
      <c r="AE98" s="409" t="str">
        <f>IF(LEN(VLOOKUP(AA92,suvaha!$D$8:$H$158,3,FALSE))&lt;11,"",LEFT(RIGHT(VLOOKUP(AA92,suvaha!$D$8:$H$158,3,FALSE),11),1))</f>
        <v/>
      </c>
      <c r="AF98" s="211"/>
      <c r="AG98" s="409" t="str">
        <f>IF(LEN(VLOOKUP(AA92,suvaha!$D$8:$H$158,3,FALSE))&lt;10,"",LEFT(RIGHT(VLOOKUP(AA92,suvaha!$D$8:$H$158,3,FALSE),10),1))</f>
        <v/>
      </c>
      <c r="AH98" s="411"/>
      <c r="AI98" s="409" t="str">
        <f>IF(LEN(VLOOKUP(AA92,suvaha!$D$8:$H$158,3,FALSE))&lt;9,"",LEFT(RIGHT(VLOOKUP(AA92,suvaha!$D$8:$H$158,3,FALSE),9),1))</f>
        <v/>
      </c>
      <c r="AJ98" s="211"/>
      <c r="AK98" s="409" t="str">
        <f>IF(LEN(VLOOKUP(AA92,suvaha!$D$8:$H$158,3,FALSE))&lt;8,"",LEFT(RIGHT(VLOOKUP(AA92,suvaha!$D$8:$H$158,3,FALSE),8),1))</f>
        <v/>
      </c>
      <c r="AL98" s="411"/>
      <c r="AM98" s="409" t="str">
        <f>IF(LEN(VLOOKUP(AA92,suvaha!$D$8:$H$158,3,FALSE))&lt;7,"",LEFT(RIGHT(VLOOKUP(AA92,suvaha!$D$8:$H$158,3,FALSE),7),1))</f>
        <v/>
      </c>
      <c r="AN98" s="610"/>
      <c r="AO98" s="409" t="str">
        <f>IF(LEN(VLOOKUP(AA92,suvaha!$D$8:$H$158,3,FALSE))&lt;6,"",LEFT(RIGHT(VLOOKUP(AA92,suvaha!$D$8:$H$158,3,FALSE),6),1))</f>
        <v/>
      </c>
      <c r="AP98" s="411"/>
      <c r="AQ98" s="409" t="str">
        <f>IF(LEN(VLOOKUP(AA92,suvaha!$D$8:$H$158,3,FALSE))&lt;5,"",LEFT(RIGHT(VLOOKUP(AA92,suvaha!$D$8:$H$158,3,FALSE),5),1))</f>
        <v/>
      </c>
      <c r="AR98" s="411"/>
      <c r="AS98" s="409" t="str">
        <f>IF(LEN(VLOOKUP(AA92,suvaha!$D$8:$H$158,3,FALSE))&lt;4,"",LEFT(RIGHT(VLOOKUP(AA92,suvaha!$D$8:$H$158,3,FALSE),4),1))</f>
        <v/>
      </c>
      <c r="AT98" s="610"/>
      <c r="AU98" s="409" t="str">
        <f>IF(LEN(VLOOKUP(AA92,suvaha!$D$8:$H$158,3,FALSE))&lt;3,"",LEFT(RIGHT(VLOOKUP(AA92,suvaha!$D$8:$H$158,3,FALSE),3),1))</f>
        <v/>
      </c>
      <c r="AV98" s="411"/>
      <c r="AW98" s="409" t="str">
        <f>IF(LEN(VLOOKUP(AA92,suvaha!$D$8:$H$158,3,FALSE))&lt;2,"",LEFT(RIGHT(VLOOKUP(AA92,suvaha!$D$8:$H$158,3,FALSE),2),1))</f>
        <v/>
      </c>
      <c r="AX98" s="411"/>
      <c r="AY98" s="409" t="str">
        <f>IF(VLOOKUP(AA92,suvaha!$D$8:$H$85,3,FALSE)=0,"",IF(LEN(VLOOKUP(AA92,suvaha!$D$8:$H$158,3,FALSE))&lt;1,"",LEFT(RIGHT(VLOOKUP(AA92,suvaha!$D$8:$H$158,3,FALSE),1),1)))</f>
        <v/>
      </c>
      <c r="AZ98" s="619"/>
      <c r="BA98" s="423"/>
      <c r="BB98" s="417"/>
      <c r="BC98" s="417"/>
      <c r="BD98" s="417"/>
      <c r="BE98" s="417"/>
      <c r="BF98" s="417"/>
      <c r="BG98" s="417"/>
      <c r="BH98" s="417"/>
      <c r="BI98" s="417"/>
      <c r="BJ98" s="416"/>
      <c r="BK98" s="417"/>
      <c r="BL98" s="409" t="str">
        <f>IF(LEN(VLOOKUP(AA92,suvaha!$D$8:$H$158,5,FALSE))&lt;11,"",LEFT(RIGHT(VLOOKUP(AA92,suvaha!$D$8:$H$158,5,FALSE),11),1))</f>
        <v/>
      </c>
      <c r="BM98" s="211"/>
      <c r="BN98" s="409" t="str">
        <f>IF(LEN(VLOOKUP(AA92,suvaha!$D$8:$H$158,5,FALSE))&lt;10,"",LEFT(RIGHT(VLOOKUP(AA92,suvaha!$D$8:$H$158,5,FALSE),10),1))</f>
        <v/>
      </c>
      <c r="BO98" s="411"/>
      <c r="BP98" s="409" t="str">
        <f>IF(LEN(VLOOKUP(AA92,suvaha!$D$8:$H$158,5,FALSE))&lt;9,"",LEFT(RIGHT(VLOOKUP(AA92,suvaha!$D$8:$H$158,5,FALSE),9),1))</f>
        <v/>
      </c>
      <c r="BQ98" s="211"/>
      <c r="BR98" s="409" t="str">
        <f>IF(LEN(VLOOKUP(AA92,suvaha!$D$8:$H$158,5,FALSE))&lt;8,"",LEFT(RIGHT(VLOOKUP(AA92,suvaha!$D$8:$H$158,5,FALSE),8),1))</f>
        <v/>
      </c>
      <c r="BS98" s="411"/>
      <c r="BT98" s="409" t="str">
        <f>IF(LEN(VLOOKUP(AA92,suvaha!$D$8:$H$158,5,FALSE))&lt;7,"",LEFT(RIGHT(VLOOKUP(AA92,suvaha!$D$8:$H$158,5,FALSE),7),1))</f>
        <v/>
      </c>
      <c r="BU98" s="610"/>
      <c r="BV98" s="409" t="str">
        <f>IF(LEN(VLOOKUP(AA92,suvaha!$D$8:$H$158,5,FALSE))&lt;6,"",LEFT(RIGHT(VLOOKUP(AA92,suvaha!$D$8:$H$158,5,FALSE),6),1))</f>
        <v/>
      </c>
      <c r="BW98" s="411"/>
      <c r="BX98" s="409" t="str">
        <f>IF(LEN(VLOOKUP(AA92,suvaha!$D$8:$H$158,5,FALSE))&lt;5,"",LEFT(RIGHT(VLOOKUP(AA92,suvaha!$D$8:$H$158,5,FALSE),5),1))</f>
        <v/>
      </c>
      <c r="BY98" s="411"/>
      <c r="BZ98" s="409" t="str">
        <f>IF(LEN(VLOOKUP(AA92,suvaha!$D$8:$H$158,5,FALSE))&lt;4,"",LEFT(RIGHT(VLOOKUP(AA92,suvaha!$D$8:$H$158,5,FALSE),4),1))</f>
        <v/>
      </c>
      <c r="CA98" s="610"/>
      <c r="CB98" s="409" t="str">
        <f>IF(LEN(VLOOKUP(AA92,suvaha!$D$8:$H$158,5,FALSE))&lt;3,"",LEFT(RIGHT(VLOOKUP(AA92,suvaha!$D$8:$H$158,5,FALSE),3),1))</f>
        <v/>
      </c>
      <c r="CC98" s="411"/>
      <c r="CD98" s="409" t="str">
        <f>IF(LEN(VLOOKUP(AA92,suvaha!$D$8:$H$158,5,FALSE))&lt;2,"",LEFT(RIGHT(VLOOKUP(AA92,suvaha!$D$8:$H$158,5,FALSE),2),1))</f>
        <v/>
      </c>
      <c r="CE98" s="411"/>
      <c r="CF98" s="409" t="str">
        <f>IF(VLOOKUP(AA92,suvaha!$D$8:$H$85,5,FALSE)=0,"",IF(LEN(VLOOKUP(AA92,suvaha!$D$8:$H$158,5,FALSE))&lt;1,"",LEFT(RIGHT(VLOOKUP(AA92,suvaha!$D$8:$H$158,5,FALSE),1),1)))</f>
        <v/>
      </c>
      <c r="CG98" s="244"/>
    </row>
    <row r="99" spans="1:85" ht="3" customHeight="1">
      <c r="A99" s="173"/>
      <c r="B99" s="671"/>
      <c r="C99" s="671"/>
      <c r="D99" s="671"/>
      <c r="E99" s="669"/>
      <c r="F99" s="669"/>
      <c r="G99" s="654"/>
      <c r="H99" s="656"/>
      <c r="I99" s="656"/>
      <c r="J99" s="656"/>
      <c r="K99" s="656"/>
      <c r="L99" s="656"/>
      <c r="M99" s="656"/>
      <c r="N99" s="656"/>
      <c r="O99" s="656"/>
      <c r="P99" s="656"/>
      <c r="Q99" s="656"/>
      <c r="R99" s="656"/>
      <c r="S99" s="656"/>
      <c r="T99" s="656"/>
      <c r="U99" s="656"/>
      <c r="V99" s="656"/>
      <c r="W99" s="656"/>
      <c r="X99" s="656"/>
      <c r="Y99" s="656"/>
      <c r="Z99" s="656"/>
      <c r="AA99" s="658"/>
      <c r="AB99" s="658"/>
      <c r="AC99" s="658"/>
      <c r="AD99" s="637"/>
      <c r="AE99" s="637"/>
      <c r="AF99" s="637"/>
      <c r="AG99" s="637"/>
      <c r="AH99" s="637"/>
      <c r="AI99" s="637"/>
      <c r="AJ99" s="637"/>
      <c r="AK99" s="637"/>
      <c r="AL99" s="637"/>
      <c r="AM99" s="637"/>
      <c r="AN99" s="637"/>
      <c r="AO99" s="637"/>
      <c r="AP99" s="637"/>
      <c r="AQ99" s="637"/>
      <c r="AR99" s="637"/>
      <c r="AS99" s="637"/>
      <c r="AT99" s="637"/>
      <c r="AU99" s="637"/>
      <c r="AV99" s="637"/>
      <c r="AW99" s="637"/>
      <c r="AX99" s="637"/>
      <c r="AY99" s="637"/>
      <c r="AZ99" s="637"/>
      <c r="BA99" s="424"/>
      <c r="BB99" s="270"/>
      <c r="BC99" s="270"/>
      <c r="BD99" s="270"/>
      <c r="BE99" s="270"/>
      <c r="BF99" s="270"/>
      <c r="BG99" s="270"/>
      <c r="BH99" s="270"/>
      <c r="BI99" s="270"/>
      <c r="BJ99" s="418"/>
      <c r="BK99" s="270"/>
      <c r="BL99" s="270"/>
      <c r="BM99" s="270"/>
      <c r="BN99" s="270"/>
      <c r="BO99" s="270"/>
      <c r="BP99" s="270"/>
      <c r="BQ99" s="270"/>
      <c r="BR99" s="270"/>
      <c r="BS99" s="270"/>
      <c r="BT99" s="270"/>
      <c r="BU99" s="270"/>
      <c r="BV99" s="270"/>
      <c r="BW99" s="270"/>
      <c r="BX99" s="270"/>
      <c r="BY99" s="270"/>
      <c r="BZ99" s="270"/>
      <c r="CA99" s="270"/>
      <c r="CB99" s="270"/>
      <c r="CC99" s="270"/>
      <c r="CD99" s="270"/>
      <c r="CE99" s="270"/>
      <c r="CF99" s="270"/>
      <c r="CG99" s="243"/>
    </row>
    <row r="100" spans="1:85" s="206" customFormat="1" ht="3" customHeight="1">
      <c r="A100" s="173"/>
      <c r="B100" s="671"/>
      <c r="C100" s="671"/>
      <c r="D100" s="671"/>
      <c r="E100" s="669" t="s">
        <v>778</v>
      </c>
      <c r="F100" s="669"/>
      <c r="G100" s="654"/>
      <c r="H100" s="656" t="str">
        <f>Index!C77</f>
        <v>Pôžičky v rámci podielovej účasti okrem prepojeným účtovným jednotkám (066A) - 096A</v>
      </c>
      <c r="I100" s="656"/>
      <c r="J100" s="656"/>
      <c r="K100" s="656"/>
      <c r="L100" s="656"/>
      <c r="M100" s="656"/>
      <c r="N100" s="656"/>
      <c r="O100" s="656"/>
      <c r="P100" s="656"/>
      <c r="Q100" s="656"/>
      <c r="R100" s="656"/>
      <c r="S100" s="656"/>
      <c r="T100" s="656"/>
      <c r="U100" s="656"/>
      <c r="V100" s="656"/>
      <c r="W100" s="656"/>
      <c r="X100" s="656"/>
      <c r="Y100" s="656"/>
      <c r="Z100" s="656"/>
      <c r="AA100" s="658" t="s">
        <v>802</v>
      </c>
      <c r="AB100" s="658"/>
      <c r="AC100" s="658"/>
      <c r="AD100" s="617"/>
      <c r="AE100" s="617"/>
      <c r="AF100" s="617"/>
      <c r="AG100" s="617"/>
      <c r="AH100" s="617"/>
      <c r="AI100" s="617"/>
      <c r="AJ100" s="617"/>
      <c r="AK100" s="617"/>
      <c r="AL100" s="617"/>
      <c r="AM100" s="617"/>
      <c r="AN100" s="617"/>
      <c r="AO100" s="617"/>
      <c r="AP100" s="617"/>
      <c r="AQ100" s="617"/>
      <c r="AR100" s="617"/>
      <c r="AS100" s="617"/>
      <c r="AT100" s="617"/>
      <c r="AU100" s="617"/>
      <c r="AV100" s="617"/>
      <c r="AW100" s="617"/>
      <c r="AX100" s="617"/>
      <c r="AY100" s="617"/>
      <c r="AZ100" s="617"/>
      <c r="BA100" s="659"/>
      <c r="BB100" s="659"/>
      <c r="BC100" s="659"/>
      <c r="BD100" s="659"/>
      <c r="BE100" s="659"/>
      <c r="BF100" s="659"/>
      <c r="BG100" s="659"/>
      <c r="BH100" s="659"/>
      <c r="BI100" s="659"/>
      <c r="BJ100" s="659"/>
      <c r="BK100" s="659"/>
      <c r="BL100" s="659"/>
      <c r="BM100" s="659"/>
      <c r="BN100" s="659"/>
      <c r="BO100" s="659"/>
      <c r="BP100" s="659"/>
      <c r="BQ100" s="659"/>
      <c r="BR100" s="264"/>
      <c r="BS100" s="264"/>
      <c r="BT100" s="264"/>
      <c r="BU100" s="264"/>
      <c r="BV100" s="264"/>
      <c r="BW100" s="421"/>
      <c r="BX100" s="264"/>
      <c r="BY100" s="264"/>
      <c r="BZ100" s="264"/>
      <c r="CA100" s="264"/>
      <c r="CB100" s="264"/>
      <c r="CC100" s="264"/>
      <c r="CD100" s="264"/>
      <c r="CE100" s="264"/>
      <c r="CF100" s="264"/>
      <c r="CG100" s="241"/>
    </row>
    <row r="101" spans="1:85" s="206" customFormat="1" ht="3" customHeight="1">
      <c r="A101" s="173"/>
      <c r="B101" s="671"/>
      <c r="C101" s="671"/>
      <c r="D101" s="671"/>
      <c r="E101" s="669"/>
      <c r="F101" s="669"/>
      <c r="G101" s="654"/>
      <c r="H101" s="656"/>
      <c r="I101" s="656"/>
      <c r="J101" s="656"/>
      <c r="K101" s="656"/>
      <c r="L101" s="656"/>
      <c r="M101" s="656"/>
      <c r="N101" s="656"/>
      <c r="O101" s="656"/>
      <c r="P101" s="656"/>
      <c r="Q101" s="656"/>
      <c r="R101" s="656"/>
      <c r="S101" s="656"/>
      <c r="T101" s="656"/>
      <c r="U101" s="656"/>
      <c r="V101" s="656"/>
      <c r="W101" s="656"/>
      <c r="X101" s="656"/>
      <c r="Y101" s="656"/>
      <c r="Z101" s="656"/>
      <c r="AA101" s="658"/>
      <c r="AB101" s="658"/>
      <c r="AC101" s="658"/>
      <c r="AD101" s="618"/>
      <c r="AE101" s="612"/>
      <c r="AF101" s="612"/>
      <c r="AG101" s="612"/>
      <c r="AH101" s="412"/>
      <c r="AI101" s="613"/>
      <c r="AJ101" s="613"/>
      <c r="AK101" s="613"/>
      <c r="AL101" s="613"/>
      <c r="AM101" s="613"/>
      <c r="AN101" s="610"/>
      <c r="AO101" s="614"/>
      <c r="AP101" s="614"/>
      <c r="AQ101" s="614"/>
      <c r="AR101" s="614"/>
      <c r="AS101" s="614"/>
      <c r="AT101" s="610"/>
      <c r="AU101" s="614"/>
      <c r="AV101" s="614"/>
      <c r="AW101" s="614"/>
      <c r="AX101" s="614"/>
      <c r="AY101" s="614"/>
      <c r="AZ101" s="619"/>
      <c r="BA101" s="618"/>
      <c r="BB101" s="612"/>
      <c r="BC101" s="612"/>
      <c r="BD101" s="612"/>
      <c r="BE101" s="412"/>
      <c r="BF101" s="613"/>
      <c r="BG101" s="613"/>
      <c r="BH101" s="613"/>
      <c r="BI101" s="613"/>
      <c r="BJ101" s="613"/>
      <c r="BK101" s="610"/>
      <c r="BL101" s="614"/>
      <c r="BM101" s="614"/>
      <c r="BN101" s="614"/>
      <c r="BO101" s="614"/>
      <c r="BP101" s="614"/>
      <c r="BQ101" s="610"/>
      <c r="BR101" s="614"/>
      <c r="BS101" s="614"/>
      <c r="BT101" s="614"/>
      <c r="BU101" s="614"/>
      <c r="BV101" s="614"/>
      <c r="BW101" s="416"/>
      <c r="BX101" s="417"/>
      <c r="BY101" s="417"/>
      <c r="BZ101" s="417"/>
      <c r="CA101" s="417"/>
      <c r="CB101" s="417"/>
      <c r="CC101" s="417"/>
      <c r="CD101" s="417"/>
      <c r="CE101" s="417"/>
      <c r="CF101" s="417"/>
      <c r="CG101" s="242"/>
    </row>
    <row r="102" spans="1:85" ht="15" customHeight="1">
      <c r="A102" s="173"/>
      <c r="B102" s="671"/>
      <c r="C102" s="671"/>
      <c r="D102" s="671"/>
      <c r="E102" s="669"/>
      <c r="F102" s="669"/>
      <c r="G102" s="654"/>
      <c r="H102" s="656"/>
      <c r="I102" s="656"/>
      <c r="J102" s="656"/>
      <c r="K102" s="656"/>
      <c r="L102" s="656"/>
      <c r="M102" s="656"/>
      <c r="N102" s="656"/>
      <c r="O102" s="656"/>
      <c r="P102" s="656"/>
      <c r="Q102" s="656"/>
      <c r="R102" s="656"/>
      <c r="S102" s="656"/>
      <c r="T102" s="656"/>
      <c r="U102" s="656"/>
      <c r="V102" s="656"/>
      <c r="W102" s="656"/>
      <c r="X102" s="656"/>
      <c r="Y102" s="656"/>
      <c r="Z102" s="656"/>
      <c r="AA102" s="658"/>
      <c r="AB102" s="658"/>
      <c r="AC102" s="658"/>
      <c r="AD102" s="618"/>
      <c r="AE102" s="409" t="str">
        <f>IF(LEN(VLOOKUP(AA100,suvaha!$D$8:$H$158,2,FALSE))&lt;11,"",LEFT(RIGHT(VLOOKUP(AA100,suvaha!$D$8:$H$158,2,FALSE),11),1))</f>
        <v/>
      </c>
      <c r="AF102" s="211"/>
      <c r="AG102" s="409" t="str">
        <f>IF(LEN(VLOOKUP(AA100,suvaha!$D$8:$H$158,2,FALSE))&lt;10,"",LEFT(RIGHT(VLOOKUP(AA100,suvaha!$D$8:$H$158,2,FALSE),10),1))</f>
        <v/>
      </c>
      <c r="AH102" s="411"/>
      <c r="AI102" s="409" t="str">
        <f>IF(LEN(VLOOKUP(AA100,suvaha!$D$8:$H$158,2,FALSE))&lt;9,"",LEFT(RIGHT(VLOOKUP(AA100,suvaha!$D$8:$H$158,2,FALSE),9),1))</f>
        <v/>
      </c>
      <c r="AJ102" s="211"/>
      <c r="AK102" s="409" t="str">
        <f>IF(LEN(VLOOKUP(AA100,suvaha!$D$8:$H$158,2,FALSE))&lt;8,"",LEFT(RIGHT(VLOOKUP(AA100,suvaha!$D$8:$H$158,2,FALSE),8),1))</f>
        <v/>
      </c>
      <c r="AL102" s="411"/>
      <c r="AM102" s="409" t="str">
        <f>IF(LEN(VLOOKUP(AA100,suvaha!$D$8:$H$158,2,FALSE))&lt;7,"",LEFT(RIGHT(VLOOKUP(AA100,suvaha!$D$8:$H$158,2,FALSE),7),1))</f>
        <v/>
      </c>
      <c r="AN102" s="610"/>
      <c r="AO102" s="409" t="str">
        <f>IF(LEN(VLOOKUP(AA100,suvaha!$D$8:$H$158,2,FALSE))&lt;6,"",LEFT(RIGHT(VLOOKUP(AA100,suvaha!$D$8:$H$158,2,FALSE),6),1))</f>
        <v/>
      </c>
      <c r="AP102" s="411"/>
      <c r="AQ102" s="409" t="str">
        <f>IF(LEN(VLOOKUP(AA100,suvaha!$D$8:$H$158,2,FALSE))&lt;5,"",LEFT(RIGHT(VLOOKUP(AA100,suvaha!$D$8:$H$158,2,FALSE),5),1))</f>
        <v/>
      </c>
      <c r="AR102" s="411"/>
      <c r="AS102" s="409" t="str">
        <f>IF(LEN(VLOOKUP(AA100,suvaha!$D$8:$H$158,2,FALSE))&lt;4,"",LEFT(RIGHT(VLOOKUP(AA100,suvaha!$D$8:$H$158,2,FALSE),4),1))</f>
        <v/>
      </c>
      <c r="AT102" s="610"/>
      <c r="AU102" s="409" t="str">
        <f>IF(LEN(VLOOKUP(AA100,suvaha!$D$8:$H$158,2,FALSE))&lt;3,"",LEFT(RIGHT(VLOOKUP(AA100,suvaha!$D$8:$H$158,2,FALSE),3),1))</f>
        <v/>
      </c>
      <c r="AV102" s="411"/>
      <c r="AW102" s="409" t="str">
        <f>IF(LEN(VLOOKUP(AA100,suvaha!$D$8:$H$158,2,FALSE))&lt;2,"",LEFT(RIGHT(VLOOKUP(AA100,suvaha!$D$8:$H$158,2,FALSE),2),1))</f>
        <v/>
      </c>
      <c r="AX102" s="411"/>
      <c r="AY102" s="409" t="str">
        <f>IF(VLOOKUP(AA100,suvaha!$D$8:$H$85,2,FALSE)=0,"",IF(LEN(VLOOKUP(AA100,suvaha!$D$8:$H$158,2,FALSE))&lt;1,"",LEFT(RIGHT(VLOOKUP(AA100,suvaha!$D$8:$H$158,2,FALSE),1),1)))</f>
        <v/>
      </c>
      <c r="AZ102" s="619"/>
      <c r="BA102" s="618"/>
      <c r="BB102" s="409" t="str">
        <f>IF(LEN(VLOOKUP(AA100,suvaha!$D$8:$H$158,4,FALSE))&lt;11,"",LEFT(RIGHT(VLOOKUP(AA100,suvaha!$D$8:$H$158,4,FALSE),11),1))</f>
        <v/>
      </c>
      <c r="BC102" s="211"/>
      <c r="BD102" s="409" t="str">
        <f>IF(LEN(VLOOKUP(AA100,suvaha!$D$8:$H$158,4,FALSE))&lt;10,"",LEFT(RIGHT(VLOOKUP(AA100,suvaha!$D$8:$H$158,4,FALSE),10),1))</f>
        <v/>
      </c>
      <c r="BE102" s="411"/>
      <c r="BF102" s="409" t="str">
        <f>IF(LEN(VLOOKUP(AA100,suvaha!$D$8:$H$158,4,FALSE))&lt;9,"",LEFT(RIGHT(VLOOKUP(AA100,suvaha!$D$8:$H$158,4,FALSE),9),1))</f>
        <v/>
      </c>
      <c r="BG102" s="211"/>
      <c r="BH102" s="409" t="str">
        <f>IF(LEN(VLOOKUP(AA100,suvaha!$D$8:$H$158,4,FALSE))&lt;8,"",LEFT(RIGHT(VLOOKUP(AA100,suvaha!$D$8:$H$158,4,FALSE),8),1))</f>
        <v/>
      </c>
      <c r="BI102" s="411"/>
      <c r="BJ102" s="409" t="str">
        <f>IF(LEN(VLOOKUP(AA100,suvaha!$D$8:$H$158,4,FALSE))&lt;7,"",LEFT(RIGHT(VLOOKUP(AA100,suvaha!$D$8:$H$158,4,FALSE),7),1))</f>
        <v/>
      </c>
      <c r="BK102" s="610"/>
      <c r="BL102" s="409" t="str">
        <f>IF(LEN(VLOOKUP(AA100,suvaha!$D$8:$H$158,4,FALSE))&lt;6,"",LEFT(RIGHT(VLOOKUP(AA100,suvaha!$D$8:$H$158,4,FALSE),6),1))</f>
        <v/>
      </c>
      <c r="BM102" s="411"/>
      <c r="BN102" s="409" t="str">
        <f>IF(LEN(VLOOKUP(AA100,suvaha!$D$8:$H$158,4,FALSE))&lt;5,"",LEFT(RIGHT(VLOOKUP(AA100,suvaha!$D$8:$H$158,4,FALSE),5),1))</f>
        <v/>
      </c>
      <c r="BO102" s="411"/>
      <c r="BP102" s="409" t="str">
        <f>IF(LEN(VLOOKUP(AA100,suvaha!$D$8:$H$158,4,FALSE))&lt;4,"",LEFT(RIGHT(VLOOKUP(AA100,suvaha!$D$8:$H$158,4,FALSE),4),1))</f>
        <v/>
      </c>
      <c r="BQ102" s="610"/>
      <c r="BR102" s="409" t="str">
        <f>IF(LEN(VLOOKUP(AA100,suvaha!$D$8:$H$158,4,FALSE))&lt;3,"",LEFT(RIGHT(VLOOKUP(AA100,suvaha!$D$8:$H$158,4,FALSE),3),1))</f>
        <v/>
      </c>
      <c r="BS102" s="411"/>
      <c r="BT102" s="409" t="str">
        <f>IF(LEN(VLOOKUP(AA100,suvaha!$D$8:$H$158,4,FALSE))&lt;2,"",LEFT(RIGHT(VLOOKUP(AA100,suvaha!$D$8:$H$158,4,FALSE),2),1))</f>
        <v/>
      </c>
      <c r="BU102" s="411"/>
      <c r="BV102" s="409" t="str">
        <f>IF(VLOOKUP(AA100,suvaha!$D$8:$H$85,4,FALSE)=0,"",IF(LEN(VLOOKUP(AA100,suvaha!$D$8:$H$158,4,FALSE))&lt;1,"",LEFT(RIGHT(VLOOKUP(AA100,suvaha!$D$8:$H$158,4,FALSE),1),1)))</f>
        <v/>
      </c>
      <c r="BW102" s="416"/>
      <c r="BX102" s="417"/>
      <c r="BY102" s="417"/>
      <c r="BZ102" s="417"/>
      <c r="CA102" s="417"/>
      <c r="CB102" s="417"/>
      <c r="CC102" s="417"/>
      <c r="CD102" s="417"/>
      <c r="CE102" s="417"/>
      <c r="CF102" s="417"/>
      <c r="CG102" s="242"/>
    </row>
    <row r="103" spans="1:85" ht="3" customHeight="1">
      <c r="A103" s="173"/>
      <c r="B103" s="671"/>
      <c r="C103" s="671"/>
      <c r="D103" s="671"/>
      <c r="E103" s="669"/>
      <c r="F103" s="669"/>
      <c r="G103" s="654"/>
      <c r="H103" s="656"/>
      <c r="I103" s="656"/>
      <c r="J103" s="656"/>
      <c r="K103" s="656"/>
      <c r="L103" s="656"/>
      <c r="M103" s="656"/>
      <c r="N103" s="656"/>
      <c r="O103" s="656"/>
      <c r="P103" s="656"/>
      <c r="Q103" s="656"/>
      <c r="R103" s="656"/>
      <c r="S103" s="656"/>
      <c r="T103" s="656"/>
      <c r="U103" s="656"/>
      <c r="V103" s="656"/>
      <c r="W103" s="656"/>
      <c r="X103" s="656"/>
      <c r="Y103" s="656"/>
      <c r="Z103" s="656"/>
      <c r="AA103" s="658"/>
      <c r="AB103" s="658"/>
      <c r="AC103" s="658"/>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7"/>
      <c r="AZ103" s="637"/>
      <c r="BA103" s="638"/>
      <c r="BB103" s="638"/>
      <c r="BC103" s="638"/>
      <c r="BD103" s="638"/>
      <c r="BE103" s="638"/>
      <c r="BF103" s="638"/>
      <c r="BG103" s="638"/>
      <c r="BH103" s="638"/>
      <c r="BI103" s="638"/>
      <c r="BJ103" s="638"/>
      <c r="BK103" s="638"/>
      <c r="BL103" s="638"/>
      <c r="BM103" s="638"/>
      <c r="BN103" s="638"/>
      <c r="BO103" s="638"/>
      <c r="BP103" s="638"/>
      <c r="BQ103" s="638"/>
      <c r="BR103" s="270"/>
      <c r="BS103" s="270"/>
      <c r="BT103" s="270"/>
      <c r="BU103" s="270"/>
      <c r="BV103" s="270"/>
      <c r="BW103" s="418"/>
      <c r="BX103" s="270"/>
      <c r="BY103" s="270"/>
      <c r="BZ103" s="270"/>
      <c r="CA103" s="270"/>
      <c r="CB103" s="270"/>
      <c r="CC103" s="270"/>
      <c r="CD103" s="270"/>
      <c r="CE103" s="270"/>
      <c r="CF103" s="270"/>
      <c r="CG103" s="243"/>
    </row>
    <row r="104" spans="1:85" ht="3" customHeight="1">
      <c r="A104" s="173"/>
      <c r="B104" s="671"/>
      <c r="C104" s="671"/>
      <c r="D104" s="671"/>
      <c r="E104" s="669"/>
      <c r="F104" s="669"/>
      <c r="G104" s="654"/>
      <c r="H104" s="656"/>
      <c r="I104" s="656"/>
      <c r="J104" s="656"/>
      <c r="K104" s="656"/>
      <c r="L104" s="656"/>
      <c r="M104" s="656"/>
      <c r="N104" s="656"/>
      <c r="O104" s="656"/>
      <c r="P104" s="656"/>
      <c r="Q104" s="656"/>
      <c r="R104" s="656"/>
      <c r="S104" s="656"/>
      <c r="T104" s="656"/>
      <c r="U104" s="656"/>
      <c r="V104" s="656"/>
      <c r="W104" s="656"/>
      <c r="X104" s="656"/>
      <c r="Y104" s="656"/>
      <c r="Z104" s="656"/>
      <c r="AA104" s="658"/>
      <c r="AB104" s="658"/>
      <c r="AC104" s="658"/>
      <c r="AD104" s="617"/>
      <c r="AE104" s="617"/>
      <c r="AF104" s="617"/>
      <c r="AG104" s="617"/>
      <c r="AH104" s="617"/>
      <c r="AI104" s="617"/>
      <c r="AJ104" s="617"/>
      <c r="AK104" s="617"/>
      <c r="AL104" s="617"/>
      <c r="AM104" s="617"/>
      <c r="AN104" s="617"/>
      <c r="AO104" s="617"/>
      <c r="AP104" s="617"/>
      <c r="AQ104" s="617"/>
      <c r="AR104" s="617"/>
      <c r="AS104" s="617"/>
      <c r="AT104" s="617"/>
      <c r="AU104" s="617"/>
      <c r="AV104" s="617"/>
      <c r="AW104" s="617"/>
      <c r="AX104" s="617"/>
      <c r="AY104" s="617"/>
      <c r="AZ104" s="617"/>
      <c r="BA104" s="422"/>
      <c r="BB104" s="264"/>
      <c r="BC104" s="264"/>
      <c r="BD104" s="264"/>
      <c r="BE104" s="264"/>
      <c r="BF104" s="264"/>
      <c r="BG104" s="264"/>
      <c r="BH104" s="264"/>
      <c r="BI104" s="264"/>
      <c r="BJ104" s="421"/>
      <c r="BK104" s="264"/>
      <c r="BL104" s="264"/>
      <c r="BM104" s="264"/>
      <c r="BN104" s="264"/>
      <c r="BO104" s="264"/>
      <c r="BP104" s="264"/>
      <c r="BQ104" s="264"/>
      <c r="BR104" s="264"/>
      <c r="BS104" s="264"/>
      <c r="BT104" s="264"/>
      <c r="BU104" s="264"/>
      <c r="BV104" s="264"/>
      <c r="BW104" s="264"/>
      <c r="BX104" s="264"/>
      <c r="BY104" s="264"/>
      <c r="BZ104" s="264"/>
      <c r="CA104" s="264"/>
      <c r="CB104" s="264"/>
      <c r="CC104" s="264"/>
      <c r="CD104" s="264"/>
      <c r="CE104" s="264"/>
      <c r="CF104" s="264"/>
      <c r="CG104" s="241"/>
    </row>
    <row r="105" spans="1:85" ht="3" customHeight="1">
      <c r="A105" s="173"/>
      <c r="B105" s="671"/>
      <c r="C105" s="671"/>
      <c r="D105" s="671"/>
      <c r="E105" s="669"/>
      <c r="F105" s="669"/>
      <c r="G105" s="654"/>
      <c r="H105" s="656"/>
      <c r="I105" s="656"/>
      <c r="J105" s="656"/>
      <c r="K105" s="656"/>
      <c r="L105" s="656"/>
      <c r="M105" s="656"/>
      <c r="N105" s="656"/>
      <c r="O105" s="656"/>
      <c r="P105" s="656"/>
      <c r="Q105" s="656"/>
      <c r="R105" s="656"/>
      <c r="S105" s="656"/>
      <c r="T105" s="656"/>
      <c r="U105" s="656"/>
      <c r="V105" s="656"/>
      <c r="W105" s="656"/>
      <c r="X105" s="656"/>
      <c r="Y105" s="656"/>
      <c r="Z105" s="656"/>
      <c r="AA105" s="658"/>
      <c r="AB105" s="658"/>
      <c r="AC105" s="658"/>
      <c r="AD105" s="618"/>
      <c r="AE105" s="612"/>
      <c r="AF105" s="612"/>
      <c r="AG105" s="612"/>
      <c r="AH105" s="412"/>
      <c r="AI105" s="613"/>
      <c r="AJ105" s="613"/>
      <c r="AK105" s="613"/>
      <c r="AL105" s="613"/>
      <c r="AM105" s="613"/>
      <c r="AN105" s="610"/>
      <c r="AO105" s="614"/>
      <c r="AP105" s="614"/>
      <c r="AQ105" s="614"/>
      <c r="AR105" s="614"/>
      <c r="AS105" s="614"/>
      <c r="AT105" s="610"/>
      <c r="AU105" s="614"/>
      <c r="AV105" s="614"/>
      <c r="AW105" s="614"/>
      <c r="AX105" s="614"/>
      <c r="AY105" s="614"/>
      <c r="AZ105" s="619"/>
      <c r="BA105" s="423"/>
      <c r="BB105" s="417"/>
      <c r="BC105" s="417"/>
      <c r="BD105" s="417"/>
      <c r="BE105" s="417"/>
      <c r="BF105" s="417"/>
      <c r="BG105" s="417"/>
      <c r="BH105" s="417"/>
      <c r="BI105" s="417"/>
      <c r="BJ105" s="416"/>
      <c r="BK105" s="417"/>
      <c r="BL105" s="612"/>
      <c r="BM105" s="612"/>
      <c r="BN105" s="612"/>
      <c r="BO105" s="412"/>
      <c r="BP105" s="613"/>
      <c r="BQ105" s="613"/>
      <c r="BR105" s="613"/>
      <c r="BS105" s="613"/>
      <c r="BT105" s="613"/>
      <c r="BU105" s="610"/>
      <c r="BV105" s="614"/>
      <c r="BW105" s="614"/>
      <c r="BX105" s="614"/>
      <c r="BY105" s="614"/>
      <c r="BZ105" s="614"/>
      <c r="CA105" s="610"/>
      <c r="CB105" s="614"/>
      <c r="CC105" s="614"/>
      <c r="CD105" s="614"/>
      <c r="CE105" s="614"/>
      <c r="CF105" s="614"/>
      <c r="CG105" s="244"/>
    </row>
    <row r="106" spans="1:85" ht="15" customHeight="1">
      <c r="A106" s="173"/>
      <c r="B106" s="671"/>
      <c r="C106" s="671"/>
      <c r="D106" s="671"/>
      <c r="E106" s="669"/>
      <c r="F106" s="669"/>
      <c r="G106" s="654"/>
      <c r="H106" s="656"/>
      <c r="I106" s="656"/>
      <c r="J106" s="656"/>
      <c r="K106" s="656"/>
      <c r="L106" s="656"/>
      <c r="M106" s="656"/>
      <c r="N106" s="656"/>
      <c r="O106" s="656"/>
      <c r="P106" s="656"/>
      <c r="Q106" s="656"/>
      <c r="R106" s="656"/>
      <c r="S106" s="656"/>
      <c r="T106" s="656"/>
      <c r="U106" s="656"/>
      <c r="V106" s="656"/>
      <c r="W106" s="656"/>
      <c r="X106" s="656"/>
      <c r="Y106" s="656"/>
      <c r="Z106" s="656"/>
      <c r="AA106" s="658"/>
      <c r="AB106" s="658"/>
      <c r="AC106" s="658"/>
      <c r="AD106" s="618"/>
      <c r="AE106" s="409" t="str">
        <f>IF(LEN(VLOOKUP(AA100,suvaha!$D$8:$H$158,3,FALSE))&lt;11,"",LEFT(RIGHT(VLOOKUP(AA100,suvaha!$D$8:$H$158,3,FALSE),11),1))</f>
        <v/>
      </c>
      <c r="AF106" s="211"/>
      <c r="AG106" s="409" t="str">
        <f>IF(LEN(VLOOKUP(AA100,suvaha!$D$8:$H$158,3,FALSE))&lt;10,"",LEFT(RIGHT(VLOOKUP(AA100,suvaha!$D$8:$H$158,3,FALSE),10),1))</f>
        <v/>
      </c>
      <c r="AH106" s="411"/>
      <c r="AI106" s="409" t="str">
        <f>IF(LEN(VLOOKUP(AA100,suvaha!$D$8:$H$158,3,FALSE))&lt;9,"",LEFT(RIGHT(VLOOKUP(AA100,suvaha!$D$8:$H$158,3,FALSE),9),1))</f>
        <v/>
      </c>
      <c r="AJ106" s="211"/>
      <c r="AK106" s="409" t="str">
        <f>IF(LEN(VLOOKUP(AA100,suvaha!$D$8:$H$158,3,FALSE))&lt;8,"",LEFT(RIGHT(VLOOKUP(AA100,suvaha!$D$8:$H$158,3,FALSE),8),1))</f>
        <v/>
      </c>
      <c r="AL106" s="411"/>
      <c r="AM106" s="409" t="str">
        <f>IF(LEN(VLOOKUP(AA100,suvaha!$D$8:$H$158,3,FALSE))&lt;7,"",LEFT(RIGHT(VLOOKUP(AA100,suvaha!$D$8:$H$158,3,FALSE),7),1))</f>
        <v/>
      </c>
      <c r="AN106" s="610"/>
      <c r="AO106" s="409" t="str">
        <f>IF(LEN(VLOOKUP(AA100,suvaha!$D$8:$H$158,3,FALSE))&lt;6,"",LEFT(RIGHT(VLOOKUP(AA100,suvaha!$D$8:$H$158,3,FALSE),6),1))</f>
        <v/>
      </c>
      <c r="AP106" s="411"/>
      <c r="AQ106" s="409" t="str">
        <f>IF(LEN(VLOOKUP(AA100,suvaha!$D$8:$H$158,3,FALSE))&lt;5,"",LEFT(RIGHT(VLOOKUP(AA100,suvaha!$D$8:$H$158,3,FALSE),5),1))</f>
        <v/>
      </c>
      <c r="AR106" s="411"/>
      <c r="AS106" s="409" t="str">
        <f>IF(LEN(VLOOKUP(AA100,suvaha!$D$8:$H$158,3,FALSE))&lt;4,"",LEFT(RIGHT(VLOOKUP(AA100,suvaha!$D$8:$H$158,3,FALSE),4),1))</f>
        <v/>
      </c>
      <c r="AT106" s="610"/>
      <c r="AU106" s="409" t="str">
        <f>IF(LEN(VLOOKUP(AA100,suvaha!$D$8:$H$158,3,FALSE))&lt;3,"",LEFT(RIGHT(VLOOKUP(AA100,suvaha!$D$8:$H$158,3,FALSE),3),1))</f>
        <v/>
      </c>
      <c r="AV106" s="411"/>
      <c r="AW106" s="409" t="str">
        <f>IF(LEN(VLOOKUP(AA100,suvaha!$D$8:$H$158,3,FALSE))&lt;2,"",LEFT(RIGHT(VLOOKUP(AA100,suvaha!$D$8:$H$158,3,FALSE),2),1))</f>
        <v/>
      </c>
      <c r="AX106" s="411"/>
      <c r="AY106" s="409" t="str">
        <f>IF(VLOOKUP(AA100,suvaha!$D$8:$H$85,3,FALSE)=0,"",IF(LEN(VLOOKUP(AA100,suvaha!$D$8:$H$158,3,FALSE))&lt;1,"",LEFT(RIGHT(VLOOKUP(AA100,suvaha!$D$8:$H$158,3,FALSE),1),1)))</f>
        <v/>
      </c>
      <c r="AZ106" s="619"/>
      <c r="BA106" s="423"/>
      <c r="BB106" s="417"/>
      <c r="BC106" s="417"/>
      <c r="BD106" s="417"/>
      <c r="BE106" s="417"/>
      <c r="BF106" s="417"/>
      <c r="BG106" s="417"/>
      <c r="BH106" s="417"/>
      <c r="BI106" s="417"/>
      <c r="BJ106" s="416"/>
      <c r="BK106" s="417"/>
      <c r="BL106" s="409" t="str">
        <f>IF(LEN(VLOOKUP(AA100,suvaha!$D$8:$H$158,5,FALSE))&lt;11,"",LEFT(RIGHT(VLOOKUP(AA100,suvaha!$D$8:$H$158,5,FALSE),11),1))</f>
        <v/>
      </c>
      <c r="BM106" s="211"/>
      <c r="BN106" s="409" t="str">
        <f>IF(LEN(VLOOKUP(AA100,suvaha!$D$8:$H$158,5,FALSE))&lt;10,"",LEFT(RIGHT(VLOOKUP(AA100,suvaha!$D$8:$H$158,5,FALSE),10),1))</f>
        <v/>
      </c>
      <c r="BO106" s="411"/>
      <c r="BP106" s="409" t="str">
        <f>IF(LEN(VLOOKUP(AA100,suvaha!$D$8:$H$158,5,FALSE))&lt;9,"",LEFT(RIGHT(VLOOKUP(AA100,suvaha!$D$8:$H$158,5,FALSE),9),1))</f>
        <v/>
      </c>
      <c r="BQ106" s="211"/>
      <c r="BR106" s="409" t="str">
        <f>IF(LEN(VLOOKUP(AA100,suvaha!$D$8:$H$158,5,FALSE))&lt;8,"",LEFT(RIGHT(VLOOKUP(AA100,suvaha!$D$8:$H$158,5,FALSE),8),1))</f>
        <v/>
      </c>
      <c r="BS106" s="411"/>
      <c r="BT106" s="409" t="str">
        <f>IF(LEN(VLOOKUP(AA100,suvaha!$D$8:$H$158,5,FALSE))&lt;7,"",LEFT(RIGHT(VLOOKUP(AA100,suvaha!$D$8:$H$158,5,FALSE),7),1))</f>
        <v/>
      </c>
      <c r="BU106" s="610"/>
      <c r="BV106" s="409" t="str">
        <f>IF(LEN(VLOOKUP(AA100,suvaha!$D$8:$H$158,5,FALSE))&lt;6,"",LEFT(RIGHT(VLOOKUP(AA100,suvaha!$D$8:$H$158,5,FALSE),6),1))</f>
        <v/>
      </c>
      <c r="BW106" s="411"/>
      <c r="BX106" s="409" t="str">
        <f>IF(LEN(VLOOKUP(AA100,suvaha!$D$8:$H$158,5,FALSE))&lt;5,"",LEFT(RIGHT(VLOOKUP(AA100,suvaha!$D$8:$H$158,5,FALSE),5),1))</f>
        <v/>
      </c>
      <c r="BY106" s="411"/>
      <c r="BZ106" s="409" t="str">
        <f>IF(LEN(VLOOKUP(AA100,suvaha!$D$8:$H$158,5,FALSE))&lt;4,"",LEFT(RIGHT(VLOOKUP(AA100,suvaha!$D$8:$H$158,5,FALSE),4),1))</f>
        <v/>
      </c>
      <c r="CA106" s="610"/>
      <c r="CB106" s="409" t="str">
        <f>IF(LEN(VLOOKUP(AA100,suvaha!$D$8:$H$158,5,FALSE))&lt;3,"",LEFT(RIGHT(VLOOKUP(AA100,suvaha!$D$8:$H$158,5,FALSE),3),1))</f>
        <v/>
      </c>
      <c r="CC106" s="411"/>
      <c r="CD106" s="409" t="str">
        <f>IF(LEN(VLOOKUP(AA100,suvaha!$D$8:$H$158,5,FALSE))&lt;2,"",LEFT(RIGHT(VLOOKUP(AA100,suvaha!$D$8:$H$158,5,FALSE),2),1))</f>
        <v/>
      </c>
      <c r="CE106" s="411"/>
      <c r="CF106" s="409" t="str">
        <f>IF(VLOOKUP(AA100,suvaha!$D$8:$H$85,5,FALSE)=0,"",IF(LEN(VLOOKUP(AA100,suvaha!$D$8:$H$158,5,FALSE))&lt;1,"",LEFT(RIGHT(VLOOKUP(AA100,suvaha!$D$8:$H$158,5,FALSE),1),1)))</f>
        <v/>
      </c>
      <c r="CG106" s="244"/>
    </row>
    <row r="107" spans="1:85" ht="3" customHeight="1">
      <c r="A107" s="173"/>
      <c r="B107" s="671"/>
      <c r="C107" s="671"/>
      <c r="D107" s="671"/>
      <c r="E107" s="669"/>
      <c r="F107" s="669"/>
      <c r="G107" s="654"/>
      <c r="H107" s="656"/>
      <c r="I107" s="656"/>
      <c r="J107" s="656"/>
      <c r="K107" s="656"/>
      <c r="L107" s="656"/>
      <c r="M107" s="656"/>
      <c r="N107" s="656"/>
      <c r="O107" s="656"/>
      <c r="P107" s="656"/>
      <c r="Q107" s="656"/>
      <c r="R107" s="656"/>
      <c r="S107" s="656"/>
      <c r="T107" s="656"/>
      <c r="U107" s="656"/>
      <c r="V107" s="656"/>
      <c r="W107" s="656"/>
      <c r="X107" s="656"/>
      <c r="Y107" s="656"/>
      <c r="Z107" s="656"/>
      <c r="AA107" s="658"/>
      <c r="AB107" s="658"/>
      <c r="AC107" s="658"/>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424"/>
      <c r="BB107" s="270"/>
      <c r="BC107" s="270"/>
      <c r="BD107" s="270"/>
      <c r="BE107" s="270"/>
      <c r="BF107" s="270"/>
      <c r="BG107" s="270"/>
      <c r="BH107" s="270"/>
      <c r="BI107" s="270"/>
      <c r="BJ107" s="418"/>
      <c r="BK107" s="270"/>
      <c r="BL107" s="270"/>
      <c r="BM107" s="270"/>
      <c r="BN107" s="270"/>
      <c r="BO107" s="270"/>
      <c r="BP107" s="270"/>
      <c r="BQ107" s="270"/>
      <c r="BR107" s="270"/>
      <c r="BS107" s="270"/>
      <c r="BT107" s="270"/>
      <c r="BU107" s="270"/>
      <c r="BV107" s="270"/>
      <c r="BW107" s="270"/>
      <c r="BX107" s="270"/>
      <c r="BY107" s="270"/>
      <c r="BZ107" s="270"/>
      <c r="CA107" s="270"/>
      <c r="CB107" s="270"/>
      <c r="CC107" s="270"/>
      <c r="CD107" s="270"/>
      <c r="CE107" s="270"/>
      <c r="CF107" s="270"/>
      <c r="CG107" s="243"/>
    </row>
    <row r="108" spans="1:85" s="206" customFormat="1" ht="3" customHeight="1">
      <c r="A108" s="173"/>
      <c r="B108" s="671"/>
      <c r="C108" s="671"/>
      <c r="D108" s="671"/>
      <c r="E108" s="669" t="s">
        <v>779</v>
      </c>
      <c r="F108" s="669"/>
      <c r="G108" s="654"/>
      <c r="H108" s="656" t="str">
        <f>Index!C78</f>
        <v>Ostatné pôžičky (067A) - /096A/</v>
      </c>
      <c r="I108" s="656"/>
      <c r="J108" s="656"/>
      <c r="K108" s="656"/>
      <c r="L108" s="656"/>
      <c r="M108" s="656"/>
      <c r="N108" s="656"/>
      <c r="O108" s="656"/>
      <c r="P108" s="656"/>
      <c r="Q108" s="656"/>
      <c r="R108" s="656"/>
      <c r="S108" s="656"/>
      <c r="T108" s="656"/>
      <c r="U108" s="656"/>
      <c r="V108" s="656"/>
      <c r="W108" s="656"/>
      <c r="X108" s="656"/>
      <c r="Y108" s="656"/>
      <c r="Z108" s="656"/>
      <c r="AA108" s="658" t="s">
        <v>803</v>
      </c>
      <c r="AB108" s="658"/>
      <c r="AC108" s="658"/>
      <c r="AD108" s="617"/>
      <c r="AE108" s="617"/>
      <c r="AF108" s="617"/>
      <c r="AG108" s="617"/>
      <c r="AH108" s="617"/>
      <c r="AI108" s="617"/>
      <c r="AJ108" s="617"/>
      <c r="AK108" s="617"/>
      <c r="AL108" s="617"/>
      <c r="AM108" s="617"/>
      <c r="AN108" s="617"/>
      <c r="AO108" s="617"/>
      <c r="AP108" s="617"/>
      <c r="AQ108" s="617"/>
      <c r="AR108" s="617"/>
      <c r="AS108" s="617"/>
      <c r="AT108" s="617"/>
      <c r="AU108" s="617"/>
      <c r="AV108" s="617"/>
      <c r="AW108" s="617"/>
      <c r="AX108" s="617"/>
      <c r="AY108" s="617"/>
      <c r="AZ108" s="617"/>
      <c r="BA108" s="659"/>
      <c r="BB108" s="659"/>
      <c r="BC108" s="659"/>
      <c r="BD108" s="659"/>
      <c r="BE108" s="659"/>
      <c r="BF108" s="659"/>
      <c r="BG108" s="659"/>
      <c r="BH108" s="659"/>
      <c r="BI108" s="659"/>
      <c r="BJ108" s="659"/>
      <c r="BK108" s="659"/>
      <c r="BL108" s="659"/>
      <c r="BM108" s="659"/>
      <c r="BN108" s="659"/>
      <c r="BO108" s="659"/>
      <c r="BP108" s="659"/>
      <c r="BQ108" s="659"/>
      <c r="BR108" s="264"/>
      <c r="BS108" s="264"/>
      <c r="BT108" s="264"/>
      <c r="BU108" s="264"/>
      <c r="BV108" s="264"/>
      <c r="BW108" s="421"/>
      <c r="BX108" s="264"/>
      <c r="BY108" s="264"/>
      <c r="BZ108" s="264"/>
      <c r="CA108" s="264"/>
      <c r="CB108" s="264"/>
      <c r="CC108" s="264"/>
      <c r="CD108" s="264"/>
      <c r="CE108" s="264"/>
      <c r="CF108" s="264"/>
      <c r="CG108" s="241"/>
    </row>
    <row r="109" spans="1:85" s="206" customFormat="1" ht="3" customHeight="1">
      <c r="A109" s="173"/>
      <c r="B109" s="671"/>
      <c r="C109" s="671"/>
      <c r="D109" s="671"/>
      <c r="E109" s="669"/>
      <c r="F109" s="669"/>
      <c r="G109" s="654"/>
      <c r="H109" s="656"/>
      <c r="I109" s="656"/>
      <c r="J109" s="656"/>
      <c r="K109" s="656"/>
      <c r="L109" s="656"/>
      <c r="M109" s="656"/>
      <c r="N109" s="656"/>
      <c r="O109" s="656"/>
      <c r="P109" s="656"/>
      <c r="Q109" s="656"/>
      <c r="R109" s="656"/>
      <c r="S109" s="656"/>
      <c r="T109" s="656"/>
      <c r="U109" s="656"/>
      <c r="V109" s="656"/>
      <c r="W109" s="656"/>
      <c r="X109" s="656"/>
      <c r="Y109" s="656"/>
      <c r="Z109" s="656"/>
      <c r="AA109" s="658"/>
      <c r="AB109" s="658"/>
      <c r="AC109" s="658"/>
      <c r="AD109" s="618"/>
      <c r="AE109" s="612"/>
      <c r="AF109" s="612"/>
      <c r="AG109" s="612"/>
      <c r="AH109" s="412"/>
      <c r="AI109" s="613"/>
      <c r="AJ109" s="613"/>
      <c r="AK109" s="613"/>
      <c r="AL109" s="613"/>
      <c r="AM109" s="613"/>
      <c r="AN109" s="610"/>
      <c r="AO109" s="614"/>
      <c r="AP109" s="614"/>
      <c r="AQ109" s="614"/>
      <c r="AR109" s="614"/>
      <c r="AS109" s="614"/>
      <c r="AT109" s="610"/>
      <c r="AU109" s="614"/>
      <c r="AV109" s="614"/>
      <c r="AW109" s="614"/>
      <c r="AX109" s="614"/>
      <c r="AY109" s="614"/>
      <c r="AZ109" s="619"/>
      <c r="BA109" s="618"/>
      <c r="BB109" s="612"/>
      <c r="BC109" s="612"/>
      <c r="BD109" s="612"/>
      <c r="BE109" s="412"/>
      <c r="BF109" s="613"/>
      <c r="BG109" s="613"/>
      <c r="BH109" s="613"/>
      <c r="BI109" s="613"/>
      <c r="BJ109" s="613"/>
      <c r="BK109" s="610"/>
      <c r="BL109" s="614"/>
      <c r="BM109" s="614"/>
      <c r="BN109" s="614"/>
      <c r="BO109" s="614"/>
      <c r="BP109" s="614"/>
      <c r="BQ109" s="610"/>
      <c r="BR109" s="614"/>
      <c r="BS109" s="614"/>
      <c r="BT109" s="614"/>
      <c r="BU109" s="614"/>
      <c r="BV109" s="614"/>
      <c r="BW109" s="416"/>
      <c r="BX109" s="417"/>
      <c r="BY109" s="417"/>
      <c r="BZ109" s="417"/>
      <c r="CA109" s="417"/>
      <c r="CB109" s="417"/>
      <c r="CC109" s="417"/>
      <c r="CD109" s="417"/>
      <c r="CE109" s="417"/>
      <c r="CF109" s="417"/>
      <c r="CG109" s="242"/>
    </row>
    <row r="110" spans="1:85" ht="15" customHeight="1">
      <c r="A110" s="173"/>
      <c r="B110" s="671"/>
      <c r="C110" s="671"/>
      <c r="D110" s="671"/>
      <c r="E110" s="669"/>
      <c r="F110" s="669"/>
      <c r="G110" s="654"/>
      <c r="H110" s="656"/>
      <c r="I110" s="656"/>
      <c r="J110" s="656"/>
      <c r="K110" s="656"/>
      <c r="L110" s="656"/>
      <c r="M110" s="656"/>
      <c r="N110" s="656"/>
      <c r="O110" s="656"/>
      <c r="P110" s="656"/>
      <c r="Q110" s="656"/>
      <c r="R110" s="656"/>
      <c r="S110" s="656"/>
      <c r="T110" s="656"/>
      <c r="U110" s="656"/>
      <c r="V110" s="656"/>
      <c r="W110" s="656"/>
      <c r="X110" s="656"/>
      <c r="Y110" s="656"/>
      <c r="Z110" s="656"/>
      <c r="AA110" s="658"/>
      <c r="AB110" s="658"/>
      <c r="AC110" s="658"/>
      <c r="AD110" s="618"/>
      <c r="AE110" s="409" t="str">
        <f>IF(LEN(VLOOKUP(AA108,suvaha!$D$8:$H$158,2,FALSE))&lt;11,"",LEFT(RIGHT(VLOOKUP(AA108,suvaha!$D$8:$H$158,2,FALSE),11),1))</f>
        <v/>
      </c>
      <c r="AF110" s="211"/>
      <c r="AG110" s="409" t="str">
        <f>IF(LEN(VLOOKUP(AA108,suvaha!$D$8:$H$158,2,FALSE))&lt;10,"",LEFT(RIGHT(VLOOKUP(AA108,suvaha!$D$8:$H$158,2,FALSE),10),1))</f>
        <v/>
      </c>
      <c r="AH110" s="411"/>
      <c r="AI110" s="409" t="str">
        <f>IF(LEN(VLOOKUP(AA108,suvaha!$D$8:$H$158,2,FALSE))&lt;9,"",LEFT(RIGHT(VLOOKUP(AA108,suvaha!$D$8:$H$158,2,FALSE),9),1))</f>
        <v/>
      </c>
      <c r="AJ110" s="211"/>
      <c r="AK110" s="409" t="str">
        <f>IF(LEN(VLOOKUP(AA108,suvaha!$D$8:$H$158,2,FALSE))&lt;8,"",LEFT(RIGHT(VLOOKUP(AA108,suvaha!$D$8:$H$158,2,FALSE),8),1))</f>
        <v/>
      </c>
      <c r="AL110" s="411"/>
      <c r="AM110" s="409" t="str">
        <f>IF(LEN(VLOOKUP(AA108,suvaha!$D$8:$H$158,2,FALSE))&lt;7,"",LEFT(RIGHT(VLOOKUP(AA108,suvaha!$D$8:$H$158,2,FALSE),7),1))</f>
        <v/>
      </c>
      <c r="AN110" s="610"/>
      <c r="AO110" s="409" t="str">
        <f>IF(LEN(VLOOKUP(AA108,suvaha!$D$8:$H$158,2,FALSE))&lt;6,"",LEFT(RIGHT(VLOOKUP(AA108,suvaha!$D$8:$H$158,2,FALSE),6),1))</f>
        <v/>
      </c>
      <c r="AP110" s="411"/>
      <c r="AQ110" s="409" t="str">
        <f>IF(LEN(VLOOKUP(AA108,suvaha!$D$8:$H$158,2,FALSE))&lt;5,"",LEFT(RIGHT(VLOOKUP(AA108,suvaha!$D$8:$H$158,2,FALSE),5),1))</f>
        <v/>
      </c>
      <c r="AR110" s="411"/>
      <c r="AS110" s="409" t="str">
        <f>IF(LEN(VLOOKUP(AA108,suvaha!$D$8:$H$158,2,FALSE))&lt;4,"",LEFT(RIGHT(VLOOKUP(AA108,suvaha!$D$8:$H$158,2,FALSE),4),1))</f>
        <v/>
      </c>
      <c r="AT110" s="610"/>
      <c r="AU110" s="409" t="str">
        <f>IF(LEN(VLOOKUP(AA108,suvaha!$D$8:$H$158,2,FALSE))&lt;3,"",LEFT(RIGHT(VLOOKUP(AA108,suvaha!$D$8:$H$158,2,FALSE),3),1))</f>
        <v/>
      </c>
      <c r="AV110" s="411"/>
      <c r="AW110" s="409" t="str">
        <f>IF(LEN(VLOOKUP(AA108,suvaha!$D$8:$H$158,2,FALSE))&lt;2,"",LEFT(RIGHT(VLOOKUP(AA108,suvaha!$D$8:$H$158,2,FALSE),2),1))</f>
        <v/>
      </c>
      <c r="AX110" s="411"/>
      <c r="AY110" s="409" t="str">
        <f>IF(VLOOKUP(AA108,suvaha!$D$8:$H$85,2,FALSE)=0,"",IF(LEN(VLOOKUP(AA108,suvaha!$D$8:$H$158,2,FALSE))&lt;1,"",LEFT(RIGHT(VLOOKUP(AA108,suvaha!$D$8:$H$158,2,FALSE),1),1)))</f>
        <v/>
      </c>
      <c r="AZ110" s="619"/>
      <c r="BA110" s="618"/>
      <c r="BB110" s="409" t="str">
        <f>IF(LEN(VLOOKUP(AA108,suvaha!$D$8:$H$158,4,FALSE))&lt;11,"",LEFT(RIGHT(VLOOKUP(AA108,suvaha!$D$8:$H$158,4,FALSE),11),1))</f>
        <v/>
      </c>
      <c r="BC110" s="211"/>
      <c r="BD110" s="409" t="str">
        <f>IF(LEN(VLOOKUP(AA108,suvaha!$D$8:$H$158,4,FALSE))&lt;10,"",LEFT(RIGHT(VLOOKUP(AA108,suvaha!$D$8:$H$158,4,FALSE),10),1))</f>
        <v/>
      </c>
      <c r="BE110" s="411"/>
      <c r="BF110" s="409" t="str">
        <f>IF(LEN(VLOOKUP(AA108,suvaha!$D$8:$H$158,4,FALSE))&lt;9,"",LEFT(RIGHT(VLOOKUP(AA108,suvaha!$D$8:$H$158,4,FALSE),9),1))</f>
        <v/>
      </c>
      <c r="BG110" s="211"/>
      <c r="BH110" s="409" t="str">
        <f>IF(LEN(VLOOKUP(AA108,suvaha!$D$8:$H$158,4,FALSE))&lt;8,"",LEFT(RIGHT(VLOOKUP(AA108,suvaha!$D$8:$H$158,4,FALSE),8),1))</f>
        <v/>
      </c>
      <c r="BI110" s="411"/>
      <c r="BJ110" s="409" t="str">
        <f>IF(LEN(VLOOKUP(AA108,suvaha!$D$8:$H$158,4,FALSE))&lt;7,"",LEFT(RIGHT(VLOOKUP(AA108,suvaha!$D$8:$H$158,4,FALSE),7),1))</f>
        <v/>
      </c>
      <c r="BK110" s="610"/>
      <c r="BL110" s="409" t="str">
        <f>IF(LEN(VLOOKUP(AA108,suvaha!$D$8:$H$158,4,FALSE))&lt;6,"",LEFT(RIGHT(VLOOKUP(AA108,suvaha!$D$8:$H$158,4,FALSE),6),1))</f>
        <v/>
      </c>
      <c r="BM110" s="411"/>
      <c r="BN110" s="409" t="str">
        <f>IF(LEN(VLOOKUP(AA108,suvaha!$D$8:$H$158,4,FALSE))&lt;5,"",LEFT(RIGHT(VLOOKUP(AA108,suvaha!$D$8:$H$158,4,FALSE),5),1))</f>
        <v/>
      </c>
      <c r="BO110" s="411"/>
      <c r="BP110" s="409" t="str">
        <f>IF(LEN(VLOOKUP(AA108,suvaha!$D$8:$H$158,4,FALSE))&lt;4,"",LEFT(RIGHT(VLOOKUP(AA108,suvaha!$D$8:$H$158,4,FALSE),4),1))</f>
        <v/>
      </c>
      <c r="BQ110" s="610"/>
      <c r="BR110" s="409" t="str">
        <f>IF(LEN(VLOOKUP(AA108,suvaha!$D$8:$H$158,4,FALSE))&lt;3,"",LEFT(RIGHT(VLOOKUP(AA108,suvaha!$D$8:$H$158,4,FALSE),3),1))</f>
        <v/>
      </c>
      <c r="BS110" s="411"/>
      <c r="BT110" s="409" t="str">
        <f>IF(LEN(VLOOKUP(AA108,suvaha!$D$8:$H$158,4,FALSE))&lt;2,"",LEFT(RIGHT(VLOOKUP(AA108,suvaha!$D$8:$H$158,4,FALSE),2),1))</f>
        <v/>
      </c>
      <c r="BU110" s="411"/>
      <c r="BV110" s="409" t="str">
        <f>IF(VLOOKUP(AA108,suvaha!$D$8:$H$85,4,FALSE)=0,"",IF(LEN(VLOOKUP(AA108,suvaha!$D$8:$H$158,4,FALSE))&lt;1,"",LEFT(RIGHT(VLOOKUP(AA108,suvaha!$D$8:$H$158,4,FALSE),1),1)))</f>
        <v/>
      </c>
      <c r="BW110" s="416"/>
      <c r="BX110" s="417"/>
      <c r="BY110" s="417"/>
      <c r="BZ110" s="417"/>
      <c r="CA110" s="417"/>
      <c r="CB110" s="417"/>
      <c r="CC110" s="417"/>
      <c r="CD110" s="417"/>
      <c r="CE110" s="417"/>
      <c r="CF110" s="417"/>
      <c r="CG110" s="242"/>
    </row>
    <row r="111" spans="1:85" ht="3" customHeight="1">
      <c r="A111" s="173"/>
      <c r="B111" s="671"/>
      <c r="C111" s="671"/>
      <c r="D111" s="671"/>
      <c r="E111" s="669"/>
      <c r="F111" s="669"/>
      <c r="G111" s="654"/>
      <c r="H111" s="656"/>
      <c r="I111" s="656"/>
      <c r="J111" s="656"/>
      <c r="K111" s="656"/>
      <c r="L111" s="656"/>
      <c r="M111" s="656"/>
      <c r="N111" s="656"/>
      <c r="O111" s="656"/>
      <c r="P111" s="656"/>
      <c r="Q111" s="656"/>
      <c r="R111" s="656"/>
      <c r="S111" s="656"/>
      <c r="T111" s="656"/>
      <c r="U111" s="656"/>
      <c r="V111" s="656"/>
      <c r="W111" s="656"/>
      <c r="X111" s="656"/>
      <c r="Y111" s="656"/>
      <c r="Z111" s="656"/>
      <c r="AA111" s="658"/>
      <c r="AB111" s="658"/>
      <c r="AC111" s="658"/>
      <c r="AD111" s="637"/>
      <c r="AE111" s="637"/>
      <c r="AF111" s="637"/>
      <c r="AG111" s="637"/>
      <c r="AH111" s="637"/>
      <c r="AI111" s="637"/>
      <c r="AJ111" s="637"/>
      <c r="AK111" s="637"/>
      <c r="AL111" s="637"/>
      <c r="AM111" s="637"/>
      <c r="AN111" s="637"/>
      <c r="AO111" s="637"/>
      <c r="AP111" s="637"/>
      <c r="AQ111" s="637"/>
      <c r="AR111" s="637"/>
      <c r="AS111" s="637"/>
      <c r="AT111" s="637"/>
      <c r="AU111" s="637"/>
      <c r="AV111" s="637"/>
      <c r="AW111" s="637"/>
      <c r="AX111" s="637"/>
      <c r="AY111" s="637"/>
      <c r="AZ111" s="637"/>
      <c r="BA111" s="638"/>
      <c r="BB111" s="638"/>
      <c r="BC111" s="638"/>
      <c r="BD111" s="638"/>
      <c r="BE111" s="638"/>
      <c r="BF111" s="638"/>
      <c r="BG111" s="638"/>
      <c r="BH111" s="638"/>
      <c r="BI111" s="638"/>
      <c r="BJ111" s="638"/>
      <c r="BK111" s="638"/>
      <c r="BL111" s="638"/>
      <c r="BM111" s="638"/>
      <c r="BN111" s="638"/>
      <c r="BO111" s="638"/>
      <c r="BP111" s="638"/>
      <c r="BQ111" s="638"/>
      <c r="BR111" s="270"/>
      <c r="BS111" s="270"/>
      <c r="BT111" s="270"/>
      <c r="BU111" s="270"/>
      <c r="BV111" s="270"/>
      <c r="BW111" s="418"/>
      <c r="BX111" s="270"/>
      <c r="BY111" s="270"/>
      <c r="BZ111" s="270"/>
      <c r="CA111" s="270"/>
      <c r="CB111" s="270"/>
      <c r="CC111" s="270"/>
      <c r="CD111" s="270"/>
      <c r="CE111" s="270"/>
      <c r="CF111" s="270"/>
      <c r="CG111" s="243"/>
    </row>
    <row r="112" spans="1:85" ht="3" customHeight="1">
      <c r="A112" s="173"/>
      <c r="B112" s="671"/>
      <c r="C112" s="671"/>
      <c r="D112" s="671"/>
      <c r="E112" s="669"/>
      <c r="F112" s="669"/>
      <c r="G112" s="654"/>
      <c r="H112" s="656"/>
      <c r="I112" s="656"/>
      <c r="J112" s="656"/>
      <c r="K112" s="656"/>
      <c r="L112" s="656"/>
      <c r="M112" s="656"/>
      <c r="N112" s="656"/>
      <c r="O112" s="656"/>
      <c r="P112" s="656"/>
      <c r="Q112" s="656"/>
      <c r="R112" s="656"/>
      <c r="S112" s="656"/>
      <c r="T112" s="656"/>
      <c r="U112" s="656"/>
      <c r="V112" s="656"/>
      <c r="W112" s="656"/>
      <c r="X112" s="656"/>
      <c r="Y112" s="656"/>
      <c r="Z112" s="656"/>
      <c r="AA112" s="658"/>
      <c r="AB112" s="658"/>
      <c r="AC112" s="658"/>
      <c r="AD112" s="617"/>
      <c r="AE112" s="617"/>
      <c r="AF112" s="617"/>
      <c r="AG112" s="617"/>
      <c r="AH112" s="617"/>
      <c r="AI112" s="617"/>
      <c r="AJ112" s="617"/>
      <c r="AK112" s="617"/>
      <c r="AL112" s="617"/>
      <c r="AM112" s="617"/>
      <c r="AN112" s="617"/>
      <c r="AO112" s="617"/>
      <c r="AP112" s="617"/>
      <c r="AQ112" s="617"/>
      <c r="AR112" s="617"/>
      <c r="AS112" s="617"/>
      <c r="AT112" s="617"/>
      <c r="AU112" s="617"/>
      <c r="AV112" s="617"/>
      <c r="AW112" s="617"/>
      <c r="AX112" s="617"/>
      <c r="AY112" s="617"/>
      <c r="AZ112" s="617"/>
      <c r="BA112" s="422"/>
      <c r="BB112" s="264"/>
      <c r="BC112" s="264"/>
      <c r="BD112" s="264"/>
      <c r="BE112" s="264"/>
      <c r="BF112" s="264"/>
      <c r="BG112" s="264"/>
      <c r="BH112" s="264"/>
      <c r="BI112" s="264"/>
      <c r="BJ112" s="421"/>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41"/>
    </row>
    <row r="113" spans="1:86" ht="3" customHeight="1">
      <c r="A113" s="173"/>
      <c r="B113" s="671"/>
      <c r="C113" s="671"/>
      <c r="D113" s="671"/>
      <c r="E113" s="669"/>
      <c r="F113" s="669"/>
      <c r="G113" s="654"/>
      <c r="H113" s="656"/>
      <c r="I113" s="656"/>
      <c r="J113" s="656"/>
      <c r="K113" s="656"/>
      <c r="L113" s="656"/>
      <c r="M113" s="656"/>
      <c r="N113" s="656"/>
      <c r="O113" s="656"/>
      <c r="P113" s="656"/>
      <c r="Q113" s="656"/>
      <c r="R113" s="656"/>
      <c r="S113" s="656"/>
      <c r="T113" s="656"/>
      <c r="U113" s="656"/>
      <c r="V113" s="656"/>
      <c r="W113" s="656"/>
      <c r="X113" s="656"/>
      <c r="Y113" s="656"/>
      <c r="Z113" s="656"/>
      <c r="AA113" s="658"/>
      <c r="AB113" s="658"/>
      <c r="AC113" s="658"/>
      <c r="AD113" s="618"/>
      <c r="AE113" s="612"/>
      <c r="AF113" s="612"/>
      <c r="AG113" s="612"/>
      <c r="AH113" s="412"/>
      <c r="AI113" s="613"/>
      <c r="AJ113" s="613"/>
      <c r="AK113" s="613"/>
      <c r="AL113" s="613"/>
      <c r="AM113" s="613"/>
      <c r="AN113" s="610"/>
      <c r="AO113" s="614"/>
      <c r="AP113" s="614"/>
      <c r="AQ113" s="614"/>
      <c r="AR113" s="614"/>
      <c r="AS113" s="614"/>
      <c r="AT113" s="610"/>
      <c r="AU113" s="614"/>
      <c r="AV113" s="614"/>
      <c r="AW113" s="614"/>
      <c r="AX113" s="614"/>
      <c r="AY113" s="614"/>
      <c r="AZ113" s="619"/>
      <c r="BA113" s="423"/>
      <c r="BB113" s="417"/>
      <c r="BC113" s="417"/>
      <c r="BD113" s="417"/>
      <c r="BE113" s="417"/>
      <c r="BF113" s="417"/>
      <c r="BG113" s="417"/>
      <c r="BH113" s="417"/>
      <c r="BI113" s="417"/>
      <c r="BJ113" s="416"/>
      <c r="BK113" s="417"/>
      <c r="BL113" s="612"/>
      <c r="BM113" s="612"/>
      <c r="BN113" s="612"/>
      <c r="BO113" s="412"/>
      <c r="BP113" s="613"/>
      <c r="BQ113" s="613"/>
      <c r="BR113" s="613"/>
      <c r="BS113" s="613"/>
      <c r="BT113" s="613"/>
      <c r="BU113" s="610"/>
      <c r="BV113" s="614"/>
      <c r="BW113" s="614"/>
      <c r="BX113" s="614"/>
      <c r="BY113" s="614"/>
      <c r="BZ113" s="614"/>
      <c r="CA113" s="610"/>
      <c r="CB113" s="614"/>
      <c r="CC113" s="614"/>
      <c r="CD113" s="614"/>
      <c r="CE113" s="614"/>
      <c r="CF113" s="614"/>
      <c r="CG113" s="244"/>
    </row>
    <row r="114" spans="1:86" ht="15" customHeight="1">
      <c r="A114" s="173"/>
      <c r="B114" s="671"/>
      <c r="C114" s="671"/>
      <c r="D114" s="671"/>
      <c r="E114" s="669"/>
      <c r="F114" s="669"/>
      <c r="G114" s="654"/>
      <c r="H114" s="656"/>
      <c r="I114" s="656"/>
      <c r="J114" s="656"/>
      <c r="K114" s="656"/>
      <c r="L114" s="656"/>
      <c r="M114" s="656"/>
      <c r="N114" s="656"/>
      <c r="O114" s="656"/>
      <c r="P114" s="656"/>
      <c r="Q114" s="656"/>
      <c r="R114" s="656"/>
      <c r="S114" s="656"/>
      <c r="T114" s="656"/>
      <c r="U114" s="656"/>
      <c r="V114" s="656"/>
      <c r="W114" s="656"/>
      <c r="X114" s="656"/>
      <c r="Y114" s="656"/>
      <c r="Z114" s="656"/>
      <c r="AA114" s="658"/>
      <c r="AB114" s="658"/>
      <c r="AC114" s="658"/>
      <c r="AD114" s="618"/>
      <c r="AE114" s="409" t="str">
        <f>IF(LEN(VLOOKUP(AA108,suvaha!$D$8:$H$158,3,FALSE))&lt;11,"",LEFT(RIGHT(VLOOKUP(AA108,suvaha!$D$8:$H$158,3,FALSE),11),1))</f>
        <v/>
      </c>
      <c r="AF114" s="211"/>
      <c r="AG114" s="409" t="str">
        <f>IF(LEN(VLOOKUP(AA108,suvaha!$D$8:$H$158,3,FALSE))&lt;10,"",LEFT(RIGHT(VLOOKUP(AA108,suvaha!$D$8:$H$158,3,FALSE),10),1))</f>
        <v/>
      </c>
      <c r="AH114" s="411"/>
      <c r="AI114" s="409" t="str">
        <f>IF(LEN(VLOOKUP(AA108,suvaha!$D$8:$H$158,3,FALSE))&lt;9,"",LEFT(RIGHT(VLOOKUP(AA108,suvaha!$D$8:$H$158,3,FALSE),9),1))</f>
        <v/>
      </c>
      <c r="AJ114" s="211"/>
      <c r="AK114" s="409" t="str">
        <f>IF(LEN(VLOOKUP(AA108,suvaha!$D$8:$H$158,3,FALSE))&lt;8,"",LEFT(RIGHT(VLOOKUP(AA108,suvaha!$D$8:$H$158,3,FALSE),8),1))</f>
        <v/>
      </c>
      <c r="AL114" s="411"/>
      <c r="AM114" s="409" t="str">
        <f>IF(LEN(VLOOKUP(AA108,suvaha!$D$8:$H$158,3,FALSE))&lt;7,"",LEFT(RIGHT(VLOOKUP(AA108,suvaha!$D$8:$H$158,3,FALSE),7),1))</f>
        <v/>
      </c>
      <c r="AN114" s="610"/>
      <c r="AO114" s="409" t="str">
        <f>IF(LEN(VLOOKUP(AA108,suvaha!$D$8:$H$158,3,FALSE))&lt;6,"",LEFT(RIGHT(VLOOKUP(AA108,suvaha!$D$8:$H$158,3,FALSE),6),1))</f>
        <v/>
      </c>
      <c r="AP114" s="411"/>
      <c r="AQ114" s="409" t="str">
        <f>IF(LEN(VLOOKUP(AA108,suvaha!$D$8:$H$158,3,FALSE))&lt;5,"",LEFT(RIGHT(VLOOKUP(AA108,suvaha!$D$8:$H$158,3,FALSE),5),1))</f>
        <v/>
      </c>
      <c r="AR114" s="411"/>
      <c r="AS114" s="409" t="str">
        <f>IF(LEN(VLOOKUP(AA108,suvaha!$D$8:$H$158,3,FALSE))&lt;4,"",LEFT(RIGHT(VLOOKUP(AA108,suvaha!$D$8:$H$158,3,FALSE),4),1))</f>
        <v/>
      </c>
      <c r="AT114" s="610"/>
      <c r="AU114" s="409" t="str">
        <f>IF(LEN(VLOOKUP(AA108,suvaha!$D$8:$H$158,3,FALSE))&lt;3,"",LEFT(RIGHT(VLOOKUP(AA108,suvaha!$D$8:$H$158,3,FALSE),3),1))</f>
        <v/>
      </c>
      <c r="AV114" s="411"/>
      <c r="AW114" s="409" t="str">
        <f>IF(LEN(VLOOKUP(AA108,suvaha!$D$8:$H$158,3,FALSE))&lt;2,"",LEFT(RIGHT(VLOOKUP(AA108,suvaha!$D$8:$H$158,3,FALSE),2),1))</f>
        <v/>
      </c>
      <c r="AX114" s="411"/>
      <c r="AY114" s="409" t="str">
        <f>IF(VLOOKUP(AA108,suvaha!$D$8:$H$85,3,FALSE)=0,"",IF(LEN(VLOOKUP(AA108,suvaha!$D$8:$H$158,3,FALSE))&lt;1,"",LEFT(RIGHT(VLOOKUP(AA108,suvaha!$D$8:$H$158,3,FALSE),1),1)))</f>
        <v/>
      </c>
      <c r="AZ114" s="619"/>
      <c r="BA114" s="423"/>
      <c r="BB114" s="417"/>
      <c r="BC114" s="417"/>
      <c r="BD114" s="417"/>
      <c r="BE114" s="417"/>
      <c r="BF114" s="417"/>
      <c r="BG114" s="417"/>
      <c r="BH114" s="417"/>
      <c r="BI114" s="417"/>
      <c r="BJ114" s="416"/>
      <c r="BK114" s="417"/>
      <c r="BL114" s="409" t="str">
        <f>IF(LEN(VLOOKUP(AA108,suvaha!$D$8:$H$158,5,FALSE))&lt;11,"",LEFT(RIGHT(VLOOKUP(AA108,suvaha!$D$8:$H$158,5,FALSE),11),1))</f>
        <v/>
      </c>
      <c r="BM114" s="211"/>
      <c r="BN114" s="409" t="str">
        <f>IF(LEN(VLOOKUP(AA108,suvaha!$D$8:$H$158,5,FALSE))&lt;10,"",LEFT(RIGHT(VLOOKUP(AA108,suvaha!$D$8:$H$158,5,FALSE),10),1))</f>
        <v/>
      </c>
      <c r="BO114" s="411"/>
      <c r="BP114" s="409" t="str">
        <f>IF(LEN(VLOOKUP(AA108,suvaha!$D$8:$H$158,5,FALSE))&lt;9,"",LEFT(RIGHT(VLOOKUP(AA108,suvaha!$D$8:$H$158,5,FALSE),9),1))</f>
        <v/>
      </c>
      <c r="BQ114" s="211"/>
      <c r="BR114" s="409" t="str">
        <f>IF(LEN(VLOOKUP(AA108,suvaha!$D$8:$H$158,5,FALSE))&lt;8,"",LEFT(RIGHT(VLOOKUP(AA108,suvaha!$D$8:$H$158,5,FALSE),8),1))</f>
        <v/>
      </c>
      <c r="BS114" s="411"/>
      <c r="BT114" s="409" t="str">
        <f>IF(LEN(VLOOKUP(AA108,suvaha!$D$8:$H$158,5,FALSE))&lt;7,"",LEFT(RIGHT(VLOOKUP(AA108,suvaha!$D$8:$H$158,5,FALSE),7),1))</f>
        <v/>
      </c>
      <c r="BU114" s="610"/>
      <c r="BV114" s="409" t="str">
        <f>IF(LEN(VLOOKUP(AA108,suvaha!$D$8:$H$158,5,FALSE))&lt;6,"",LEFT(RIGHT(VLOOKUP(AA108,suvaha!$D$8:$H$158,5,FALSE),6),1))</f>
        <v/>
      </c>
      <c r="BW114" s="411"/>
      <c r="BX114" s="409" t="str">
        <f>IF(LEN(VLOOKUP(AA108,suvaha!$D$8:$H$158,5,FALSE))&lt;5,"",LEFT(RIGHT(VLOOKUP(AA108,suvaha!$D$8:$H$158,5,FALSE),5),1))</f>
        <v/>
      </c>
      <c r="BY114" s="411"/>
      <c r="BZ114" s="409" t="str">
        <f>IF(LEN(VLOOKUP(AA108,suvaha!$D$8:$H$158,5,FALSE))&lt;4,"",LEFT(RIGHT(VLOOKUP(AA108,suvaha!$D$8:$H$158,5,FALSE),4),1))</f>
        <v/>
      </c>
      <c r="CA114" s="610"/>
      <c r="CB114" s="409" t="str">
        <f>IF(LEN(VLOOKUP(AA108,suvaha!$D$8:$H$158,5,FALSE))&lt;3,"",LEFT(RIGHT(VLOOKUP(AA108,suvaha!$D$8:$H$158,5,FALSE),3),1))</f>
        <v/>
      </c>
      <c r="CC114" s="411"/>
      <c r="CD114" s="409" t="str">
        <f>IF(LEN(VLOOKUP(AA108,suvaha!$D$8:$H$158,5,FALSE))&lt;2,"",LEFT(RIGHT(VLOOKUP(AA108,suvaha!$D$8:$H$158,5,FALSE),2),1))</f>
        <v/>
      </c>
      <c r="CE114" s="411"/>
      <c r="CF114" s="409" t="str">
        <f>IF(VLOOKUP(AA108,suvaha!$D$8:$H$85,5,FALSE)=0,"",IF(LEN(VLOOKUP(AA108,suvaha!$D$8:$H$158,5,FALSE))&lt;1,"",LEFT(RIGHT(VLOOKUP(AA108,suvaha!$D$8:$H$158,5,FALSE),1),1)))</f>
        <v/>
      </c>
      <c r="CG114" s="244"/>
    </row>
    <row r="115" spans="1:86" ht="3" customHeight="1">
      <c r="A115" s="173"/>
      <c r="B115" s="671"/>
      <c r="C115" s="671"/>
      <c r="D115" s="671"/>
      <c r="E115" s="669"/>
      <c r="F115" s="669"/>
      <c r="G115" s="654"/>
      <c r="H115" s="656"/>
      <c r="I115" s="656"/>
      <c r="J115" s="656"/>
      <c r="K115" s="656"/>
      <c r="L115" s="656"/>
      <c r="M115" s="656"/>
      <c r="N115" s="656"/>
      <c r="O115" s="656"/>
      <c r="P115" s="656"/>
      <c r="Q115" s="656"/>
      <c r="R115" s="656"/>
      <c r="S115" s="656"/>
      <c r="T115" s="656"/>
      <c r="U115" s="656"/>
      <c r="V115" s="656"/>
      <c r="W115" s="656"/>
      <c r="X115" s="656"/>
      <c r="Y115" s="656"/>
      <c r="Z115" s="656"/>
      <c r="AA115" s="658"/>
      <c r="AB115" s="658"/>
      <c r="AC115" s="658"/>
      <c r="AD115" s="640"/>
      <c r="AE115" s="640"/>
      <c r="AF115" s="640"/>
      <c r="AG115" s="640"/>
      <c r="AH115" s="640"/>
      <c r="AI115" s="640"/>
      <c r="AJ115" s="640"/>
      <c r="AK115" s="640"/>
      <c r="AL115" s="640"/>
      <c r="AM115" s="640"/>
      <c r="AN115" s="640"/>
      <c r="AO115" s="640"/>
      <c r="AP115" s="640"/>
      <c r="AQ115" s="640"/>
      <c r="AR115" s="640"/>
      <c r="AS115" s="640"/>
      <c r="AT115" s="640"/>
      <c r="AU115" s="640"/>
      <c r="AV115" s="640"/>
      <c r="AW115" s="640"/>
      <c r="AX115" s="640"/>
      <c r="AY115" s="640"/>
      <c r="AZ115" s="640"/>
      <c r="BA115" s="217"/>
      <c r="BB115" s="212"/>
      <c r="BC115" s="212"/>
      <c r="BD115" s="212"/>
      <c r="BE115" s="212"/>
      <c r="BF115" s="212"/>
      <c r="BG115" s="212"/>
      <c r="BH115" s="212"/>
      <c r="BI115" s="212"/>
      <c r="BJ115" s="213"/>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43"/>
    </row>
    <row r="116" spans="1:86" s="206" customFormat="1" ht="3" customHeight="1" thickBot="1">
      <c r="A116" s="173"/>
      <c r="B116" s="671"/>
      <c r="C116" s="671"/>
      <c r="D116" s="671"/>
      <c r="E116" s="730" t="s">
        <v>780</v>
      </c>
      <c r="F116" s="730"/>
      <c r="G116" s="627"/>
      <c r="H116" s="630" t="str">
        <f>Index!C79</f>
        <v>Dlhové cenné papiere a ostatný dlhodobý finančný majetok (065A, 069A, 06XA) - 096A</v>
      </c>
      <c r="I116" s="630"/>
      <c r="J116" s="630"/>
      <c r="K116" s="630"/>
      <c r="L116" s="630"/>
      <c r="M116" s="630"/>
      <c r="N116" s="630"/>
      <c r="O116" s="630"/>
      <c r="P116" s="630"/>
      <c r="Q116" s="630"/>
      <c r="R116" s="630"/>
      <c r="S116" s="630"/>
      <c r="T116" s="630"/>
      <c r="U116" s="630"/>
      <c r="V116" s="630"/>
      <c r="W116" s="630"/>
      <c r="X116" s="630"/>
      <c r="Y116" s="630"/>
      <c r="Z116" s="630"/>
      <c r="AA116" s="658" t="s">
        <v>804</v>
      </c>
      <c r="AB116" s="658"/>
      <c r="AC116" s="658"/>
      <c r="AD116" s="635"/>
      <c r="AE116" s="635"/>
      <c r="AF116" s="635"/>
      <c r="AG116" s="635"/>
      <c r="AH116" s="635"/>
      <c r="AI116" s="635"/>
      <c r="AJ116" s="635"/>
      <c r="AK116" s="635"/>
      <c r="AL116" s="635"/>
      <c r="AM116" s="635"/>
      <c r="AN116" s="635"/>
      <c r="AO116" s="635"/>
      <c r="AP116" s="635"/>
      <c r="AQ116" s="635"/>
      <c r="AR116" s="635"/>
      <c r="AS116" s="635"/>
      <c r="AT116" s="635"/>
      <c r="AU116" s="635"/>
      <c r="AV116" s="635"/>
      <c r="AW116" s="635"/>
      <c r="AX116" s="635"/>
      <c r="AY116" s="635"/>
      <c r="AZ116" s="635"/>
      <c r="BA116" s="636"/>
      <c r="BB116" s="636"/>
      <c r="BC116" s="636"/>
      <c r="BD116" s="636"/>
      <c r="BE116" s="636"/>
      <c r="BF116" s="636"/>
      <c r="BG116" s="636"/>
      <c r="BH116" s="636"/>
      <c r="BI116" s="636"/>
      <c r="BJ116" s="636"/>
      <c r="BK116" s="636"/>
      <c r="BL116" s="636"/>
      <c r="BM116" s="636"/>
      <c r="BN116" s="636"/>
      <c r="BO116" s="636"/>
      <c r="BP116" s="636"/>
      <c r="BQ116" s="636"/>
      <c r="BR116" s="207"/>
      <c r="BS116" s="207"/>
      <c r="BT116" s="207"/>
      <c r="BU116" s="207"/>
      <c r="BV116" s="207"/>
      <c r="BW116" s="208"/>
      <c r="BX116" s="207"/>
      <c r="BY116" s="207"/>
      <c r="BZ116" s="207"/>
      <c r="CA116" s="207"/>
      <c r="CB116" s="207"/>
      <c r="CC116" s="207"/>
      <c r="CD116" s="207"/>
      <c r="CE116" s="207"/>
      <c r="CF116" s="207"/>
      <c r="CG116" s="241"/>
    </row>
    <row r="117" spans="1:86" s="206" customFormat="1" ht="3" customHeight="1" thickBot="1">
      <c r="A117" s="173"/>
      <c r="B117" s="671"/>
      <c r="C117" s="671"/>
      <c r="D117" s="671"/>
      <c r="E117" s="730"/>
      <c r="F117" s="730"/>
      <c r="G117" s="627"/>
      <c r="H117" s="630"/>
      <c r="I117" s="630"/>
      <c r="J117" s="630"/>
      <c r="K117" s="630"/>
      <c r="L117" s="630"/>
      <c r="M117" s="630"/>
      <c r="N117" s="630"/>
      <c r="O117" s="630"/>
      <c r="P117" s="630"/>
      <c r="Q117" s="630"/>
      <c r="R117" s="630"/>
      <c r="S117" s="630"/>
      <c r="T117" s="630"/>
      <c r="U117" s="630"/>
      <c r="V117" s="630"/>
      <c r="W117" s="630"/>
      <c r="X117" s="630"/>
      <c r="Y117" s="630"/>
      <c r="Z117" s="630"/>
      <c r="AA117" s="658"/>
      <c r="AB117" s="658"/>
      <c r="AC117" s="658"/>
      <c r="AD117" s="618"/>
      <c r="AE117" s="612"/>
      <c r="AF117" s="612"/>
      <c r="AG117" s="612"/>
      <c r="AH117" s="412"/>
      <c r="AI117" s="613"/>
      <c r="AJ117" s="613"/>
      <c r="AK117" s="613"/>
      <c r="AL117" s="613"/>
      <c r="AM117" s="613"/>
      <c r="AN117" s="610"/>
      <c r="AO117" s="614"/>
      <c r="AP117" s="614"/>
      <c r="AQ117" s="614"/>
      <c r="AR117" s="614"/>
      <c r="AS117" s="614"/>
      <c r="AT117" s="610"/>
      <c r="AU117" s="614"/>
      <c r="AV117" s="614"/>
      <c r="AW117" s="614"/>
      <c r="AX117" s="614"/>
      <c r="AY117" s="614"/>
      <c r="AZ117" s="619"/>
      <c r="BA117" s="618"/>
      <c r="BB117" s="612"/>
      <c r="BC117" s="612"/>
      <c r="BD117" s="612"/>
      <c r="BE117" s="412"/>
      <c r="BF117" s="613"/>
      <c r="BG117" s="613"/>
      <c r="BH117" s="613"/>
      <c r="BI117" s="613"/>
      <c r="BJ117" s="613"/>
      <c r="BK117" s="610"/>
      <c r="BL117" s="614"/>
      <c r="BM117" s="614"/>
      <c r="BN117" s="614"/>
      <c r="BO117" s="614"/>
      <c r="BP117" s="614"/>
      <c r="BQ117" s="610"/>
      <c r="BR117" s="614"/>
      <c r="BS117" s="614"/>
      <c r="BT117" s="614"/>
      <c r="BU117" s="614"/>
      <c r="BV117" s="614"/>
      <c r="BW117" s="416"/>
      <c r="BX117" s="417"/>
      <c r="BY117" s="417"/>
      <c r="BZ117" s="417"/>
      <c r="CA117" s="417"/>
      <c r="CB117" s="417"/>
      <c r="CC117" s="417"/>
      <c r="CD117" s="417"/>
      <c r="CE117" s="417"/>
      <c r="CF117" s="417"/>
      <c r="CG117" s="242"/>
    </row>
    <row r="118" spans="1:86" ht="15" customHeight="1" thickBot="1">
      <c r="A118" s="173"/>
      <c r="B118" s="671"/>
      <c r="C118" s="671"/>
      <c r="D118" s="671"/>
      <c r="E118" s="730"/>
      <c r="F118" s="730"/>
      <c r="G118" s="627"/>
      <c r="H118" s="630"/>
      <c r="I118" s="630"/>
      <c r="J118" s="630"/>
      <c r="K118" s="630"/>
      <c r="L118" s="630"/>
      <c r="M118" s="630"/>
      <c r="N118" s="630"/>
      <c r="O118" s="630"/>
      <c r="P118" s="630"/>
      <c r="Q118" s="630"/>
      <c r="R118" s="630"/>
      <c r="S118" s="630"/>
      <c r="T118" s="630"/>
      <c r="U118" s="630"/>
      <c r="V118" s="630"/>
      <c r="W118" s="630"/>
      <c r="X118" s="630"/>
      <c r="Y118" s="630"/>
      <c r="Z118" s="630"/>
      <c r="AA118" s="658"/>
      <c r="AB118" s="658"/>
      <c r="AC118" s="658"/>
      <c r="AD118" s="618"/>
      <c r="AE118" s="409" t="str">
        <f>IF(LEN(VLOOKUP(AA116,suvaha!$D$8:$H$158,2,FALSE))&lt;11,"",LEFT(RIGHT(VLOOKUP(AA116,suvaha!$D$8:$H$158,2,FALSE),11),1))</f>
        <v/>
      </c>
      <c r="AF118" s="211"/>
      <c r="AG118" s="409" t="str">
        <f>IF(LEN(VLOOKUP(AA116,suvaha!$D$8:$H$158,2,FALSE))&lt;10,"",LEFT(RIGHT(VLOOKUP(AA116,suvaha!$D$8:$H$158,2,FALSE),10),1))</f>
        <v/>
      </c>
      <c r="AH118" s="411"/>
      <c r="AI118" s="409" t="str">
        <f>IF(LEN(VLOOKUP(AA116,suvaha!$D$8:$H$158,2,FALSE))&lt;9,"",LEFT(RIGHT(VLOOKUP(AA116,suvaha!$D$8:$H$158,2,FALSE),9),1))</f>
        <v/>
      </c>
      <c r="AJ118" s="211"/>
      <c r="AK118" s="409" t="str">
        <f>IF(LEN(VLOOKUP(AA116,suvaha!$D$8:$H$158,2,FALSE))&lt;8,"",LEFT(RIGHT(VLOOKUP(AA116,suvaha!$D$8:$H$158,2,FALSE),8),1))</f>
        <v/>
      </c>
      <c r="AL118" s="411"/>
      <c r="AM118" s="409" t="str">
        <f>IF(LEN(VLOOKUP(AA116,suvaha!$D$8:$H$158,2,FALSE))&lt;7,"",LEFT(RIGHT(VLOOKUP(AA116,suvaha!$D$8:$H$158,2,FALSE),7),1))</f>
        <v/>
      </c>
      <c r="AN118" s="610"/>
      <c r="AO118" s="409" t="str">
        <f>IF(LEN(VLOOKUP(AA116,suvaha!$D$8:$H$158,2,FALSE))&lt;6,"",LEFT(RIGHT(VLOOKUP(AA116,suvaha!$D$8:$H$158,2,FALSE),6),1))</f>
        <v/>
      </c>
      <c r="AP118" s="411"/>
      <c r="AQ118" s="409" t="str">
        <f>IF(LEN(VLOOKUP(AA116,suvaha!$D$8:$H$158,2,FALSE))&lt;5,"",LEFT(RIGHT(VLOOKUP(AA116,suvaha!$D$8:$H$158,2,FALSE),5),1))</f>
        <v/>
      </c>
      <c r="AR118" s="411"/>
      <c r="AS118" s="409" t="str">
        <f>IF(LEN(VLOOKUP(AA116,suvaha!$D$8:$H$158,2,FALSE))&lt;4,"",LEFT(RIGHT(VLOOKUP(AA116,suvaha!$D$8:$H$158,2,FALSE),4),1))</f>
        <v/>
      </c>
      <c r="AT118" s="610"/>
      <c r="AU118" s="409" t="str">
        <f>IF(LEN(VLOOKUP(AA116,suvaha!$D$8:$H$158,2,FALSE))&lt;3,"",LEFT(RIGHT(VLOOKUP(AA116,suvaha!$D$8:$H$158,2,FALSE),3),1))</f>
        <v/>
      </c>
      <c r="AV118" s="411"/>
      <c r="AW118" s="409" t="str">
        <f>IF(LEN(VLOOKUP(AA116,suvaha!$D$8:$H$158,2,FALSE))&lt;2,"",LEFT(RIGHT(VLOOKUP(AA116,suvaha!$D$8:$H$158,2,FALSE),2),1))</f>
        <v/>
      </c>
      <c r="AX118" s="411"/>
      <c r="AY118" s="409" t="str">
        <f>IF(VLOOKUP(AA116,suvaha!$D$8:$H$85,2,FALSE)=0,"",IF(LEN(VLOOKUP(AA116,suvaha!$D$8:$H$158,2,FALSE))&lt;1,"",LEFT(RIGHT(VLOOKUP(AA116,suvaha!$D$8:$H$158,2,FALSE),1),1)))</f>
        <v/>
      </c>
      <c r="AZ118" s="619"/>
      <c r="BA118" s="618"/>
      <c r="BB118" s="409" t="str">
        <f>IF(LEN(VLOOKUP(AA116,suvaha!$D$8:$H$158,4,FALSE))&lt;11,"",LEFT(RIGHT(VLOOKUP(AA116,suvaha!$D$8:$H$158,4,FALSE),11),1))</f>
        <v/>
      </c>
      <c r="BC118" s="211"/>
      <c r="BD118" s="409" t="str">
        <f>IF(LEN(VLOOKUP(AA116,suvaha!$D$8:$H$158,4,FALSE))&lt;10,"",LEFT(RIGHT(VLOOKUP(AA116,suvaha!$D$8:$H$158,4,FALSE),10),1))</f>
        <v/>
      </c>
      <c r="BE118" s="411"/>
      <c r="BF118" s="409" t="str">
        <f>IF(LEN(VLOOKUP(AA116,suvaha!$D$8:$H$158,4,FALSE))&lt;9,"",LEFT(RIGHT(VLOOKUP(AA116,suvaha!$D$8:$H$158,4,FALSE),9),1))</f>
        <v/>
      </c>
      <c r="BG118" s="211"/>
      <c r="BH118" s="409" t="str">
        <f>IF(LEN(VLOOKUP(AA116,suvaha!$D$8:$H$158,4,FALSE))&lt;8,"",LEFT(RIGHT(VLOOKUP(AA116,suvaha!$D$8:$H$158,4,FALSE),8),1))</f>
        <v/>
      </c>
      <c r="BI118" s="411"/>
      <c r="BJ118" s="409" t="str">
        <f>IF(LEN(VLOOKUP(AA116,suvaha!$D$8:$H$158,4,FALSE))&lt;7,"",LEFT(RIGHT(VLOOKUP(AA116,suvaha!$D$8:$H$158,4,FALSE),7),1))</f>
        <v/>
      </c>
      <c r="BK118" s="610"/>
      <c r="BL118" s="409" t="str">
        <f>IF(LEN(VLOOKUP(AA116,suvaha!$D$8:$H$158,4,FALSE))&lt;6,"",LEFT(RIGHT(VLOOKUP(AA116,suvaha!$D$8:$H$158,4,FALSE),6),1))</f>
        <v/>
      </c>
      <c r="BM118" s="411"/>
      <c r="BN118" s="409" t="str">
        <f>IF(LEN(VLOOKUP(AA116,suvaha!$D$8:$H$158,4,FALSE))&lt;5,"",LEFT(RIGHT(VLOOKUP(AA116,suvaha!$D$8:$H$158,4,FALSE),5),1))</f>
        <v/>
      </c>
      <c r="BO118" s="411"/>
      <c r="BP118" s="409" t="str">
        <f>IF(LEN(VLOOKUP(AA116,suvaha!$D$8:$H$158,4,FALSE))&lt;4,"",LEFT(RIGHT(VLOOKUP(AA116,suvaha!$D$8:$H$158,4,FALSE),4),1))</f>
        <v/>
      </c>
      <c r="BQ118" s="610"/>
      <c r="BR118" s="409" t="str">
        <f>IF(LEN(VLOOKUP(AA116,suvaha!$D$8:$H$158,4,FALSE))&lt;3,"",LEFT(RIGHT(VLOOKUP(AA116,suvaha!$D$8:$H$158,4,FALSE),3),1))</f>
        <v/>
      </c>
      <c r="BS118" s="411"/>
      <c r="BT118" s="409" t="str">
        <f>IF(LEN(VLOOKUP(AA116,suvaha!$D$8:$H$158,4,FALSE))&lt;2,"",LEFT(RIGHT(VLOOKUP(AA116,suvaha!$D$8:$H$158,4,FALSE),2),1))</f>
        <v/>
      </c>
      <c r="BU118" s="411"/>
      <c r="BV118" s="409" t="str">
        <f>IF(VLOOKUP(AA116,suvaha!$D$8:$H$85,4,FALSE)=0,"",IF(LEN(VLOOKUP(AA116,suvaha!$D$8:$H$158,4,FALSE))&lt;1,"",LEFT(RIGHT(VLOOKUP(AA116,suvaha!$D$8:$H$158,4,FALSE),1),1)))</f>
        <v/>
      </c>
      <c r="BW118" s="416"/>
      <c r="BX118" s="417"/>
      <c r="BY118" s="417"/>
      <c r="BZ118" s="417"/>
      <c r="CA118" s="417"/>
      <c r="CB118" s="417"/>
      <c r="CC118" s="417"/>
      <c r="CD118" s="417"/>
      <c r="CE118" s="417"/>
      <c r="CF118" s="417"/>
      <c r="CG118" s="242"/>
    </row>
    <row r="119" spans="1:86" ht="3" customHeight="1" thickBot="1">
      <c r="A119" s="173"/>
      <c r="B119" s="671"/>
      <c r="C119" s="671"/>
      <c r="D119" s="671"/>
      <c r="E119" s="730"/>
      <c r="F119" s="730"/>
      <c r="G119" s="627"/>
      <c r="H119" s="630"/>
      <c r="I119" s="630"/>
      <c r="J119" s="630"/>
      <c r="K119" s="630"/>
      <c r="L119" s="630"/>
      <c r="M119" s="630"/>
      <c r="N119" s="630"/>
      <c r="O119" s="630"/>
      <c r="P119" s="630"/>
      <c r="Q119" s="630"/>
      <c r="R119" s="630"/>
      <c r="S119" s="630"/>
      <c r="T119" s="630"/>
      <c r="U119" s="630"/>
      <c r="V119" s="630"/>
      <c r="W119" s="630"/>
      <c r="X119" s="630"/>
      <c r="Y119" s="630"/>
      <c r="Z119" s="630"/>
      <c r="AA119" s="658"/>
      <c r="AB119" s="658"/>
      <c r="AC119" s="658"/>
      <c r="AD119" s="637"/>
      <c r="AE119" s="637"/>
      <c r="AF119" s="637"/>
      <c r="AG119" s="637"/>
      <c r="AH119" s="637"/>
      <c r="AI119" s="637"/>
      <c r="AJ119" s="637"/>
      <c r="AK119" s="637"/>
      <c r="AL119" s="637"/>
      <c r="AM119" s="637"/>
      <c r="AN119" s="637"/>
      <c r="AO119" s="637"/>
      <c r="AP119" s="637"/>
      <c r="AQ119" s="637"/>
      <c r="AR119" s="637"/>
      <c r="AS119" s="637"/>
      <c r="AT119" s="637"/>
      <c r="AU119" s="637"/>
      <c r="AV119" s="637"/>
      <c r="AW119" s="637"/>
      <c r="AX119" s="637"/>
      <c r="AY119" s="637"/>
      <c r="AZ119" s="637"/>
      <c r="BA119" s="638"/>
      <c r="BB119" s="638"/>
      <c r="BC119" s="638"/>
      <c r="BD119" s="638"/>
      <c r="BE119" s="638"/>
      <c r="BF119" s="638"/>
      <c r="BG119" s="638"/>
      <c r="BH119" s="638"/>
      <c r="BI119" s="638"/>
      <c r="BJ119" s="638"/>
      <c r="BK119" s="638"/>
      <c r="BL119" s="638"/>
      <c r="BM119" s="638"/>
      <c r="BN119" s="638"/>
      <c r="BO119" s="638"/>
      <c r="BP119" s="638"/>
      <c r="BQ119" s="638"/>
      <c r="BR119" s="270"/>
      <c r="BS119" s="270"/>
      <c r="BT119" s="270"/>
      <c r="BU119" s="270"/>
      <c r="BV119" s="270"/>
      <c r="BW119" s="418"/>
      <c r="BX119" s="270"/>
      <c r="BY119" s="270"/>
      <c r="BZ119" s="270"/>
      <c r="CA119" s="270"/>
      <c r="CB119" s="270"/>
      <c r="CC119" s="270"/>
      <c r="CD119" s="270"/>
      <c r="CE119" s="270"/>
      <c r="CF119" s="270"/>
      <c r="CG119" s="243"/>
    </row>
    <row r="120" spans="1:86" ht="3" customHeight="1" thickBot="1">
      <c r="A120" s="173"/>
      <c r="B120" s="671"/>
      <c r="C120" s="671"/>
      <c r="D120" s="671"/>
      <c r="E120" s="730"/>
      <c r="F120" s="730"/>
      <c r="G120" s="627"/>
      <c r="H120" s="630"/>
      <c r="I120" s="630"/>
      <c r="J120" s="630"/>
      <c r="K120" s="630"/>
      <c r="L120" s="630"/>
      <c r="M120" s="630"/>
      <c r="N120" s="630"/>
      <c r="O120" s="630"/>
      <c r="P120" s="630"/>
      <c r="Q120" s="630"/>
      <c r="R120" s="630"/>
      <c r="S120" s="630"/>
      <c r="T120" s="630"/>
      <c r="U120" s="630"/>
      <c r="V120" s="630"/>
      <c r="W120" s="630"/>
      <c r="X120" s="630"/>
      <c r="Y120" s="630"/>
      <c r="Z120" s="630"/>
      <c r="AA120" s="658"/>
      <c r="AB120" s="658"/>
      <c r="AC120" s="658"/>
      <c r="AD120" s="617"/>
      <c r="AE120" s="617"/>
      <c r="AF120" s="617"/>
      <c r="AG120" s="617"/>
      <c r="AH120" s="617"/>
      <c r="AI120" s="617"/>
      <c r="AJ120" s="617"/>
      <c r="AK120" s="617"/>
      <c r="AL120" s="617"/>
      <c r="AM120" s="617"/>
      <c r="AN120" s="617"/>
      <c r="AO120" s="617"/>
      <c r="AP120" s="617"/>
      <c r="AQ120" s="617"/>
      <c r="AR120" s="617"/>
      <c r="AS120" s="617"/>
      <c r="AT120" s="617"/>
      <c r="AU120" s="617"/>
      <c r="AV120" s="617"/>
      <c r="AW120" s="617"/>
      <c r="AX120" s="617"/>
      <c r="AY120" s="617"/>
      <c r="AZ120" s="617"/>
      <c r="BA120" s="422"/>
      <c r="BB120" s="264"/>
      <c r="BC120" s="264"/>
      <c r="BD120" s="264"/>
      <c r="BE120" s="264"/>
      <c r="BF120" s="264"/>
      <c r="BG120" s="264"/>
      <c r="BH120" s="264"/>
      <c r="BI120" s="264"/>
      <c r="BJ120" s="421"/>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41"/>
    </row>
    <row r="121" spans="1:86" ht="3" customHeight="1" thickBot="1">
      <c r="A121" s="173"/>
      <c r="B121" s="671"/>
      <c r="C121" s="671"/>
      <c r="D121" s="671"/>
      <c r="E121" s="730"/>
      <c r="F121" s="730"/>
      <c r="G121" s="627"/>
      <c r="H121" s="630"/>
      <c r="I121" s="630"/>
      <c r="J121" s="630"/>
      <c r="K121" s="630"/>
      <c r="L121" s="630"/>
      <c r="M121" s="630"/>
      <c r="N121" s="630"/>
      <c r="O121" s="630"/>
      <c r="P121" s="630"/>
      <c r="Q121" s="630"/>
      <c r="R121" s="630"/>
      <c r="S121" s="630"/>
      <c r="T121" s="630"/>
      <c r="U121" s="630"/>
      <c r="V121" s="630"/>
      <c r="W121" s="630"/>
      <c r="X121" s="630"/>
      <c r="Y121" s="630"/>
      <c r="Z121" s="630"/>
      <c r="AA121" s="658"/>
      <c r="AB121" s="658"/>
      <c r="AC121" s="658"/>
      <c r="AD121" s="618"/>
      <c r="AE121" s="612"/>
      <c r="AF121" s="612"/>
      <c r="AG121" s="612"/>
      <c r="AH121" s="412"/>
      <c r="AI121" s="613"/>
      <c r="AJ121" s="613"/>
      <c r="AK121" s="613"/>
      <c r="AL121" s="613"/>
      <c r="AM121" s="613"/>
      <c r="AN121" s="610"/>
      <c r="AO121" s="614"/>
      <c r="AP121" s="614"/>
      <c r="AQ121" s="614"/>
      <c r="AR121" s="614"/>
      <c r="AS121" s="614"/>
      <c r="AT121" s="610"/>
      <c r="AU121" s="614"/>
      <c r="AV121" s="614"/>
      <c r="AW121" s="614"/>
      <c r="AX121" s="614"/>
      <c r="AY121" s="614"/>
      <c r="AZ121" s="619"/>
      <c r="BA121" s="423"/>
      <c r="BB121" s="417"/>
      <c r="BC121" s="417"/>
      <c r="BD121" s="417"/>
      <c r="BE121" s="417"/>
      <c r="BF121" s="417"/>
      <c r="BG121" s="417"/>
      <c r="BH121" s="417"/>
      <c r="BI121" s="417"/>
      <c r="BJ121" s="416"/>
      <c r="BK121" s="417"/>
      <c r="BL121" s="612"/>
      <c r="BM121" s="612"/>
      <c r="BN121" s="612"/>
      <c r="BO121" s="412"/>
      <c r="BP121" s="613"/>
      <c r="BQ121" s="613"/>
      <c r="BR121" s="613"/>
      <c r="BS121" s="613"/>
      <c r="BT121" s="613"/>
      <c r="BU121" s="610"/>
      <c r="BV121" s="614"/>
      <c r="BW121" s="614"/>
      <c r="BX121" s="614"/>
      <c r="BY121" s="614"/>
      <c r="BZ121" s="614"/>
      <c r="CA121" s="610"/>
      <c r="CB121" s="614"/>
      <c r="CC121" s="614"/>
      <c r="CD121" s="614"/>
      <c r="CE121" s="614"/>
      <c r="CF121" s="614"/>
      <c r="CG121" s="244"/>
    </row>
    <row r="122" spans="1:86" ht="15" customHeight="1" thickBot="1">
      <c r="A122" s="173"/>
      <c r="B122" s="671"/>
      <c r="C122" s="671"/>
      <c r="D122" s="671"/>
      <c r="E122" s="730"/>
      <c r="F122" s="730"/>
      <c r="G122" s="627"/>
      <c r="H122" s="630"/>
      <c r="I122" s="630"/>
      <c r="J122" s="630"/>
      <c r="K122" s="630"/>
      <c r="L122" s="630"/>
      <c r="M122" s="630"/>
      <c r="N122" s="630"/>
      <c r="O122" s="630"/>
      <c r="P122" s="630"/>
      <c r="Q122" s="630"/>
      <c r="R122" s="630"/>
      <c r="S122" s="630"/>
      <c r="T122" s="630"/>
      <c r="U122" s="630"/>
      <c r="V122" s="630"/>
      <c r="W122" s="630"/>
      <c r="X122" s="630"/>
      <c r="Y122" s="630"/>
      <c r="Z122" s="630"/>
      <c r="AA122" s="658"/>
      <c r="AB122" s="658"/>
      <c r="AC122" s="658"/>
      <c r="AD122" s="618"/>
      <c r="AE122" s="409" t="str">
        <f>IF(LEN(VLOOKUP(AA116,suvaha!$D$8:$H$158,3,FALSE))&lt;11,"",LEFT(RIGHT(VLOOKUP(AA116,suvaha!$D$8:$H$158,3,FALSE),11),1))</f>
        <v/>
      </c>
      <c r="AF122" s="211"/>
      <c r="AG122" s="409" t="str">
        <f>IF(LEN(VLOOKUP(AA116,suvaha!$D$8:$H$158,3,FALSE))&lt;10,"",LEFT(RIGHT(VLOOKUP(AA116,suvaha!$D$8:$H$158,3,FALSE),10),1))</f>
        <v/>
      </c>
      <c r="AH122" s="411"/>
      <c r="AI122" s="409" t="str">
        <f>IF(LEN(VLOOKUP(AA116,suvaha!$D$8:$H$158,3,FALSE))&lt;9,"",LEFT(RIGHT(VLOOKUP(AA116,suvaha!$D$8:$H$158,3,FALSE),9),1))</f>
        <v/>
      </c>
      <c r="AJ122" s="211"/>
      <c r="AK122" s="409" t="str">
        <f>IF(LEN(VLOOKUP(AA116,suvaha!$D$8:$H$158,3,FALSE))&lt;8,"",LEFT(RIGHT(VLOOKUP(AA116,suvaha!$D$8:$H$158,3,FALSE),8),1))</f>
        <v/>
      </c>
      <c r="AL122" s="411"/>
      <c r="AM122" s="409" t="str">
        <f>IF(LEN(VLOOKUP(AA116,suvaha!$D$8:$H$158,3,FALSE))&lt;7,"",LEFT(RIGHT(VLOOKUP(AA116,suvaha!$D$8:$H$158,3,FALSE),7),1))</f>
        <v/>
      </c>
      <c r="AN122" s="610"/>
      <c r="AO122" s="409" t="str">
        <f>IF(LEN(VLOOKUP(AA116,suvaha!$D$8:$H$158,3,FALSE))&lt;6,"",LEFT(RIGHT(VLOOKUP(AA116,suvaha!$D$8:$H$158,3,FALSE),6),1))</f>
        <v/>
      </c>
      <c r="AP122" s="411"/>
      <c r="AQ122" s="409" t="str">
        <f>IF(LEN(VLOOKUP(AA116,suvaha!$D$8:$H$158,3,FALSE))&lt;5,"",LEFT(RIGHT(VLOOKUP(AA116,suvaha!$D$8:$H$158,3,FALSE),5),1))</f>
        <v/>
      </c>
      <c r="AR122" s="411"/>
      <c r="AS122" s="409" t="str">
        <f>IF(LEN(VLOOKUP(AA116,suvaha!$D$8:$H$158,3,FALSE))&lt;4,"",LEFT(RIGHT(VLOOKUP(AA116,suvaha!$D$8:$H$158,3,FALSE),4),1))</f>
        <v/>
      </c>
      <c r="AT122" s="610"/>
      <c r="AU122" s="409" t="str">
        <f>IF(LEN(VLOOKUP(AA116,suvaha!$D$8:$H$158,3,FALSE))&lt;3,"",LEFT(RIGHT(VLOOKUP(AA116,suvaha!$D$8:$H$158,3,FALSE),3),1))</f>
        <v/>
      </c>
      <c r="AV122" s="411"/>
      <c r="AW122" s="409" t="str">
        <f>IF(LEN(VLOOKUP(AA116,suvaha!$D$8:$H$158,3,FALSE))&lt;2,"",LEFT(RIGHT(VLOOKUP(AA116,suvaha!$D$8:$H$158,3,FALSE),2),1))</f>
        <v/>
      </c>
      <c r="AX122" s="411"/>
      <c r="AY122" s="409" t="str">
        <f>IF(VLOOKUP(AA116,suvaha!$D$8:$H$85,3,FALSE)=0,"",IF(LEN(VLOOKUP(AA116,suvaha!$D$8:$H$158,3,FALSE))&lt;1,"",LEFT(RIGHT(VLOOKUP(AA116,suvaha!$D$8:$H$158,3,FALSE),1),1)))</f>
        <v/>
      </c>
      <c r="AZ122" s="619"/>
      <c r="BA122" s="423"/>
      <c r="BB122" s="417"/>
      <c r="BC122" s="417"/>
      <c r="BD122" s="417"/>
      <c r="BE122" s="417"/>
      <c r="BF122" s="417"/>
      <c r="BG122" s="417"/>
      <c r="BH122" s="417"/>
      <c r="BI122" s="417"/>
      <c r="BJ122" s="416"/>
      <c r="BK122" s="417"/>
      <c r="BL122" s="409" t="str">
        <f>IF(LEN(VLOOKUP(AA116,suvaha!$D$8:$H$158,5,FALSE))&lt;11,"",LEFT(RIGHT(VLOOKUP(AA116,suvaha!$D$8:$H$158,5,FALSE),11),1))</f>
        <v/>
      </c>
      <c r="BM122" s="211"/>
      <c r="BN122" s="409" t="str">
        <f>IF(LEN(VLOOKUP(AA116,suvaha!$D$8:$H$158,5,FALSE))&lt;10,"",LEFT(RIGHT(VLOOKUP(AA116,suvaha!$D$8:$H$158,5,FALSE),10),1))</f>
        <v/>
      </c>
      <c r="BO122" s="411"/>
      <c r="BP122" s="409" t="str">
        <f>IF(LEN(VLOOKUP(AA116,suvaha!$D$8:$H$158,5,FALSE))&lt;9,"",LEFT(RIGHT(VLOOKUP(AA116,suvaha!$D$8:$H$158,5,FALSE),9),1))</f>
        <v/>
      </c>
      <c r="BQ122" s="211"/>
      <c r="BR122" s="409" t="str">
        <f>IF(LEN(VLOOKUP(AA116,suvaha!$D$8:$H$158,5,FALSE))&lt;8,"",LEFT(RIGHT(VLOOKUP(AA116,suvaha!$D$8:$H$158,5,FALSE),8),1))</f>
        <v/>
      </c>
      <c r="BS122" s="411"/>
      <c r="BT122" s="409" t="str">
        <f>IF(LEN(VLOOKUP(AA116,suvaha!$D$8:$H$158,5,FALSE))&lt;7,"",LEFT(RIGHT(VLOOKUP(AA116,suvaha!$D$8:$H$158,5,FALSE),7),1))</f>
        <v/>
      </c>
      <c r="BU122" s="610"/>
      <c r="BV122" s="409" t="str">
        <f>IF(LEN(VLOOKUP(AA116,suvaha!$D$8:$H$158,5,FALSE))&lt;6,"",LEFT(RIGHT(VLOOKUP(AA116,suvaha!$D$8:$H$158,5,FALSE),6),1))</f>
        <v/>
      </c>
      <c r="BW122" s="411"/>
      <c r="BX122" s="409" t="str">
        <f>IF(LEN(VLOOKUP(AA116,suvaha!$D$8:$H$158,5,FALSE))&lt;5,"",LEFT(RIGHT(VLOOKUP(AA116,suvaha!$D$8:$H$158,5,FALSE),5),1))</f>
        <v/>
      </c>
      <c r="BY122" s="411"/>
      <c r="BZ122" s="409" t="str">
        <f>IF(LEN(VLOOKUP(AA116,suvaha!$D$8:$H$158,5,FALSE))&lt;4,"",LEFT(RIGHT(VLOOKUP(AA116,suvaha!$D$8:$H$158,5,FALSE),4),1))</f>
        <v/>
      </c>
      <c r="CA122" s="610"/>
      <c r="CB122" s="409" t="str">
        <f>IF(LEN(VLOOKUP(AA116,suvaha!$D$8:$H$158,5,FALSE))&lt;3,"",LEFT(RIGHT(VLOOKUP(AA116,suvaha!$D$8:$H$158,5,FALSE),3),1))</f>
        <v/>
      </c>
      <c r="CC122" s="411"/>
      <c r="CD122" s="409" t="str">
        <f>IF(LEN(VLOOKUP(AA116,suvaha!$D$8:$H$158,5,FALSE))&lt;2,"",LEFT(RIGHT(VLOOKUP(AA116,suvaha!$D$8:$H$158,5,FALSE),2),1))</f>
        <v/>
      </c>
      <c r="CE122" s="411"/>
      <c r="CF122" s="409" t="str">
        <f>IF(VLOOKUP(AA116,suvaha!$D$8:$H$85,5,FALSE)=0,"",IF(LEN(VLOOKUP(AA116,suvaha!$D$8:$H$158,5,FALSE))&lt;1,"",LEFT(RIGHT(VLOOKUP(AA116,suvaha!$D$8:$H$158,5,FALSE),1),1)))</f>
        <v/>
      </c>
      <c r="CG122" s="244"/>
    </row>
    <row r="123" spans="1:86" s="174" customFormat="1" ht="3" customHeight="1" thickBot="1">
      <c r="A123" s="325"/>
      <c r="B123" s="671"/>
      <c r="C123" s="671"/>
      <c r="D123" s="671"/>
      <c r="E123" s="730"/>
      <c r="F123" s="730"/>
      <c r="G123" s="627"/>
      <c r="H123" s="630"/>
      <c r="I123" s="630"/>
      <c r="J123" s="630"/>
      <c r="K123" s="630"/>
      <c r="L123" s="630"/>
      <c r="M123" s="630"/>
      <c r="N123" s="630"/>
      <c r="O123" s="630"/>
      <c r="P123" s="630"/>
      <c r="Q123" s="630"/>
      <c r="R123" s="630"/>
      <c r="S123" s="630"/>
      <c r="T123" s="630"/>
      <c r="U123" s="630"/>
      <c r="V123" s="630"/>
      <c r="W123" s="630"/>
      <c r="X123" s="630"/>
      <c r="Y123" s="630"/>
      <c r="Z123" s="630"/>
      <c r="AA123" s="658"/>
      <c r="AB123" s="658"/>
      <c r="AC123" s="658"/>
      <c r="AD123" s="640"/>
      <c r="AE123" s="640"/>
      <c r="AF123" s="640"/>
      <c r="AG123" s="640"/>
      <c r="AH123" s="640"/>
      <c r="AI123" s="640"/>
      <c r="AJ123" s="640"/>
      <c r="AK123" s="640"/>
      <c r="AL123" s="640"/>
      <c r="AM123" s="640"/>
      <c r="AN123" s="640"/>
      <c r="AO123" s="640"/>
      <c r="AP123" s="640"/>
      <c r="AQ123" s="640"/>
      <c r="AR123" s="640"/>
      <c r="AS123" s="640"/>
      <c r="AT123" s="640"/>
      <c r="AU123" s="640"/>
      <c r="AV123" s="640"/>
      <c r="AW123" s="640"/>
      <c r="AX123" s="640"/>
      <c r="AY123" s="640"/>
      <c r="AZ123" s="640"/>
      <c r="BA123" s="217"/>
      <c r="BB123" s="212"/>
      <c r="BC123" s="212"/>
      <c r="BD123" s="212"/>
      <c r="BE123" s="212"/>
      <c r="BF123" s="212"/>
      <c r="BG123" s="212"/>
      <c r="BH123" s="212"/>
      <c r="BI123" s="212"/>
      <c r="BJ123" s="213"/>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43"/>
    </row>
    <row r="124" spans="1:86" ht="3" customHeight="1">
      <c r="B124" s="173"/>
      <c r="E124" s="616"/>
      <c r="F124" s="616"/>
      <c r="G124" s="616"/>
      <c r="H124" s="616"/>
      <c r="I124" s="616"/>
      <c r="J124" s="616"/>
      <c r="K124" s="616"/>
      <c r="L124" s="616"/>
      <c r="M124" s="616"/>
      <c r="N124" s="616"/>
      <c r="O124" s="616"/>
      <c r="P124" s="616"/>
      <c r="Q124" s="616"/>
      <c r="R124" s="616"/>
      <c r="S124" s="616"/>
      <c r="T124" s="616"/>
      <c r="U124" s="616"/>
      <c r="V124" s="616"/>
      <c r="W124" s="616"/>
      <c r="X124" s="616"/>
      <c r="Y124" s="616"/>
      <c r="Z124" s="616"/>
      <c r="AA124" s="616"/>
      <c r="AB124" s="616"/>
      <c r="AC124" s="616"/>
      <c r="AD124" s="177"/>
      <c r="AE124" s="177"/>
      <c r="AF124" s="177"/>
      <c r="AG124" s="177"/>
      <c r="AH124" s="177"/>
      <c r="AI124" s="177"/>
      <c r="AJ124" s="177"/>
      <c r="AK124" s="177"/>
      <c r="AL124" s="177"/>
      <c r="AM124" s="177"/>
      <c r="AN124" s="177"/>
      <c r="AO124" s="177"/>
      <c r="AP124" s="177"/>
      <c r="AQ124" s="177"/>
      <c r="AR124" s="177"/>
      <c r="AS124" s="177"/>
      <c r="AT124" s="177"/>
      <c r="AU124" s="177"/>
      <c r="AV124" s="177"/>
      <c r="AW124" s="177"/>
      <c r="AX124" s="177"/>
      <c r="AY124" s="177"/>
      <c r="AZ124" s="177"/>
      <c r="BA124" s="177"/>
      <c r="BB124" s="177"/>
      <c r="BC124" s="177"/>
      <c r="BD124" s="177"/>
      <c r="BE124" s="177"/>
      <c r="BF124" s="177"/>
      <c r="BG124" s="177"/>
      <c r="BH124" s="177"/>
      <c r="BI124" s="177"/>
      <c r="BJ124" s="177"/>
      <c r="BK124" s="177"/>
      <c r="BL124" s="177"/>
      <c r="BM124" s="177"/>
      <c r="BN124" s="177"/>
      <c r="BO124" s="177"/>
      <c r="BP124" s="177"/>
      <c r="BQ124" s="177"/>
      <c r="BR124" s="177"/>
      <c r="BS124" s="177"/>
      <c r="BT124" s="177"/>
      <c r="BU124" s="177"/>
      <c r="BV124" s="177"/>
      <c r="BW124" s="177"/>
      <c r="BX124" s="177"/>
      <c r="BY124" s="177"/>
      <c r="BZ124" s="177"/>
      <c r="CA124" s="177"/>
      <c r="CB124" s="177"/>
      <c r="CC124" s="177"/>
      <c r="CD124" s="177"/>
      <c r="CE124" s="177"/>
      <c r="CF124" s="177"/>
      <c r="CG124" s="177"/>
    </row>
    <row r="125" spans="1:86" s="188" customFormat="1" ht="5.25" customHeight="1">
      <c r="A125" s="173"/>
      <c r="B125" s="173"/>
      <c r="C125" s="173"/>
      <c r="D125" s="173"/>
      <c r="E125" s="223"/>
      <c r="F125" s="325"/>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3"/>
      <c r="BM125" s="173"/>
      <c r="BN125" s="173"/>
      <c r="BO125" s="173"/>
      <c r="BP125" s="173"/>
      <c r="BQ125" s="173"/>
      <c r="BR125" s="173"/>
      <c r="BS125" s="173"/>
      <c r="BT125" s="173"/>
      <c r="BU125" s="173"/>
      <c r="BV125" s="173"/>
      <c r="BW125" s="173"/>
      <c r="BX125" s="173"/>
      <c r="BY125" s="173"/>
      <c r="BZ125" s="173"/>
      <c r="CA125" s="173"/>
      <c r="CB125" s="173"/>
      <c r="CC125" s="173"/>
      <c r="CD125" s="173"/>
      <c r="CE125" s="173"/>
      <c r="CF125" s="325"/>
      <c r="CG125" s="193"/>
      <c r="CH125" s="173"/>
    </row>
    <row r="126" spans="1:86" ht="3.75" customHeight="1">
      <c r="A126" s="188"/>
      <c r="B126" s="173"/>
      <c r="C126" s="188"/>
      <c r="D126" s="188"/>
      <c r="E126" s="223"/>
      <c r="F126" s="325"/>
      <c r="G126" s="224"/>
      <c r="H126" s="195"/>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320"/>
      <c r="BY126" s="320"/>
      <c r="BZ126" s="320"/>
      <c r="CA126" s="320"/>
      <c r="CB126" s="320"/>
      <c r="CC126" s="320"/>
      <c r="CD126" s="320"/>
      <c r="CE126" s="320"/>
      <c r="CF126" s="325"/>
      <c r="CG126" s="193"/>
      <c r="CH126" s="188"/>
    </row>
    <row r="127" spans="1:86" ht="3.75" customHeight="1" thickBot="1">
      <c r="A127" s="188"/>
      <c r="B127" s="173"/>
      <c r="C127" s="188"/>
      <c r="D127" s="188"/>
      <c r="E127" s="225"/>
      <c r="F127" s="226"/>
      <c r="G127" s="224"/>
      <c r="H127" s="195"/>
      <c r="I127" s="195"/>
      <c r="J127" s="195"/>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c r="AP127" s="320"/>
      <c r="AQ127" s="320"/>
      <c r="AR127" s="320"/>
      <c r="AS127" s="320"/>
      <c r="AT127" s="320"/>
      <c r="AU127" s="320"/>
      <c r="AV127" s="320"/>
      <c r="AW127" s="320"/>
      <c r="AX127" s="320"/>
      <c r="AY127" s="320"/>
      <c r="AZ127" s="320"/>
      <c r="BA127" s="320"/>
      <c r="BB127" s="320"/>
      <c r="BC127" s="320"/>
      <c r="BD127" s="320"/>
      <c r="BE127" s="320"/>
      <c r="BF127" s="320"/>
      <c r="BG127" s="320"/>
      <c r="BH127" s="320"/>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226"/>
      <c r="CG127" s="227"/>
      <c r="CH127" s="188"/>
    </row>
    <row r="128" spans="1:86" ht="10.5" customHeight="1" thickTop="1">
      <c r="A128" s="188"/>
      <c r="B128" s="173"/>
      <c r="C128" s="188"/>
      <c r="D128" s="188"/>
      <c r="E128" s="188"/>
      <c r="F128" s="188"/>
      <c r="G128" s="315" t="s">
        <v>765</v>
      </c>
      <c r="H128" s="315"/>
      <c r="I128" s="195"/>
      <c r="J128" s="195"/>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c r="AI128" s="320"/>
      <c r="AJ128" s="320"/>
      <c r="AK128" s="320"/>
      <c r="AL128" s="320"/>
      <c r="AM128" s="320"/>
      <c r="AN128" s="320"/>
      <c r="AO128" s="320"/>
      <c r="AP128" s="320"/>
      <c r="AQ128" s="320"/>
      <c r="AR128" s="320"/>
      <c r="AS128" s="320"/>
      <c r="AT128" s="320"/>
      <c r="AU128" s="320"/>
      <c r="AV128" s="320"/>
      <c r="AW128" s="320"/>
      <c r="AX128" s="320"/>
      <c r="AY128" s="320"/>
      <c r="AZ128" s="320"/>
      <c r="BA128" s="320"/>
      <c r="BB128" s="320"/>
      <c r="BC128" s="320"/>
      <c r="BD128" s="320"/>
      <c r="BE128" s="320"/>
      <c r="BF128" s="320"/>
      <c r="BG128" s="320"/>
      <c r="BH128" s="320"/>
      <c r="BI128" s="320"/>
      <c r="BJ128" s="320"/>
      <c r="BK128" s="320"/>
      <c r="BL128" s="320"/>
      <c r="BM128" s="320"/>
      <c r="BN128" s="320"/>
      <c r="BO128" s="320"/>
      <c r="BP128" s="320"/>
      <c r="BQ128" s="320"/>
      <c r="BR128" s="320"/>
      <c r="BS128" s="320"/>
      <c r="BT128" s="320"/>
      <c r="BU128" s="320"/>
      <c r="BV128" s="320"/>
      <c r="BW128" s="320"/>
      <c r="BX128" s="320"/>
      <c r="BY128" s="320"/>
      <c r="BZ128" s="320"/>
      <c r="CA128" s="320"/>
      <c r="CB128" s="320"/>
      <c r="CC128" s="320"/>
      <c r="CD128" s="387" t="str">
        <f>Index!C421</f>
        <v>Strana 3</v>
      </c>
      <c r="CE128" s="320"/>
      <c r="CF128" s="320"/>
      <c r="CG128" s="320"/>
      <c r="CH128" s="188"/>
    </row>
    <row r="129" spans="1:88">
      <c r="A129" s="188"/>
      <c r="B129" s="228"/>
      <c r="C129" s="229"/>
      <c r="D129" s="229"/>
      <c r="E129" s="230"/>
      <c r="F129" s="230"/>
      <c r="G129" s="230"/>
      <c r="H129" s="231"/>
      <c r="I129" s="231"/>
      <c r="J129" s="231"/>
      <c r="K129" s="232"/>
      <c r="L129" s="232"/>
      <c r="M129" s="232"/>
      <c r="N129" s="232"/>
      <c r="O129" s="232"/>
      <c r="P129" s="232"/>
      <c r="Q129" s="232"/>
      <c r="R129" s="232"/>
      <c r="S129" s="232"/>
      <c r="T129" s="232"/>
      <c r="U129" s="232"/>
      <c r="V129" s="232"/>
      <c r="W129" s="232"/>
      <c r="X129" s="232"/>
      <c r="Y129" s="232"/>
      <c r="Z129" s="232"/>
      <c r="AA129" s="232"/>
      <c r="AB129" s="232"/>
      <c r="AC129" s="232"/>
      <c r="AD129" s="232"/>
      <c r="AE129" s="233">
        <v>10</v>
      </c>
      <c r="AF129" s="232"/>
      <c r="AG129" s="233">
        <v>9</v>
      </c>
      <c r="AH129" s="232"/>
      <c r="AI129" s="233">
        <v>8</v>
      </c>
      <c r="AJ129" s="232"/>
      <c r="AK129" s="233">
        <v>7</v>
      </c>
      <c r="AL129" s="232"/>
      <c r="AM129" s="233">
        <v>6</v>
      </c>
      <c r="AN129" s="232"/>
      <c r="AO129" s="233">
        <v>5</v>
      </c>
      <c r="AP129" s="232"/>
      <c r="AQ129" s="233">
        <v>4</v>
      </c>
      <c r="AR129" s="232"/>
      <c r="AS129" s="233">
        <v>3</v>
      </c>
      <c r="AT129" s="232"/>
      <c r="AU129" s="233">
        <v>2</v>
      </c>
      <c r="AV129" s="232"/>
      <c r="AW129" s="233">
        <v>1</v>
      </c>
      <c r="AX129" s="232"/>
      <c r="AY129" s="233">
        <v>0</v>
      </c>
      <c r="AZ129" s="232"/>
      <c r="BA129" s="232"/>
      <c r="BB129" s="233">
        <v>10</v>
      </c>
      <c r="BC129" s="232"/>
      <c r="BD129" s="233">
        <v>9</v>
      </c>
      <c r="BE129" s="232"/>
      <c r="BF129" s="233">
        <v>8</v>
      </c>
      <c r="BG129" s="232"/>
      <c r="BH129" s="233">
        <v>7</v>
      </c>
      <c r="BI129" s="232"/>
      <c r="BJ129" s="233">
        <v>6</v>
      </c>
      <c r="BK129" s="232"/>
      <c r="BL129" s="233">
        <v>5</v>
      </c>
      <c r="BM129" s="232"/>
      <c r="BN129" s="233">
        <v>4</v>
      </c>
      <c r="BO129" s="232"/>
      <c r="BP129" s="233">
        <v>3</v>
      </c>
      <c r="BQ129" s="232"/>
      <c r="BR129" s="233">
        <v>2</v>
      </c>
      <c r="BS129" s="232"/>
      <c r="BT129" s="233">
        <v>1</v>
      </c>
      <c r="BU129" s="232"/>
      <c r="BV129" s="233">
        <v>0</v>
      </c>
      <c r="BW129" s="232"/>
      <c r="BX129" s="232"/>
      <c r="BY129" s="232"/>
      <c r="BZ129" s="232"/>
      <c r="CA129" s="232"/>
      <c r="CB129" s="232"/>
      <c r="CC129" s="232"/>
      <c r="CD129" s="232"/>
      <c r="CE129" s="232"/>
      <c r="CF129" s="232"/>
      <c r="CG129" s="232"/>
      <c r="CH129" s="229"/>
      <c r="CI129" s="188"/>
      <c r="CJ129" s="188"/>
    </row>
    <row r="130" spans="1:88">
      <c r="B130" s="228"/>
      <c r="C130" s="229"/>
      <c r="D130" s="229"/>
      <c r="E130" s="230"/>
      <c r="F130" s="230"/>
      <c r="G130" s="230"/>
      <c r="H130" s="231"/>
      <c r="I130" s="231"/>
      <c r="J130" s="231"/>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232"/>
      <c r="BF130" s="232"/>
      <c r="BG130" s="232"/>
      <c r="BH130" s="232"/>
      <c r="BI130" s="232"/>
      <c r="BJ130" s="232"/>
      <c r="BK130" s="232"/>
      <c r="BL130" s="233">
        <v>10</v>
      </c>
      <c r="BM130" s="232"/>
      <c r="BN130" s="233">
        <v>9</v>
      </c>
      <c r="BO130" s="232"/>
      <c r="BP130" s="233">
        <v>8</v>
      </c>
      <c r="BQ130" s="232"/>
      <c r="BR130" s="233">
        <v>7</v>
      </c>
      <c r="BS130" s="232"/>
      <c r="BT130" s="233">
        <v>6</v>
      </c>
      <c r="BU130" s="232"/>
      <c r="BV130" s="233">
        <v>5</v>
      </c>
      <c r="BW130" s="232"/>
      <c r="BX130" s="233">
        <v>4</v>
      </c>
      <c r="BY130" s="232"/>
      <c r="BZ130" s="233">
        <v>3</v>
      </c>
      <c r="CA130" s="232"/>
      <c r="CB130" s="233">
        <v>2</v>
      </c>
      <c r="CC130" s="232"/>
      <c r="CD130" s="233">
        <v>1</v>
      </c>
      <c r="CE130" s="232"/>
      <c r="CF130" s="233">
        <v>0</v>
      </c>
      <c r="CG130" s="232"/>
      <c r="CH130" s="229"/>
      <c r="CJ130" s="188"/>
    </row>
  </sheetData>
  <sheetProtection sheet="1" objects="1" scenarios="1"/>
  <mergeCells count="584">
    <mergeCell ref="AB4:AC5"/>
    <mergeCell ref="AD4:AD5"/>
    <mergeCell ref="AR4:AR5"/>
    <mergeCell ref="E7:F10"/>
    <mergeCell ref="AD7:BQ8"/>
    <mergeCell ref="BR7:CG10"/>
    <mergeCell ref="B8:D8"/>
    <mergeCell ref="G8:Z9"/>
    <mergeCell ref="B9:C21"/>
    <mergeCell ref="D9:D21"/>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AZ3:BC4"/>
    <mergeCell ref="BD3:BR3"/>
    <mergeCell ref="AG9:AZ10"/>
    <mergeCell ref="BA9:BQ10"/>
    <mergeCell ref="CH9:CH30"/>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BB13:BD13"/>
    <mergeCell ref="AD13:AD14"/>
    <mergeCell ref="AE13:AG13"/>
    <mergeCell ref="AI13:AM13"/>
    <mergeCell ref="AN13:AN14"/>
    <mergeCell ref="AD16:AZ16"/>
    <mergeCell ref="AD17:AD18"/>
    <mergeCell ref="AE17:AG17"/>
    <mergeCell ref="AI17:AM17"/>
    <mergeCell ref="AN17:AN18"/>
    <mergeCell ref="AO17:AS17"/>
    <mergeCell ref="AT17:AT18"/>
    <mergeCell ref="AU17:AY17"/>
    <mergeCell ref="AZ17:AZ18"/>
    <mergeCell ref="BL17:BN17"/>
    <mergeCell ref="BP17:BT17"/>
    <mergeCell ref="BV17:BZ17"/>
    <mergeCell ref="CB17:CF17"/>
    <mergeCell ref="AD19:AZ19"/>
    <mergeCell ref="E20:F27"/>
    <mergeCell ref="G20:G27"/>
    <mergeCell ref="H20:Z27"/>
    <mergeCell ref="AA20:AC27"/>
    <mergeCell ref="AD20:AZ20"/>
    <mergeCell ref="E12:F19"/>
    <mergeCell ref="G12:G19"/>
    <mergeCell ref="H12:Z19"/>
    <mergeCell ref="AA12:AC19"/>
    <mergeCell ref="AD12:AZ12"/>
    <mergeCell ref="BA12:BQ12"/>
    <mergeCell ref="BB21:BD21"/>
    <mergeCell ref="BF21:BJ21"/>
    <mergeCell ref="BK21:BK22"/>
    <mergeCell ref="BL21:BP21"/>
    <mergeCell ref="BQ21:BQ22"/>
    <mergeCell ref="BR21:BV21"/>
    <mergeCell ref="BA20:BQ20"/>
    <mergeCell ref="AD21:AD22"/>
    <mergeCell ref="AE21:AG21"/>
    <mergeCell ref="AI21:AM21"/>
    <mergeCell ref="AN21:AN22"/>
    <mergeCell ref="AO21:AS21"/>
    <mergeCell ref="AT21:AT22"/>
    <mergeCell ref="AU21:AY21"/>
    <mergeCell ref="AZ21:AZ22"/>
    <mergeCell ref="BA21:BA22"/>
    <mergeCell ref="BL25:BN25"/>
    <mergeCell ref="BP25:BT25"/>
    <mergeCell ref="BV25:BZ25"/>
    <mergeCell ref="CB25:CF25"/>
    <mergeCell ref="B22:D123"/>
    <mergeCell ref="AD23:AZ23"/>
    <mergeCell ref="BA23:BQ23"/>
    <mergeCell ref="AD24:AZ24"/>
    <mergeCell ref="AD25:AD26"/>
    <mergeCell ref="AE25:AG25"/>
    <mergeCell ref="AI25:AM25"/>
    <mergeCell ref="AN25:AN26"/>
    <mergeCell ref="AO25:AS25"/>
    <mergeCell ref="AT25:AT26"/>
    <mergeCell ref="AD27:AZ27"/>
    <mergeCell ref="E28:F35"/>
    <mergeCell ref="G28:G35"/>
    <mergeCell ref="H28:Z35"/>
    <mergeCell ref="AA28:AC35"/>
    <mergeCell ref="AD28:AZ28"/>
    <mergeCell ref="AD31:AZ31"/>
    <mergeCell ref="AU25:AY25"/>
    <mergeCell ref="AZ25:AZ26"/>
    <mergeCell ref="BB29:BD29"/>
    <mergeCell ref="BF29:BJ29"/>
    <mergeCell ref="BK29:BK30"/>
    <mergeCell ref="BL29:BP29"/>
    <mergeCell ref="BQ29:BQ30"/>
    <mergeCell ref="BR29:BV29"/>
    <mergeCell ref="BA28:BQ28"/>
    <mergeCell ref="AD29:AD30"/>
    <mergeCell ref="AE29:AG29"/>
    <mergeCell ref="AI29:AM29"/>
    <mergeCell ref="AN29:AN30"/>
    <mergeCell ref="AO29:AS29"/>
    <mergeCell ref="AT29:AT30"/>
    <mergeCell ref="AU29:AY29"/>
    <mergeCell ref="AZ29:AZ30"/>
    <mergeCell ref="BA29:BA30"/>
    <mergeCell ref="BA31:BQ31"/>
    <mergeCell ref="AD32:AZ32"/>
    <mergeCell ref="AD33:AD34"/>
    <mergeCell ref="AE33:AG33"/>
    <mergeCell ref="AI33:AM33"/>
    <mergeCell ref="AN33:AN34"/>
    <mergeCell ref="AO33:AS33"/>
    <mergeCell ref="AT33:AT34"/>
    <mergeCell ref="AU33:AY33"/>
    <mergeCell ref="AZ33:AZ34"/>
    <mergeCell ref="BL33:BN33"/>
    <mergeCell ref="BP33:BT33"/>
    <mergeCell ref="CB33:CF33"/>
    <mergeCell ref="AD35:AZ35"/>
    <mergeCell ref="E36:F43"/>
    <mergeCell ref="G36:G43"/>
    <mergeCell ref="H36:Z43"/>
    <mergeCell ref="AA36:AC43"/>
    <mergeCell ref="AD36:AZ36"/>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AZ41:AZ42"/>
    <mergeCell ref="BL41:BN41"/>
    <mergeCell ref="BP41:BT41"/>
    <mergeCell ref="BV41:BZ41"/>
    <mergeCell ref="CB41:CF41"/>
    <mergeCell ref="AD43:AZ43"/>
    <mergeCell ref="AD39:AZ39"/>
    <mergeCell ref="BA39:BQ39"/>
    <mergeCell ref="AD40:AZ40"/>
    <mergeCell ref="AD41:AD42"/>
    <mergeCell ref="AE41:AG41"/>
    <mergeCell ref="AI41:AM41"/>
    <mergeCell ref="AN41:AN42"/>
    <mergeCell ref="AO41:AS41"/>
    <mergeCell ref="AT41:AT42"/>
    <mergeCell ref="AU41:AY41"/>
    <mergeCell ref="BF45:BJ45"/>
    <mergeCell ref="BK45:BK46"/>
    <mergeCell ref="BL45:BP45"/>
    <mergeCell ref="BQ45:BQ46"/>
    <mergeCell ref="BR45:BV45"/>
    <mergeCell ref="AD47:AZ47"/>
    <mergeCell ref="BA47:BQ47"/>
    <mergeCell ref="AO45:AS45"/>
    <mergeCell ref="AT45:AT46"/>
    <mergeCell ref="AU45:AY45"/>
    <mergeCell ref="AZ45:AZ46"/>
    <mergeCell ref="BA45:BA46"/>
    <mergeCell ref="BB45:BD45"/>
    <mergeCell ref="AD45:AD46"/>
    <mergeCell ref="AE45:AG45"/>
    <mergeCell ref="AI45:AM45"/>
    <mergeCell ref="AN45:AN46"/>
    <mergeCell ref="AD48:AZ48"/>
    <mergeCell ref="AD49:AD50"/>
    <mergeCell ref="AE49:AG49"/>
    <mergeCell ref="AI49:AM49"/>
    <mergeCell ref="AN49:AN50"/>
    <mergeCell ref="AO49:AS49"/>
    <mergeCell ref="AT49:AT50"/>
    <mergeCell ref="AU49:AY49"/>
    <mergeCell ref="AZ49:AZ50"/>
    <mergeCell ref="BL49:BN49"/>
    <mergeCell ref="BP49:BT49"/>
    <mergeCell ref="BV49:BZ49"/>
    <mergeCell ref="CB49:CF49"/>
    <mergeCell ref="AD51:AZ51"/>
    <mergeCell ref="E52:F59"/>
    <mergeCell ref="G52:G59"/>
    <mergeCell ref="H52:Z59"/>
    <mergeCell ref="AA52:AC59"/>
    <mergeCell ref="AD52:AZ52"/>
    <mergeCell ref="E44:F51"/>
    <mergeCell ref="G44:G51"/>
    <mergeCell ref="H44:Z51"/>
    <mergeCell ref="AA44:AC51"/>
    <mergeCell ref="AD44:AZ44"/>
    <mergeCell ref="BA44:BQ44"/>
    <mergeCell ref="BB53:BD53"/>
    <mergeCell ref="BF53:BJ53"/>
    <mergeCell ref="BK53:BK54"/>
    <mergeCell ref="BL53:BP53"/>
    <mergeCell ref="BQ53:BQ54"/>
    <mergeCell ref="BR53:BV53"/>
    <mergeCell ref="BA52:BQ52"/>
    <mergeCell ref="AD53:AD54"/>
    <mergeCell ref="AE53:AG53"/>
    <mergeCell ref="AI53:AM53"/>
    <mergeCell ref="AN53:AN54"/>
    <mergeCell ref="AO53:AS53"/>
    <mergeCell ref="AT53:AT54"/>
    <mergeCell ref="AU53:AY53"/>
    <mergeCell ref="AZ53:AZ54"/>
    <mergeCell ref="BA53:BA54"/>
    <mergeCell ref="AZ57:AZ58"/>
    <mergeCell ref="BL57:BN57"/>
    <mergeCell ref="BP57:BT57"/>
    <mergeCell ref="BV57:BZ57"/>
    <mergeCell ref="CB57:CF57"/>
    <mergeCell ref="AD59:AZ59"/>
    <mergeCell ref="AD55:AZ55"/>
    <mergeCell ref="BA55:BQ55"/>
    <mergeCell ref="AD56:AZ56"/>
    <mergeCell ref="AD57:AD58"/>
    <mergeCell ref="AE57:AG57"/>
    <mergeCell ref="AI57:AM57"/>
    <mergeCell ref="AN57:AN58"/>
    <mergeCell ref="AO57:AS57"/>
    <mergeCell ref="AT57:AT58"/>
    <mergeCell ref="AU57:AY57"/>
    <mergeCell ref="BU57:BU58"/>
    <mergeCell ref="CA57:CA58"/>
    <mergeCell ref="BK61:BK62"/>
    <mergeCell ref="BL61:BP61"/>
    <mergeCell ref="BQ61:BQ62"/>
    <mergeCell ref="BR61:BV61"/>
    <mergeCell ref="AD63:AZ63"/>
    <mergeCell ref="BA63:BQ63"/>
    <mergeCell ref="AO61:AS61"/>
    <mergeCell ref="AT61:AT62"/>
    <mergeCell ref="AU61:AY61"/>
    <mergeCell ref="AZ61:AZ62"/>
    <mergeCell ref="BA61:BA62"/>
    <mergeCell ref="BB61:BD61"/>
    <mergeCell ref="AD61:AD62"/>
    <mergeCell ref="AE61:AG61"/>
    <mergeCell ref="AI61:AM61"/>
    <mergeCell ref="AN61:AN62"/>
    <mergeCell ref="BU65:BU66"/>
    <mergeCell ref="BV65:BZ65"/>
    <mergeCell ref="CA65:CA66"/>
    <mergeCell ref="CB65:CF65"/>
    <mergeCell ref="AD64:AZ64"/>
    <mergeCell ref="AD65:AD66"/>
    <mergeCell ref="AE65:AG65"/>
    <mergeCell ref="AI65:AM65"/>
    <mergeCell ref="AN65:AN66"/>
    <mergeCell ref="AO65:AS65"/>
    <mergeCell ref="AT65:AT66"/>
    <mergeCell ref="AU65:AY65"/>
    <mergeCell ref="AZ65:AZ66"/>
    <mergeCell ref="AD67:AZ67"/>
    <mergeCell ref="E68:F75"/>
    <mergeCell ref="G68:G75"/>
    <mergeCell ref="H68:Z75"/>
    <mergeCell ref="AA68:AC75"/>
    <mergeCell ref="AD68:AZ68"/>
    <mergeCell ref="AD71:AZ71"/>
    <mergeCell ref="AD75:AZ75"/>
    <mergeCell ref="BL65:BN65"/>
    <mergeCell ref="E60:F67"/>
    <mergeCell ref="G60:G67"/>
    <mergeCell ref="H60:Z67"/>
    <mergeCell ref="AA60:AC67"/>
    <mergeCell ref="AD60:AZ60"/>
    <mergeCell ref="BA60:BQ60"/>
    <mergeCell ref="BB69:BD69"/>
    <mergeCell ref="BF69:BJ69"/>
    <mergeCell ref="BK69:BK70"/>
    <mergeCell ref="BL69:BP69"/>
    <mergeCell ref="BQ69:BQ70"/>
    <mergeCell ref="BL73:BN73"/>
    <mergeCell ref="BP73:BT73"/>
    <mergeCell ref="BP65:BT65"/>
    <mergeCell ref="BF61:BJ61"/>
    <mergeCell ref="BR69:BV69"/>
    <mergeCell ref="BA68:BQ68"/>
    <mergeCell ref="AD69:AD70"/>
    <mergeCell ref="AE69:AG69"/>
    <mergeCell ref="AI69:AM69"/>
    <mergeCell ref="AN69:AN70"/>
    <mergeCell ref="AO69:AS69"/>
    <mergeCell ref="AT69:AT70"/>
    <mergeCell ref="AU69:AY69"/>
    <mergeCell ref="AZ69:AZ70"/>
    <mergeCell ref="BA69:BA70"/>
    <mergeCell ref="BU73:BU74"/>
    <mergeCell ref="BV73:BZ73"/>
    <mergeCell ref="CA73:CA74"/>
    <mergeCell ref="CB73:CF73"/>
    <mergeCell ref="BA71:BQ71"/>
    <mergeCell ref="AD72:AZ72"/>
    <mergeCell ref="AD73:AD74"/>
    <mergeCell ref="AE73:AG73"/>
    <mergeCell ref="AI73:AM73"/>
    <mergeCell ref="AN73:AN74"/>
    <mergeCell ref="AO73:AS73"/>
    <mergeCell ref="AT73:AT74"/>
    <mergeCell ref="AU73:AY73"/>
    <mergeCell ref="AZ73:AZ74"/>
    <mergeCell ref="BK77:BK78"/>
    <mergeCell ref="BL77:BP77"/>
    <mergeCell ref="BQ77:BQ78"/>
    <mergeCell ref="BR77:BV77"/>
    <mergeCell ref="AD79:AZ79"/>
    <mergeCell ref="BA79:BQ79"/>
    <mergeCell ref="AO77:AS77"/>
    <mergeCell ref="AT77:AT78"/>
    <mergeCell ref="AU77:AY77"/>
    <mergeCell ref="AZ77:AZ78"/>
    <mergeCell ref="BA77:BA78"/>
    <mergeCell ref="BB77:BD77"/>
    <mergeCell ref="AD77:AD78"/>
    <mergeCell ref="AE77:AG77"/>
    <mergeCell ref="AI77:AM77"/>
    <mergeCell ref="AN77:AN78"/>
    <mergeCell ref="BU81:BU82"/>
    <mergeCell ref="BV81:BZ81"/>
    <mergeCell ref="CA81:CA82"/>
    <mergeCell ref="CB81:CF81"/>
    <mergeCell ref="AD80:AZ80"/>
    <mergeCell ref="AD81:AD82"/>
    <mergeCell ref="AE81:AG81"/>
    <mergeCell ref="AI81:AM81"/>
    <mergeCell ref="AN81:AN82"/>
    <mergeCell ref="AO81:AS81"/>
    <mergeCell ref="AT81:AT82"/>
    <mergeCell ref="AU81:AY81"/>
    <mergeCell ref="AZ81:AZ82"/>
    <mergeCell ref="AD83:AZ83"/>
    <mergeCell ref="E84:F91"/>
    <mergeCell ref="G84:G91"/>
    <mergeCell ref="H84:Z91"/>
    <mergeCell ref="AA84:AC91"/>
    <mergeCell ref="AD84:AZ84"/>
    <mergeCell ref="AD87:AZ87"/>
    <mergeCell ref="AD91:AZ91"/>
    <mergeCell ref="BL81:BN81"/>
    <mergeCell ref="E76:F83"/>
    <mergeCell ref="G76:G83"/>
    <mergeCell ref="H76:Z83"/>
    <mergeCell ref="AA76:AC83"/>
    <mergeCell ref="AD76:AZ76"/>
    <mergeCell ref="BA76:BQ76"/>
    <mergeCell ref="BB85:BD85"/>
    <mergeCell ref="BF85:BJ85"/>
    <mergeCell ref="BK85:BK86"/>
    <mergeCell ref="BL85:BP85"/>
    <mergeCell ref="BQ85:BQ86"/>
    <mergeCell ref="BL89:BN89"/>
    <mergeCell ref="BP89:BT89"/>
    <mergeCell ref="BP81:BT81"/>
    <mergeCell ref="BF77:BJ77"/>
    <mergeCell ref="BR85:BV85"/>
    <mergeCell ref="BA84:BQ84"/>
    <mergeCell ref="AD85:AD86"/>
    <mergeCell ref="AE85:AG85"/>
    <mergeCell ref="AI85:AM85"/>
    <mergeCell ref="AN85:AN86"/>
    <mergeCell ref="AO85:AS85"/>
    <mergeCell ref="AT85:AT86"/>
    <mergeCell ref="AU85:AY85"/>
    <mergeCell ref="AZ85:AZ86"/>
    <mergeCell ref="BA85:BA86"/>
    <mergeCell ref="BU89:BU90"/>
    <mergeCell ref="BV89:BZ89"/>
    <mergeCell ref="CA89:CA90"/>
    <mergeCell ref="CB89:CF89"/>
    <mergeCell ref="BA87:BQ87"/>
    <mergeCell ref="AD88:AZ88"/>
    <mergeCell ref="AD89:AD90"/>
    <mergeCell ref="AE89:AG89"/>
    <mergeCell ref="AI89:AM89"/>
    <mergeCell ref="AN89:AN90"/>
    <mergeCell ref="AO89:AS89"/>
    <mergeCell ref="AT89:AT90"/>
    <mergeCell ref="AU89:AY89"/>
    <mergeCell ref="AZ89:AZ90"/>
    <mergeCell ref="BK93:BK94"/>
    <mergeCell ref="BL93:BP93"/>
    <mergeCell ref="BQ93:BQ94"/>
    <mergeCell ref="BR93:BV93"/>
    <mergeCell ref="AD95:AZ95"/>
    <mergeCell ref="BA95:BQ95"/>
    <mergeCell ref="AO93:AS93"/>
    <mergeCell ref="AT93:AT94"/>
    <mergeCell ref="AU93:AY93"/>
    <mergeCell ref="AZ93:AZ94"/>
    <mergeCell ref="BA93:BA94"/>
    <mergeCell ref="BB93:BD93"/>
    <mergeCell ref="AD93:AD94"/>
    <mergeCell ref="AE93:AG93"/>
    <mergeCell ref="AI93:AM93"/>
    <mergeCell ref="AN93:AN94"/>
    <mergeCell ref="BU97:BU98"/>
    <mergeCell ref="BV97:BZ97"/>
    <mergeCell ref="CA97:CA98"/>
    <mergeCell ref="CB97:CF97"/>
    <mergeCell ref="AD96:AZ96"/>
    <mergeCell ref="AD97:AD98"/>
    <mergeCell ref="AE97:AG97"/>
    <mergeCell ref="AI97:AM97"/>
    <mergeCell ref="AN97:AN98"/>
    <mergeCell ref="AO97:AS97"/>
    <mergeCell ref="AT97:AT98"/>
    <mergeCell ref="AU97:AY97"/>
    <mergeCell ref="AZ97:AZ98"/>
    <mergeCell ref="AD99:AZ99"/>
    <mergeCell ref="E100:F107"/>
    <mergeCell ref="G100:G107"/>
    <mergeCell ref="H100:Z107"/>
    <mergeCell ref="AA100:AC107"/>
    <mergeCell ref="AD100:AZ100"/>
    <mergeCell ref="AD103:AZ103"/>
    <mergeCell ref="AD107:AZ107"/>
    <mergeCell ref="BL97:BN97"/>
    <mergeCell ref="E92:F99"/>
    <mergeCell ref="G92:G99"/>
    <mergeCell ref="H92:Z99"/>
    <mergeCell ref="AA92:AC99"/>
    <mergeCell ref="AD92:AZ92"/>
    <mergeCell ref="BA92:BQ92"/>
    <mergeCell ref="BB101:BD101"/>
    <mergeCell ref="BF101:BJ101"/>
    <mergeCell ref="BK101:BK102"/>
    <mergeCell ref="BL101:BP101"/>
    <mergeCell ref="BQ101:BQ102"/>
    <mergeCell ref="BL105:BN105"/>
    <mergeCell ref="BP105:BT105"/>
    <mergeCell ref="BP97:BT97"/>
    <mergeCell ref="BF93:BJ93"/>
    <mergeCell ref="BR101:BV101"/>
    <mergeCell ref="BA100:BQ100"/>
    <mergeCell ref="AD101:AD102"/>
    <mergeCell ref="AE101:AG101"/>
    <mergeCell ref="AI101:AM101"/>
    <mergeCell ref="AN101:AN102"/>
    <mergeCell ref="AO101:AS101"/>
    <mergeCell ref="AT101:AT102"/>
    <mergeCell ref="AU101:AY101"/>
    <mergeCell ref="AZ101:AZ102"/>
    <mergeCell ref="BA101:BA102"/>
    <mergeCell ref="BU105:BU106"/>
    <mergeCell ref="BV105:BZ105"/>
    <mergeCell ref="CA105:CA106"/>
    <mergeCell ref="CB105:CF105"/>
    <mergeCell ref="BA103:BQ103"/>
    <mergeCell ref="AD104:AZ104"/>
    <mergeCell ref="AD105:AD106"/>
    <mergeCell ref="AE105:AG105"/>
    <mergeCell ref="AI105:AM105"/>
    <mergeCell ref="AN105:AN106"/>
    <mergeCell ref="AO105:AS105"/>
    <mergeCell ref="AT105:AT106"/>
    <mergeCell ref="AU105:AY105"/>
    <mergeCell ref="AZ105:AZ106"/>
    <mergeCell ref="BQ109:BQ110"/>
    <mergeCell ref="BR109:BV109"/>
    <mergeCell ref="AD111:AZ111"/>
    <mergeCell ref="BA111:BQ111"/>
    <mergeCell ref="AO109:AS109"/>
    <mergeCell ref="AT109:AT110"/>
    <mergeCell ref="AU109:AY109"/>
    <mergeCell ref="AZ109:AZ110"/>
    <mergeCell ref="BA109:BA110"/>
    <mergeCell ref="BB109:BD109"/>
    <mergeCell ref="AD109:AD110"/>
    <mergeCell ref="AE109:AG109"/>
    <mergeCell ref="AI109:AM109"/>
    <mergeCell ref="AN109:AN110"/>
    <mergeCell ref="BU113:BU114"/>
    <mergeCell ref="BV113:BZ113"/>
    <mergeCell ref="CA113:CA114"/>
    <mergeCell ref="CB113:CF113"/>
    <mergeCell ref="AD112:AZ112"/>
    <mergeCell ref="AD113:AD114"/>
    <mergeCell ref="AE113:AG113"/>
    <mergeCell ref="AI113:AM113"/>
    <mergeCell ref="AN113:AN114"/>
    <mergeCell ref="AO113:AS113"/>
    <mergeCell ref="AT113:AT114"/>
    <mergeCell ref="AU113:AY113"/>
    <mergeCell ref="AZ113:AZ114"/>
    <mergeCell ref="AD115:AZ115"/>
    <mergeCell ref="E116:F123"/>
    <mergeCell ref="G116:G123"/>
    <mergeCell ref="H116:Z123"/>
    <mergeCell ref="AA116:AC123"/>
    <mergeCell ref="AD116:AZ116"/>
    <mergeCell ref="AD119:AZ119"/>
    <mergeCell ref="AD123:AZ123"/>
    <mergeCell ref="BL113:BN113"/>
    <mergeCell ref="E108:F115"/>
    <mergeCell ref="G108:G115"/>
    <mergeCell ref="H108:Z115"/>
    <mergeCell ref="AA108:AC115"/>
    <mergeCell ref="AD108:AZ108"/>
    <mergeCell ref="BA108:BQ108"/>
    <mergeCell ref="BB117:BD117"/>
    <mergeCell ref="BF117:BJ117"/>
    <mergeCell ref="BK117:BK118"/>
    <mergeCell ref="BL117:BP117"/>
    <mergeCell ref="BQ117:BQ118"/>
    <mergeCell ref="BP113:BT113"/>
    <mergeCell ref="BF109:BJ109"/>
    <mergeCell ref="BK109:BK110"/>
    <mergeCell ref="BL109:BP109"/>
    <mergeCell ref="BR117:BV117"/>
    <mergeCell ref="BA116:BQ116"/>
    <mergeCell ref="AD117:AD118"/>
    <mergeCell ref="AE117:AG117"/>
    <mergeCell ref="AI117:AM117"/>
    <mergeCell ref="AN117:AN118"/>
    <mergeCell ref="AO117:AS117"/>
    <mergeCell ref="AT117:AT118"/>
    <mergeCell ref="AU117:AY117"/>
    <mergeCell ref="AZ117:AZ118"/>
    <mergeCell ref="BA117:BA118"/>
    <mergeCell ref="E124:AC124"/>
    <mergeCell ref="BL121:BN121"/>
    <mergeCell ref="BP121:BT121"/>
    <mergeCell ref="BU121:BU122"/>
    <mergeCell ref="BV121:BZ121"/>
    <mergeCell ref="CA121:CA122"/>
    <mergeCell ref="CB121:CF121"/>
    <mergeCell ref="BA119:BQ119"/>
    <mergeCell ref="AD120:AZ120"/>
    <mergeCell ref="AD121:AD122"/>
    <mergeCell ref="AE121:AG121"/>
    <mergeCell ref="AI121:AM121"/>
    <mergeCell ref="AN121:AN122"/>
    <mergeCell ref="AO121:AS121"/>
    <mergeCell ref="AT121:AT122"/>
    <mergeCell ref="AU121:AY121"/>
    <mergeCell ref="AZ121:AZ122"/>
    <mergeCell ref="BU17:BU18"/>
    <mergeCell ref="CA17:CA18"/>
    <mergeCell ref="BU25:BU26"/>
    <mergeCell ref="CA25:CA26"/>
    <mergeCell ref="BU33:BU34"/>
    <mergeCell ref="CA33:CA34"/>
    <mergeCell ref="BU41:BU42"/>
    <mergeCell ref="CA41:CA42"/>
    <mergeCell ref="BU49:BU50"/>
    <mergeCell ref="CA49:CA50"/>
    <mergeCell ref="BV33:BZ33"/>
  </mergeCells>
  <pageMargins left="0.55118110236220474" right="0.15748031496062992" top="0.15748031496062992" bottom="0.19685039370078741" header="0.51181102362204722" footer="0.51181102362204722"/>
  <pageSetup paperSize="9"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A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pageSetUpPr fitToPage="1"/>
  </sheetPr>
  <dimension ref="A1:CJ130"/>
  <sheetViews>
    <sheetView zoomScaleNormal="100" workbookViewId="0">
      <selection activeCell="CC15" sqref="CC15"/>
    </sheetView>
  </sheetViews>
  <sheetFormatPr defaultRowHeight="12.75"/>
  <cols>
    <col min="1" max="1" width="0.7109375" style="177" customWidth="1"/>
    <col min="2" max="2" width="0.42578125" style="203" customWidth="1"/>
    <col min="3" max="3" width="1.5703125" style="177" customWidth="1"/>
    <col min="4" max="4" width="0.28515625" style="177" customWidth="1"/>
    <col min="5" max="5" width="3.42578125" style="235" customWidth="1"/>
    <col min="6" max="6" width="0.5703125" style="235" customWidth="1"/>
    <col min="7" max="7" width="0.7109375" style="235" customWidth="1"/>
    <col min="8" max="10" width="0.7109375" style="236" customWidth="1"/>
    <col min="11" max="26" width="0.7109375" style="237" customWidth="1"/>
    <col min="27" max="27" width="0.5703125" style="237" customWidth="1"/>
    <col min="28" max="28" width="3.42578125" style="237" customWidth="1"/>
    <col min="29" max="29" width="0.5703125" style="237" customWidth="1"/>
    <col min="30" max="30" width="0.7109375" style="237" customWidth="1"/>
    <col min="31" max="31" width="2.140625" style="237" customWidth="1"/>
    <col min="32" max="32" width="0.5703125" style="237" customWidth="1"/>
    <col min="33" max="33" width="2.140625" style="237" customWidth="1"/>
    <col min="34" max="34" width="0.5703125" style="237" customWidth="1"/>
    <col min="35" max="35" width="2.140625" style="237" customWidth="1"/>
    <col min="36" max="36" width="0.5703125" style="237" customWidth="1"/>
    <col min="37" max="37" width="2.140625" style="237" customWidth="1"/>
    <col min="38" max="38" width="0.5703125" style="237" customWidth="1"/>
    <col min="39" max="39" width="2.140625" style="237" customWidth="1"/>
    <col min="40" max="40" width="0.5703125" style="237" customWidth="1"/>
    <col min="41" max="41" width="2.140625" style="237" customWidth="1"/>
    <col min="42" max="42" width="0.5703125" style="237" customWidth="1"/>
    <col min="43" max="43" width="2.140625" style="237" customWidth="1"/>
    <col min="44" max="44" width="0.5703125" style="237" customWidth="1"/>
    <col min="45" max="45" width="2.140625" style="237" customWidth="1"/>
    <col min="46" max="46" width="0.5703125" style="237" customWidth="1"/>
    <col min="47" max="47" width="2.140625" style="237" customWidth="1"/>
    <col min="48" max="48" width="0.5703125" style="237" customWidth="1"/>
    <col min="49" max="49" width="2.140625" style="237" customWidth="1"/>
    <col min="50" max="50" width="0.5703125" style="237" customWidth="1"/>
    <col min="51" max="51" width="2.140625" style="237" customWidth="1"/>
    <col min="52" max="53" width="0.5703125" style="237" customWidth="1"/>
    <col min="54" max="54" width="2.140625" style="237" customWidth="1"/>
    <col min="55" max="55" width="0.5703125" style="237" customWidth="1"/>
    <col min="56" max="56" width="2.140625" style="237" customWidth="1"/>
    <col min="57" max="57" width="0.5703125" style="237" customWidth="1"/>
    <col min="58" max="58" width="2.140625" style="237" customWidth="1"/>
    <col min="59" max="59" width="0.5703125" style="237" customWidth="1"/>
    <col min="60" max="60" width="2.140625" style="237" customWidth="1"/>
    <col min="61" max="61" width="0.5703125" style="237" customWidth="1"/>
    <col min="62" max="62" width="2.140625" style="237" customWidth="1"/>
    <col min="63" max="63" width="0.5703125" style="237" customWidth="1"/>
    <col min="64" max="64" width="2.140625" style="237" customWidth="1"/>
    <col min="65" max="65" width="0.5703125" style="237" customWidth="1"/>
    <col min="66" max="66" width="2.140625" style="237" customWidth="1"/>
    <col min="67" max="67" width="0.5703125" style="237" customWidth="1"/>
    <col min="68" max="68" width="2.140625" style="237" customWidth="1"/>
    <col min="69" max="69" width="0.5703125" style="237" customWidth="1"/>
    <col min="70" max="70" width="2.140625" style="237" customWidth="1"/>
    <col min="71" max="71" width="0.5703125" style="237" customWidth="1"/>
    <col min="72" max="72" width="2.140625" style="237" customWidth="1"/>
    <col min="73" max="73" width="0.5703125" style="237" customWidth="1"/>
    <col min="74" max="74" width="2.140625" style="237" customWidth="1"/>
    <col min="75" max="75" width="0.5703125" style="237" customWidth="1"/>
    <col min="76" max="76" width="2.140625" style="237" customWidth="1"/>
    <col min="77" max="77" width="0.5703125" style="237" customWidth="1"/>
    <col min="78" max="78" width="2.140625" style="237" customWidth="1"/>
    <col min="79" max="79" width="0.5703125" style="237" customWidth="1"/>
    <col min="80" max="80" width="2.140625" style="237" customWidth="1"/>
    <col min="81" max="81" width="0.5703125" style="237" customWidth="1"/>
    <col min="82" max="82" width="2.140625" style="237" customWidth="1"/>
    <col min="83" max="83" width="0.5703125" style="237" customWidth="1"/>
    <col min="84" max="84" width="2.140625" style="237" customWidth="1"/>
    <col min="85" max="85" width="0.5703125" style="237" customWidth="1"/>
    <col min="86" max="86" width="1.7109375" style="177" customWidth="1"/>
    <col min="87" max="256" width="9.140625" style="177"/>
    <col min="257" max="257" width="0.7109375" style="177" customWidth="1"/>
    <col min="258" max="258" width="0.42578125" style="177" customWidth="1"/>
    <col min="259" max="259" width="1.5703125" style="177" customWidth="1"/>
    <col min="260" max="260" width="0.28515625" style="177" customWidth="1"/>
    <col min="261" max="261" width="3.42578125" style="177" customWidth="1"/>
    <col min="262" max="262" width="0.5703125" style="177" customWidth="1"/>
    <col min="263" max="282" width="0.7109375" style="177" customWidth="1"/>
    <col min="283" max="283" width="0.5703125" style="177" customWidth="1"/>
    <col min="284" max="284" width="3.42578125" style="177" customWidth="1"/>
    <col min="285" max="285" width="0.5703125" style="177" customWidth="1"/>
    <col min="286" max="286" width="0.7109375" style="177" customWidth="1"/>
    <col min="287" max="287" width="2.140625" style="177" customWidth="1"/>
    <col min="288" max="288" width="0.5703125" style="177" customWidth="1"/>
    <col min="289" max="289" width="2.140625" style="177" customWidth="1"/>
    <col min="290" max="290" width="0.5703125" style="177" customWidth="1"/>
    <col min="291" max="291" width="2.140625" style="177" customWidth="1"/>
    <col min="292" max="292" width="0.5703125" style="177" customWidth="1"/>
    <col min="293" max="293" width="2.140625" style="177" customWidth="1"/>
    <col min="294" max="294" width="0.5703125" style="177" customWidth="1"/>
    <col min="295" max="295" width="2.140625" style="177" customWidth="1"/>
    <col min="296" max="296" width="0.5703125" style="177" customWidth="1"/>
    <col min="297" max="297" width="2.140625" style="177" customWidth="1"/>
    <col min="298" max="298" width="0.5703125" style="177" customWidth="1"/>
    <col min="299" max="299" width="2.140625" style="177" customWidth="1"/>
    <col min="300" max="300" width="0.5703125" style="177" customWidth="1"/>
    <col min="301" max="301" width="2.140625" style="177" customWidth="1"/>
    <col min="302" max="302" width="0.5703125" style="177" customWidth="1"/>
    <col min="303" max="303" width="2.140625" style="177" customWidth="1"/>
    <col min="304" max="304" width="0.5703125" style="177" customWidth="1"/>
    <col min="305" max="305" width="2.140625" style="177" customWidth="1"/>
    <col min="306" max="306" width="0.5703125" style="177" customWidth="1"/>
    <col min="307" max="307" width="2.140625" style="177" customWidth="1"/>
    <col min="308" max="309" width="0.5703125" style="177" customWidth="1"/>
    <col min="310" max="310" width="2.140625" style="177" customWidth="1"/>
    <col min="311" max="311" width="0.5703125" style="177" customWidth="1"/>
    <col min="312" max="312" width="2.140625" style="177" customWidth="1"/>
    <col min="313" max="313" width="0.5703125" style="177" customWidth="1"/>
    <col min="314" max="314" width="2.140625" style="177" customWidth="1"/>
    <col min="315" max="315" width="0.5703125" style="177" customWidth="1"/>
    <col min="316" max="316" width="2.140625" style="177" customWidth="1"/>
    <col min="317" max="317" width="0.5703125" style="177" customWidth="1"/>
    <col min="318" max="318" width="2.140625" style="177" customWidth="1"/>
    <col min="319" max="319" width="0.5703125" style="177" customWidth="1"/>
    <col min="320" max="320" width="2.140625" style="177" customWidth="1"/>
    <col min="321" max="321" width="0.5703125" style="177" customWidth="1"/>
    <col min="322" max="322" width="2.140625" style="177" customWidth="1"/>
    <col min="323" max="323" width="0.5703125" style="177" customWidth="1"/>
    <col min="324" max="324" width="2.140625" style="177" customWidth="1"/>
    <col min="325" max="325" width="0.5703125" style="177" customWidth="1"/>
    <col min="326" max="326" width="2.140625" style="177" customWidth="1"/>
    <col min="327" max="327" width="0.5703125" style="177" customWidth="1"/>
    <col min="328" max="328" width="2.140625" style="177" customWidth="1"/>
    <col min="329" max="329" width="0.5703125" style="177" customWidth="1"/>
    <col min="330" max="330" width="2.140625" style="177" customWidth="1"/>
    <col min="331" max="331" width="0.5703125" style="177" customWidth="1"/>
    <col min="332" max="332" width="2.140625" style="177" customWidth="1"/>
    <col min="333" max="333" width="0.5703125" style="177" customWidth="1"/>
    <col min="334" max="334" width="2.140625" style="177" customWidth="1"/>
    <col min="335" max="335" width="0.5703125" style="177" customWidth="1"/>
    <col min="336" max="336" width="2.140625" style="177" customWidth="1"/>
    <col min="337" max="337" width="0.5703125" style="177" customWidth="1"/>
    <col min="338" max="338" width="2.140625" style="177" customWidth="1"/>
    <col min="339" max="339" width="0.5703125" style="177" customWidth="1"/>
    <col min="340" max="340" width="2.140625" style="177" customWidth="1"/>
    <col min="341" max="341" width="0.5703125" style="177" customWidth="1"/>
    <col min="342" max="342" width="1.7109375" style="177" customWidth="1"/>
    <col min="343" max="512" width="9.140625" style="177"/>
    <col min="513" max="513" width="0.7109375" style="177" customWidth="1"/>
    <col min="514" max="514" width="0.42578125" style="177" customWidth="1"/>
    <col min="515" max="515" width="1.5703125" style="177" customWidth="1"/>
    <col min="516" max="516" width="0.28515625" style="177" customWidth="1"/>
    <col min="517" max="517" width="3.42578125" style="177" customWidth="1"/>
    <col min="518" max="518" width="0.5703125" style="177" customWidth="1"/>
    <col min="519" max="538" width="0.7109375" style="177" customWidth="1"/>
    <col min="539" max="539" width="0.5703125" style="177" customWidth="1"/>
    <col min="540" max="540" width="3.42578125" style="177" customWidth="1"/>
    <col min="541" max="541" width="0.5703125" style="177" customWidth="1"/>
    <col min="542" max="542" width="0.7109375" style="177" customWidth="1"/>
    <col min="543" max="543" width="2.140625" style="177" customWidth="1"/>
    <col min="544" max="544" width="0.5703125" style="177" customWidth="1"/>
    <col min="545" max="545" width="2.140625" style="177" customWidth="1"/>
    <col min="546" max="546" width="0.5703125" style="177" customWidth="1"/>
    <col min="547" max="547" width="2.140625" style="177" customWidth="1"/>
    <col min="548" max="548" width="0.5703125" style="177" customWidth="1"/>
    <col min="549" max="549" width="2.140625" style="177" customWidth="1"/>
    <col min="550" max="550" width="0.5703125" style="177" customWidth="1"/>
    <col min="551" max="551" width="2.140625" style="177" customWidth="1"/>
    <col min="552" max="552" width="0.5703125" style="177" customWidth="1"/>
    <col min="553" max="553" width="2.140625" style="177" customWidth="1"/>
    <col min="554" max="554" width="0.5703125" style="177" customWidth="1"/>
    <col min="555" max="555" width="2.140625" style="177" customWidth="1"/>
    <col min="556" max="556" width="0.5703125" style="177" customWidth="1"/>
    <col min="557" max="557" width="2.140625" style="177" customWidth="1"/>
    <col min="558" max="558" width="0.5703125" style="177" customWidth="1"/>
    <col min="559" max="559" width="2.140625" style="177" customWidth="1"/>
    <col min="560" max="560" width="0.5703125" style="177" customWidth="1"/>
    <col min="561" max="561" width="2.140625" style="177" customWidth="1"/>
    <col min="562" max="562" width="0.5703125" style="177" customWidth="1"/>
    <col min="563" max="563" width="2.140625" style="177" customWidth="1"/>
    <col min="564" max="565" width="0.5703125" style="177" customWidth="1"/>
    <col min="566" max="566" width="2.140625" style="177" customWidth="1"/>
    <col min="567" max="567" width="0.5703125" style="177" customWidth="1"/>
    <col min="568" max="568" width="2.140625" style="177" customWidth="1"/>
    <col min="569" max="569" width="0.5703125" style="177" customWidth="1"/>
    <col min="570" max="570" width="2.140625" style="177" customWidth="1"/>
    <col min="571" max="571" width="0.5703125" style="177" customWidth="1"/>
    <col min="572" max="572" width="2.140625" style="177" customWidth="1"/>
    <col min="573" max="573" width="0.5703125" style="177" customWidth="1"/>
    <col min="574" max="574" width="2.140625" style="177" customWidth="1"/>
    <col min="575" max="575" width="0.5703125" style="177" customWidth="1"/>
    <col min="576" max="576" width="2.140625" style="177" customWidth="1"/>
    <col min="577" max="577" width="0.5703125" style="177" customWidth="1"/>
    <col min="578" max="578" width="2.140625" style="177" customWidth="1"/>
    <col min="579" max="579" width="0.5703125" style="177" customWidth="1"/>
    <col min="580" max="580" width="2.140625" style="177" customWidth="1"/>
    <col min="581" max="581" width="0.5703125" style="177" customWidth="1"/>
    <col min="582" max="582" width="2.140625" style="177" customWidth="1"/>
    <col min="583" max="583" width="0.5703125" style="177" customWidth="1"/>
    <col min="584" max="584" width="2.140625" style="177" customWidth="1"/>
    <col min="585" max="585" width="0.5703125" style="177" customWidth="1"/>
    <col min="586" max="586" width="2.140625" style="177" customWidth="1"/>
    <col min="587" max="587" width="0.5703125" style="177" customWidth="1"/>
    <col min="588" max="588" width="2.140625" style="177" customWidth="1"/>
    <col min="589" max="589" width="0.5703125" style="177" customWidth="1"/>
    <col min="590" max="590" width="2.140625" style="177" customWidth="1"/>
    <col min="591" max="591" width="0.5703125" style="177" customWidth="1"/>
    <col min="592" max="592" width="2.140625" style="177" customWidth="1"/>
    <col min="593" max="593" width="0.5703125" style="177" customWidth="1"/>
    <col min="594" max="594" width="2.140625" style="177" customWidth="1"/>
    <col min="595" max="595" width="0.5703125" style="177" customWidth="1"/>
    <col min="596" max="596" width="2.140625" style="177" customWidth="1"/>
    <col min="597" max="597" width="0.5703125" style="177" customWidth="1"/>
    <col min="598" max="598" width="1.7109375" style="177" customWidth="1"/>
    <col min="599" max="768" width="9.140625" style="177"/>
    <col min="769" max="769" width="0.7109375" style="177" customWidth="1"/>
    <col min="770" max="770" width="0.42578125" style="177" customWidth="1"/>
    <col min="771" max="771" width="1.5703125" style="177" customWidth="1"/>
    <col min="772" max="772" width="0.28515625" style="177" customWidth="1"/>
    <col min="773" max="773" width="3.42578125" style="177" customWidth="1"/>
    <col min="774" max="774" width="0.5703125" style="177" customWidth="1"/>
    <col min="775" max="794" width="0.7109375" style="177" customWidth="1"/>
    <col min="795" max="795" width="0.5703125" style="177" customWidth="1"/>
    <col min="796" max="796" width="3.42578125" style="177" customWidth="1"/>
    <col min="797" max="797" width="0.5703125" style="177" customWidth="1"/>
    <col min="798" max="798" width="0.7109375" style="177" customWidth="1"/>
    <col min="799" max="799" width="2.140625" style="177" customWidth="1"/>
    <col min="800" max="800" width="0.5703125" style="177" customWidth="1"/>
    <col min="801" max="801" width="2.140625" style="177" customWidth="1"/>
    <col min="802" max="802" width="0.5703125" style="177" customWidth="1"/>
    <col min="803" max="803" width="2.140625" style="177" customWidth="1"/>
    <col min="804" max="804" width="0.5703125" style="177" customWidth="1"/>
    <col min="805" max="805" width="2.140625" style="177" customWidth="1"/>
    <col min="806" max="806" width="0.5703125" style="177" customWidth="1"/>
    <col min="807" max="807" width="2.140625" style="177" customWidth="1"/>
    <col min="808" max="808" width="0.5703125" style="177" customWidth="1"/>
    <col min="809" max="809" width="2.140625" style="177" customWidth="1"/>
    <col min="810" max="810" width="0.5703125" style="177" customWidth="1"/>
    <col min="811" max="811" width="2.140625" style="177" customWidth="1"/>
    <col min="812" max="812" width="0.5703125" style="177" customWidth="1"/>
    <col min="813" max="813" width="2.140625" style="177" customWidth="1"/>
    <col min="814" max="814" width="0.5703125" style="177" customWidth="1"/>
    <col min="815" max="815" width="2.140625" style="177" customWidth="1"/>
    <col min="816" max="816" width="0.5703125" style="177" customWidth="1"/>
    <col min="817" max="817" width="2.140625" style="177" customWidth="1"/>
    <col min="818" max="818" width="0.5703125" style="177" customWidth="1"/>
    <col min="819" max="819" width="2.140625" style="177" customWidth="1"/>
    <col min="820" max="821" width="0.5703125" style="177" customWidth="1"/>
    <col min="822" max="822" width="2.140625" style="177" customWidth="1"/>
    <col min="823" max="823" width="0.5703125" style="177" customWidth="1"/>
    <col min="824" max="824" width="2.140625" style="177" customWidth="1"/>
    <col min="825" max="825" width="0.5703125" style="177" customWidth="1"/>
    <col min="826" max="826" width="2.140625" style="177" customWidth="1"/>
    <col min="827" max="827" width="0.5703125" style="177" customWidth="1"/>
    <col min="828" max="828" width="2.140625" style="177" customWidth="1"/>
    <col min="829" max="829" width="0.5703125" style="177" customWidth="1"/>
    <col min="830" max="830" width="2.140625" style="177" customWidth="1"/>
    <col min="831" max="831" width="0.5703125" style="177" customWidth="1"/>
    <col min="832" max="832" width="2.140625" style="177" customWidth="1"/>
    <col min="833" max="833" width="0.5703125" style="177" customWidth="1"/>
    <col min="834" max="834" width="2.140625" style="177" customWidth="1"/>
    <col min="835" max="835" width="0.5703125" style="177" customWidth="1"/>
    <col min="836" max="836" width="2.140625" style="177" customWidth="1"/>
    <col min="837" max="837" width="0.5703125" style="177" customWidth="1"/>
    <col min="838" max="838" width="2.140625" style="177" customWidth="1"/>
    <col min="839" max="839" width="0.5703125" style="177" customWidth="1"/>
    <col min="840" max="840" width="2.140625" style="177" customWidth="1"/>
    <col min="841" max="841" width="0.5703125" style="177" customWidth="1"/>
    <col min="842" max="842" width="2.140625" style="177" customWidth="1"/>
    <col min="843" max="843" width="0.5703125" style="177" customWidth="1"/>
    <col min="844" max="844" width="2.140625" style="177" customWidth="1"/>
    <col min="845" max="845" width="0.5703125" style="177" customWidth="1"/>
    <col min="846" max="846" width="2.140625" style="177" customWidth="1"/>
    <col min="847" max="847" width="0.5703125" style="177" customWidth="1"/>
    <col min="848" max="848" width="2.140625" style="177" customWidth="1"/>
    <col min="849" max="849" width="0.5703125" style="177" customWidth="1"/>
    <col min="850" max="850" width="2.140625" style="177" customWidth="1"/>
    <col min="851" max="851" width="0.5703125" style="177" customWidth="1"/>
    <col min="852" max="852" width="2.140625" style="177" customWidth="1"/>
    <col min="853" max="853" width="0.5703125" style="177" customWidth="1"/>
    <col min="854" max="854" width="1.7109375" style="177" customWidth="1"/>
    <col min="855" max="1024" width="9.140625" style="177"/>
    <col min="1025" max="1025" width="0.7109375" style="177" customWidth="1"/>
    <col min="1026" max="1026" width="0.42578125" style="177" customWidth="1"/>
    <col min="1027" max="1027" width="1.5703125" style="177" customWidth="1"/>
    <col min="1028" max="1028" width="0.28515625" style="177" customWidth="1"/>
    <col min="1029" max="1029" width="3.42578125" style="177" customWidth="1"/>
    <col min="1030" max="1030" width="0.5703125" style="177" customWidth="1"/>
    <col min="1031" max="1050" width="0.7109375" style="177" customWidth="1"/>
    <col min="1051" max="1051" width="0.5703125" style="177" customWidth="1"/>
    <col min="1052" max="1052" width="3.42578125" style="177" customWidth="1"/>
    <col min="1053" max="1053" width="0.5703125" style="177" customWidth="1"/>
    <col min="1054" max="1054" width="0.7109375" style="177" customWidth="1"/>
    <col min="1055" max="1055" width="2.140625" style="177" customWidth="1"/>
    <col min="1056" max="1056" width="0.5703125" style="177" customWidth="1"/>
    <col min="1057" max="1057" width="2.140625" style="177" customWidth="1"/>
    <col min="1058" max="1058" width="0.5703125" style="177" customWidth="1"/>
    <col min="1059" max="1059" width="2.140625" style="177" customWidth="1"/>
    <col min="1060" max="1060" width="0.5703125" style="177" customWidth="1"/>
    <col min="1061" max="1061" width="2.140625" style="177" customWidth="1"/>
    <col min="1062" max="1062" width="0.5703125" style="177" customWidth="1"/>
    <col min="1063" max="1063" width="2.140625" style="177" customWidth="1"/>
    <col min="1064" max="1064" width="0.5703125" style="177" customWidth="1"/>
    <col min="1065" max="1065" width="2.140625" style="177" customWidth="1"/>
    <col min="1066" max="1066" width="0.5703125" style="177" customWidth="1"/>
    <col min="1067" max="1067" width="2.140625" style="177" customWidth="1"/>
    <col min="1068" max="1068" width="0.5703125" style="177" customWidth="1"/>
    <col min="1069" max="1069" width="2.140625" style="177" customWidth="1"/>
    <col min="1070" max="1070" width="0.5703125" style="177" customWidth="1"/>
    <col min="1071" max="1071" width="2.140625" style="177" customWidth="1"/>
    <col min="1072" max="1072" width="0.5703125" style="177" customWidth="1"/>
    <col min="1073" max="1073" width="2.140625" style="177" customWidth="1"/>
    <col min="1074" max="1074" width="0.5703125" style="177" customWidth="1"/>
    <col min="1075" max="1075" width="2.140625" style="177" customWidth="1"/>
    <col min="1076" max="1077" width="0.5703125" style="177" customWidth="1"/>
    <col min="1078" max="1078" width="2.140625" style="177" customWidth="1"/>
    <col min="1079" max="1079" width="0.5703125" style="177" customWidth="1"/>
    <col min="1080" max="1080" width="2.140625" style="177" customWidth="1"/>
    <col min="1081" max="1081" width="0.5703125" style="177" customWidth="1"/>
    <col min="1082" max="1082" width="2.140625" style="177" customWidth="1"/>
    <col min="1083" max="1083" width="0.5703125" style="177" customWidth="1"/>
    <col min="1084" max="1084" width="2.140625" style="177" customWidth="1"/>
    <col min="1085" max="1085" width="0.5703125" style="177" customWidth="1"/>
    <col min="1086" max="1086" width="2.140625" style="177" customWidth="1"/>
    <col min="1087" max="1087" width="0.5703125" style="177" customWidth="1"/>
    <col min="1088" max="1088" width="2.140625" style="177" customWidth="1"/>
    <col min="1089" max="1089" width="0.5703125" style="177" customWidth="1"/>
    <col min="1090" max="1090" width="2.140625" style="177" customWidth="1"/>
    <col min="1091" max="1091" width="0.5703125" style="177" customWidth="1"/>
    <col min="1092" max="1092" width="2.140625" style="177" customWidth="1"/>
    <col min="1093" max="1093" width="0.5703125" style="177" customWidth="1"/>
    <col min="1094" max="1094" width="2.140625" style="177" customWidth="1"/>
    <col min="1095" max="1095" width="0.5703125" style="177" customWidth="1"/>
    <col min="1096" max="1096" width="2.140625" style="177" customWidth="1"/>
    <col min="1097" max="1097" width="0.5703125" style="177" customWidth="1"/>
    <col min="1098" max="1098" width="2.140625" style="177" customWidth="1"/>
    <col min="1099" max="1099" width="0.5703125" style="177" customWidth="1"/>
    <col min="1100" max="1100" width="2.140625" style="177" customWidth="1"/>
    <col min="1101" max="1101" width="0.5703125" style="177" customWidth="1"/>
    <col min="1102" max="1102" width="2.140625" style="177" customWidth="1"/>
    <col min="1103" max="1103" width="0.5703125" style="177" customWidth="1"/>
    <col min="1104" max="1104" width="2.140625" style="177" customWidth="1"/>
    <col min="1105" max="1105" width="0.5703125" style="177" customWidth="1"/>
    <col min="1106" max="1106" width="2.140625" style="177" customWidth="1"/>
    <col min="1107" max="1107" width="0.5703125" style="177" customWidth="1"/>
    <col min="1108" max="1108" width="2.140625" style="177" customWidth="1"/>
    <col min="1109" max="1109" width="0.5703125" style="177" customWidth="1"/>
    <col min="1110" max="1110" width="1.7109375" style="177" customWidth="1"/>
    <col min="1111" max="1280" width="9.140625" style="177"/>
    <col min="1281" max="1281" width="0.7109375" style="177" customWidth="1"/>
    <col min="1282" max="1282" width="0.42578125" style="177" customWidth="1"/>
    <col min="1283" max="1283" width="1.5703125" style="177" customWidth="1"/>
    <col min="1284" max="1284" width="0.28515625" style="177" customWidth="1"/>
    <col min="1285" max="1285" width="3.42578125" style="177" customWidth="1"/>
    <col min="1286" max="1286" width="0.5703125" style="177" customWidth="1"/>
    <col min="1287" max="1306" width="0.7109375" style="177" customWidth="1"/>
    <col min="1307" max="1307" width="0.5703125" style="177" customWidth="1"/>
    <col min="1308" max="1308" width="3.42578125" style="177" customWidth="1"/>
    <col min="1309" max="1309" width="0.5703125" style="177" customWidth="1"/>
    <col min="1310" max="1310" width="0.7109375" style="177" customWidth="1"/>
    <col min="1311" max="1311" width="2.140625" style="177" customWidth="1"/>
    <col min="1312" max="1312" width="0.5703125" style="177" customWidth="1"/>
    <col min="1313" max="1313" width="2.140625" style="177" customWidth="1"/>
    <col min="1314" max="1314" width="0.5703125" style="177" customWidth="1"/>
    <col min="1315" max="1315" width="2.140625" style="177" customWidth="1"/>
    <col min="1316" max="1316" width="0.5703125" style="177" customWidth="1"/>
    <col min="1317" max="1317" width="2.140625" style="177" customWidth="1"/>
    <col min="1318" max="1318" width="0.5703125" style="177" customWidth="1"/>
    <col min="1319" max="1319" width="2.140625" style="177" customWidth="1"/>
    <col min="1320" max="1320" width="0.5703125" style="177" customWidth="1"/>
    <col min="1321" max="1321" width="2.140625" style="177" customWidth="1"/>
    <col min="1322" max="1322" width="0.5703125" style="177" customWidth="1"/>
    <col min="1323" max="1323" width="2.140625" style="177" customWidth="1"/>
    <col min="1324" max="1324" width="0.5703125" style="177" customWidth="1"/>
    <col min="1325" max="1325" width="2.140625" style="177" customWidth="1"/>
    <col min="1326" max="1326" width="0.5703125" style="177" customWidth="1"/>
    <col min="1327" max="1327" width="2.140625" style="177" customWidth="1"/>
    <col min="1328" max="1328" width="0.5703125" style="177" customWidth="1"/>
    <col min="1329" max="1329" width="2.140625" style="177" customWidth="1"/>
    <col min="1330" max="1330" width="0.5703125" style="177" customWidth="1"/>
    <col min="1331" max="1331" width="2.140625" style="177" customWidth="1"/>
    <col min="1332" max="1333" width="0.5703125" style="177" customWidth="1"/>
    <col min="1334" max="1334" width="2.140625" style="177" customWidth="1"/>
    <col min="1335" max="1335" width="0.5703125" style="177" customWidth="1"/>
    <col min="1336" max="1336" width="2.140625" style="177" customWidth="1"/>
    <col min="1337" max="1337" width="0.5703125" style="177" customWidth="1"/>
    <col min="1338" max="1338" width="2.140625" style="177" customWidth="1"/>
    <col min="1339" max="1339" width="0.5703125" style="177" customWidth="1"/>
    <col min="1340" max="1340" width="2.140625" style="177" customWidth="1"/>
    <col min="1341" max="1341" width="0.5703125" style="177" customWidth="1"/>
    <col min="1342" max="1342" width="2.140625" style="177" customWidth="1"/>
    <col min="1343" max="1343" width="0.5703125" style="177" customWidth="1"/>
    <col min="1344" max="1344" width="2.140625" style="177" customWidth="1"/>
    <col min="1345" max="1345" width="0.5703125" style="177" customWidth="1"/>
    <col min="1346" max="1346" width="2.140625" style="177" customWidth="1"/>
    <col min="1347" max="1347" width="0.5703125" style="177" customWidth="1"/>
    <col min="1348" max="1348" width="2.140625" style="177" customWidth="1"/>
    <col min="1349" max="1349" width="0.5703125" style="177" customWidth="1"/>
    <col min="1350" max="1350" width="2.140625" style="177" customWidth="1"/>
    <col min="1351" max="1351" width="0.5703125" style="177" customWidth="1"/>
    <col min="1352" max="1352" width="2.140625" style="177" customWidth="1"/>
    <col min="1353" max="1353" width="0.5703125" style="177" customWidth="1"/>
    <col min="1354" max="1354" width="2.140625" style="177" customWidth="1"/>
    <col min="1355" max="1355" width="0.5703125" style="177" customWidth="1"/>
    <col min="1356" max="1356" width="2.140625" style="177" customWidth="1"/>
    <col min="1357" max="1357" width="0.5703125" style="177" customWidth="1"/>
    <col min="1358" max="1358" width="2.140625" style="177" customWidth="1"/>
    <col min="1359" max="1359" width="0.5703125" style="177" customWidth="1"/>
    <col min="1360" max="1360" width="2.140625" style="177" customWidth="1"/>
    <col min="1361" max="1361" width="0.5703125" style="177" customWidth="1"/>
    <col min="1362" max="1362" width="2.140625" style="177" customWidth="1"/>
    <col min="1363" max="1363" width="0.5703125" style="177" customWidth="1"/>
    <col min="1364" max="1364" width="2.140625" style="177" customWidth="1"/>
    <col min="1365" max="1365" width="0.5703125" style="177" customWidth="1"/>
    <col min="1366" max="1366" width="1.7109375" style="177" customWidth="1"/>
    <col min="1367" max="1536" width="9.140625" style="177"/>
    <col min="1537" max="1537" width="0.7109375" style="177" customWidth="1"/>
    <col min="1538" max="1538" width="0.42578125" style="177" customWidth="1"/>
    <col min="1539" max="1539" width="1.5703125" style="177" customWidth="1"/>
    <col min="1540" max="1540" width="0.28515625" style="177" customWidth="1"/>
    <col min="1541" max="1541" width="3.42578125" style="177" customWidth="1"/>
    <col min="1542" max="1542" width="0.5703125" style="177" customWidth="1"/>
    <col min="1543" max="1562" width="0.7109375" style="177" customWidth="1"/>
    <col min="1563" max="1563" width="0.5703125" style="177" customWidth="1"/>
    <col min="1564" max="1564" width="3.42578125" style="177" customWidth="1"/>
    <col min="1565" max="1565" width="0.5703125" style="177" customWidth="1"/>
    <col min="1566" max="1566" width="0.7109375" style="177" customWidth="1"/>
    <col min="1567" max="1567" width="2.140625" style="177" customWidth="1"/>
    <col min="1568" max="1568" width="0.5703125" style="177" customWidth="1"/>
    <col min="1569" max="1569" width="2.140625" style="177" customWidth="1"/>
    <col min="1570" max="1570" width="0.5703125" style="177" customWidth="1"/>
    <col min="1571" max="1571" width="2.140625" style="177" customWidth="1"/>
    <col min="1572" max="1572" width="0.5703125" style="177" customWidth="1"/>
    <col min="1573" max="1573" width="2.140625" style="177" customWidth="1"/>
    <col min="1574" max="1574" width="0.5703125" style="177" customWidth="1"/>
    <col min="1575" max="1575" width="2.140625" style="177" customWidth="1"/>
    <col min="1576" max="1576" width="0.5703125" style="177" customWidth="1"/>
    <col min="1577" max="1577" width="2.140625" style="177" customWidth="1"/>
    <col min="1578" max="1578" width="0.5703125" style="177" customWidth="1"/>
    <col min="1579" max="1579" width="2.140625" style="177" customWidth="1"/>
    <col min="1580" max="1580" width="0.5703125" style="177" customWidth="1"/>
    <col min="1581" max="1581" width="2.140625" style="177" customWidth="1"/>
    <col min="1582" max="1582" width="0.5703125" style="177" customWidth="1"/>
    <col min="1583" max="1583" width="2.140625" style="177" customWidth="1"/>
    <col min="1584" max="1584" width="0.5703125" style="177" customWidth="1"/>
    <col min="1585" max="1585" width="2.140625" style="177" customWidth="1"/>
    <col min="1586" max="1586" width="0.5703125" style="177" customWidth="1"/>
    <col min="1587" max="1587" width="2.140625" style="177" customWidth="1"/>
    <col min="1588" max="1589" width="0.5703125" style="177" customWidth="1"/>
    <col min="1590" max="1590" width="2.140625" style="177" customWidth="1"/>
    <col min="1591" max="1591" width="0.5703125" style="177" customWidth="1"/>
    <col min="1592" max="1592" width="2.140625" style="177" customWidth="1"/>
    <col min="1593" max="1593" width="0.5703125" style="177" customWidth="1"/>
    <col min="1594" max="1594" width="2.140625" style="177" customWidth="1"/>
    <col min="1595" max="1595" width="0.5703125" style="177" customWidth="1"/>
    <col min="1596" max="1596" width="2.140625" style="177" customWidth="1"/>
    <col min="1597" max="1597" width="0.5703125" style="177" customWidth="1"/>
    <col min="1598" max="1598" width="2.140625" style="177" customWidth="1"/>
    <col min="1599" max="1599" width="0.5703125" style="177" customWidth="1"/>
    <col min="1600" max="1600" width="2.140625" style="177" customWidth="1"/>
    <col min="1601" max="1601" width="0.5703125" style="177" customWidth="1"/>
    <col min="1602" max="1602" width="2.140625" style="177" customWidth="1"/>
    <col min="1603" max="1603" width="0.5703125" style="177" customWidth="1"/>
    <col min="1604" max="1604" width="2.140625" style="177" customWidth="1"/>
    <col min="1605" max="1605" width="0.5703125" style="177" customWidth="1"/>
    <col min="1606" max="1606" width="2.140625" style="177" customWidth="1"/>
    <col min="1607" max="1607" width="0.5703125" style="177" customWidth="1"/>
    <col min="1608" max="1608" width="2.140625" style="177" customWidth="1"/>
    <col min="1609" max="1609" width="0.5703125" style="177" customWidth="1"/>
    <col min="1610" max="1610" width="2.140625" style="177" customWidth="1"/>
    <col min="1611" max="1611" width="0.5703125" style="177" customWidth="1"/>
    <col min="1612" max="1612" width="2.140625" style="177" customWidth="1"/>
    <col min="1613" max="1613" width="0.5703125" style="177" customWidth="1"/>
    <col min="1614" max="1614" width="2.140625" style="177" customWidth="1"/>
    <col min="1615" max="1615" width="0.5703125" style="177" customWidth="1"/>
    <col min="1616" max="1616" width="2.140625" style="177" customWidth="1"/>
    <col min="1617" max="1617" width="0.5703125" style="177" customWidth="1"/>
    <col min="1618" max="1618" width="2.140625" style="177" customWidth="1"/>
    <col min="1619" max="1619" width="0.5703125" style="177" customWidth="1"/>
    <col min="1620" max="1620" width="2.140625" style="177" customWidth="1"/>
    <col min="1621" max="1621" width="0.5703125" style="177" customWidth="1"/>
    <col min="1622" max="1622" width="1.7109375" style="177" customWidth="1"/>
    <col min="1623" max="1792" width="9.140625" style="177"/>
    <col min="1793" max="1793" width="0.7109375" style="177" customWidth="1"/>
    <col min="1794" max="1794" width="0.42578125" style="177" customWidth="1"/>
    <col min="1795" max="1795" width="1.5703125" style="177" customWidth="1"/>
    <col min="1796" max="1796" width="0.28515625" style="177" customWidth="1"/>
    <col min="1797" max="1797" width="3.42578125" style="177" customWidth="1"/>
    <col min="1798" max="1798" width="0.5703125" style="177" customWidth="1"/>
    <col min="1799" max="1818" width="0.7109375" style="177" customWidth="1"/>
    <col min="1819" max="1819" width="0.5703125" style="177" customWidth="1"/>
    <col min="1820" max="1820" width="3.42578125" style="177" customWidth="1"/>
    <col min="1821" max="1821" width="0.5703125" style="177" customWidth="1"/>
    <col min="1822" max="1822" width="0.7109375" style="177" customWidth="1"/>
    <col min="1823" max="1823" width="2.140625" style="177" customWidth="1"/>
    <col min="1824" max="1824" width="0.5703125" style="177" customWidth="1"/>
    <col min="1825" max="1825" width="2.140625" style="177" customWidth="1"/>
    <col min="1826" max="1826" width="0.5703125" style="177" customWidth="1"/>
    <col min="1827" max="1827" width="2.140625" style="177" customWidth="1"/>
    <col min="1828" max="1828" width="0.5703125" style="177" customWidth="1"/>
    <col min="1829" max="1829" width="2.140625" style="177" customWidth="1"/>
    <col min="1830" max="1830" width="0.5703125" style="177" customWidth="1"/>
    <col min="1831" max="1831" width="2.140625" style="177" customWidth="1"/>
    <col min="1832" max="1832" width="0.5703125" style="177" customWidth="1"/>
    <col min="1833" max="1833" width="2.140625" style="177" customWidth="1"/>
    <col min="1834" max="1834" width="0.5703125" style="177" customWidth="1"/>
    <col min="1835" max="1835" width="2.140625" style="177" customWidth="1"/>
    <col min="1836" max="1836" width="0.5703125" style="177" customWidth="1"/>
    <col min="1837" max="1837" width="2.140625" style="177" customWidth="1"/>
    <col min="1838" max="1838" width="0.5703125" style="177" customWidth="1"/>
    <col min="1839" max="1839" width="2.140625" style="177" customWidth="1"/>
    <col min="1840" max="1840" width="0.5703125" style="177" customWidth="1"/>
    <col min="1841" max="1841" width="2.140625" style="177" customWidth="1"/>
    <col min="1842" max="1842" width="0.5703125" style="177" customWidth="1"/>
    <col min="1843" max="1843" width="2.140625" style="177" customWidth="1"/>
    <col min="1844" max="1845" width="0.5703125" style="177" customWidth="1"/>
    <col min="1846" max="1846" width="2.140625" style="177" customWidth="1"/>
    <col min="1847" max="1847" width="0.5703125" style="177" customWidth="1"/>
    <col min="1848" max="1848" width="2.140625" style="177" customWidth="1"/>
    <col min="1849" max="1849" width="0.5703125" style="177" customWidth="1"/>
    <col min="1850" max="1850" width="2.140625" style="177" customWidth="1"/>
    <col min="1851" max="1851" width="0.5703125" style="177" customWidth="1"/>
    <col min="1852" max="1852" width="2.140625" style="177" customWidth="1"/>
    <col min="1853" max="1853" width="0.5703125" style="177" customWidth="1"/>
    <col min="1854" max="1854" width="2.140625" style="177" customWidth="1"/>
    <col min="1855" max="1855" width="0.5703125" style="177" customWidth="1"/>
    <col min="1856" max="1856" width="2.140625" style="177" customWidth="1"/>
    <col min="1857" max="1857" width="0.5703125" style="177" customWidth="1"/>
    <col min="1858" max="1858" width="2.140625" style="177" customWidth="1"/>
    <col min="1859" max="1859" width="0.5703125" style="177" customWidth="1"/>
    <col min="1860" max="1860" width="2.140625" style="177" customWidth="1"/>
    <col min="1861" max="1861" width="0.5703125" style="177" customWidth="1"/>
    <col min="1862" max="1862" width="2.140625" style="177" customWidth="1"/>
    <col min="1863" max="1863" width="0.5703125" style="177" customWidth="1"/>
    <col min="1864" max="1864" width="2.140625" style="177" customWidth="1"/>
    <col min="1865" max="1865" width="0.5703125" style="177" customWidth="1"/>
    <col min="1866" max="1866" width="2.140625" style="177" customWidth="1"/>
    <col min="1867" max="1867" width="0.5703125" style="177" customWidth="1"/>
    <col min="1868" max="1868" width="2.140625" style="177" customWidth="1"/>
    <col min="1869" max="1869" width="0.5703125" style="177" customWidth="1"/>
    <col min="1870" max="1870" width="2.140625" style="177" customWidth="1"/>
    <col min="1871" max="1871" width="0.5703125" style="177" customWidth="1"/>
    <col min="1872" max="1872" width="2.140625" style="177" customWidth="1"/>
    <col min="1873" max="1873" width="0.5703125" style="177" customWidth="1"/>
    <col min="1874" max="1874" width="2.140625" style="177" customWidth="1"/>
    <col min="1875" max="1875" width="0.5703125" style="177" customWidth="1"/>
    <col min="1876" max="1876" width="2.140625" style="177" customWidth="1"/>
    <col min="1877" max="1877" width="0.5703125" style="177" customWidth="1"/>
    <col min="1878" max="1878" width="1.7109375" style="177" customWidth="1"/>
    <col min="1879" max="2048" width="9.140625" style="177"/>
    <col min="2049" max="2049" width="0.7109375" style="177" customWidth="1"/>
    <col min="2050" max="2050" width="0.42578125" style="177" customWidth="1"/>
    <col min="2051" max="2051" width="1.5703125" style="177" customWidth="1"/>
    <col min="2052" max="2052" width="0.28515625" style="177" customWidth="1"/>
    <col min="2053" max="2053" width="3.42578125" style="177" customWidth="1"/>
    <col min="2054" max="2054" width="0.5703125" style="177" customWidth="1"/>
    <col min="2055" max="2074" width="0.7109375" style="177" customWidth="1"/>
    <col min="2075" max="2075" width="0.5703125" style="177" customWidth="1"/>
    <col min="2076" max="2076" width="3.42578125" style="177" customWidth="1"/>
    <col min="2077" max="2077" width="0.5703125" style="177" customWidth="1"/>
    <col min="2078" max="2078" width="0.7109375" style="177" customWidth="1"/>
    <col min="2079" max="2079" width="2.140625" style="177" customWidth="1"/>
    <col min="2080" max="2080" width="0.5703125" style="177" customWidth="1"/>
    <col min="2081" max="2081" width="2.140625" style="177" customWidth="1"/>
    <col min="2082" max="2082" width="0.5703125" style="177" customWidth="1"/>
    <col min="2083" max="2083" width="2.140625" style="177" customWidth="1"/>
    <col min="2084" max="2084" width="0.5703125" style="177" customWidth="1"/>
    <col min="2085" max="2085" width="2.140625" style="177" customWidth="1"/>
    <col min="2086" max="2086" width="0.5703125" style="177" customWidth="1"/>
    <col min="2087" max="2087" width="2.140625" style="177" customWidth="1"/>
    <col min="2088" max="2088" width="0.5703125" style="177" customWidth="1"/>
    <col min="2089" max="2089" width="2.140625" style="177" customWidth="1"/>
    <col min="2090" max="2090" width="0.5703125" style="177" customWidth="1"/>
    <col min="2091" max="2091" width="2.140625" style="177" customWidth="1"/>
    <col min="2092" max="2092" width="0.5703125" style="177" customWidth="1"/>
    <col min="2093" max="2093" width="2.140625" style="177" customWidth="1"/>
    <col min="2094" max="2094" width="0.5703125" style="177" customWidth="1"/>
    <col min="2095" max="2095" width="2.140625" style="177" customWidth="1"/>
    <col min="2096" max="2096" width="0.5703125" style="177" customWidth="1"/>
    <col min="2097" max="2097" width="2.140625" style="177" customWidth="1"/>
    <col min="2098" max="2098" width="0.5703125" style="177" customWidth="1"/>
    <col min="2099" max="2099" width="2.140625" style="177" customWidth="1"/>
    <col min="2100" max="2101" width="0.5703125" style="177" customWidth="1"/>
    <col min="2102" max="2102" width="2.140625" style="177" customWidth="1"/>
    <col min="2103" max="2103" width="0.5703125" style="177" customWidth="1"/>
    <col min="2104" max="2104" width="2.140625" style="177" customWidth="1"/>
    <col min="2105" max="2105" width="0.5703125" style="177" customWidth="1"/>
    <col min="2106" max="2106" width="2.140625" style="177" customWidth="1"/>
    <col min="2107" max="2107" width="0.5703125" style="177" customWidth="1"/>
    <col min="2108" max="2108" width="2.140625" style="177" customWidth="1"/>
    <col min="2109" max="2109" width="0.5703125" style="177" customWidth="1"/>
    <col min="2110" max="2110" width="2.140625" style="177" customWidth="1"/>
    <col min="2111" max="2111" width="0.5703125" style="177" customWidth="1"/>
    <col min="2112" max="2112" width="2.140625" style="177" customWidth="1"/>
    <col min="2113" max="2113" width="0.5703125" style="177" customWidth="1"/>
    <col min="2114" max="2114" width="2.140625" style="177" customWidth="1"/>
    <col min="2115" max="2115" width="0.5703125" style="177" customWidth="1"/>
    <col min="2116" max="2116" width="2.140625" style="177" customWidth="1"/>
    <col min="2117" max="2117" width="0.5703125" style="177" customWidth="1"/>
    <col min="2118" max="2118" width="2.140625" style="177" customWidth="1"/>
    <col min="2119" max="2119" width="0.5703125" style="177" customWidth="1"/>
    <col min="2120" max="2120" width="2.140625" style="177" customWidth="1"/>
    <col min="2121" max="2121" width="0.5703125" style="177" customWidth="1"/>
    <col min="2122" max="2122" width="2.140625" style="177" customWidth="1"/>
    <col min="2123" max="2123" width="0.5703125" style="177" customWidth="1"/>
    <col min="2124" max="2124" width="2.140625" style="177" customWidth="1"/>
    <col min="2125" max="2125" width="0.5703125" style="177" customWidth="1"/>
    <col min="2126" max="2126" width="2.140625" style="177" customWidth="1"/>
    <col min="2127" max="2127" width="0.5703125" style="177" customWidth="1"/>
    <col min="2128" max="2128" width="2.140625" style="177" customWidth="1"/>
    <col min="2129" max="2129" width="0.5703125" style="177" customWidth="1"/>
    <col min="2130" max="2130" width="2.140625" style="177" customWidth="1"/>
    <col min="2131" max="2131" width="0.5703125" style="177" customWidth="1"/>
    <col min="2132" max="2132" width="2.140625" style="177" customWidth="1"/>
    <col min="2133" max="2133" width="0.5703125" style="177" customWidth="1"/>
    <col min="2134" max="2134" width="1.7109375" style="177" customWidth="1"/>
    <col min="2135" max="2304" width="9.140625" style="177"/>
    <col min="2305" max="2305" width="0.7109375" style="177" customWidth="1"/>
    <col min="2306" max="2306" width="0.42578125" style="177" customWidth="1"/>
    <col min="2307" max="2307" width="1.5703125" style="177" customWidth="1"/>
    <col min="2308" max="2308" width="0.28515625" style="177" customWidth="1"/>
    <col min="2309" max="2309" width="3.42578125" style="177" customWidth="1"/>
    <col min="2310" max="2310" width="0.5703125" style="177" customWidth="1"/>
    <col min="2311" max="2330" width="0.7109375" style="177" customWidth="1"/>
    <col min="2331" max="2331" width="0.5703125" style="177" customWidth="1"/>
    <col min="2332" max="2332" width="3.42578125" style="177" customWidth="1"/>
    <col min="2333" max="2333" width="0.5703125" style="177" customWidth="1"/>
    <col min="2334" max="2334" width="0.7109375" style="177" customWidth="1"/>
    <col min="2335" max="2335" width="2.140625" style="177" customWidth="1"/>
    <col min="2336" max="2336" width="0.5703125" style="177" customWidth="1"/>
    <col min="2337" max="2337" width="2.140625" style="177" customWidth="1"/>
    <col min="2338" max="2338" width="0.5703125" style="177" customWidth="1"/>
    <col min="2339" max="2339" width="2.140625" style="177" customWidth="1"/>
    <col min="2340" max="2340" width="0.5703125" style="177" customWidth="1"/>
    <col min="2341" max="2341" width="2.140625" style="177" customWidth="1"/>
    <col min="2342" max="2342" width="0.5703125" style="177" customWidth="1"/>
    <col min="2343" max="2343" width="2.140625" style="177" customWidth="1"/>
    <col min="2344" max="2344" width="0.5703125" style="177" customWidth="1"/>
    <col min="2345" max="2345" width="2.140625" style="177" customWidth="1"/>
    <col min="2346" max="2346" width="0.5703125" style="177" customWidth="1"/>
    <col min="2347" max="2347" width="2.140625" style="177" customWidth="1"/>
    <col min="2348" max="2348" width="0.5703125" style="177" customWidth="1"/>
    <col min="2349" max="2349" width="2.140625" style="177" customWidth="1"/>
    <col min="2350" max="2350" width="0.5703125" style="177" customWidth="1"/>
    <col min="2351" max="2351" width="2.140625" style="177" customWidth="1"/>
    <col min="2352" max="2352" width="0.5703125" style="177" customWidth="1"/>
    <col min="2353" max="2353" width="2.140625" style="177" customWidth="1"/>
    <col min="2354" max="2354" width="0.5703125" style="177" customWidth="1"/>
    <col min="2355" max="2355" width="2.140625" style="177" customWidth="1"/>
    <col min="2356" max="2357" width="0.5703125" style="177" customWidth="1"/>
    <col min="2358" max="2358" width="2.140625" style="177" customWidth="1"/>
    <col min="2359" max="2359" width="0.5703125" style="177" customWidth="1"/>
    <col min="2360" max="2360" width="2.140625" style="177" customWidth="1"/>
    <col min="2361" max="2361" width="0.5703125" style="177" customWidth="1"/>
    <col min="2362" max="2362" width="2.140625" style="177" customWidth="1"/>
    <col min="2363" max="2363" width="0.5703125" style="177" customWidth="1"/>
    <col min="2364" max="2364" width="2.140625" style="177" customWidth="1"/>
    <col min="2365" max="2365" width="0.5703125" style="177" customWidth="1"/>
    <col min="2366" max="2366" width="2.140625" style="177" customWidth="1"/>
    <col min="2367" max="2367" width="0.5703125" style="177" customWidth="1"/>
    <col min="2368" max="2368" width="2.140625" style="177" customWidth="1"/>
    <col min="2369" max="2369" width="0.5703125" style="177" customWidth="1"/>
    <col min="2370" max="2370" width="2.140625" style="177" customWidth="1"/>
    <col min="2371" max="2371" width="0.5703125" style="177" customWidth="1"/>
    <col min="2372" max="2372" width="2.140625" style="177" customWidth="1"/>
    <col min="2373" max="2373" width="0.5703125" style="177" customWidth="1"/>
    <col min="2374" max="2374" width="2.140625" style="177" customWidth="1"/>
    <col min="2375" max="2375" width="0.5703125" style="177" customWidth="1"/>
    <col min="2376" max="2376" width="2.140625" style="177" customWidth="1"/>
    <col min="2377" max="2377" width="0.5703125" style="177" customWidth="1"/>
    <col min="2378" max="2378" width="2.140625" style="177" customWidth="1"/>
    <col min="2379" max="2379" width="0.5703125" style="177" customWidth="1"/>
    <col min="2380" max="2380" width="2.140625" style="177" customWidth="1"/>
    <col min="2381" max="2381" width="0.5703125" style="177" customWidth="1"/>
    <col min="2382" max="2382" width="2.140625" style="177" customWidth="1"/>
    <col min="2383" max="2383" width="0.5703125" style="177" customWidth="1"/>
    <col min="2384" max="2384" width="2.140625" style="177" customWidth="1"/>
    <col min="2385" max="2385" width="0.5703125" style="177" customWidth="1"/>
    <col min="2386" max="2386" width="2.140625" style="177" customWidth="1"/>
    <col min="2387" max="2387" width="0.5703125" style="177" customWidth="1"/>
    <col min="2388" max="2388" width="2.140625" style="177" customWidth="1"/>
    <col min="2389" max="2389" width="0.5703125" style="177" customWidth="1"/>
    <col min="2390" max="2390" width="1.7109375" style="177" customWidth="1"/>
    <col min="2391" max="2560" width="9.140625" style="177"/>
    <col min="2561" max="2561" width="0.7109375" style="177" customWidth="1"/>
    <col min="2562" max="2562" width="0.42578125" style="177" customWidth="1"/>
    <col min="2563" max="2563" width="1.5703125" style="177" customWidth="1"/>
    <col min="2564" max="2564" width="0.28515625" style="177" customWidth="1"/>
    <col min="2565" max="2565" width="3.42578125" style="177" customWidth="1"/>
    <col min="2566" max="2566" width="0.5703125" style="177" customWidth="1"/>
    <col min="2567" max="2586" width="0.7109375" style="177" customWidth="1"/>
    <col min="2587" max="2587" width="0.5703125" style="177" customWidth="1"/>
    <col min="2588" max="2588" width="3.42578125" style="177" customWidth="1"/>
    <col min="2589" max="2589" width="0.5703125" style="177" customWidth="1"/>
    <col min="2590" max="2590" width="0.7109375" style="177" customWidth="1"/>
    <col min="2591" max="2591" width="2.140625" style="177" customWidth="1"/>
    <col min="2592" max="2592" width="0.5703125" style="177" customWidth="1"/>
    <col min="2593" max="2593" width="2.140625" style="177" customWidth="1"/>
    <col min="2594" max="2594" width="0.5703125" style="177" customWidth="1"/>
    <col min="2595" max="2595" width="2.140625" style="177" customWidth="1"/>
    <col min="2596" max="2596" width="0.5703125" style="177" customWidth="1"/>
    <col min="2597" max="2597" width="2.140625" style="177" customWidth="1"/>
    <col min="2598" max="2598" width="0.5703125" style="177" customWidth="1"/>
    <col min="2599" max="2599" width="2.140625" style="177" customWidth="1"/>
    <col min="2600" max="2600" width="0.5703125" style="177" customWidth="1"/>
    <col min="2601" max="2601" width="2.140625" style="177" customWidth="1"/>
    <col min="2602" max="2602" width="0.5703125" style="177" customWidth="1"/>
    <col min="2603" max="2603" width="2.140625" style="177" customWidth="1"/>
    <col min="2604" max="2604" width="0.5703125" style="177" customWidth="1"/>
    <col min="2605" max="2605" width="2.140625" style="177" customWidth="1"/>
    <col min="2606" max="2606" width="0.5703125" style="177" customWidth="1"/>
    <col min="2607" max="2607" width="2.140625" style="177" customWidth="1"/>
    <col min="2608" max="2608" width="0.5703125" style="177" customWidth="1"/>
    <col min="2609" max="2609" width="2.140625" style="177" customWidth="1"/>
    <col min="2610" max="2610" width="0.5703125" style="177" customWidth="1"/>
    <col min="2611" max="2611" width="2.140625" style="177" customWidth="1"/>
    <col min="2612" max="2613" width="0.5703125" style="177" customWidth="1"/>
    <col min="2614" max="2614" width="2.140625" style="177" customWidth="1"/>
    <col min="2615" max="2615" width="0.5703125" style="177" customWidth="1"/>
    <col min="2616" max="2616" width="2.140625" style="177" customWidth="1"/>
    <col min="2617" max="2617" width="0.5703125" style="177" customWidth="1"/>
    <col min="2618" max="2618" width="2.140625" style="177" customWidth="1"/>
    <col min="2619" max="2619" width="0.5703125" style="177" customWidth="1"/>
    <col min="2620" max="2620" width="2.140625" style="177" customWidth="1"/>
    <col min="2621" max="2621" width="0.5703125" style="177" customWidth="1"/>
    <col min="2622" max="2622" width="2.140625" style="177" customWidth="1"/>
    <col min="2623" max="2623" width="0.5703125" style="177" customWidth="1"/>
    <col min="2624" max="2624" width="2.140625" style="177" customWidth="1"/>
    <col min="2625" max="2625" width="0.5703125" style="177" customWidth="1"/>
    <col min="2626" max="2626" width="2.140625" style="177" customWidth="1"/>
    <col min="2627" max="2627" width="0.5703125" style="177" customWidth="1"/>
    <col min="2628" max="2628" width="2.140625" style="177" customWidth="1"/>
    <col min="2629" max="2629" width="0.5703125" style="177" customWidth="1"/>
    <col min="2630" max="2630" width="2.140625" style="177" customWidth="1"/>
    <col min="2631" max="2631" width="0.5703125" style="177" customWidth="1"/>
    <col min="2632" max="2632" width="2.140625" style="177" customWidth="1"/>
    <col min="2633" max="2633" width="0.5703125" style="177" customWidth="1"/>
    <col min="2634" max="2634" width="2.140625" style="177" customWidth="1"/>
    <col min="2635" max="2635" width="0.5703125" style="177" customWidth="1"/>
    <col min="2636" max="2636" width="2.140625" style="177" customWidth="1"/>
    <col min="2637" max="2637" width="0.5703125" style="177" customWidth="1"/>
    <col min="2638" max="2638" width="2.140625" style="177" customWidth="1"/>
    <col min="2639" max="2639" width="0.5703125" style="177" customWidth="1"/>
    <col min="2640" max="2640" width="2.140625" style="177" customWidth="1"/>
    <col min="2641" max="2641" width="0.5703125" style="177" customWidth="1"/>
    <col min="2642" max="2642" width="2.140625" style="177" customWidth="1"/>
    <col min="2643" max="2643" width="0.5703125" style="177" customWidth="1"/>
    <col min="2644" max="2644" width="2.140625" style="177" customWidth="1"/>
    <col min="2645" max="2645" width="0.5703125" style="177" customWidth="1"/>
    <col min="2646" max="2646" width="1.7109375" style="177" customWidth="1"/>
    <col min="2647" max="2816" width="9.140625" style="177"/>
    <col min="2817" max="2817" width="0.7109375" style="177" customWidth="1"/>
    <col min="2818" max="2818" width="0.42578125" style="177" customWidth="1"/>
    <col min="2819" max="2819" width="1.5703125" style="177" customWidth="1"/>
    <col min="2820" max="2820" width="0.28515625" style="177" customWidth="1"/>
    <col min="2821" max="2821" width="3.42578125" style="177" customWidth="1"/>
    <col min="2822" max="2822" width="0.5703125" style="177" customWidth="1"/>
    <col min="2823" max="2842" width="0.7109375" style="177" customWidth="1"/>
    <col min="2843" max="2843" width="0.5703125" style="177" customWidth="1"/>
    <col min="2844" max="2844" width="3.42578125" style="177" customWidth="1"/>
    <col min="2845" max="2845" width="0.5703125" style="177" customWidth="1"/>
    <col min="2846" max="2846" width="0.7109375" style="177" customWidth="1"/>
    <col min="2847" max="2847" width="2.140625" style="177" customWidth="1"/>
    <col min="2848" max="2848" width="0.5703125" style="177" customWidth="1"/>
    <col min="2849" max="2849" width="2.140625" style="177" customWidth="1"/>
    <col min="2850" max="2850" width="0.5703125" style="177" customWidth="1"/>
    <col min="2851" max="2851" width="2.140625" style="177" customWidth="1"/>
    <col min="2852" max="2852" width="0.5703125" style="177" customWidth="1"/>
    <col min="2853" max="2853" width="2.140625" style="177" customWidth="1"/>
    <col min="2854" max="2854" width="0.5703125" style="177" customWidth="1"/>
    <col min="2855" max="2855" width="2.140625" style="177" customWidth="1"/>
    <col min="2856" max="2856" width="0.5703125" style="177" customWidth="1"/>
    <col min="2857" max="2857" width="2.140625" style="177" customWidth="1"/>
    <col min="2858" max="2858" width="0.5703125" style="177" customWidth="1"/>
    <col min="2859" max="2859" width="2.140625" style="177" customWidth="1"/>
    <col min="2860" max="2860" width="0.5703125" style="177" customWidth="1"/>
    <col min="2861" max="2861" width="2.140625" style="177" customWidth="1"/>
    <col min="2862" max="2862" width="0.5703125" style="177" customWidth="1"/>
    <col min="2863" max="2863" width="2.140625" style="177" customWidth="1"/>
    <col min="2864" max="2864" width="0.5703125" style="177" customWidth="1"/>
    <col min="2865" max="2865" width="2.140625" style="177" customWidth="1"/>
    <col min="2866" max="2866" width="0.5703125" style="177" customWidth="1"/>
    <col min="2867" max="2867" width="2.140625" style="177" customWidth="1"/>
    <col min="2868" max="2869" width="0.5703125" style="177" customWidth="1"/>
    <col min="2870" max="2870" width="2.140625" style="177" customWidth="1"/>
    <col min="2871" max="2871" width="0.5703125" style="177" customWidth="1"/>
    <col min="2872" max="2872" width="2.140625" style="177" customWidth="1"/>
    <col min="2873" max="2873" width="0.5703125" style="177" customWidth="1"/>
    <col min="2874" max="2874" width="2.140625" style="177" customWidth="1"/>
    <col min="2875" max="2875" width="0.5703125" style="177" customWidth="1"/>
    <col min="2876" max="2876" width="2.140625" style="177" customWidth="1"/>
    <col min="2877" max="2877" width="0.5703125" style="177" customWidth="1"/>
    <col min="2878" max="2878" width="2.140625" style="177" customWidth="1"/>
    <col min="2879" max="2879" width="0.5703125" style="177" customWidth="1"/>
    <col min="2880" max="2880" width="2.140625" style="177" customWidth="1"/>
    <col min="2881" max="2881" width="0.5703125" style="177" customWidth="1"/>
    <col min="2882" max="2882" width="2.140625" style="177" customWidth="1"/>
    <col min="2883" max="2883" width="0.5703125" style="177" customWidth="1"/>
    <col min="2884" max="2884" width="2.140625" style="177" customWidth="1"/>
    <col min="2885" max="2885" width="0.5703125" style="177" customWidth="1"/>
    <col min="2886" max="2886" width="2.140625" style="177" customWidth="1"/>
    <col min="2887" max="2887" width="0.5703125" style="177" customWidth="1"/>
    <col min="2888" max="2888" width="2.140625" style="177" customWidth="1"/>
    <col min="2889" max="2889" width="0.5703125" style="177" customWidth="1"/>
    <col min="2890" max="2890" width="2.140625" style="177" customWidth="1"/>
    <col min="2891" max="2891" width="0.5703125" style="177" customWidth="1"/>
    <col min="2892" max="2892" width="2.140625" style="177" customWidth="1"/>
    <col min="2893" max="2893" width="0.5703125" style="177" customWidth="1"/>
    <col min="2894" max="2894" width="2.140625" style="177" customWidth="1"/>
    <col min="2895" max="2895" width="0.5703125" style="177" customWidth="1"/>
    <col min="2896" max="2896" width="2.140625" style="177" customWidth="1"/>
    <col min="2897" max="2897" width="0.5703125" style="177" customWidth="1"/>
    <col min="2898" max="2898" width="2.140625" style="177" customWidth="1"/>
    <col min="2899" max="2899" width="0.5703125" style="177" customWidth="1"/>
    <col min="2900" max="2900" width="2.140625" style="177" customWidth="1"/>
    <col min="2901" max="2901" width="0.5703125" style="177" customWidth="1"/>
    <col min="2902" max="2902" width="1.7109375" style="177" customWidth="1"/>
    <col min="2903" max="3072" width="9.140625" style="177"/>
    <col min="3073" max="3073" width="0.7109375" style="177" customWidth="1"/>
    <col min="3074" max="3074" width="0.42578125" style="177" customWidth="1"/>
    <col min="3075" max="3075" width="1.5703125" style="177" customWidth="1"/>
    <col min="3076" max="3076" width="0.28515625" style="177" customWidth="1"/>
    <col min="3077" max="3077" width="3.42578125" style="177" customWidth="1"/>
    <col min="3078" max="3078" width="0.5703125" style="177" customWidth="1"/>
    <col min="3079" max="3098" width="0.7109375" style="177" customWidth="1"/>
    <col min="3099" max="3099" width="0.5703125" style="177" customWidth="1"/>
    <col min="3100" max="3100" width="3.42578125" style="177" customWidth="1"/>
    <col min="3101" max="3101" width="0.5703125" style="177" customWidth="1"/>
    <col min="3102" max="3102" width="0.7109375" style="177" customWidth="1"/>
    <col min="3103" max="3103" width="2.140625" style="177" customWidth="1"/>
    <col min="3104" max="3104" width="0.5703125" style="177" customWidth="1"/>
    <col min="3105" max="3105" width="2.140625" style="177" customWidth="1"/>
    <col min="3106" max="3106" width="0.5703125" style="177" customWidth="1"/>
    <col min="3107" max="3107" width="2.140625" style="177" customWidth="1"/>
    <col min="3108" max="3108" width="0.5703125" style="177" customWidth="1"/>
    <col min="3109" max="3109" width="2.140625" style="177" customWidth="1"/>
    <col min="3110" max="3110" width="0.5703125" style="177" customWidth="1"/>
    <col min="3111" max="3111" width="2.140625" style="177" customWidth="1"/>
    <col min="3112" max="3112" width="0.5703125" style="177" customWidth="1"/>
    <col min="3113" max="3113" width="2.140625" style="177" customWidth="1"/>
    <col min="3114" max="3114" width="0.5703125" style="177" customWidth="1"/>
    <col min="3115" max="3115" width="2.140625" style="177" customWidth="1"/>
    <col min="3116" max="3116" width="0.5703125" style="177" customWidth="1"/>
    <col min="3117" max="3117" width="2.140625" style="177" customWidth="1"/>
    <col min="3118" max="3118" width="0.5703125" style="177" customWidth="1"/>
    <col min="3119" max="3119" width="2.140625" style="177" customWidth="1"/>
    <col min="3120" max="3120" width="0.5703125" style="177" customWidth="1"/>
    <col min="3121" max="3121" width="2.140625" style="177" customWidth="1"/>
    <col min="3122" max="3122" width="0.5703125" style="177" customWidth="1"/>
    <col min="3123" max="3123" width="2.140625" style="177" customWidth="1"/>
    <col min="3124" max="3125" width="0.5703125" style="177" customWidth="1"/>
    <col min="3126" max="3126" width="2.140625" style="177" customWidth="1"/>
    <col min="3127" max="3127" width="0.5703125" style="177" customWidth="1"/>
    <col min="3128" max="3128" width="2.140625" style="177" customWidth="1"/>
    <col min="3129" max="3129" width="0.5703125" style="177" customWidth="1"/>
    <col min="3130" max="3130" width="2.140625" style="177" customWidth="1"/>
    <col min="3131" max="3131" width="0.5703125" style="177" customWidth="1"/>
    <col min="3132" max="3132" width="2.140625" style="177" customWidth="1"/>
    <col min="3133" max="3133" width="0.5703125" style="177" customWidth="1"/>
    <col min="3134" max="3134" width="2.140625" style="177" customWidth="1"/>
    <col min="3135" max="3135" width="0.5703125" style="177" customWidth="1"/>
    <col min="3136" max="3136" width="2.140625" style="177" customWidth="1"/>
    <col min="3137" max="3137" width="0.5703125" style="177" customWidth="1"/>
    <col min="3138" max="3138" width="2.140625" style="177" customWidth="1"/>
    <col min="3139" max="3139" width="0.5703125" style="177" customWidth="1"/>
    <col min="3140" max="3140" width="2.140625" style="177" customWidth="1"/>
    <col min="3141" max="3141" width="0.5703125" style="177" customWidth="1"/>
    <col min="3142" max="3142" width="2.140625" style="177" customWidth="1"/>
    <col min="3143" max="3143" width="0.5703125" style="177" customWidth="1"/>
    <col min="3144" max="3144" width="2.140625" style="177" customWidth="1"/>
    <col min="3145" max="3145" width="0.5703125" style="177" customWidth="1"/>
    <col min="3146" max="3146" width="2.140625" style="177" customWidth="1"/>
    <col min="3147" max="3147" width="0.5703125" style="177" customWidth="1"/>
    <col min="3148" max="3148" width="2.140625" style="177" customWidth="1"/>
    <col min="3149" max="3149" width="0.5703125" style="177" customWidth="1"/>
    <col min="3150" max="3150" width="2.140625" style="177" customWidth="1"/>
    <col min="3151" max="3151" width="0.5703125" style="177" customWidth="1"/>
    <col min="3152" max="3152" width="2.140625" style="177" customWidth="1"/>
    <col min="3153" max="3153" width="0.5703125" style="177" customWidth="1"/>
    <col min="3154" max="3154" width="2.140625" style="177" customWidth="1"/>
    <col min="3155" max="3155" width="0.5703125" style="177" customWidth="1"/>
    <col min="3156" max="3156" width="2.140625" style="177" customWidth="1"/>
    <col min="3157" max="3157" width="0.5703125" style="177" customWidth="1"/>
    <col min="3158" max="3158" width="1.7109375" style="177" customWidth="1"/>
    <col min="3159" max="3328" width="9.140625" style="177"/>
    <col min="3329" max="3329" width="0.7109375" style="177" customWidth="1"/>
    <col min="3330" max="3330" width="0.42578125" style="177" customWidth="1"/>
    <col min="3331" max="3331" width="1.5703125" style="177" customWidth="1"/>
    <col min="3332" max="3332" width="0.28515625" style="177" customWidth="1"/>
    <col min="3333" max="3333" width="3.42578125" style="177" customWidth="1"/>
    <col min="3334" max="3334" width="0.5703125" style="177" customWidth="1"/>
    <col min="3335" max="3354" width="0.7109375" style="177" customWidth="1"/>
    <col min="3355" max="3355" width="0.5703125" style="177" customWidth="1"/>
    <col min="3356" max="3356" width="3.42578125" style="177" customWidth="1"/>
    <col min="3357" max="3357" width="0.5703125" style="177" customWidth="1"/>
    <col min="3358" max="3358" width="0.7109375" style="177" customWidth="1"/>
    <col min="3359" max="3359" width="2.140625" style="177" customWidth="1"/>
    <col min="3360" max="3360" width="0.5703125" style="177" customWidth="1"/>
    <col min="3361" max="3361" width="2.140625" style="177" customWidth="1"/>
    <col min="3362" max="3362" width="0.5703125" style="177" customWidth="1"/>
    <col min="3363" max="3363" width="2.140625" style="177" customWidth="1"/>
    <col min="3364" max="3364" width="0.5703125" style="177" customWidth="1"/>
    <col min="3365" max="3365" width="2.140625" style="177" customWidth="1"/>
    <col min="3366" max="3366" width="0.5703125" style="177" customWidth="1"/>
    <col min="3367" max="3367" width="2.140625" style="177" customWidth="1"/>
    <col min="3368" max="3368" width="0.5703125" style="177" customWidth="1"/>
    <col min="3369" max="3369" width="2.140625" style="177" customWidth="1"/>
    <col min="3370" max="3370" width="0.5703125" style="177" customWidth="1"/>
    <col min="3371" max="3371" width="2.140625" style="177" customWidth="1"/>
    <col min="3372" max="3372" width="0.5703125" style="177" customWidth="1"/>
    <col min="3373" max="3373" width="2.140625" style="177" customWidth="1"/>
    <col min="3374" max="3374" width="0.5703125" style="177" customWidth="1"/>
    <col min="3375" max="3375" width="2.140625" style="177" customWidth="1"/>
    <col min="3376" max="3376" width="0.5703125" style="177" customWidth="1"/>
    <col min="3377" max="3377" width="2.140625" style="177" customWidth="1"/>
    <col min="3378" max="3378" width="0.5703125" style="177" customWidth="1"/>
    <col min="3379" max="3379" width="2.140625" style="177" customWidth="1"/>
    <col min="3380" max="3381" width="0.5703125" style="177" customWidth="1"/>
    <col min="3382" max="3382" width="2.140625" style="177" customWidth="1"/>
    <col min="3383" max="3383" width="0.5703125" style="177" customWidth="1"/>
    <col min="3384" max="3384" width="2.140625" style="177" customWidth="1"/>
    <col min="3385" max="3385" width="0.5703125" style="177" customWidth="1"/>
    <col min="3386" max="3386" width="2.140625" style="177" customWidth="1"/>
    <col min="3387" max="3387" width="0.5703125" style="177" customWidth="1"/>
    <col min="3388" max="3388" width="2.140625" style="177" customWidth="1"/>
    <col min="3389" max="3389" width="0.5703125" style="177" customWidth="1"/>
    <col min="3390" max="3390" width="2.140625" style="177" customWidth="1"/>
    <col min="3391" max="3391" width="0.5703125" style="177" customWidth="1"/>
    <col min="3392" max="3392" width="2.140625" style="177" customWidth="1"/>
    <col min="3393" max="3393" width="0.5703125" style="177" customWidth="1"/>
    <col min="3394" max="3394" width="2.140625" style="177" customWidth="1"/>
    <col min="3395" max="3395" width="0.5703125" style="177" customWidth="1"/>
    <col min="3396" max="3396" width="2.140625" style="177" customWidth="1"/>
    <col min="3397" max="3397" width="0.5703125" style="177" customWidth="1"/>
    <col min="3398" max="3398" width="2.140625" style="177" customWidth="1"/>
    <col min="3399" max="3399" width="0.5703125" style="177" customWidth="1"/>
    <col min="3400" max="3400" width="2.140625" style="177" customWidth="1"/>
    <col min="3401" max="3401" width="0.5703125" style="177" customWidth="1"/>
    <col min="3402" max="3402" width="2.140625" style="177" customWidth="1"/>
    <col min="3403" max="3403" width="0.5703125" style="177" customWidth="1"/>
    <col min="3404" max="3404" width="2.140625" style="177" customWidth="1"/>
    <col min="3405" max="3405" width="0.5703125" style="177" customWidth="1"/>
    <col min="3406" max="3406" width="2.140625" style="177" customWidth="1"/>
    <col min="3407" max="3407" width="0.5703125" style="177" customWidth="1"/>
    <col min="3408" max="3408" width="2.140625" style="177" customWidth="1"/>
    <col min="3409" max="3409" width="0.5703125" style="177" customWidth="1"/>
    <col min="3410" max="3410" width="2.140625" style="177" customWidth="1"/>
    <col min="3411" max="3411" width="0.5703125" style="177" customWidth="1"/>
    <col min="3412" max="3412" width="2.140625" style="177" customWidth="1"/>
    <col min="3413" max="3413" width="0.5703125" style="177" customWidth="1"/>
    <col min="3414" max="3414" width="1.7109375" style="177" customWidth="1"/>
    <col min="3415" max="3584" width="9.140625" style="177"/>
    <col min="3585" max="3585" width="0.7109375" style="177" customWidth="1"/>
    <col min="3586" max="3586" width="0.42578125" style="177" customWidth="1"/>
    <col min="3587" max="3587" width="1.5703125" style="177" customWidth="1"/>
    <col min="3588" max="3588" width="0.28515625" style="177" customWidth="1"/>
    <col min="3589" max="3589" width="3.42578125" style="177" customWidth="1"/>
    <col min="3590" max="3590" width="0.5703125" style="177" customWidth="1"/>
    <col min="3591" max="3610" width="0.7109375" style="177" customWidth="1"/>
    <col min="3611" max="3611" width="0.5703125" style="177" customWidth="1"/>
    <col min="3612" max="3612" width="3.42578125" style="177" customWidth="1"/>
    <col min="3613" max="3613" width="0.5703125" style="177" customWidth="1"/>
    <col min="3614" max="3614" width="0.7109375" style="177" customWidth="1"/>
    <col min="3615" max="3615" width="2.140625" style="177" customWidth="1"/>
    <col min="3616" max="3616" width="0.5703125" style="177" customWidth="1"/>
    <col min="3617" max="3617" width="2.140625" style="177" customWidth="1"/>
    <col min="3618" max="3618" width="0.5703125" style="177" customWidth="1"/>
    <col min="3619" max="3619" width="2.140625" style="177" customWidth="1"/>
    <col min="3620" max="3620" width="0.5703125" style="177" customWidth="1"/>
    <col min="3621" max="3621" width="2.140625" style="177" customWidth="1"/>
    <col min="3622" max="3622" width="0.5703125" style="177" customWidth="1"/>
    <col min="3623" max="3623" width="2.140625" style="177" customWidth="1"/>
    <col min="3624" max="3624" width="0.5703125" style="177" customWidth="1"/>
    <col min="3625" max="3625" width="2.140625" style="177" customWidth="1"/>
    <col min="3626" max="3626" width="0.5703125" style="177" customWidth="1"/>
    <col min="3627" max="3627" width="2.140625" style="177" customWidth="1"/>
    <col min="3628" max="3628" width="0.5703125" style="177" customWidth="1"/>
    <col min="3629" max="3629" width="2.140625" style="177" customWidth="1"/>
    <col min="3630" max="3630" width="0.5703125" style="177" customWidth="1"/>
    <col min="3631" max="3631" width="2.140625" style="177" customWidth="1"/>
    <col min="3632" max="3632" width="0.5703125" style="177" customWidth="1"/>
    <col min="3633" max="3633" width="2.140625" style="177" customWidth="1"/>
    <col min="3634" max="3634" width="0.5703125" style="177" customWidth="1"/>
    <col min="3635" max="3635" width="2.140625" style="177" customWidth="1"/>
    <col min="3636" max="3637" width="0.5703125" style="177" customWidth="1"/>
    <col min="3638" max="3638" width="2.140625" style="177" customWidth="1"/>
    <col min="3639" max="3639" width="0.5703125" style="177" customWidth="1"/>
    <col min="3640" max="3640" width="2.140625" style="177" customWidth="1"/>
    <col min="3641" max="3641" width="0.5703125" style="177" customWidth="1"/>
    <col min="3642" max="3642" width="2.140625" style="177" customWidth="1"/>
    <col min="3643" max="3643" width="0.5703125" style="177" customWidth="1"/>
    <col min="3644" max="3644" width="2.140625" style="177" customWidth="1"/>
    <col min="3645" max="3645" width="0.5703125" style="177" customWidth="1"/>
    <col min="3646" max="3646" width="2.140625" style="177" customWidth="1"/>
    <col min="3647" max="3647" width="0.5703125" style="177" customWidth="1"/>
    <col min="3648" max="3648" width="2.140625" style="177" customWidth="1"/>
    <col min="3649" max="3649" width="0.5703125" style="177" customWidth="1"/>
    <col min="3650" max="3650" width="2.140625" style="177" customWidth="1"/>
    <col min="3651" max="3651" width="0.5703125" style="177" customWidth="1"/>
    <col min="3652" max="3652" width="2.140625" style="177" customWidth="1"/>
    <col min="3653" max="3653" width="0.5703125" style="177" customWidth="1"/>
    <col min="3654" max="3654" width="2.140625" style="177" customWidth="1"/>
    <col min="3655" max="3655" width="0.5703125" style="177" customWidth="1"/>
    <col min="3656" max="3656" width="2.140625" style="177" customWidth="1"/>
    <col min="3657" max="3657" width="0.5703125" style="177" customWidth="1"/>
    <col min="3658" max="3658" width="2.140625" style="177" customWidth="1"/>
    <col min="3659" max="3659" width="0.5703125" style="177" customWidth="1"/>
    <col min="3660" max="3660" width="2.140625" style="177" customWidth="1"/>
    <col min="3661" max="3661" width="0.5703125" style="177" customWidth="1"/>
    <col min="3662" max="3662" width="2.140625" style="177" customWidth="1"/>
    <col min="3663" max="3663" width="0.5703125" style="177" customWidth="1"/>
    <col min="3664" max="3664" width="2.140625" style="177" customWidth="1"/>
    <col min="3665" max="3665" width="0.5703125" style="177" customWidth="1"/>
    <col min="3666" max="3666" width="2.140625" style="177" customWidth="1"/>
    <col min="3667" max="3667" width="0.5703125" style="177" customWidth="1"/>
    <col min="3668" max="3668" width="2.140625" style="177" customWidth="1"/>
    <col min="3669" max="3669" width="0.5703125" style="177" customWidth="1"/>
    <col min="3670" max="3670" width="1.7109375" style="177" customWidth="1"/>
    <col min="3671" max="3840" width="9.140625" style="177"/>
    <col min="3841" max="3841" width="0.7109375" style="177" customWidth="1"/>
    <col min="3842" max="3842" width="0.42578125" style="177" customWidth="1"/>
    <col min="3843" max="3843" width="1.5703125" style="177" customWidth="1"/>
    <col min="3844" max="3844" width="0.28515625" style="177" customWidth="1"/>
    <col min="3845" max="3845" width="3.42578125" style="177" customWidth="1"/>
    <col min="3846" max="3846" width="0.5703125" style="177" customWidth="1"/>
    <col min="3847" max="3866" width="0.7109375" style="177" customWidth="1"/>
    <col min="3867" max="3867" width="0.5703125" style="177" customWidth="1"/>
    <col min="3868" max="3868" width="3.42578125" style="177" customWidth="1"/>
    <col min="3869" max="3869" width="0.5703125" style="177" customWidth="1"/>
    <col min="3870" max="3870" width="0.7109375" style="177" customWidth="1"/>
    <col min="3871" max="3871" width="2.140625" style="177" customWidth="1"/>
    <col min="3872" max="3872" width="0.5703125" style="177" customWidth="1"/>
    <col min="3873" max="3873" width="2.140625" style="177" customWidth="1"/>
    <col min="3874" max="3874" width="0.5703125" style="177" customWidth="1"/>
    <col min="3875" max="3875" width="2.140625" style="177" customWidth="1"/>
    <col min="3876" max="3876" width="0.5703125" style="177" customWidth="1"/>
    <col min="3877" max="3877" width="2.140625" style="177" customWidth="1"/>
    <col min="3878" max="3878" width="0.5703125" style="177" customWidth="1"/>
    <col min="3879" max="3879" width="2.140625" style="177" customWidth="1"/>
    <col min="3880" max="3880" width="0.5703125" style="177" customWidth="1"/>
    <col min="3881" max="3881" width="2.140625" style="177" customWidth="1"/>
    <col min="3882" max="3882" width="0.5703125" style="177" customWidth="1"/>
    <col min="3883" max="3883" width="2.140625" style="177" customWidth="1"/>
    <col min="3884" max="3884" width="0.5703125" style="177" customWidth="1"/>
    <col min="3885" max="3885" width="2.140625" style="177" customWidth="1"/>
    <col min="3886" max="3886" width="0.5703125" style="177" customWidth="1"/>
    <col min="3887" max="3887" width="2.140625" style="177" customWidth="1"/>
    <col min="3888" max="3888" width="0.5703125" style="177" customWidth="1"/>
    <col min="3889" max="3889" width="2.140625" style="177" customWidth="1"/>
    <col min="3890" max="3890" width="0.5703125" style="177" customWidth="1"/>
    <col min="3891" max="3891" width="2.140625" style="177" customWidth="1"/>
    <col min="3892" max="3893" width="0.5703125" style="177" customWidth="1"/>
    <col min="3894" max="3894" width="2.140625" style="177" customWidth="1"/>
    <col min="3895" max="3895" width="0.5703125" style="177" customWidth="1"/>
    <col min="3896" max="3896" width="2.140625" style="177" customWidth="1"/>
    <col min="3897" max="3897" width="0.5703125" style="177" customWidth="1"/>
    <col min="3898" max="3898" width="2.140625" style="177" customWidth="1"/>
    <col min="3899" max="3899" width="0.5703125" style="177" customWidth="1"/>
    <col min="3900" max="3900" width="2.140625" style="177" customWidth="1"/>
    <col min="3901" max="3901" width="0.5703125" style="177" customWidth="1"/>
    <col min="3902" max="3902" width="2.140625" style="177" customWidth="1"/>
    <col min="3903" max="3903" width="0.5703125" style="177" customWidth="1"/>
    <col min="3904" max="3904" width="2.140625" style="177" customWidth="1"/>
    <col min="3905" max="3905" width="0.5703125" style="177" customWidth="1"/>
    <col min="3906" max="3906" width="2.140625" style="177" customWidth="1"/>
    <col min="3907" max="3907" width="0.5703125" style="177" customWidth="1"/>
    <col min="3908" max="3908" width="2.140625" style="177" customWidth="1"/>
    <col min="3909" max="3909" width="0.5703125" style="177" customWidth="1"/>
    <col min="3910" max="3910" width="2.140625" style="177" customWidth="1"/>
    <col min="3911" max="3911" width="0.5703125" style="177" customWidth="1"/>
    <col min="3912" max="3912" width="2.140625" style="177" customWidth="1"/>
    <col min="3913" max="3913" width="0.5703125" style="177" customWidth="1"/>
    <col min="3914" max="3914" width="2.140625" style="177" customWidth="1"/>
    <col min="3915" max="3915" width="0.5703125" style="177" customWidth="1"/>
    <col min="3916" max="3916" width="2.140625" style="177" customWidth="1"/>
    <col min="3917" max="3917" width="0.5703125" style="177" customWidth="1"/>
    <col min="3918" max="3918" width="2.140625" style="177" customWidth="1"/>
    <col min="3919" max="3919" width="0.5703125" style="177" customWidth="1"/>
    <col min="3920" max="3920" width="2.140625" style="177" customWidth="1"/>
    <col min="3921" max="3921" width="0.5703125" style="177" customWidth="1"/>
    <col min="3922" max="3922" width="2.140625" style="177" customWidth="1"/>
    <col min="3923" max="3923" width="0.5703125" style="177" customWidth="1"/>
    <col min="3924" max="3924" width="2.140625" style="177" customWidth="1"/>
    <col min="3925" max="3925" width="0.5703125" style="177" customWidth="1"/>
    <col min="3926" max="3926" width="1.7109375" style="177" customWidth="1"/>
    <col min="3927" max="4096" width="9.140625" style="177"/>
    <col min="4097" max="4097" width="0.7109375" style="177" customWidth="1"/>
    <col min="4098" max="4098" width="0.42578125" style="177" customWidth="1"/>
    <col min="4099" max="4099" width="1.5703125" style="177" customWidth="1"/>
    <col min="4100" max="4100" width="0.28515625" style="177" customWidth="1"/>
    <col min="4101" max="4101" width="3.42578125" style="177" customWidth="1"/>
    <col min="4102" max="4102" width="0.5703125" style="177" customWidth="1"/>
    <col min="4103" max="4122" width="0.7109375" style="177" customWidth="1"/>
    <col min="4123" max="4123" width="0.5703125" style="177" customWidth="1"/>
    <col min="4124" max="4124" width="3.42578125" style="177" customWidth="1"/>
    <col min="4125" max="4125" width="0.5703125" style="177" customWidth="1"/>
    <col min="4126" max="4126" width="0.7109375" style="177" customWidth="1"/>
    <col min="4127" max="4127" width="2.140625" style="177" customWidth="1"/>
    <col min="4128" max="4128" width="0.5703125" style="177" customWidth="1"/>
    <col min="4129" max="4129" width="2.140625" style="177" customWidth="1"/>
    <col min="4130" max="4130" width="0.5703125" style="177" customWidth="1"/>
    <col min="4131" max="4131" width="2.140625" style="177" customWidth="1"/>
    <col min="4132" max="4132" width="0.5703125" style="177" customWidth="1"/>
    <col min="4133" max="4133" width="2.140625" style="177" customWidth="1"/>
    <col min="4134" max="4134" width="0.5703125" style="177" customWidth="1"/>
    <col min="4135" max="4135" width="2.140625" style="177" customWidth="1"/>
    <col min="4136" max="4136" width="0.5703125" style="177" customWidth="1"/>
    <col min="4137" max="4137" width="2.140625" style="177" customWidth="1"/>
    <col min="4138" max="4138" width="0.5703125" style="177" customWidth="1"/>
    <col min="4139" max="4139" width="2.140625" style="177" customWidth="1"/>
    <col min="4140" max="4140" width="0.5703125" style="177" customWidth="1"/>
    <col min="4141" max="4141" width="2.140625" style="177" customWidth="1"/>
    <col min="4142" max="4142" width="0.5703125" style="177" customWidth="1"/>
    <col min="4143" max="4143" width="2.140625" style="177" customWidth="1"/>
    <col min="4144" max="4144" width="0.5703125" style="177" customWidth="1"/>
    <col min="4145" max="4145" width="2.140625" style="177" customWidth="1"/>
    <col min="4146" max="4146" width="0.5703125" style="177" customWidth="1"/>
    <col min="4147" max="4147" width="2.140625" style="177" customWidth="1"/>
    <col min="4148" max="4149" width="0.5703125" style="177" customWidth="1"/>
    <col min="4150" max="4150" width="2.140625" style="177" customWidth="1"/>
    <col min="4151" max="4151" width="0.5703125" style="177" customWidth="1"/>
    <col min="4152" max="4152" width="2.140625" style="177" customWidth="1"/>
    <col min="4153" max="4153" width="0.5703125" style="177" customWidth="1"/>
    <col min="4154" max="4154" width="2.140625" style="177" customWidth="1"/>
    <col min="4155" max="4155" width="0.5703125" style="177" customWidth="1"/>
    <col min="4156" max="4156" width="2.140625" style="177" customWidth="1"/>
    <col min="4157" max="4157" width="0.5703125" style="177" customWidth="1"/>
    <col min="4158" max="4158" width="2.140625" style="177" customWidth="1"/>
    <col min="4159" max="4159" width="0.5703125" style="177" customWidth="1"/>
    <col min="4160" max="4160" width="2.140625" style="177" customWidth="1"/>
    <col min="4161" max="4161" width="0.5703125" style="177" customWidth="1"/>
    <col min="4162" max="4162" width="2.140625" style="177" customWidth="1"/>
    <col min="4163" max="4163" width="0.5703125" style="177" customWidth="1"/>
    <col min="4164" max="4164" width="2.140625" style="177" customWidth="1"/>
    <col min="4165" max="4165" width="0.5703125" style="177" customWidth="1"/>
    <col min="4166" max="4166" width="2.140625" style="177" customWidth="1"/>
    <col min="4167" max="4167" width="0.5703125" style="177" customWidth="1"/>
    <col min="4168" max="4168" width="2.140625" style="177" customWidth="1"/>
    <col min="4169" max="4169" width="0.5703125" style="177" customWidth="1"/>
    <col min="4170" max="4170" width="2.140625" style="177" customWidth="1"/>
    <col min="4171" max="4171" width="0.5703125" style="177" customWidth="1"/>
    <col min="4172" max="4172" width="2.140625" style="177" customWidth="1"/>
    <col min="4173" max="4173" width="0.5703125" style="177" customWidth="1"/>
    <col min="4174" max="4174" width="2.140625" style="177" customWidth="1"/>
    <col min="4175" max="4175" width="0.5703125" style="177" customWidth="1"/>
    <col min="4176" max="4176" width="2.140625" style="177" customWidth="1"/>
    <col min="4177" max="4177" width="0.5703125" style="177" customWidth="1"/>
    <col min="4178" max="4178" width="2.140625" style="177" customWidth="1"/>
    <col min="4179" max="4179" width="0.5703125" style="177" customWidth="1"/>
    <col min="4180" max="4180" width="2.140625" style="177" customWidth="1"/>
    <col min="4181" max="4181" width="0.5703125" style="177" customWidth="1"/>
    <col min="4182" max="4182" width="1.7109375" style="177" customWidth="1"/>
    <col min="4183" max="4352" width="9.140625" style="177"/>
    <col min="4353" max="4353" width="0.7109375" style="177" customWidth="1"/>
    <col min="4354" max="4354" width="0.42578125" style="177" customWidth="1"/>
    <col min="4355" max="4355" width="1.5703125" style="177" customWidth="1"/>
    <col min="4356" max="4356" width="0.28515625" style="177" customWidth="1"/>
    <col min="4357" max="4357" width="3.42578125" style="177" customWidth="1"/>
    <col min="4358" max="4358" width="0.5703125" style="177" customWidth="1"/>
    <col min="4359" max="4378" width="0.7109375" style="177" customWidth="1"/>
    <col min="4379" max="4379" width="0.5703125" style="177" customWidth="1"/>
    <col min="4380" max="4380" width="3.42578125" style="177" customWidth="1"/>
    <col min="4381" max="4381" width="0.5703125" style="177" customWidth="1"/>
    <col min="4382" max="4382" width="0.7109375" style="177" customWidth="1"/>
    <col min="4383" max="4383" width="2.140625" style="177" customWidth="1"/>
    <col min="4384" max="4384" width="0.5703125" style="177" customWidth="1"/>
    <col min="4385" max="4385" width="2.140625" style="177" customWidth="1"/>
    <col min="4386" max="4386" width="0.5703125" style="177" customWidth="1"/>
    <col min="4387" max="4387" width="2.140625" style="177" customWidth="1"/>
    <col min="4388" max="4388" width="0.5703125" style="177" customWidth="1"/>
    <col min="4389" max="4389" width="2.140625" style="177" customWidth="1"/>
    <col min="4390" max="4390" width="0.5703125" style="177" customWidth="1"/>
    <col min="4391" max="4391" width="2.140625" style="177" customWidth="1"/>
    <col min="4392" max="4392" width="0.5703125" style="177" customWidth="1"/>
    <col min="4393" max="4393" width="2.140625" style="177" customWidth="1"/>
    <col min="4394" max="4394" width="0.5703125" style="177" customWidth="1"/>
    <col min="4395" max="4395" width="2.140625" style="177" customWidth="1"/>
    <col min="4396" max="4396" width="0.5703125" style="177" customWidth="1"/>
    <col min="4397" max="4397" width="2.140625" style="177" customWidth="1"/>
    <col min="4398" max="4398" width="0.5703125" style="177" customWidth="1"/>
    <col min="4399" max="4399" width="2.140625" style="177" customWidth="1"/>
    <col min="4400" max="4400" width="0.5703125" style="177" customWidth="1"/>
    <col min="4401" max="4401" width="2.140625" style="177" customWidth="1"/>
    <col min="4402" max="4402" width="0.5703125" style="177" customWidth="1"/>
    <col min="4403" max="4403" width="2.140625" style="177" customWidth="1"/>
    <col min="4404" max="4405" width="0.5703125" style="177" customWidth="1"/>
    <col min="4406" max="4406" width="2.140625" style="177" customWidth="1"/>
    <col min="4407" max="4407" width="0.5703125" style="177" customWidth="1"/>
    <col min="4408" max="4408" width="2.140625" style="177" customWidth="1"/>
    <col min="4409" max="4409" width="0.5703125" style="177" customWidth="1"/>
    <col min="4410" max="4410" width="2.140625" style="177" customWidth="1"/>
    <col min="4411" max="4411" width="0.5703125" style="177" customWidth="1"/>
    <col min="4412" max="4412" width="2.140625" style="177" customWidth="1"/>
    <col min="4413" max="4413" width="0.5703125" style="177" customWidth="1"/>
    <col min="4414" max="4414" width="2.140625" style="177" customWidth="1"/>
    <col min="4415" max="4415" width="0.5703125" style="177" customWidth="1"/>
    <col min="4416" max="4416" width="2.140625" style="177" customWidth="1"/>
    <col min="4417" max="4417" width="0.5703125" style="177" customWidth="1"/>
    <col min="4418" max="4418" width="2.140625" style="177" customWidth="1"/>
    <col min="4419" max="4419" width="0.5703125" style="177" customWidth="1"/>
    <col min="4420" max="4420" width="2.140625" style="177" customWidth="1"/>
    <col min="4421" max="4421" width="0.5703125" style="177" customWidth="1"/>
    <col min="4422" max="4422" width="2.140625" style="177" customWidth="1"/>
    <col min="4423" max="4423" width="0.5703125" style="177" customWidth="1"/>
    <col min="4424" max="4424" width="2.140625" style="177" customWidth="1"/>
    <col min="4425" max="4425" width="0.5703125" style="177" customWidth="1"/>
    <col min="4426" max="4426" width="2.140625" style="177" customWidth="1"/>
    <col min="4427" max="4427" width="0.5703125" style="177" customWidth="1"/>
    <col min="4428" max="4428" width="2.140625" style="177" customWidth="1"/>
    <col min="4429" max="4429" width="0.5703125" style="177" customWidth="1"/>
    <col min="4430" max="4430" width="2.140625" style="177" customWidth="1"/>
    <col min="4431" max="4431" width="0.5703125" style="177" customWidth="1"/>
    <col min="4432" max="4432" width="2.140625" style="177" customWidth="1"/>
    <col min="4433" max="4433" width="0.5703125" style="177" customWidth="1"/>
    <col min="4434" max="4434" width="2.140625" style="177" customWidth="1"/>
    <col min="4435" max="4435" width="0.5703125" style="177" customWidth="1"/>
    <col min="4436" max="4436" width="2.140625" style="177" customWidth="1"/>
    <col min="4437" max="4437" width="0.5703125" style="177" customWidth="1"/>
    <col min="4438" max="4438" width="1.7109375" style="177" customWidth="1"/>
    <col min="4439" max="4608" width="9.140625" style="177"/>
    <col min="4609" max="4609" width="0.7109375" style="177" customWidth="1"/>
    <col min="4610" max="4610" width="0.42578125" style="177" customWidth="1"/>
    <col min="4611" max="4611" width="1.5703125" style="177" customWidth="1"/>
    <col min="4612" max="4612" width="0.28515625" style="177" customWidth="1"/>
    <col min="4613" max="4613" width="3.42578125" style="177" customWidth="1"/>
    <col min="4614" max="4614" width="0.5703125" style="177" customWidth="1"/>
    <col min="4615" max="4634" width="0.7109375" style="177" customWidth="1"/>
    <col min="4635" max="4635" width="0.5703125" style="177" customWidth="1"/>
    <col min="4636" max="4636" width="3.42578125" style="177" customWidth="1"/>
    <col min="4637" max="4637" width="0.5703125" style="177" customWidth="1"/>
    <col min="4638" max="4638" width="0.7109375" style="177" customWidth="1"/>
    <col min="4639" max="4639" width="2.140625" style="177" customWidth="1"/>
    <col min="4640" max="4640" width="0.5703125" style="177" customWidth="1"/>
    <col min="4641" max="4641" width="2.140625" style="177" customWidth="1"/>
    <col min="4642" max="4642" width="0.5703125" style="177" customWidth="1"/>
    <col min="4643" max="4643" width="2.140625" style="177" customWidth="1"/>
    <col min="4644" max="4644" width="0.5703125" style="177" customWidth="1"/>
    <col min="4645" max="4645" width="2.140625" style="177" customWidth="1"/>
    <col min="4646" max="4646" width="0.5703125" style="177" customWidth="1"/>
    <col min="4647" max="4647" width="2.140625" style="177" customWidth="1"/>
    <col min="4648" max="4648" width="0.5703125" style="177" customWidth="1"/>
    <col min="4649" max="4649" width="2.140625" style="177" customWidth="1"/>
    <col min="4650" max="4650" width="0.5703125" style="177" customWidth="1"/>
    <col min="4651" max="4651" width="2.140625" style="177" customWidth="1"/>
    <col min="4652" max="4652" width="0.5703125" style="177" customWidth="1"/>
    <col min="4653" max="4653" width="2.140625" style="177" customWidth="1"/>
    <col min="4654" max="4654" width="0.5703125" style="177" customWidth="1"/>
    <col min="4655" max="4655" width="2.140625" style="177" customWidth="1"/>
    <col min="4656" max="4656" width="0.5703125" style="177" customWidth="1"/>
    <col min="4657" max="4657" width="2.140625" style="177" customWidth="1"/>
    <col min="4658" max="4658" width="0.5703125" style="177" customWidth="1"/>
    <col min="4659" max="4659" width="2.140625" style="177" customWidth="1"/>
    <col min="4660" max="4661" width="0.5703125" style="177" customWidth="1"/>
    <col min="4662" max="4662" width="2.140625" style="177" customWidth="1"/>
    <col min="4663" max="4663" width="0.5703125" style="177" customWidth="1"/>
    <col min="4664" max="4664" width="2.140625" style="177" customWidth="1"/>
    <col min="4665" max="4665" width="0.5703125" style="177" customWidth="1"/>
    <col min="4666" max="4666" width="2.140625" style="177" customWidth="1"/>
    <col min="4667" max="4667" width="0.5703125" style="177" customWidth="1"/>
    <col min="4668" max="4668" width="2.140625" style="177" customWidth="1"/>
    <col min="4669" max="4669" width="0.5703125" style="177" customWidth="1"/>
    <col min="4670" max="4670" width="2.140625" style="177" customWidth="1"/>
    <col min="4671" max="4671" width="0.5703125" style="177" customWidth="1"/>
    <col min="4672" max="4672" width="2.140625" style="177" customWidth="1"/>
    <col min="4673" max="4673" width="0.5703125" style="177" customWidth="1"/>
    <col min="4674" max="4674" width="2.140625" style="177" customWidth="1"/>
    <col min="4675" max="4675" width="0.5703125" style="177" customWidth="1"/>
    <col min="4676" max="4676" width="2.140625" style="177" customWidth="1"/>
    <col min="4677" max="4677" width="0.5703125" style="177" customWidth="1"/>
    <col min="4678" max="4678" width="2.140625" style="177" customWidth="1"/>
    <col min="4679" max="4679" width="0.5703125" style="177" customWidth="1"/>
    <col min="4680" max="4680" width="2.140625" style="177" customWidth="1"/>
    <col min="4681" max="4681" width="0.5703125" style="177" customWidth="1"/>
    <col min="4682" max="4682" width="2.140625" style="177" customWidth="1"/>
    <col min="4683" max="4683" width="0.5703125" style="177" customWidth="1"/>
    <col min="4684" max="4684" width="2.140625" style="177" customWidth="1"/>
    <col min="4685" max="4685" width="0.5703125" style="177" customWidth="1"/>
    <col min="4686" max="4686" width="2.140625" style="177" customWidth="1"/>
    <col min="4687" max="4687" width="0.5703125" style="177" customWidth="1"/>
    <col min="4688" max="4688" width="2.140625" style="177" customWidth="1"/>
    <col min="4689" max="4689" width="0.5703125" style="177" customWidth="1"/>
    <col min="4690" max="4690" width="2.140625" style="177" customWidth="1"/>
    <col min="4691" max="4691" width="0.5703125" style="177" customWidth="1"/>
    <col min="4692" max="4692" width="2.140625" style="177" customWidth="1"/>
    <col min="4693" max="4693" width="0.5703125" style="177" customWidth="1"/>
    <col min="4694" max="4694" width="1.7109375" style="177" customWidth="1"/>
    <col min="4695" max="4864" width="9.140625" style="177"/>
    <col min="4865" max="4865" width="0.7109375" style="177" customWidth="1"/>
    <col min="4866" max="4866" width="0.42578125" style="177" customWidth="1"/>
    <col min="4867" max="4867" width="1.5703125" style="177" customWidth="1"/>
    <col min="4868" max="4868" width="0.28515625" style="177" customWidth="1"/>
    <col min="4869" max="4869" width="3.42578125" style="177" customWidth="1"/>
    <col min="4870" max="4870" width="0.5703125" style="177" customWidth="1"/>
    <col min="4871" max="4890" width="0.7109375" style="177" customWidth="1"/>
    <col min="4891" max="4891" width="0.5703125" style="177" customWidth="1"/>
    <col min="4892" max="4892" width="3.42578125" style="177" customWidth="1"/>
    <col min="4893" max="4893" width="0.5703125" style="177" customWidth="1"/>
    <col min="4894" max="4894" width="0.7109375" style="177" customWidth="1"/>
    <col min="4895" max="4895" width="2.140625" style="177" customWidth="1"/>
    <col min="4896" max="4896" width="0.5703125" style="177" customWidth="1"/>
    <col min="4897" max="4897" width="2.140625" style="177" customWidth="1"/>
    <col min="4898" max="4898" width="0.5703125" style="177" customWidth="1"/>
    <col min="4899" max="4899" width="2.140625" style="177" customWidth="1"/>
    <col min="4900" max="4900" width="0.5703125" style="177" customWidth="1"/>
    <col min="4901" max="4901" width="2.140625" style="177" customWidth="1"/>
    <col min="4902" max="4902" width="0.5703125" style="177" customWidth="1"/>
    <col min="4903" max="4903" width="2.140625" style="177" customWidth="1"/>
    <col min="4904" max="4904" width="0.5703125" style="177" customWidth="1"/>
    <col min="4905" max="4905" width="2.140625" style="177" customWidth="1"/>
    <col min="4906" max="4906" width="0.5703125" style="177" customWidth="1"/>
    <col min="4907" max="4907" width="2.140625" style="177" customWidth="1"/>
    <col min="4908" max="4908" width="0.5703125" style="177" customWidth="1"/>
    <col min="4909" max="4909" width="2.140625" style="177" customWidth="1"/>
    <col min="4910" max="4910" width="0.5703125" style="177" customWidth="1"/>
    <col min="4911" max="4911" width="2.140625" style="177" customWidth="1"/>
    <col min="4912" max="4912" width="0.5703125" style="177" customWidth="1"/>
    <col min="4913" max="4913" width="2.140625" style="177" customWidth="1"/>
    <col min="4914" max="4914" width="0.5703125" style="177" customWidth="1"/>
    <col min="4915" max="4915" width="2.140625" style="177" customWidth="1"/>
    <col min="4916" max="4917" width="0.5703125" style="177" customWidth="1"/>
    <col min="4918" max="4918" width="2.140625" style="177" customWidth="1"/>
    <col min="4919" max="4919" width="0.5703125" style="177" customWidth="1"/>
    <col min="4920" max="4920" width="2.140625" style="177" customWidth="1"/>
    <col min="4921" max="4921" width="0.5703125" style="177" customWidth="1"/>
    <col min="4922" max="4922" width="2.140625" style="177" customWidth="1"/>
    <col min="4923" max="4923" width="0.5703125" style="177" customWidth="1"/>
    <col min="4924" max="4924" width="2.140625" style="177" customWidth="1"/>
    <col min="4925" max="4925" width="0.5703125" style="177" customWidth="1"/>
    <col min="4926" max="4926" width="2.140625" style="177" customWidth="1"/>
    <col min="4927" max="4927" width="0.5703125" style="177" customWidth="1"/>
    <col min="4928" max="4928" width="2.140625" style="177" customWidth="1"/>
    <col min="4929" max="4929" width="0.5703125" style="177" customWidth="1"/>
    <col min="4930" max="4930" width="2.140625" style="177" customWidth="1"/>
    <col min="4931" max="4931" width="0.5703125" style="177" customWidth="1"/>
    <col min="4932" max="4932" width="2.140625" style="177" customWidth="1"/>
    <col min="4933" max="4933" width="0.5703125" style="177" customWidth="1"/>
    <col min="4934" max="4934" width="2.140625" style="177" customWidth="1"/>
    <col min="4935" max="4935" width="0.5703125" style="177" customWidth="1"/>
    <col min="4936" max="4936" width="2.140625" style="177" customWidth="1"/>
    <col min="4937" max="4937" width="0.5703125" style="177" customWidth="1"/>
    <col min="4938" max="4938" width="2.140625" style="177" customWidth="1"/>
    <col min="4939" max="4939" width="0.5703125" style="177" customWidth="1"/>
    <col min="4940" max="4940" width="2.140625" style="177" customWidth="1"/>
    <col min="4941" max="4941" width="0.5703125" style="177" customWidth="1"/>
    <col min="4942" max="4942" width="2.140625" style="177" customWidth="1"/>
    <col min="4943" max="4943" width="0.5703125" style="177" customWidth="1"/>
    <col min="4944" max="4944" width="2.140625" style="177" customWidth="1"/>
    <col min="4945" max="4945" width="0.5703125" style="177" customWidth="1"/>
    <col min="4946" max="4946" width="2.140625" style="177" customWidth="1"/>
    <col min="4947" max="4947" width="0.5703125" style="177" customWidth="1"/>
    <col min="4948" max="4948" width="2.140625" style="177" customWidth="1"/>
    <col min="4949" max="4949" width="0.5703125" style="177" customWidth="1"/>
    <col min="4950" max="4950" width="1.7109375" style="177" customWidth="1"/>
    <col min="4951" max="5120" width="9.140625" style="177"/>
    <col min="5121" max="5121" width="0.7109375" style="177" customWidth="1"/>
    <col min="5122" max="5122" width="0.42578125" style="177" customWidth="1"/>
    <col min="5123" max="5123" width="1.5703125" style="177" customWidth="1"/>
    <col min="5124" max="5124" width="0.28515625" style="177" customWidth="1"/>
    <col min="5125" max="5125" width="3.42578125" style="177" customWidth="1"/>
    <col min="5126" max="5126" width="0.5703125" style="177" customWidth="1"/>
    <col min="5127" max="5146" width="0.7109375" style="177" customWidth="1"/>
    <col min="5147" max="5147" width="0.5703125" style="177" customWidth="1"/>
    <col min="5148" max="5148" width="3.42578125" style="177" customWidth="1"/>
    <col min="5149" max="5149" width="0.5703125" style="177" customWidth="1"/>
    <col min="5150" max="5150" width="0.7109375" style="177" customWidth="1"/>
    <col min="5151" max="5151" width="2.140625" style="177" customWidth="1"/>
    <col min="5152" max="5152" width="0.5703125" style="177" customWidth="1"/>
    <col min="5153" max="5153" width="2.140625" style="177" customWidth="1"/>
    <col min="5154" max="5154" width="0.5703125" style="177" customWidth="1"/>
    <col min="5155" max="5155" width="2.140625" style="177" customWidth="1"/>
    <col min="5156" max="5156" width="0.5703125" style="177" customWidth="1"/>
    <col min="5157" max="5157" width="2.140625" style="177" customWidth="1"/>
    <col min="5158" max="5158" width="0.5703125" style="177" customWidth="1"/>
    <col min="5159" max="5159" width="2.140625" style="177" customWidth="1"/>
    <col min="5160" max="5160" width="0.5703125" style="177" customWidth="1"/>
    <col min="5161" max="5161" width="2.140625" style="177" customWidth="1"/>
    <col min="5162" max="5162" width="0.5703125" style="177" customWidth="1"/>
    <col min="5163" max="5163" width="2.140625" style="177" customWidth="1"/>
    <col min="5164" max="5164" width="0.5703125" style="177" customWidth="1"/>
    <col min="5165" max="5165" width="2.140625" style="177" customWidth="1"/>
    <col min="5166" max="5166" width="0.5703125" style="177" customWidth="1"/>
    <col min="5167" max="5167" width="2.140625" style="177" customWidth="1"/>
    <col min="5168" max="5168" width="0.5703125" style="177" customWidth="1"/>
    <col min="5169" max="5169" width="2.140625" style="177" customWidth="1"/>
    <col min="5170" max="5170" width="0.5703125" style="177" customWidth="1"/>
    <col min="5171" max="5171" width="2.140625" style="177" customWidth="1"/>
    <col min="5172" max="5173" width="0.5703125" style="177" customWidth="1"/>
    <col min="5174" max="5174" width="2.140625" style="177" customWidth="1"/>
    <col min="5175" max="5175" width="0.5703125" style="177" customWidth="1"/>
    <col min="5176" max="5176" width="2.140625" style="177" customWidth="1"/>
    <col min="5177" max="5177" width="0.5703125" style="177" customWidth="1"/>
    <col min="5178" max="5178" width="2.140625" style="177" customWidth="1"/>
    <col min="5179" max="5179" width="0.5703125" style="177" customWidth="1"/>
    <col min="5180" max="5180" width="2.140625" style="177" customWidth="1"/>
    <col min="5181" max="5181" width="0.5703125" style="177" customWidth="1"/>
    <col min="5182" max="5182" width="2.140625" style="177" customWidth="1"/>
    <col min="5183" max="5183" width="0.5703125" style="177" customWidth="1"/>
    <col min="5184" max="5184" width="2.140625" style="177" customWidth="1"/>
    <col min="5185" max="5185" width="0.5703125" style="177" customWidth="1"/>
    <col min="5186" max="5186" width="2.140625" style="177" customWidth="1"/>
    <col min="5187" max="5187" width="0.5703125" style="177" customWidth="1"/>
    <col min="5188" max="5188" width="2.140625" style="177" customWidth="1"/>
    <col min="5189" max="5189" width="0.5703125" style="177" customWidth="1"/>
    <col min="5190" max="5190" width="2.140625" style="177" customWidth="1"/>
    <col min="5191" max="5191" width="0.5703125" style="177" customWidth="1"/>
    <col min="5192" max="5192" width="2.140625" style="177" customWidth="1"/>
    <col min="5193" max="5193" width="0.5703125" style="177" customWidth="1"/>
    <col min="5194" max="5194" width="2.140625" style="177" customWidth="1"/>
    <col min="5195" max="5195" width="0.5703125" style="177" customWidth="1"/>
    <col min="5196" max="5196" width="2.140625" style="177" customWidth="1"/>
    <col min="5197" max="5197" width="0.5703125" style="177" customWidth="1"/>
    <col min="5198" max="5198" width="2.140625" style="177" customWidth="1"/>
    <col min="5199" max="5199" width="0.5703125" style="177" customWidth="1"/>
    <col min="5200" max="5200" width="2.140625" style="177" customWidth="1"/>
    <col min="5201" max="5201" width="0.5703125" style="177" customWidth="1"/>
    <col min="5202" max="5202" width="2.140625" style="177" customWidth="1"/>
    <col min="5203" max="5203" width="0.5703125" style="177" customWidth="1"/>
    <col min="5204" max="5204" width="2.140625" style="177" customWidth="1"/>
    <col min="5205" max="5205" width="0.5703125" style="177" customWidth="1"/>
    <col min="5206" max="5206" width="1.7109375" style="177" customWidth="1"/>
    <col min="5207" max="5376" width="9.140625" style="177"/>
    <col min="5377" max="5377" width="0.7109375" style="177" customWidth="1"/>
    <col min="5378" max="5378" width="0.42578125" style="177" customWidth="1"/>
    <col min="5379" max="5379" width="1.5703125" style="177" customWidth="1"/>
    <col min="5380" max="5380" width="0.28515625" style="177" customWidth="1"/>
    <col min="5381" max="5381" width="3.42578125" style="177" customWidth="1"/>
    <col min="5382" max="5382" width="0.5703125" style="177" customWidth="1"/>
    <col min="5383" max="5402" width="0.7109375" style="177" customWidth="1"/>
    <col min="5403" max="5403" width="0.5703125" style="177" customWidth="1"/>
    <col min="5404" max="5404" width="3.42578125" style="177" customWidth="1"/>
    <col min="5405" max="5405" width="0.5703125" style="177" customWidth="1"/>
    <col min="5406" max="5406" width="0.7109375" style="177" customWidth="1"/>
    <col min="5407" max="5407" width="2.140625" style="177" customWidth="1"/>
    <col min="5408" max="5408" width="0.5703125" style="177" customWidth="1"/>
    <col min="5409" max="5409" width="2.140625" style="177" customWidth="1"/>
    <col min="5410" max="5410" width="0.5703125" style="177" customWidth="1"/>
    <col min="5411" max="5411" width="2.140625" style="177" customWidth="1"/>
    <col min="5412" max="5412" width="0.5703125" style="177" customWidth="1"/>
    <col min="5413" max="5413" width="2.140625" style="177" customWidth="1"/>
    <col min="5414" max="5414" width="0.5703125" style="177" customWidth="1"/>
    <col min="5415" max="5415" width="2.140625" style="177" customWidth="1"/>
    <col min="5416" max="5416" width="0.5703125" style="177" customWidth="1"/>
    <col min="5417" max="5417" width="2.140625" style="177" customWidth="1"/>
    <col min="5418" max="5418" width="0.5703125" style="177" customWidth="1"/>
    <col min="5419" max="5419" width="2.140625" style="177" customWidth="1"/>
    <col min="5420" max="5420" width="0.5703125" style="177" customWidth="1"/>
    <col min="5421" max="5421" width="2.140625" style="177" customWidth="1"/>
    <col min="5422" max="5422" width="0.5703125" style="177" customWidth="1"/>
    <col min="5423" max="5423" width="2.140625" style="177" customWidth="1"/>
    <col min="5424" max="5424" width="0.5703125" style="177" customWidth="1"/>
    <col min="5425" max="5425" width="2.140625" style="177" customWidth="1"/>
    <col min="5426" max="5426" width="0.5703125" style="177" customWidth="1"/>
    <col min="5427" max="5427" width="2.140625" style="177" customWidth="1"/>
    <col min="5428" max="5429" width="0.5703125" style="177" customWidth="1"/>
    <col min="5430" max="5430" width="2.140625" style="177" customWidth="1"/>
    <col min="5431" max="5431" width="0.5703125" style="177" customWidth="1"/>
    <col min="5432" max="5432" width="2.140625" style="177" customWidth="1"/>
    <col min="5433" max="5433" width="0.5703125" style="177" customWidth="1"/>
    <col min="5434" max="5434" width="2.140625" style="177" customWidth="1"/>
    <col min="5435" max="5435" width="0.5703125" style="177" customWidth="1"/>
    <col min="5436" max="5436" width="2.140625" style="177" customWidth="1"/>
    <col min="5437" max="5437" width="0.5703125" style="177" customWidth="1"/>
    <col min="5438" max="5438" width="2.140625" style="177" customWidth="1"/>
    <col min="5439" max="5439" width="0.5703125" style="177" customWidth="1"/>
    <col min="5440" max="5440" width="2.140625" style="177" customWidth="1"/>
    <col min="5441" max="5441" width="0.5703125" style="177" customWidth="1"/>
    <col min="5442" max="5442" width="2.140625" style="177" customWidth="1"/>
    <col min="5443" max="5443" width="0.5703125" style="177" customWidth="1"/>
    <col min="5444" max="5444" width="2.140625" style="177" customWidth="1"/>
    <col min="5445" max="5445" width="0.5703125" style="177" customWidth="1"/>
    <col min="5446" max="5446" width="2.140625" style="177" customWidth="1"/>
    <col min="5447" max="5447" width="0.5703125" style="177" customWidth="1"/>
    <col min="5448" max="5448" width="2.140625" style="177" customWidth="1"/>
    <col min="5449" max="5449" width="0.5703125" style="177" customWidth="1"/>
    <col min="5450" max="5450" width="2.140625" style="177" customWidth="1"/>
    <col min="5451" max="5451" width="0.5703125" style="177" customWidth="1"/>
    <col min="5452" max="5452" width="2.140625" style="177" customWidth="1"/>
    <col min="5453" max="5453" width="0.5703125" style="177" customWidth="1"/>
    <col min="5454" max="5454" width="2.140625" style="177" customWidth="1"/>
    <col min="5455" max="5455" width="0.5703125" style="177" customWidth="1"/>
    <col min="5456" max="5456" width="2.140625" style="177" customWidth="1"/>
    <col min="5457" max="5457" width="0.5703125" style="177" customWidth="1"/>
    <col min="5458" max="5458" width="2.140625" style="177" customWidth="1"/>
    <col min="5459" max="5459" width="0.5703125" style="177" customWidth="1"/>
    <col min="5460" max="5460" width="2.140625" style="177" customWidth="1"/>
    <col min="5461" max="5461" width="0.5703125" style="177" customWidth="1"/>
    <col min="5462" max="5462" width="1.7109375" style="177" customWidth="1"/>
    <col min="5463" max="5632" width="9.140625" style="177"/>
    <col min="5633" max="5633" width="0.7109375" style="177" customWidth="1"/>
    <col min="5634" max="5634" width="0.42578125" style="177" customWidth="1"/>
    <col min="5635" max="5635" width="1.5703125" style="177" customWidth="1"/>
    <col min="5636" max="5636" width="0.28515625" style="177" customWidth="1"/>
    <col min="5637" max="5637" width="3.42578125" style="177" customWidth="1"/>
    <col min="5638" max="5638" width="0.5703125" style="177" customWidth="1"/>
    <col min="5639" max="5658" width="0.7109375" style="177" customWidth="1"/>
    <col min="5659" max="5659" width="0.5703125" style="177" customWidth="1"/>
    <col min="5660" max="5660" width="3.42578125" style="177" customWidth="1"/>
    <col min="5661" max="5661" width="0.5703125" style="177" customWidth="1"/>
    <col min="5662" max="5662" width="0.7109375" style="177" customWidth="1"/>
    <col min="5663" max="5663" width="2.140625" style="177" customWidth="1"/>
    <col min="5664" max="5664" width="0.5703125" style="177" customWidth="1"/>
    <col min="5665" max="5665" width="2.140625" style="177" customWidth="1"/>
    <col min="5666" max="5666" width="0.5703125" style="177" customWidth="1"/>
    <col min="5667" max="5667" width="2.140625" style="177" customWidth="1"/>
    <col min="5668" max="5668" width="0.5703125" style="177" customWidth="1"/>
    <col min="5669" max="5669" width="2.140625" style="177" customWidth="1"/>
    <col min="5670" max="5670" width="0.5703125" style="177" customWidth="1"/>
    <col min="5671" max="5671" width="2.140625" style="177" customWidth="1"/>
    <col min="5672" max="5672" width="0.5703125" style="177" customWidth="1"/>
    <col min="5673" max="5673" width="2.140625" style="177" customWidth="1"/>
    <col min="5674" max="5674" width="0.5703125" style="177" customWidth="1"/>
    <col min="5675" max="5675" width="2.140625" style="177" customWidth="1"/>
    <col min="5676" max="5676" width="0.5703125" style="177" customWidth="1"/>
    <col min="5677" max="5677" width="2.140625" style="177" customWidth="1"/>
    <col min="5678" max="5678" width="0.5703125" style="177" customWidth="1"/>
    <col min="5679" max="5679" width="2.140625" style="177" customWidth="1"/>
    <col min="5680" max="5680" width="0.5703125" style="177" customWidth="1"/>
    <col min="5681" max="5681" width="2.140625" style="177" customWidth="1"/>
    <col min="5682" max="5682" width="0.5703125" style="177" customWidth="1"/>
    <col min="5683" max="5683" width="2.140625" style="177" customWidth="1"/>
    <col min="5684" max="5685" width="0.5703125" style="177" customWidth="1"/>
    <col min="5686" max="5686" width="2.140625" style="177" customWidth="1"/>
    <col min="5687" max="5687" width="0.5703125" style="177" customWidth="1"/>
    <col min="5688" max="5688" width="2.140625" style="177" customWidth="1"/>
    <col min="5689" max="5689" width="0.5703125" style="177" customWidth="1"/>
    <col min="5690" max="5690" width="2.140625" style="177" customWidth="1"/>
    <col min="5691" max="5691" width="0.5703125" style="177" customWidth="1"/>
    <col min="5692" max="5692" width="2.140625" style="177" customWidth="1"/>
    <col min="5693" max="5693" width="0.5703125" style="177" customWidth="1"/>
    <col min="5694" max="5694" width="2.140625" style="177" customWidth="1"/>
    <col min="5695" max="5695" width="0.5703125" style="177" customWidth="1"/>
    <col min="5696" max="5696" width="2.140625" style="177" customWidth="1"/>
    <col min="5697" max="5697" width="0.5703125" style="177" customWidth="1"/>
    <col min="5698" max="5698" width="2.140625" style="177" customWidth="1"/>
    <col min="5699" max="5699" width="0.5703125" style="177" customWidth="1"/>
    <col min="5700" max="5700" width="2.140625" style="177" customWidth="1"/>
    <col min="5701" max="5701" width="0.5703125" style="177" customWidth="1"/>
    <col min="5702" max="5702" width="2.140625" style="177" customWidth="1"/>
    <col min="5703" max="5703" width="0.5703125" style="177" customWidth="1"/>
    <col min="5704" max="5704" width="2.140625" style="177" customWidth="1"/>
    <col min="5705" max="5705" width="0.5703125" style="177" customWidth="1"/>
    <col min="5706" max="5706" width="2.140625" style="177" customWidth="1"/>
    <col min="5707" max="5707" width="0.5703125" style="177" customWidth="1"/>
    <col min="5708" max="5708" width="2.140625" style="177" customWidth="1"/>
    <col min="5709" max="5709" width="0.5703125" style="177" customWidth="1"/>
    <col min="5710" max="5710" width="2.140625" style="177" customWidth="1"/>
    <col min="5711" max="5711" width="0.5703125" style="177" customWidth="1"/>
    <col min="5712" max="5712" width="2.140625" style="177" customWidth="1"/>
    <col min="5713" max="5713" width="0.5703125" style="177" customWidth="1"/>
    <col min="5714" max="5714" width="2.140625" style="177" customWidth="1"/>
    <col min="5715" max="5715" width="0.5703125" style="177" customWidth="1"/>
    <col min="5716" max="5716" width="2.140625" style="177" customWidth="1"/>
    <col min="5717" max="5717" width="0.5703125" style="177" customWidth="1"/>
    <col min="5718" max="5718" width="1.7109375" style="177" customWidth="1"/>
    <col min="5719" max="5888" width="9.140625" style="177"/>
    <col min="5889" max="5889" width="0.7109375" style="177" customWidth="1"/>
    <col min="5890" max="5890" width="0.42578125" style="177" customWidth="1"/>
    <col min="5891" max="5891" width="1.5703125" style="177" customWidth="1"/>
    <col min="5892" max="5892" width="0.28515625" style="177" customWidth="1"/>
    <col min="5893" max="5893" width="3.42578125" style="177" customWidth="1"/>
    <col min="5894" max="5894" width="0.5703125" style="177" customWidth="1"/>
    <col min="5895" max="5914" width="0.7109375" style="177" customWidth="1"/>
    <col min="5915" max="5915" width="0.5703125" style="177" customWidth="1"/>
    <col min="5916" max="5916" width="3.42578125" style="177" customWidth="1"/>
    <col min="5917" max="5917" width="0.5703125" style="177" customWidth="1"/>
    <col min="5918" max="5918" width="0.7109375" style="177" customWidth="1"/>
    <col min="5919" max="5919" width="2.140625" style="177" customWidth="1"/>
    <col min="5920" max="5920" width="0.5703125" style="177" customWidth="1"/>
    <col min="5921" max="5921" width="2.140625" style="177" customWidth="1"/>
    <col min="5922" max="5922" width="0.5703125" style="177" customWidth="1"/>
    <col min="5923" max="5923" width="2.140625" style="177" customWidth="1"/>
    <col min="5924" max="5924" width="0.5703125" style="177" customWidth="1"/>
    <col min="5925" max="5925" width="2.140625" style="177" customWidth="1"/>
    <col min="5926" max="5926" width="0.5703125" style="177" customWidth="1"/>
    <col min="5927" max="5927" width="2.140625" style="177" customWidth="1"/>
    <col min="5928" max="5928" width="0.5703125" style="177" customWidth="1"/>
    <col min="5929" max="5929" width="2.140625" style="177" customWidth="1"/>
    <col min="5930" max="5930" width="0.5703125" style="177" customWidth="1"/>
    <col min="5931" max="5931" width="2.140625" style="177" customWidth="1"/>
    <col min="5932" max="5932" width="0.5703125" style="177" customWidth="1"/>
    <col min="5933" max="5933" width="2.140625" style="177" customWidth="1"/>
    <col min="5934" max="5934" width="0.5703125" style="177" customWidth="1"/>
    <col min="5935" max="5935" width="2.140625" style="177" customWidth="1"/>
    <col min="5936" max="5936" width="0.5703125" style="177" customWidth="1"/>
    <col min="5937" max="5937" width="2.140625" style="177" customWidth="1"/>
    <col min="5938" max="5938" width="0.5703125" style="177" customWidth="1"/>
    <col min="5939" max="5939" width="2.140625" style="177" customWidth="1"/>
    <col min="5940" max="5941" width="0.5703125" style="177" customWidth="1"/>
    <col min="5942" max="5942" width="2.140625" style="177" customWidth="1"/>
    <col min="5943" max="5943" width="0.5703125" style="177" customWidth="1"/>
    <col min="5944" max="5944" width="2.140625" style="177" customWidth="1"/>
    <col min="5945" max="5945" width="0.5703125" style="177" customWidth="1"/>
    <col min="5946" max="5946" width="2.140625" style="177" customWidth="1"/>
    <col min="5947" max="5947" width="0.5703125" style="177" customWidth="1"/>
    <col min="5948" max="5948" width="2.140625" style="177" customWidth="1"/>
    <col min="5949" max="5949" width="0.5703125" style="177" customWidth="1"/>
    <col min="5950" max="5950" width="2.140625" style="177" customWidth="1"/>
    <col min="5951" max="5951" width="0.5703125" style="177" customWidth="1"/>
    <col min="5952" max="5952" width="2.140625" style="177" customWidth="1"/>
    <col min="5953" max="5953" width="0.5703125" style="177" customWidth="1"/>
    <col min="5954" max="5954" width="2.140625" style="177" customWidth="1"/>
    <col min="5955" max="5955" width="0.5703125" style="177" customWidth="1"/>
    <col min="5956" max="5956" width="2.140625" style="177" customWidth="1"/>
    <col min="5957" max="5957" width="0.5703125" style="177" customWidth="1"/>
    <col min="5958" max="5958" width="2.140625" style="177" customWidth="1"/>
    <col min="5959" max="5959" width="0.5703125" style="177" customWidth="1"/>
    <col min="5960" max="5960" width="2.140625" style="177" customWidth="1"/>
    <col min="5961" max="5961" width="0.5703125" style="177" customWidth="1"/>
    <col min="5962" max="5962" width="2.140625" style="177" customWidth="1"/>
    <col min="5963" max="5963" width="0.5703125" style="177" customWidth="1"/>
    <col min="5964" max="5964" width="2.140625" style="177" customWidth="1"/>
    <col min="5965" max="5965" width="0.5703125" style="177" customWidth="1"/>
    <col min="5966" max="5966" width="2.140625" style="177" customWidth="1"/>
    <col min="5967" max="5967" width="0.5703125" style="177" customWidth="1"/>
    <col min="5968" max="5968" width="2.140625" style="177" customWidth="1"/>
    <col min="5969" max="5969" width="0.5703125" style="177" customWidth="1"/>
    <col min="5970" max="5970" width="2.140625" style="177" customWidth="1"/>
    <col min="5971" max="5971" width="0.5703125" style="177" customWidth="1"/>
    <col min="5972" max="5972" width="2.140625" style="177" customWidth="1"/>
    <col min="5973" max="5973" width="0.5703125" style="177" customWidth="1"/>
    <col min="5974" max="5974" width="1.7109375" style="177" customWidth="1"/>
    <col min="5975" max="6144" width="9.140625" style="177"/>
    <col min="6145" max="6145" width="0.7109375" style="177" customWidth="1"/>
    <col min="6146" max="6146" width="0.42578125" style="177" customWidth="1"/>
    <col min="6147" max="6147" width="1.5703125" style="177" customWidth="1"/>
    <col min="6148" max="6148" width="0.28515625" style="177" customWidth="1"/>
    <col min="6149" max="6149" width="3.42578125" style="177" customWidth="1"/>
    <col min="6150" max="6150" width="0.5703125" style="177" customWidth="1"/>
    <col min="6151" max="6170" width="0.7109375" style="177" customWidth="1"/>
    <col min="6171" max="6171" width="0.5703125" style="177" customWidth="1"/>
    <col min="6172" max="6172" width="3.42578125" style="177" customWidth="1"/>
    <col min="6173" max="6173" width="0.5703125" style="177" customWidth="1"/>
    <col min="6174" max="6174" width="0.7109375" style="177" customWidth="1"/>
    <col min="6175" max="6175" width="2.140625" style="177" customWidth="1"/>
    <col min="6176" max="6176" width="0.5703125" style="177" customWidth="1"/>
    <col min="6177" max="6177" width="2.140625" style="177" customWidth="1"/>
    <col min="6178" max="6178" width="0.5703125" style="177" customWidth="1"/>
    <col min="6179" max="6179" width="2.140625" style="177" customWidth="1"/>
    <col min="6180" max="6180" width="0.5703125" style="177" customWidth="1"/>
    <col min="6181" max="6181" width="2.140625" style="177" customWidth="1"/>
    <col min="6182" max="6182" width="0.5703125" style="177" customWidth="1"/>
    <col min="6183" max="6183" width="2.140625" style="177" customWidth="1"/>
    <col min="6184" max="6184" width="0.5703125" style="177" customWidth="1"/>
    <col min="6185" max="6185" width="2.140625" style="177" customWidth="1"/>
    <col min="6186" max="6186" width="0.5703125" style="177" customWidth="1"/>
    <col min="6187" max="6187" width="2.140625" style="177" customWidth="1"/>
    <col min="6188" max="6188" width="0.5703125" style="177" customWidth="1"/>
    <col min="6189" max="6189" width="2.140625" style="177" customWidth="1"/>
    <col min="6190" max="6190" width="0.5703125" style="177" customWidth="1"/>
    <col min="6191" max="6191" width="2.140625" style="177" customWidth="1"/>
    <col min="6192" max="6192" width="0.5703125" style="177" customWidth="1"/>
    <col min="6193" max="6193" width="2.140625" style="177" customWidth="1"/>
    <col min="6194" max="6194" width="0.5703125" style="177" customWidth="1"/>
    <col min="6195" max="6195" width="2.140625" style="177" customWidth="1"/>
    <col min="6196" max="6197" width="0.5703125" style="177" customWidth="1"/>
    <col min="6198" max="6198" width="2.140625" style="177" customWidth="1"/>
    <col min="6199" max="6199" width="0.5703125" style="177" customWidth="1"/>
    <col min="6200" max="6200" width="2.140625" style="177" customWidth="1"/>
    <col min="6201" max="6201" width="0.5703125" style="177" customWidth="1"/>
    <col min="6202" max="6202" width="2.140625" style="177" customWidth="1"/>
    <col min="6203" max="6203" width="0.5703125" style="177" customWidth="1"/>
    <col min="6204" max="6204" width="2.140625" style="177" customWidth="1"/>
    <col min="6205" max="6205" width="0.5703125" style="177" customWidth="1"/>
    <col min="6206" max="6206" width="2.140625" style="177" customWidth="1"/>
    <col min="6207" max="6207" width="0.5703125" style="177" customWidth="1"/>
    <col min="6208" max="6208" width="2.140625" style="177" customWidth="1"/>
    <col min="6209" max="6209" width="0.5703125" style="177" customWidth="1"/>
    <col min="6210" max="6210" width="2.140625" style="177" customWidth="1"/>
    <col min="6211" max="6211" width="0.5703125" style="177" customWidth="1"/>
    <col min="6212" max="6212" width="2.140625" style="177" customWidth="1"/>
    <col min="6213" max="6213" width="0.5703125" style="177" customWidth="1"/>
    <col min="6214" max="6214" width="2.140625" style="177" customWidth="1"/>
    <col min="6215" max="6215" width="0.5703125" style="177" customWidth="1"/>
    <col min="6216" max="6216" width="2.140625" style="177" customWidth="1"/>
    <col min="6217" max="6217" width="0.5703125" style="177" customWidth="1"/>
    <col min="6218" max="6218" width="2.140625" style="177" customWidth="1"/>
    <col min="6219" max="6219" width="0.5703125" style="177" customWidth="1"/>
    <col min="6220" max="6220" width="2.140625" style="177" customWidth="1"/>
    <col min="6221" max="6221" width="0.5703125" style="177" customWidth="1"/>
    <col min="6222" max="6222" width="2.140625" style="177" customWidth="1"/>
    <col min="6223" max="6223" width="0.5703125" style="177" customWidth="1"/>
    <col min="6224" max="6224" width="2.140625" style="177" customWidth="1"/>
    <col min="6225" max="6225" width="0.5703125" style="177" customWidth="1"/>
    <col min="6226" max="6226" width="2.140625" style="177" customWidth="1"/>
    <col min="6227" max="6227" width="0.5703125" style="177" customWidth="1"/>
    <col min="6228" max="6228" width="2.140625" style="177" customWidth="1"/>
    <col min="6229" max="6229" width="0.5703125" style="177" customWidth="1"/>
    <col min="6230" max="6230" width="1.7109375" style="177" customWidth="1"/>
    <col min="6231" max="6400" width="9.140625" style="177"/>
    <col min="6401" max="6401" width="0.7109375" style="177" customWidth="1"/>
    <col min="6402" max="6402" width="0.42578125" style="177" customWidth="1"/>
    <col min="6403" max="6403" width="1.5703125" style="177" customWidth="1"/>
    <col min="6404" max="6404" width="0.28515625" style="177" customWidth="1"/>
    <col min="6405" max="6405" width="3.42578125" style="177" customWidth="1"/>
    <col min="6406" max="6406" width="0.5703125" style="177" customWidth="1"/>
    <col min="6407" max="6426" width="0.7109375" style="177" customWidth="1"/>
    <col min="6427" max="6427" width="0.5703125" style="177" customWidth="1"/>
    <col min="6428" max="6428" width="3.42578125" style="177" customWidth="1"/>
    <col min="6429" max="6429" width="0.5703125" style="177" customWidth="1"/>
    <col min="6430" max="6430" width="0.7109375" style="177" customWidth="1"/>
    <col min="6431" max="6431" width="2.140625" style="177" customWidth="1"/>
    <col min="6432" max="6432" width="0.5703125" style="177" customWidth="1"/>
    <col min="6433" max="6433" width="2.140625" style="177" customWidth="1"/>
    <col min="6434" max="6434" width="0.5703125" style="177" customWidth="1"/>
    <col min="6435" max="6435" width="2.140625" style="177" customWidth="1"/>
    <col min="6436" max="6436" width="0.5703125" style="177" customWidth="1"/>
    <col min="6437" max="6437" width="2.140625" style="177" customWidth="1"/>
    <col min="6438" max="6438" width="0.5703125" style="177" customWidth="1"/>
    <col min="6439" max="6439" width="2.140625" style="177" customWidth="1"/>
    <col min="6440" max="6440" width="0.5703125" style="177" customWidth="1"/>
    <col min="6441" max="6441" width="2.140625" style="177" customWidth="1"/>
    <col min="6442" max="6442" width="0.5703125" style="177" customWidth="1"/>
    <col min="6443" max="6443" width="2.140625" style="177" customWidth="1"/>
    <col min="6444" max="6444" width="0.5703125" style="177" customWidth="1"/>
    <col min="6445" max="6445" width="2.140625" style="177" customWidth="1"/>
    <col min="6446" max="6446" width="0.5703125" style="177" customWidth="1"/>
    <col min="6447" max="6447" width="2.140625" style="177" customWidth="1"/>
    <col min="6448" max="6448" width="0.5703125" style="177" customWidth="1"/>
    <col min="6449" max="6449" width="2.140625" style="177" customWidth="1"/>
    <col min="6450" max="6450" width="0.5703125" style="177" customWidth="1"/>
    <col min="6451" max="6451" width="2.140625" style="177" customWidth="1"/>
    <col min="6452" max="6453" width="0.5703125" style="177" customWidth="1"/>
    <col min="6454" max="6454" width="2.140625" style="177" customWidth="1"/>
    <col min="6455" max="6455" width="0.5703125" style="177" customWidth="1"/>
    <col min="6456" max="6456" width="2.140625" style="177" customWidth="1"/>
    <col min="6457" max="6457" width="0.5703125" style="177" customWidth="1"/>
    <col min="6458" max="6458" width="2.140625" style="177" customWidth="1"/>
    <col min="6459" max="6459" width="0.5703125" style="177" customWidth="1"/>
    <col min="6460" max="6460" width="2.140625" style="177" customWidth="1"/>
    <col min="6461" max="6461" width="0.5703125" style="177" customWidth="1"/>
    <col min="6462" max="6462" width="2.140625" style="177" customWidth="1"/>
    <col min="6463" max="6463" width="0.5703125" style="177" customWidth="1"/>
    <col min="6464" max="6464" width="2.140625" style="177" customWidth="1"/>
    <col min="6465" max="6465" width="0.5703125" style="177" customWidth="1"/>
    <col min="6466" max="6466" width="2.140625" style="177" customWidth="1"/>
    <col min="6467" max="6467" width="0.5703125" style="177" customWidth="1"/>
    <col min="6468" max="6468" width="2.140625" style="177" customWidth="1"/>
    <col min="6469" max="6469" width="0.5703125" style="177" customWidth="1"/>
    <col min="6470" max="6470" width="2.140625" style="177" customWidth="1"/>
    <col min="6471" max="6471" width="0.5703125" style="177" customWidth="1"/>
    <col min="6472" max="6472" width="2.140625" style="177" customWidth="1"/>
    <col min="6473" max="6473" width="0.5703125" style="177" customWidth="1"/>
    <col min="6474" max="6474" width="2.140625" style="177" customWidth="1"/>
    <col min="6475" max="6475" width="0.5703125" style="177" customWidth="1"/>
    <col min="6476" max="6476" width="2.140625" style="177" customWidth="1"/>
    <col min="6477" max="6477" width="0.5703125" style="177" customWidth="1"/>
    <col min="6478" max="6478" width="2.140625" style="177" customWidth="1"/>
    <col min="6479" max="6479" width="0.5703125" style="177" customWidth="1"/>
    <col min="6480" max="6480" width="2.140625" style="177" customWidth="1"/>
    <col min="6481" max="6481" width="0.5703125" style="177" customWidth="1"/>
    <col min="6482" max="6482" width="2.140625" style="177" customWidth="1"/>
    <col min="6483" max="6483" width="0.5703125" style="177" customWidth="1"/>
    <col min="6484" max="6484" width="2.140625" style="177" customWidth="1"/>
    <col min="6485" max="6485" width="0.5703125" style="177" customWidth="1"/>
    <col min="6486" max="6486" width="1.7109375" style="177" customWidth="1"/>
    <col min="6487" max="6656" width="9.140625" style="177"/>
    <col min="6657" max="6657" width="0.7109375" style="177" customWidth="1"/>
    <col min="6658" max="6658" width="0.42578125" style="177" customWidth="1"/>
    <col min="6659" max="6659" width="1.5703125" style="177" customWidth="1"/>
    <col min="6660" max="6660" width="0.28515625" style="177" customWidth="1"/>
    <col min="6661" max="6661" width="3.42578125" style="177" customWidth="1"/>
    <col min="6662" max="6662" width="0.5703125" style="177" customWidth="1"/>
    <col min="6663" max="6682" width="0.7109375" style="177" customWidth="1"/>
    <col min="6683" max="6683" width="0.5703125" style="177" customWidth="1"/>
    <col min="6684" max="6684" width="3.42578125" style="177" customWidth="1"/>
    <col min="6685" max="6685" width="0.5703125" style="177" customWidth="1"/>
    <col min="6686" max="6686" width="0.7109375" style="177" customWidth="1"/>
    <col min="6687" max="6687" width="2.140625" style="177" customWidth="1"/>
    <col min="6688" max="6688" width="0.5703125" style="177" customWidth="1"/>
    <col min="6689" max="6689" width="2.140625" style="177" customWidth="1"/>
    <col min="6690" max="6690" width="0.5703125" style="177" customWidth="1"/>
    <col min="6691" max="6691" width="2.140625" style="177" customWidth="1"/>
    <col min="6692" max="6692" width="0.5703125" style="177" customWidth="1"/>
    <col min="6693" max="6693" width="2.140625" style="177" customWidth="1"/>
    <col min="6694" max="6694" width="0.5703125" style="177" customWidth="1"/>
    <col min="6695" max="6695" width="2.140625" style="177" customWidth="1"/>
    <col min="6696" max="6696" width="0.5703125" style="177" customWidth="1"/>
    <col min="6697" max="6697" width="2.140625" style="177" customWidth="1"/>
    <col min="6698" max="6698" width="0.5703125" style="177" customWidth="1"/>
    <col min="6699" max="6699" width="2.140625" style="177" customWidth="1"/>
    <col min="6700" max="6700" width="0.5703125" style="177" customWidth="1"/>
    <col min="6701" max="6701" width="2.140625" style="177" customWidth="1"/>
    <col min="6702" max="6702" width="0.5703125" style="177" customWidth="1"/>
    <col min="6703" max="6703" width="2.140625" style="177" customWidth="1"/>
    <col min="6704" max="6704" width="0.5703125" style="177" customWidth="1"/>
    <col min="6705" max="6705" width="2.140625" style="177" customWidth="1"/>
    <col min="6706" max="6706" width="0.5703125" style="177" customWidth="1"/>
    <col min="6707" max="6707" width="2.140625" style="177" customWidth="1"/>
    <col min="6708" max="6709" width="0.5703125" style="177" customWidth="1"/>
    <col min="6710" max="6710" width="2.140625" style="177" customWidth="1"/>
    <col min="6711" max="6711" width="0.5703125" style="177" customWidth="1"/>
    <col min="6712" max="6712" width="2.140625" style="177" customWidth="1"/>
    <col min="6713" max="6713" width="0.5703125" style="177" customWidth="1"/>
    <col min="6714" max="6714" width="2.140625" style="177" customWidth="1"/>
    <col min="6715" max="6715" width="0.5703125" style="177" customWidth="1"/>
    <col min="6716" max="6716" width="2.140625" style="177" customWidth="1"/>
    <col min="6717" max="6717" width="0.5703125" style="177" customWidth="1"/>
    <col min="6718" max="6718" width="2.140625" style="177" customWidth="1"/>
    <col min="6719" max="6719" width="0.5703125" style="177" customWidth="1"/>
    <col min="6720" max="6720" width="2.140625" style="177" customWidth="1"/>
    <col min="6721" max="6721" width="0.5703125" style="177" customWidth="1"/>
    <col min="6722" max="6722" width="2.140625" style="177" customWidth="1"/>
    <col min="6723" max="6723" width="0.5703125" style="177" customWidth="1"/>
    <col min="6724" max="6724" width="2.140625" style="177" customWidth="1"/>
    <col min="6725" max="6725" width="0.5703125" style="177" customWidth="1"/>
    <col min="6726" max="6726" width="2.140625" style="177" customWidth="1"/>
    <col min="6727" max="6727" width="0.5703125" style="177" customWidth="1"/>
    <col min="6728" max="6728" width="2.140625" style="177" customWidth="1"/>
    <col min="6729" max="6729" width="0.5703125" style="177" customWidth="1"/>
    <col min="6730" max="6730" width="2.140625" style="177" customWidth="1"/>
    <col min="6731" max="6731" width="0.5703125" style="177" customWidth="1"/>
    <col min="6732" max="6732" width="2.140625" style="177" customWidth="1"/>
    <col min="6733" max="6733" width="0.5703125" style="177" customWidth="1"/>
    <col min="6734" max="6734" width="2.140625" style="177" customWidth="1"/>
    <col min="6735" max="6735" width="0.5703125" style="177" customWidth="1"/>
    <col min="6736" max="6736" width="2.140625" style="177" customWidth="1"/>
    <col min="6737" max="6737" width="0.5703125" style="177" customWidth="1"/>
    <col min="6738" max="6738" width="2.140625" style="177" customWidth="1"/>
    <col min="6739" max="6739" width="0.5703125" style="177" customWidth="1"/>
    <col min="6740" max="6740" width="2.140625" style="177" customWidth="1"/>
    <col min="6741" max="6741" width="0.5703125" style="177" customWidth="1"/>
    <col min="6742" max="6742" width="1.7109375" style="177" customWidth="1"/>
    <col min="6743" max="6912" width="9.140625" style="177"/>
    <col min="6913" max="6913" width="0.7109375" style="177" customWidth="1"/>
    <col min="6914" max="6914" width="0.42578125" style="177" customWidth="1"/>
    <col min="6915" max="6915" width="1.5703125" style="177" customWidth="1"/>
    <col min="6916" max="6916" width="0.28515625" style="177" customWidth="1"/>
    <col min="6917" max="6917" width="3.42578125" style="177" customWidth="1"/>
    <col min="6918" max="6918" width="0.5703125" style="177" customWidth="1"/>
    <col min="6919" max="6938" width="0.7109375" style="177" customWidth="1"/>
    <col min="6939" max="6939" width="0.5703125" style="177" customWidth="1"/>
    <col min="6940" max="6940" width="3.42578125" style="177" customWidth="1"/>
    <col min="6941" max="6941" width="0.5703125" style="177" customWidth="1"/>
    <col min="6942" max="6942" width="0.7109375" style="177" customWidth="1"/>
    <col min="6943" max="6943" width="2.140625" style="177" customWidth="1"/>
    <col min="6944" max="6944" width="0.5703125" style="177" customWidth="1"/>
    <col min="6945" max="6945" width="2.140625" style="177" customWidth="1"/>
    <col min="6946" max="6946" width="0.5703125" style="177" customWidth="1"/>
    <col min="6947" max="6947" width="2.140625" style="177" customWidth="1"/>
    <col min="6948" max="6948" width="0.5703125" style="177" customWidth="1"/>
    <col min="6949" max="6949" width="2.140625" style="177" customWidth="1"/>
    <col min="6950" max="6950" width="0.5703125" style="177" customWidth="1"/>
    <col min="6951" max="6951" width="2.140625" style="177" customWidth="1"/>
    <col min="6952" max="6952" width="0.5703125" style="177" customWidth="1"/>
    <col min="6953" max="6953" width="2.140625" style="177" customWidth="1"/>
    <col min="6954" max="6954" width="0.5703125" style="177" customWidth="1"/>
    <col min="6955" max="6955" width="2.140625" style="177" customWidth="1"/>
    <col min="6956" max="6956" width="0.5703125" style="177" customWidth="1"/>
    <col min="6957" max="6957" width="2.140625" style="177" customWidth="1"/>
    <col min="6958" max="6958" width="0.5703125" style="177" customWidth="1"/>
    <col min="6959" max="6959" width="2.140625" style="177" customWidth="1"/>
    <col min="6960" max="6960" width="0.5703125" style="177" customWidth="1"/>
    <col min="6961" max="6961" width="2.140625" style="177" customWidth="1"/>
    <col min="6962" max="6962" width="0.5703125" style="177" customWidth="1"/>
    <col min="6963" max="6963" width="2.140625" style="177" customWidth="1"/>
    <col min="6964" max="6965" width="0.5703125" style="177" customWidth="1"/>
    <col min="6966" max="6966" width="2.140625" style="177" customWidth="1"/>
    <col min="6967" max="6967" width="0.5703125" style="177" customWidth="1"/>
    <col min="6968" max="6968" width="2.140625" style="177" customWidth="1"/>
    <col min="6969" max="6969" width="0.5703125" style="177" customWidth="1"/>
    <col min="6970" max="6970" width="2.140625" style="177" customWidth="1"/>
    <col min="6971" max="6971" width="0.5703125" style="177" customWidth="1"/>
    <col min="6972" max="6972" width="2.140625" style="177" customWidth="1"/>
    <col min="6973" max="6973" width="0.5703125" style="177" customWidth="1"/>
    <col min="6974" max="6974" width="2.140625" style="177" customWidth="1"/>
    <col min="6975" max="6975" width="0.5703125" style="177" customWidth="1"/>
    <col min="6976" max="6976" width="2.140625" style="177" customWidth="1"/>
    <col min="6977" max="6977" width="0.5703125" style="177" customWidth="1"/>
    <col min="6978" max="6978" width="2.140625" style="177" customWidth="1"/>
    <col min="6979" max="6979" width="0.5703125" style="177" customWidth="1"/>
    <col min="6980" max="6980" width="2.140625" style="177" customWidth="1"/>
    <col min="6981" max="6981" width="0.5703125" style="177" customWidth="1"/>
    <col min="6982" max="6982" width="2.140625" style="177" customWidth="1"/>
    <col min="6983" max="6983" width="0.5703125" style="177" customWidth="1"/>
    <col min="6984" max="6984" width="2.140625" style="177" customWidth="1"/>
    <col min="6985" max="6985" width="0.5703125" style="177" customWidth="1"/>
    <col min="6986" max="6986" width="2.140625" style="177" customWidth="1"/>
    <col min="6987" max="6987" width="0.5703125" style="177" customWidth="1"/>
    <col min="6988" max="6988" width="2.140625" style="177" customWidth="1"/>
    <col min="6989" max="6989" width="0.5703125" style="177" customWidth="1"/>
    <col min="6990" max="6990" width="2.140625" style="177" customWidth="1"/>
    <col min="6991" max="6991" width="0.5703125" style="177" customWidth="1"/>
    <col min="6992" max="6992" width="2.140625" style="177" customWidth="1"/>
    <col min="6993" max="6993" width="0.5703125" style="177" customWidth="1"/>
    <col min="6994" max="6994" width="2.140625" style="177" customWidth="1"/>
    <col min="6995" max="6995" width="0.5703125" style="177" customWidth="1"/>
    <col min="6996" max="6996" width="2.140625" style="177" customWidth="1"/>
    <col min="6997" max="6997" width="0.5703125" style="177" customWidth="1"/>
    <col min="6998" max="6998" width="1.7109375" style="177" customWidth="1"/>
    <col min="6999" max="7168" width="9.140625" style="177"/>
    <col min="7169" max="7169" width="0.7109375" style="177" customWidth="1"/>
    <col min="7170" max="7170" width="0.42578125" style="177" customWidth="1"/>
    <col min="7171" max="7171" width="1.5703125" style="177" customWidth="1"/>
    <col min="7172" max="7172" width="0.28515625" style="177" customWidth="1"/>
    <col min="7173" max="7173" width="3.42578125" style="177" customWidth="1"/>
    <col min="7174" max="7174" width="0.5703125" style="177" customWidth="1"/>
    <col min="7175" max="7194" width="0.7109375" style="177" customWidth="1"/>
    <col min="7195" max="7195" width="0.5703125" style="177" customWidth="1"/>
    <col min="7196" max="7196" width="3.42578125" style="177" customWidth="1"/>
    <col min="7197" max="7197" width="0.5703125" style="177" customWidth="1"/>
    <col min="7198" max="7198" width="0.7109375" style="177" customWidth="1"/>
    <col min="7199" max="7199" width="2.140625" style="177" customWidth="1"/>
    <col min="7200" max="7200" width="0.5703125" style="177" customWidth="1"/>
    <col min="7201" max="7201" width="2.140625" style="177" customWidth="1"/>
    <col min="7202" max="7202" width="0.5703125" style="177" customWidth="1"/>
    <col min="7203" max="7203" width="2.140625" style="177" customWidth="1"/>
    <col min="7204" max="7204" width="0.5703125" style="177" customWidth="1"/>
    <col min="7205" max="7205" width="2.140625" style="177" customWidth="1"/>
    <col min="7206" max="7206" width="0.5703125" style="177" customWidth="1"/>
    <col min="7207" max="7207" width="2.140625" style="177" customWidth="1"/>
    <col min="7208" max="7208" width="0.5703125" style="177" customWidth="1"/>
    <col min="7209" max="7209" width="2.140625" style="177" customWidth="1"/>
    <col min="7210" max="7210" width="0.5703125" style="177" customWidth="1"/>
    <col min="7211" max="7211" width="2.140625" style="177" customWidth="1"/>
    <col min="7212" max="7212" width="0.5703125" style="177" customWidth="1"/>
    <col min="7213" max="7213" width="2.140625" style="177" customWidth="1"/>
    <col min="7214" max="7214" width="0.5703125" style="177" customWidth="1"/>
    <col min="7215" max="7215" width="2.140625" style="177" customWidth="1"/>
    <col min="7216" max="7216" width="0.5703125" style="177" customWidth="1"/>
    <col min="7217" max="7217" width="2.140625" style="177" customWidth="1"/>
    <col min="7218" max="7218" width="0.5703125" style="177" customWidth="1"/>
    <col min="7219" max="7219" width="2.140625" style="177" customWidth="1"/>
    <col min="7220" max="7221" width="0.5703125" style="177" customWidth="1"/>
    <col min="7222" max="7222" width="2.140625" style="177" customWidth="1"/>
    <col min="7223" max="7223" width="0.5703125" style="177" customWidth="1"/>
    <col min="7224" max="7224" width="2.140625" style="177" customWidth="1"/>
    <col min="7225" max="7225" width="0.5703125" style="177" customWidth="1"/>
    <col min="7226" max="7226" width="2.140625" style="177" customWidth="1"/>
    <col min="7227" max="7227" width="0.5703125" style="177" customWidth="1"/>
    <col min="7228" max="7228" width="2.140625" style="177" customWidth="1"/>
    <col min="7229" max="7229" width="0.5703125" style="177" customWidth="1"/>
    <col min="7230" max="7230" width="2.140625" style="177" customWidth="1"/>
    <col min="7231" max="7231" width="0.5703125" style="177" customWidth="1"/>
    <col min="7232" max="7232" width="2.140625" style="177" customWidth="1"/>
    <col min="7233" max="7233" width="0.5703125" style="177" customWidth="1"/>
    <col min="7234" max="7234" width="2.140625" style="177" customWidth="1"/>
    <col min="7235" max="7235" width="0.5703125" style="177" customWidth="1"/>
    <col min="7236" max="7236" width="2.140625" style="177" customWidth="1"/>
    <col min="7237" max="7237" width="0.5703125" style="177" customWidth="1"/>
    <col min="7238" max="7238" width="2.140625" style="177" customWidth="1"/>
    <col min="7239" max="7239" width="0.5703125" style="177" customWidth="1"/>
    <col min="7240" max="7240" width="2.140625" style="177" customWidth="1"/>
    <col min="7241" max="7241" width="0.5703125" style="177" customWidth="1"/>
    <col min="7242" max="7242" width="2.140625" style="177" customWidth="1"/>
    <col min="7243" max="7243" width="0.5703125" style="177" customWidth="1"/>
    <col min="7244" max="7244" width="2.140625" style="177" customWidth="1"/>
    <col min="7245" max="7245" width="0.5703125" style="177" customWidth="1"/>
    <col min="7246" max="7246" width="2.140625" style="177" customWidth="1"/>
    <col min="7247" max="7247" width="0.5703125" style="177" customWidth="1"/>
    <col min="7248" max="7248" width="2.140625" style="177" customWidth="1"/>
    <col min="7249" max="7249" width="0.5703125" style="177" customWidth="1"/>
    <col min="7250" max="7250" width="2.140625" style="177" customWidth="1"/>
    <col min="7251" max="7251" width="0.5703125" style="177" customWidth="1"/>
    <col min="7252" max="7252" width="2.140625" style="177" customWidth="1"/>
    <col min="7253" max="7253" width="0.5703125" style="177" customWidth="1"/>
    <col min="7254" max="7254" width="1.7109375" style="177" customWidth="1"/>
    <col min="7255" max="7424" width="9.140625" style="177"/>
    <col min="7425" max="7425" width="0.7109375" style="177" customWidth="1"/>
    <col min="7426" max="7426" width="0.42578125" style="177" customWidth="1"/>
    <col min="7427" max="7427" width="1.5703125" style="177" customWidth="1"/>
    <col min="7428" max="7428" width="0.28515625" style="177" customWidth="1"/>
    <col min="7429" max="7429" width="3.42578125" style="177" customWidth="1"/>
    <col min="7430" max="7430" width="0.5703125" style="177" customWidth="1"/>
    <col min="7431" max="7450" width="0.7109375" style="177" customWidth="1"/>
    <col min="7451" max="7451" width="0.5703125" style="177" customWidth="1"/>
    <col min="7452" max="7452" width="3.42578125" style="177" customWidth="1"/>
    <col min="7453" max="7453" width="0.5703125" style="177" customWidth="1"/>
    <col min="7454" max="7454" width="0.7109375" style="177" customWidth="1"/>
    <col min="7455" max="7455" width="2.140625" style="177" customWidth="1"/>
    <col min="7456" max="7456" width="0.5703125" style="177" customWidth="1"/>
    <col min="7457" max="7457" width="2.140625" style="177" customWidth="1"/>
    <col min="7458" max="7458" width="0.5703125" style="177" customWidth="1"/>
    <col min="7459" max="7459" width="2.140625" style="177" customWidth="1"/>
    <col min="7460" max="7460" width="0.5703125" style="177" customWidth="1"/>
    <col min="7461" max="7461" width="2.140625" style="177" customWidth="1"/>
    <col min="7462" max="7462" width="0.5703125" style="177" customWidth="1"/>
    <col min="7463" max="7463" width="2.140625" style="177" customWidth="1"/>
    <col min="7464" max="7464" width="0.5703125" style="177" customWidth="1"/>
    <col min="7465" max="7465" width="2.140625" style="177" customWidth="1"/>
    <col min="7466" max="7466" width="0.5703125" style="177" customWidth="1"/>
    <col min="7467" max="7467" width="2.140625" style="177" customWidth="1"/>
    <col min="7468" max="7468" width="0.5703125" style="177" customWidth="1"/>
    <col min="7469" max="7469" width="2.140625" style="177" customWidth="1"/>
    <col min="7470" max="7470" width="0.5703125" style="177" customWidth="1"/>
    <col min="7471" max="7471" width="2.140625" style="177" customWidth="1"/>
    <col min="7472" max="7472" width="0.5703125" style="177" customWidth="1"/>
    <col min="7473" max="7473" width="2.140625" style="177" customWidth="1"/>
    <col min="7474" max="7474" width="0.5703125" style="177" customWidth="1"/>
    <col min="7475" max="7475" width="2.140625" style="177" customWidth="1"/>
    <col min="7476" max="7477" width="0.5703125" style="177" customWidth="1"/>
    <col min="7478" max="7478" width="2.140625" style="177" customWidth="1"/>
    <col min="7479" max="7479" width="0.5703125" style="177" customWidth="1"/>
    <col min="7480" max="7480" width="2.140625" style="177" customWidth="1"/>
    <col min="7481" max="7481" width="0.5703125" style="177" customWidth="1"/>
    <col min="7482" max="7482" width="2.140625" style="177" customWidth="1"/>
    <col min="7483" max="7483" width="0.5703125" style="177" customWidth="1"/>
    <col min="7484" max="7484" width="2.140625" style="177" customWidth="1"/>
    <col min="7485" max="7485" width="0.5703125" style="177" customWidth="1"/>
    <col min="7486" max="7486" width="2.140625" style="177" customWidth="1"/>
    <col min="7487" max="7487" width="0.5703125" style="177" customWidth="1"/>
    <col min="7488" max="7488" width="2.140625" style="177" customWidth="1"/>
    <col min="7489" max="7489" width="0.5703125" style="177" customWidth="1"/>
    <col min="7490" max="7490" width="2.140625" style="177" customWidth="1"/>
    <col min="7491" max="7491" width="0.5703125" style="177" customWidth="1"/>
    <col min="7492" max="7492" width="2.140625" style="177" customWidth="1"/>
    <col min="7493" max="7493" width="0.5703125" style="177" customWidth="1"/>
    <col min="7494" max="7494" width="2.140625" style="177" customWidth="1"/>
    <col min="7495" max="7495" width="0.5703125" style="177" customWidth="1"/>
    <col min="7496" max="7496" width="2.140625" style="177" customWidth="1"/>
    <col min="7497" max="7497" width="0.5703125" style="177" customWidth="1"/>
    <col min="7498" max="7498" width="2.140625" style="177" customWidth="1"/>
    <col min="7499" max="7499" width="0.5703125" style="177" customWidth="1"/>
    <col min="7500" max="7500" width="2.140625" style="177" customWidth="1"/>
    <col min="7501" max="7501" width="0.5703125" style="177" customWidth="1"/>
    <col min="7502" max="7502" width="2.140625" style="177" customWidth="1"/>
    <col min="7503" max="7503" width="0.5703125" style="177" customWidth="1"/>
    <col min="7504" max="7504" width="2.140625" style="177" customWidth="1"/>
    <col min="7505" max="7505" width="0.5703125" style="177" customWidth="1"/>
    <col min="7506" max="7506" width="2.140625" style="177" customWidth="1"/>
    <col min="7507" max="7507" width="0.5703125" style="177" customWidth="1"/>
    <col min="7508" max="7508" width="2.140625" style="177" customWidth="1"/>
    <col min="7509" max="7509" width="0.5703125" style="177" customWidth="1"/>
    <col min="7510" max="7510" width="1.7109375" style="177" customWidth="1"/>
    <col min="7511" max="7680" width="9.140625" style="177"/>
    <col min="7681" max="7681" width="0.7109375" style="177" customWidth="1"/>
    <col min="7682" max="7682" width="0.42578125" style="177" customWidth="1"/>
    <col min="7683" max="7683" width="1.5703125" style="177" customWidth="1"/>
    <col min="7684" max="7684" width="0.28515625" style="177" customWidth="1"/>
    <col min="7685" max="7685" width="3.42578125" style="177" customWidth="1"/>
    <col min="7686" max="7686" width="0.5703125" style="177" customWidth="1"/>
    <col min="7687" max="7706" width="0.7109375" style="177" customWidth="1"/>
    <col min="7707" max="7707" width="0.5703125" style="177" customWidth="1"/>
    <col min="7708" max="7708" width="3.42578125" style="177" customWidth="1"/>
    <col min="7709" max="7709" width="0.5703125" style="177" customWidth="1"/>
    <col min="7710" max="7710" width="0.7109375" style="177" customWidth="1"/>
    <col min="7711" max="7711" width="2.140625" style="177" customWidth="1"/>
    <col min="7712" max="7712" width="0.5703125" style="177" customWidth="1"/>
    <col min="7713" max="7713" width="2.140625" style="177" customWidth="1"/>
    <col min="7714" max="7714" width="0.5703125" style="177" customWidth="1"/>
    <col min="7715" max="7715" width="2.140625" style="177" customWidth="1"/>
    <col min="7716" max="7716" width="0.5703125" style="177" customWidth="1"/>
    <col min="7717" max="7717" width="2.140625" style="177" customWidth="1"/>
    <col min="7718" max="7718" width="0.5703125" style="177" customWidth="1"/>
    <col min="7719" max="7719" width="2.140625" style="177" customWidth="1"/>
    <col min="7720" max="7720" width="0.5703125" style="177" customWidth="1"/>
    <col min="7721" max="7721" width="2.140625" style="177" customWidth="1"/>
    <col min="7722" max="7722" width="0.5703125" style="177" customWidth="1"/>
    <col min="7723" max="7723" width="2.140625" style="177" customWidth="1"/>
    <col min="7724" max="7724" width="0.5703125" style="177" customWidth="1"/>
    <col min="7725" max="7725" width="2.140625" style="177" customWidth="1"/>
    <col min="7726" max="7726" width="0.5703125" style="177" customWidth="1"/>
    <col min="7727" max="7727" width="2.140625" style="177" customWidth="1"/>
    <col min="7728" max="7728" width="0.5703125" style="177" customWidth="1"/>
    <col min="7729" max="7729" width="2.140625" style="177" customWidth="1"/>
    <col min="7730" max="7730" width="0.5703125" style="177" customWidth="1"/>
    <col min="7731" max="7731" width="2.140625" style="177" customWidth="1"/>
    <col min="7732" max="7733" width="0.5703125" style="177" customWidth="1"/>
    <col min="7734" max="7734" width="2.140625" style="177" customWidth="1"/>
    <col min="7735" max="7735" width="0.5703125" style="177" customWidth="1"/>
    <col min="7736" max="7736" width="2.140625" style="177" customWidth="1"/>
    <col min="7737" max="7737" width="0.5703125" style="177" customWidth="1"/>
    <col min="7738" max="7738" width="2.140625" style="177" customWidth="1"/>
    <col min="7739" max="7739" width="0.5703125" style="177" customWidth="1"/>
    <col min="7740" max="7740" width="2.140625" style="177" customWidth="1"/>
    <col min="7741" max="7741" width="0.5703125" style="177" customWidth="1"/>
    <col min="7742" max="7742" width="2.140625" style="177" customWidth="1"/>
    <col min="7743" max="7743" width="0.5703125" style="177" customWidth="1"/>
    <col min="7744" max="7744" width="2.140625" style="177" customWidth="1"/>
    <col min="7745" max="7745" width="0.5703125" style="177" customWidth="1"/>
    <col min="7746" max="7746" width="2.140625" style="177" customWidth="1"/>
    <col min="7747" max="7747" width="0.5703125" style="177" customWidth="1"/>
    <col min="7748" max="7748" width="2.140625" style="177" customWidth="1"/>
    <col min="7749" max="7749" width="0.5703125" style="177" customWidth="1"/>
    <col min="7750" max="7750" width="2.140625" style="177" customWidth="1"/>
    <col min="7751" max="7751" width="0.5703125" style="177" customWidth="1"/>
    <col min="7752" max="7752" width="2.140625" style="177" customWidth="1"/>
    <col min="7753" max="7753" width="0.5703125" style="177" customWidth="1"/>
    <col min="7754" max="7754" width="2.140625" style="177" customWidth="1"/>
    <col min="7755" max="7755" width="0.5703125" style="177" customWidth="1"/>
    <col min="7756" max="7756" width="2.140625" style="177" customWidth="1"/>
    <col min="7757" max="7757" width="0.5703125" style="177" customWidth="1"/>
    <col min="7758" max="7758" width="2.140625" style="177" customWidth="1"/>
    <col min="7759" max="7759" width="0.5703125" style="177" customWidth="1"/>
    <col min="7760" max="7760" width="2.140625" style="177" customWidth="1"/>
    <col min="7761" max="7761" width="0.5703125" style="177" customWidth="1"/>
    <col min="7762" max="7762" width="2.140625" style="177" customWidth="1"/>
    <col min="7763" max="7763" width="0.5703125" style="177" customWidth="1"/>
    <col min="7764" max="7764" width="2.140625" style="177" customWidth="1"/>
    <col min="7765" max="7765" width="0.5703125" style="177" customWidth="1"/>
    <col min="7766" max="7766" width="1.7109375" style="177" customWidth="1"/>
    <col min="7767" max="7936" width="9.140625" style="177"/>
    <col min="7937" max="7937" width="0.7109375" style="177" customWidth="1"/>
    <col min="7938" max="7938" width="0.42578125" style="177" customWidth="1"/>
    <col min="7939" max="7939" width="1.5703125" style="177" customWidth="1"/>
    <col min="7940" max="7940" width="0.28515625" style="177" customWidth="1"/>
    <col min="7941" max="7941" width="3.42578125" style="177" customWidth="1"/>
    <col min="7942" max="7942" width="0.5703125" style="177" customWidth="1"/>
    <col min="7943" max="7962" width="0.7109375" style="177" customWidth="1"/>
    <col min="7963" max="7963" width="0.5703125" style="177" customWidth="1"/>
    <col min="7964" max="7964" width="3.42578125" style="177" customWidth="1"/>
    <col min="7965" max="7965" width="0.5703125" style="177" customWidth="1"/>
    <col min="7966" max="7966" width="0.7109375" style="177" customWidth="1"/>
    <col min="7967" max="7967" width="2.140625" style="177" customWidth="1"/>
    <col min="7968" max="7968" width="0.5703125" style="177" customWidth="1"/>
    <col min="7969" max="7969" width="2.140625" style="177" customWidth="1"/>
    <col min="7970" max="7970" width="0.5703125" style="177" customWidth="1"/>
    <col min="7971" max="7971" width="2.140625" style="177" customWidth="1"/>
    <col min="7972" max="7972" width="0.5703125" style="177" customWidth="1"/>
    <col min="7973" max="7973" width="2.140625" style="177" customWidth="1"/>
    <col min="7974" max="7974" width="0.5703125" style="177" customWidth="1"/>
    <col min="7975" max="7975" width="2.140625" style="177" customWidth="1"/>
    <col min="7976" max="7976" width="0.5703125" style="177" customWidth="1"/>
    <col min="7977" max="7977" width="2.140625" style="177" customWidth="1"/>
    <col min="7978" max="7978" width="0.5703125" style="177" customWidth="1"/>
    <col min="7979" max="7979" width="2.140625" style="177" customWidth="1"/>
    <col min="7980" max="7980" width="0.5703125" style="177" customWidth="1"/>
    <col min="7981" max="7981" width="2.140625" style="177" customWidth="1"/>
    <col min="7982" max="7982" width="0.5703125" style="177" customWidth="1"/>
    <col min="7983" max="7983" width="2.140625" style="177" customWidth="1"/>
    <col min="7984" max="7984" width="0.5703125" style="177" customWidth="1"/>
    <col min="7985" max="7985" width="2.140625" style="177" customWidth="1"/>
    <col min="7986" max="7986" width="0.5703125" style="177" customWidth="1"/>
    <col min="7987" max="7987" width="2.140625" style="177" customWidth="1"/>
    <col min="7988" max="7989" width="0.5703125" style="177" customWidth="1"/>
    <col min="7990" max="7990" width="2.140625" style="177" customWidth="1"/>
    <col min="7991" max="7991" width="0.5703125" style="177" customWidth="1"/>
    <col min="7992" max="7992" width="2.140625" style="177" customWidth="1"/>
    <col min="7993" max="7993" width="0.5703125" style="177" customWidth="1"/>
    <col min="7994" max="7994" width="2.140625" style="177" customWidth="1"/>
    <col min="7995" max="7995" width="0.5703125" style="177" customWidth="1"/>
    <col min="7996" max="7996" width="2.140625" style="177" customWidth="1"/>
    <col min="7997" max="7997" width="0.5703125" style="177" customWidth="1"/>
    <col min="7998" max="7998" width="2.140625" style="177" customWidth="1"/>
    <col min="7999" max="7999" width="0.5703125" style="177" customWidth="1"/>
    <col min="8000" max="8000" width="2.140625" style="177" customWidth="1"/>
    <col min="8001" max="8001" width="0.5703125" style="177" customWidth="1"/>
    <col min="8002" max="8002" width="2.140625" style="177" customWidth="1"/>
    <col min="8003" max="8003" width="0.5703125" style="177" customWidth="1"/>
    <col min="8004" max="8004" width="2.140625" style="177" customWidth="1"/>
    <col min="8005" max="8005" width="0.5703125" style="177" customWidth="1"/>
    <col min="8006" max="8006" width="2.140625" style="177" customWidth="1"/>
    <col min="8007" max="8007" width="0.5703125" style="177" customWidth="1"/>
    <col min="8008" max="8008" width="2.140625" style="177" customWidth="1"/>
    <col min="8009" max="8009" width="0.5703125" style="177" customWidth="1"/>
    <col min="8010" max="8010" width="2.140625" style="177" customWidth="1"/>
    <col min="8011" max="8011" width="0.5703125" style="177" customWidth="1"/>
    <col min="8012" max="8012" width="2.140625" style="177" customWidth="1"/>
    <col min="8013" max="8013" width="0.5703125" style="177" customWidth="1"/>
    <col min="8014" max="8014" width="2.140625" style="177" customWidth="1"/>
    <col min="8015" max="8015" width="0.5703125" style="177" customWidth="1"/>
    <col min="8016" max="8016" width="2.140625" style="177" customWidth="1"/>
    <col min="8017" max="8017" width="0.5703125" style="177" customWidth="1"/>
    <col min="8018" max="8018" width="2.140625" style="177" customWidth="1"/>
    <col min="8019" max="8019" width="0.5703125" style="177" customWidth="1"/>
    <col min="8020" max="8020" width="2.140625" style="177" customWidth="1"/>
    <col min="8021" max="8021" width="0.5703125" style="177" customWidth="1"/>
    <col min="8022" max="8022" width="1.7109375" style="177" customWidth="1"/>
    <col min="8023" max="8192" width="9.140625" style="177"/>
    <col min="8193" max="8193" width="0.7109375" style="177" customWidth="1"/>
    <col min="8194" max="8194" width="0.42578125" style="177" customWidth="1"/>
    <col min="8195" max="8195" width="1.5703125" style="177" customWidth="1"/>
    <col min="8196" max="8196" width="0.28515625" style="177" customWidth="1"/>
    <col min="8197" max="8197" width="3.42578125" style="177" customWidth="1"/>
    <col min="8198" max="8198" width="0.5703125" style="177" customWidth="1"/>
    <col min="8199" max="8218" width="0.7109375" style="177" customWidth="1"/>
    <col min="8219" max="8219" width="0.5703125" style="177" customWidth="1"/>
    <col min="8220" max="8220" width="3.42578125" style="177" customWidth="1"/>
    <col min="8221" max="8221" width="0.5703125" style="177" customWidth="1"/>
    <col min="8222" max="8222" width="0.7109375" style="177" customWidth="1"/>
    <col min="8223" max="8223" width="2.140625" style="177" customWidth="1"/>
    <col min="8224" max="8224" width="0.5703125" style="177" customWidth="1"/>
    <col min="8225" max="8225" width="2.140625" style="177" customWidth="1"/>
    <col min="8226" max="8226" width="0.5703125" style="177" customWidth="1"/>
    <col min="8227" max="8227" width="2.140625" style="177" customWidth="1"/>
    <col min="8228" max="8228" width="0.5703125" style="177" customWidth="1"/>
    <col min="8229" max="8229" width="2.140625" style="177" customWidth="1"/>
    <col min="8230" max="8230" width="0.5703125" style="177" customWidth="1"/>
    <col min="8231" max="8231" width="2.140625" style="177" customWidth="1"/>
    <col min="8232" max="8232" width="0.5703125" style="177" customWidth="1"/>
    <col min="8233" max="8233" width="2.140625" style="177" customWidth="1"/>
    <col min="8234" max="8234" width="0.5703125" style="177" customWidth="1"/>
    <col min="8235" max="8235" width="2.140625" style="177" customWidth="1"/>
    <col min="8236" max="8236" width="0.5703125" style="177" customWidth="1"/>
    <col min="8237" max="8237" width="2.140625" style="177" customWidth="1"/>
    <col min="8238" max="8238" width="0.5703125" style="177" customWidth="1"/>
    <col min="8239" max="8239" width="2.140625" style="177" customWidth="1"/>
    <col min="8240" max="8240" width="0.5703125" style="177" customWidth="1"/>
    <col min="8241" max="8241" width="2.140625" style="177" customWidth="1"/>
    <col min="8242" max="8242" width="0.5703125" style="177" customWidth="1"/>
    <col min="8243" max="8243" width="2.140625" style="177" customWidth="1"/>
    <col min="8244" max="8245" width="0.5703125" style="177" customWidth="1"/>
    <col min="8246" max="8246" width="2.140625" style="177" customWidth="1"/>
    <col min="8247" max="8247" width="0.5703125" style="177" customWidth="1"/>
    <col min="8248" max="8248" width="2.140625" style="177" customWidth="1"/>
    <col min="8249" max="8249" width="0.5703125" style="177" customWidth="1"/>
    <col min="8250" max="8250" width="2.140625" style="177" customWidth="1"/>
    <col min="8251" max="8251" width="0.5703125" style="177" customWidth="1"/>
    <col min="8252" max="8252" width="2.140625" style="177" customWidth="1"/>
    <col min="8253" max="8253" width="0.5703125" style="177" customWidth="1"/>
    <col min="8254" max="8254" width="2.140625" style="177" customWidth="1"/>
    <col min="8255" max="8255" width="0.5703125" style="177" customWidth="1"/>
    <col min="8256" max="8256" width="2.140625" style="177" customWidth="1"/>
    <col min="8257" max="8257" width="0.5703125" style="177" customWidth="1"/>
    <col min="8258" max="8258" width="2.140625" style="177" customWidth="1"/>
    <col min="8259" max="8259" width="0.5703125" style="177" customWidth="1"/>
    <col min="8260" max="8260" width="2.140625" style="177" customWidth="1"/>
    <col min="8261" max="8261" width="0.5703125" style="177" customWidth="1"/>
    <col min="8262" max="8262" width="2.140625" style="177" customWidth="1"/>
    <col min="8263" max="8263" width="0.5703125" style="177" customWidth="1"/>
    <col min="8264" max="8264" width="2.140625" style="177" customWidth="1"/>
    <col min="8265" max="8265" width="0.5703125" style="177" customWidth="1"/>
    <col min="8266" max="8266" width="2.140625" style="177" customWidth="1"/>
    <col min="8267" max="8267" width="0.5703125" style="177" customWidth="1"/>
    <col min="8268" max="8268" width="2.140625" style="177" customWidth="1"/>
    <col min="8269" max="8269" width="0.5703125" style="177" customWidth="1"/>
    <col min="8270" max="8270" width="2.140625" style="177" customWidth="1"/>
    <col min="8271" max="8271" width="0.5703125" style="177" customWidth="1"/>
    <col min="8272" max="8272" width="2.140625" style="177" customWidth="1"/>
    <col min="8273" max="8273" width="0.5703125" style="177" customWidth="1"/>
    <col min="8274" max="8274" width="2.140625" style="177" customWidth="1"/>
    <col min="8275" max="8275" width="0.5703125" style="177" customWidth="1"/>
    <col min="8276" max="8276" width="2.140625" style="177" customWidth="1"/>
    <col min="8277" max="8277" width="0.5703125" style="177" customWidth="1"/>
    <col min="8278" max="8278" width="1.7109375" style="177" customWidth="1"/>
    <col min="8279" max="8448" width="9.140625" style="177"/>
    <col min="8449" max="8449" width="0.7109375" style="177" customWidth="1"/>
    <col min="8450" max="8450" width="0.42578125" style="177" customWidth="1"/>
    <col min="8451" max="8451" width="1.5703125" style="177" customWidth="1"/>
    <col min="8452" max="8452" width="0.28515625" style="177" customWidth="1"/>
    <col min="8453" max="8453" width="3.42578125" style="177" customWidth="1"/>
    <col min="8454" max="8454" width="0.5703125" style="177" customWidth="1"/>
    <col min="8455" max="8474" width="0.7109375" style="177" customWidth="1"/>
    <col min="8475" max="8475" width="0.5703125" style="177" customWidth="1"/>
    <col min="8476" max="8476" width="3.42578125" style="177" customWidth="1"/>
    <col min="8477" max="8477" width="0.5703125" style="177" customWidth="1"/>
    <col min="8478" max="8478" width="0.7109375" style="177" customWidth="1"/>
    <col min="8479" max="8479" width="2.140625" style="177" customWidth="1"/>
    <col min="8480" max="8480" width="0.5703125" style="177" customWidth="1"/>
    <col min="8481" max="8481" width="2.140625" style="177" customWidth="1"/>
    <col min="8482" max="8482" width="0.5703125" style="177" customWidth="1"/>
    <col min="8483" max="8483" width="2.140625" style="177" customWidth="1"/>
    <col min="8484" max="8484" width="0.5703125" style="177" customWidth="1"/>
    <col min="8485" max="8485" width="2.140625" style="177" customWidth="1"/>
    <col min="8486" max="8486" width="0.5703125" style="177" customWidth="1"/>
    <col min="8487" max="8487" width="2.140625" style="177" customWidth="1"/>
    <col min="8488" max="8488" width="0.5703125" style="177" customWidth="1"/>
    <col min="8489" max="8489" width="2.140625" style="177" customWidth="1"/>
    <col min="8490" max="8490" width="0.5703125" style="177" customWidth="1"/>
    <col min="8491" max="8491" width="2.140625" style="177" customWidth="1"/>
    <col min="8492" max="8492" width="0.5703125" style="177" customWidth="1"/>
    <col min="8493" max="8493" width="2.140625" style="177" customWidth="1"/>
    <col min="8494" max="8494" width="0.5703125" style="177" customWidth="1"/>
    <col min="8495" max="8495" width="2.140625" style="177" customWidth="1"/>
    <col min="8496" max="8496" width="0.5703125" style="177" customWidth="1"/>
    <col min="8497" max="8497" width="2.140625" style="177" customWidth="1"/>
    <col min="8498" max="8498" width="0.5703125" style="177" customWidth="1"/>
    <col min="8499" max="8499" width="2.140625" style="177" customWidth="1"/>
    <col min="8500" max="8501" width="0.5703125" style="177" customWidth="1"/>
    <col min="8502" max="8502" width="2.140625" style="177" customWidth="1"/>
    <col min="8503" max="8503" width="0.5703125" style="177" customWidth="1"/>
    <col min="8504" max="8504" width="2.140625" style="177" customWidth="1"/>
    <col min="8505" max="8505" width="0.5703125" style="177" customWidth="1"/>
    <col min="8506" max="8506" width="2.140625" style="177" customWidth="1"/>
    <col min="8507" max="8507" width="0.5703125" style="177" customWidth="1"/>
    <col min="8508" max="8508" width="2.140625" style="177" customWidth="1"/>
    <col min="8509" max="8509" width="0.5703125" style="177" customWidth="1"/>
    <col min="8510" max="8510" width="2.140625" style="177" customWidth="1"/>
    <col min="8511" max="8511" width="0.5703125" style="177" customWidth="1"/>
    <col min="8512" max="8512" width="2.140625" style="177" customWidth="1"/>
    <col min="8513" max="8513" width="0.5703125" style="177" customWidth="1"/>
    <col min="8514" max="8514" width="2.140625" style="177" customWidth="1"/>
    <col min="8515" max="8515" width="0.5703125" style="177" customWidth="1"/>
    <col min="8516" max="8516" width="2.140625" style="177" customWidth="1"/>
    <col min="8517" max="8517" width="0.5703125" style="177" customWidth="1"/>
    <col min="8518" max="8518" width="2.140625" style="177" customWidth="1"/>
    <col min="8519" max="8519" width="0.5703125" style="177" customWidth="1"/>
    <col min="8520" max="8520" width="2.140625" style="177" customWidth="1"/>
    <col min="8521" max="8521" width="0.5703125" style="177" customWidth="1"/>
    <col min="8522" max="8522" width="2.140625" style="177" customWidth="1"/>
    <col min="8523" max="8523" width="0.5703125" style="177" customWidth="1"/>
    <col min="8524" max="8524" width="2.140625" style="177" customWidth="1"/>
    <col min="8525" max="8525" width="0.5703125" style="177" customWidth="1"/>
    <col min="8526" max="8526" width="2.140625" style="177" customWidth="1"/>
    <col min="8527" max="8527" width="0.5703125" style="177" customWidth="1"/>
    <col min="8528" max="8528" width="2.140625" style="177" customWidth="1"/>
    <col min="8529" max="8529" width="0.5703125" style="177" customWidth="1"/>
    <col min="8530" max="8530" width="2.140625" style="177" customWidth="1"/>
    <col min="8531" max="8531" width="0.5703125" style="177" customWidth="1"/>
    <col min="8532" max="8532" width="2.140625" style="177" customWidth="1"/>
    <col min="8533" max="8533" width="0.5703125" style="177" customWidth="1"/>
    <col min="8534" max="8534" width="1.7109375" style="177" customWidth="1"/>
    <col min="8535" max="8704" width="9.140625" style="177"/>
    <col min="8705" max="8705" width="0.7109375" style="177" customWidth="1"/>
    <col min="8706" max="8706" width="0.42578125" style="177" customWidth="1"/>
    <col min="8707" max="8707" width="1.5703125" style="177" customWidth="1"/>
    <col min="8708" max="8708" width="0.28515625" style="177" customWidth="1"/>
    <col min="8709" max="8709" width="3.42578125" style="177" customWidth="1"/>
    <col min="8710" max="8710" width="0.5703125" style="177" customWidth="1"/>
    <col min="8711" max="8730" width="0.7109375" style="177" customWidth="1"/>
    <col min="8731" max="8731" width="0.5703125" style="177" customWidth="1"/>
    <col min="8732" max="8732" width="3.42578125" style="177" customWidth="1"/>
    <col min="8733" max="8733" width="0.5703125" style="177" customWidth="1"/>
    <col min="8734" max="8734" width="0.7109375" style="177" customWidth="1"/>
    <col min="8735" max="8735" width="2.140625" style="177" customWidth="1"/>
    <col min="8736" max="8736" width="0.5703125" style="177" customWidth="1"/>
    <col min="8737" max="8737" width="2.140625" style="177" customWidth="1"/>
    <col min="8738" max="8738" width="0.5703125" style="177" customWidth="1"/>
    <col min="8739" max="8739" width="2.140625" style="177" customWidth="1"/>
    <col min="8740" max="8740" width="0.5703125" style="177" customWidth="1"/>
    <col min="8741" max="8741" width="2.140625" style="177" customWidth="1"/>
    <col min="8742" max="8742" width="0.5703125" style="177" customWidth="1"/>
    <col min="8743" max="8743" width="2.140625" style="177" customWidth="1"/>
    <col min="8744" max="8744" width="0.5703125" style="177" customWidth="1"/>
    <col min="8745" max="8745" width="2.140625" style="177" customWidth="1"/>
    <col min="8746" max="8746" width="0.5703125" style="177" customWidth="1"/>
    <col min="8747" max="8747" width="2.140625" style="177" customWidth="1"/>
    <col min="8748" max="8748" width="0.5703125" style="177" customWidth="1"/>
    <col min="8749" max="8749" width="2.140625" style="177" customWidth="1"/>
    <col min="8750" max="8750" width="0.5703125" style="177" customWidth="1"/>
    <col min="8751" max="8751" width="2.140625" style="177" customWidth="1"/>
    <col min="8752" max="8752" width="0.5703125" style="177" customWidth="1"/>
    <col min="8753" max="8753" width="2.140625" style="177" customWidth="1"/>
    <col min="8754" max="8754" width="0.5703125" style="177" customWidth="1"/>
    <col min="8755" max="8755" width="2.140625" style="177" customWidth="1"/>
    <col min="8756" max="8757" width="0.5703125" style="177" customWidth="1"/>
    <col min="8758" max="8758" width="2.140625" style="177" customWidth="1"/>
    <col min="8759" max="8759" width="0.5703125" style="177" customWidth="1"/>
    <col min="8760" max="8760" width="2.140625" style="177" customWidth="1"/>
    <col min="8761" max="8761" width="0.5703125" style="177" customWidth="1"/>
    <col min="8762" max="8762" width="2.140625" style="177" customWidth="1"/>
    <col min="8763" max="8763" width="0.5703125" style="177" customWidth="1"/>
    <col min="8764" max="8764" width="2.140625" style="177" customWidth="1"/>
    <col min="8765" max="8765" width="0.5703125" style="177" customWidth="1"/>
    <col min="8766" max="8766" width="2.140625" style="177" customWidth="1"/>
    <col min="8767" max="8767" width="0.5703125" style="177" customWidth="1"/>
    <col min="8768" max="8768" width="2.140625" style="177" customWidth="1"/>
    <col min="8769" max="8769" width="0.5703125" style="177" customWidth="1"/>
    <col min="8770" max="8770" width="2.140625" style="177" customWidth="1"/>
    <col min="8771" max="8771" width="0.5703125" style="177" customWidth="1"/>
    <col min="8772" max="8772" width="2.140625" style="177" customWidth="1"/>
    <col min="8773" max="8773" width="0.5703125" style="177" customWidth="1"/>
    <col min="8774" max="8774" width="2.140625" style="177" customWidth="1"/>
    <col min="8775" max="8775" width="0.5703125" style="177" customWidth="1"/>
    <col min="8776" max="8776" width="2.140625" style="177" customWidth="1"/>
    <col min="8777" max="8777" width="0.5703125" style="177" customWidth="1"/>
    <col min="8778" max="8778" width="2.140625" style="177" customWidth="1"/>
    <col min="8779" max="8779" width="0.5703125" style="177" customWidth="1"/>
    <col min="8780" max="8780" width="2.140625" style="177" customWidth="1"/>
    <col min="8781" max="8781" width="0.5703125" style="177" customWidth="1"/>
    <col min="8782" max="8782" width="2.140625" style="177" customWidth="1"/>
    <col min="8783" max="8783" width="0.5703125" style="177" customWidth="1"/>
    <col min="8784" max="8784" width="2.140625" style="177" customWidth="1"/>
    <col min="8785" max="8785" width="0.5703125" style="177" customWidth="1"/>
    <col min="8786" max="8786" width="2.140625" style="177" customWidth="1"/>
    <col min="8787" max="8787" width="0.5703125" style="177" customWidth="1"/>
    <col min="8788" max="8788" width="2.140625" style="177" customWidth="1"/>
    <col min="8789" max="8789" width="0.5703125" style="177" customWidth="1"/>
    <col min="8790" max="8790" width="1.7109375" style="177" customWidth="1"/>
    <col min="8791" max="8960" width="9.140625" style="177"/>
    <col min="8961" max="8961" width="0.7109375" style="177" customWidth="1"/>
    <col min="8962" max="8962" width="0.42578125" style="177" customWidth="1"/>
    <col min="8963" max="8963" width="1.5703125" style="177" customWidth="1"/>
    <col min="8964" max="8964" width="0.28515625" style="177" customWidth="1"/>
    <col min="8965" max="8965" width="3.42578125" style="177" customWidth="1"/>
    <col min="8966" max="8966" width="0.5703125" style="177" customWidth="1"/>
    <col min="8967" max="8986" width="0.7109375" style="177" customWidth="1"/>
    <col min="8987" max="8987" width="0.5703125" style="177" customWidth="1"/>
    <col min="8988" max="8988" width="3.42578125" style="177" customWidth="1"/>
    <col min="8989" max="8989" width="0.5703125" style="177" customWidth="1"/>
    <col min="8990" max="8990" width="0.7109375" style="177" customWidth="1"/>
    <col min="8991" max="8991" width="2.140625" style="177" customWidth="1"/>
    <col min="8992" max="8992" width="0.5703125" style="177" customWidth="1"/>
    <col min="8993" max="8993" width="2.140625" style="177" customWidth="1"/>
    <col min="8994" max="8994" width="0.5703125" style="177" customWidth="1"/>
    <col min="8995" max="8995" width="2.140625" style="177" customWidth="1"/>
    <col min="8996" max="8996" width="0.5703125" style="177" customWidth="1"/>
    <col min="8997" max="8997" width="2.140625" style="177" customWidth="1"/>
    <col min="8998" max="8998" width="0.5703125" style="177" customWidth="1"/>
    <col min="8999" max="8999" width="2.140625" style="177" customWidth="1"/>
    <col min="9000" max="9000" width="0.5703125" style="177" customWidth="1"/>
    <col min="9001" max="9001" width="2.140625" style="177" customWidth="1"/>
    <col min="9002" max="9002" width="0.5703125" style="177" customWidth="1"/>
    <col min="9003" max="9003" width="2.140625" style="177" customWidth="1"/>
    <col min="9004" max="9004" width="0.5703125" style="177" customWidth="1"/>
    <col min="9005" max="9005" width="2.140625" style="177" customWidth="1"/>
    <col min="9006" max="9006" width="0.5703125" style="177" customWidth="1"/>
    <col min="9007" max="9007" width="2.140625" style="177" customWidth="1"/>
    <col min="9008" max="9008" width="0.5703125" style="177" customWidth="1"/>
    <col min="9009" max="9009" width="2.140625" style="177" customWidth="1"/>
    <col min="9010" max="9010" width="0.5703125" style="177" customWidth="1"/>
    <col min="9011" max="9011" width="2.140625" style="177" customWidth="1"/>
    <col min="9012" max="9013" width="0.5703125" style="177" customWidth="1"/>
    <col min="9014" max="9014" width="2.140625" style="177" customWidth="1"/>
    <col min="9015" max="9015" width="0.5703125" style="177" customWidth="1"/>
    <col min="9016" max="9016" width="2.140625" style="177" customWidth="1"/>
    <col min="9017" max="9017" width="0.5703125" style="177" customWidth="1"/>
    <col min="9018" max="9018" width="2.140625" style="177" customWidth="1"/>
    <col min="9019" max="9019" width="0.5703125" style="177" customWidth="1"/>
    <col min="9020" max="9020" width="2.140625" style="177" customWidth="1"/>
    <col min="9021" max="9021" width="0.5703125" style="177" customWidth="1"/>
    <col min="9022" max="9022" width="2.140625" style="177" customWidth="1"/>
    <col min="9023" max="9023" width="0.5703125" style="177" customWidth="1"/>
    <col min="9024" max="9024" width="2.140625" style="177" customWidth="1"/>
    <col min="9025" max="9025" width="0.5703125" style="177" customWidth="1"/>
    <col min="9026" max="9026" width="2.140625" style="177" customWidth="1"/>
    <col min="9027" max="9027" width="0.5703125" style="177" customWidth="1"/>
    <col min="9028" max="9028" width="2.140625" style="177" customWidth="1"/>
    <col min="9029" max="9029" width="0.5703125" style="177" customWidth="1"/>
    <col min="9030" max="9030" width="2.140625" style="177" customWidth="1"/>
    <col min="9031" max="9031" width="0.5703125" style="177" customWidth="1"/>
    <col min="9032" max="9032" width="2.140625" style="177" customWidth="1"/>
    <col min="9033" max="9033" width="0.5703125" style="177" customWidth="1"/>
    <col min="9034" max="9034" width="2.140625" style="177" customWidth="1"/>
    <col min="9035" max="9035" width="0.5703125" style="177" customWidth="1"/>
    <col min="9036" max="9036" width="2.140625" style="177" customWidth="1"/>
    <col min="9037" max="9037" width="0.5703125" style="177" customWidth="1"/>
    <col min="9038" max="9038" width="2.140625" style="177" customWidth="1"/>
    <col min="9039" max="9039" width="0.5703125" style="177" customWidth="1"/>
    <col min="9040" max="9040" width="2.140625" style="177" customWidth="1"/>
    <col min="9041" max="9041" width="0.5703125" style="177" customWidth="1"/>
    <col min="9042" max="9042" width="2.140625" style="177" customWidth="1"/>
    <col min="9043" max="9043" width="0.5703125" style="177" customWidth="1"/>
    <col min="9044" max="9044" width="2.140625" style="177" customWidth="1"/>
    <col min="9045" max="9045" width="0.5703125" style="177" customWidth="1"/>
    <col min="9046" max="9046" width="1.7109375" style="177" customWidth="1"/>
    <col min="9047" max="9216" width="9.140625" style="177"/>
    <col min="9217" max="9217" width="0.7109375" style="177" customWidth="1"/>
    <col min="9218" max="9218" width="0.42578125" style="177" customWidth="1"/>
    <col min="9219" max="9219" width="1.5703125" style="177" customWidth="1"/>
    <col min="9220" max="9220" width="0.28515625" style="177" customWidth="1"/>
    <col min="9221" max="9221" width="3.42578125" style="177" customWidth="1"/>
    <col min="9222" max="9222" width="0.5703125" style="177" customWidth="1"/>
    <col min="9223" max="9242" width="0.7109375" style="177" customWidth="1"/>
    <col min="9243" max="9243" width="0.5703125" style="177" customWidth="1"/>
    <col min="9244" max="9244" width="3.42578125" style="177" customWidth="1"/>
    <col min="9245" max="9245" width="0.5703125" style="177" customWidth="1"/>
    <col min="9246" max="9246" width="0.7109375" style="177" customWidth="1"/>
    <col min="9247" max="9247" width="2.140625" style="177" customWidth="1"/>
    <col min="9248" max="9248" width="0.5703125" style="177" customWidth="1"/>
    <col min="9249" max="9249" width="2.140625" style="177" customWidth="1"/>
    <col min="9250" max="9250" width="0.5703125" style="177" customWidth="1"/>
    <col min="9251" max="9251" width="2.140625" style="177" customWidth="1"/>
    <col min="9252" max="9252" width="0.5703125" style="177" customWidth="1"/>
    <col min="9253" max="9253" width="2.140625" style="177" customWidth="1"/>
    <col min="9254" max="9254" width="0.5703125" style="177" customWidth="1"/>
    <col min="9255" max="9255" width="2.140625" style="177" customWidth="1"/>
    <col min="9256" max="9256" width="0.5703125" style="177" customWidth="1"/>
    <col min="9257" max="9257" width="2.140625" style="177" customWidth="1"/>
    <col min="9258" max="9258" width="0.5703125" style="177" customWidth="1"/>
    <col min="9259" max="9259" width="2.140625" style="177" customWidth="1"/>
    <col min="9260" max="9260" width="0.5703125" style="177" customWidth="1"/>
    <col min="9261" max="9261" width="2.140625" style="177" customWidth="1"/>
    <col min="9262" max="9262" width="0.5703125" style="177" customWidth="1"/>
    <col min="9263" max="9263" width="2.140625" style="177" customWidth="1"/>
    <col min="9264" max="9264" width="0.5703125" style="177" customWidth="1"/>
    <col min="9265" max="9265" width="2.140625" style="177" customWidth="1"/>
    <col min="9266" max="9266" width="0.5703125" style="177" customWidth="1"/>
    <col min="9267" max="9267" width="2.140625" style="177" customWidth="1"/>
    <col min="9268" max="9269" width="0.5703125" style="177" customWidth="1"/>
    <col min="9270" max="9270" width="2.140625" style="177" customWidth="1"/>
    <col min="9271" max="9271" width="0.5703125" style="177" customWidth="1"/>
    <col min="9272" max="9272" width="2.140625" style="177" customWidth="1"/>
    <col min="9273" max="9273" width="0.5703125" style="177" customWidth="1"/>
    <col min="9274" max="9274" width="2.140625" style="177" customWidth="1"/>
    <col min="9275" max="9275" width="0.5703125" style="177" customWidth="1"/>
    <col min="9276" max="9276" width="2.140625" style="177" customWidth="1"/>
    <col min="9277" max="9277" width="0.5703125" style="177" customWidth="1"/>
    <col min="9278" max="9278" width="2.140625" style="177" customWidth="1"/>
    <col min="9279" max="9279" width="0.5703125" style="177" customWidth="1"/>
    <col min="9280" max="9280" width="2.140625" style="177" customWidth="1"/>
    <col min="9281" max="9281" width="0.5703125" style="177" customWidth="1"/>
    <col min="9282" max="9282" width="2.140625" style="177" customWidth="1"/>
    <col min="9283" max="9283" width="0.5703125" style="177" customWidth="1"/>
    <col min="9284" max="9284" width="2.140625" style="177" customWidth="1"/>
    <col min="9285" max="9285" width="0.5703125" style="177" customWidth="1"/>
    <col min="9286" max="9286" width="2.140625" style="177" customWidth="1"/>
    <col min="9287" max="9287" width="0.5703125" style="177" customWidth="1"/>
    <col min="9288" max="9288" width="2.140625" style="177" customWidth="1"/>
    <col min="9289" max="9289" width="0.5703125" style="177" customWidth="1"/>
    <col min="9290" max="9290" width="2.140625" style="177" customWidth="1"/>
    <col min="9291" max="9291" width="0.5703125" style="177" customWidth="1"/>
    <col min="9292" max="9292" width="2.140625" style="177" customWidth="1"/>
    <col min="9293" max="9293" width="0.5703125" style="177" customWidth="1"/>
    <col min="9294" max="9294" width="2.140625" style="177" customWidth="1"/>
    <col min="9295" max="9295" width="0.5703125" style="177" customWidth="1"/>
    <col min="9296" max="9296" width="2.140625" style="177" customWidth="1"/>
    <col min="9297" max="9297" width="0.5703125" style="177" customWidth="1"/>
    <col min="9298" max="9298" width="2.140625" style="177" customWidth="1"/>
    <col min="9299" max="9299" width="0.5703125" style="177" customWidth="1"/>
    <col min="9300" max="9300" width="2.140625" style="177" customWidth="1"/>
    <col min="9301" max="9301" width="0.5703125" style="177" customWidth="1"/>
    <col min="9302" max="9302" width="1.7109375" style="177" customWidth="1"/>
    <col min="9303" max="9472" width="9.140625" style="177"/>
    <col min="9473" max="9473" width="0.7109375" style="177" customWidth="1"/>
    <col min="9474" max="9474" width="0.42578125" style="177" customWidth="1"/>
    <col min="9475" max="9475" width="1.5703125" style="177" customWidth="1"/>
    <col min="9476" max="9476" width="0.28515625" style="177" customWidth="1"/>
    <col min="9477" max="9477" width="3.42578125" style="177" customWidth="1"/>
    <col min="9478" max="9478" width="0.5703125" style="177" customWidth="1"/>
    <col min="9479" max="9498" width="0.7109375" style="177" customWidth="1"/>
    <col min="9499" max="9499" width="0.5703125" style="177" customWidth="1"/>
    <col min="9500" max="9500" width="3.42578125" style="177" customWidth="1"/>
    <col min="9501" max="9501" width="0.5703125" style="177" customWidth="1"/>
    <col min="9502" max="9502" width="0.7109375" style="177" customWidth="1"/>
    <col min="9503" max="9503" width="2.140625" style="177" customWidth="1"/>
    <col min="9504" max="9504" width="0.5703125" style="177" customWidth="1"/>
    <col min="9505" max="9505" width="2.140625" style="177" customWidth="1"/>
    <col min="9506" max="9506" width="0.5703125" style="177" customWidth="1"/>
    <col min="9507" max="9507" width="2.140625" style="177" customWidth="1"/>
    <col min="9508" max="9508" width="0.5703125" style="177" customWidth="1"/>
    <col min="9509" max="9509" width="2.140625" style="177" customWidth="1"/>
    <col min="9510" max="9510" width="0.5703125" style="177" customWidth="1"/>
    <col min="9511" max="9511" width="2.140625" style="177" customWidth="1"/>
    <col min="9512" max="9512" width="0.5703125" style="177" customWidth="1"/>
    <col min="9513" max="9513" width="2.140625" style="177" customWidth="1"/>
    <col min="9514" max="9514" width="0.5703125" style="177" customWidth="1"/>
    <col min="9515" max="9515" width="2.140625" style="177" customWidth="1"/>
    <col min="9516" max="9516" width="0.5703125" style="177" customWidth="1"/>
    <col min="9517" max="9517" width="2.140625" style="177" customWidth="1"/>
    <col min="9518" max="9518" width="0.5703125" style="177" customWidth="1"/>
    <col min="9519" max="9519" width="2.140625" style="177" customWidth="1"/>
    <col min="9520" max="9520" width="0.5703125" style="177" customWidth="1"/>
    <col min="9521" max="9521" width="2.140625" style="177" customWidth="1"/>
    <col min="9522" max="9522" width="0.5703125" style="177" customWidth="1"/>
    <col min="9523" max="9523" width="2.140625" style="177" customWidth="1"/>
    <col min="9524" max="9525" width="0.5703125" style="177" customWidth="1"/>
    <col min="9526" max="9526" width="2.140625" style="177" customWidth="1"/>
    <col min="9527" max="9527" width="0.5703125" style="177" customWidth="1"/>
    <col min="9528" max="9528" width="2.140625" style="177" customWidth="1"/>
    <col min="9529" max="9529" width="0.5703125" style="177" customWidth="1"/>
    <col min="9530" max="9530" width="2.140625" style="177" customWidth="1"/>
    <col min="9531" max="9531" width="0.5703125" style="177" customWidth="1"/>
    <col min="9532" max="9532" width="2.140625" style="177" customWidth="1"/>
    <col min="9533" max="9533" width="0.5703125" style="177" customWidth="1"/>
    <col min="9534" max="9534" width="2.140625" style="177" customWidth="1"/>
    <col min="9535" max="9535" width="0.5703125" style="177" customWidth="1"/>
    <col min="9536" max="9536" width="2.140625" style="177" customWidth="1"/>
    <col min="9537" max="9537" width="0.5703125" style="177" customWidth="1"/>
    <col min="9538" max="9538" width="2.140625" style="177" customWidth="1"/>
    <col min="9539" max="9539" width="0.5703125" style="177" customWidth="1"/>
    <col min="9540" max="9540" width="2.140625" style="177" customWidth="1"/>
    <col min="9541" max="9541" width="0.5703125" style="177" customWidth="1"/>
    <col min="9542" max="9542" width="2.140625" style="177" customWidth="1"/>
    <col min="9543" max="9543" width="0.5703125" style="177" customWidth="1"/>
    <col min="9544" max="9544" width="2.140625" style="177" customWidth="1"/>
    <col min="9545" max="9545" width="0.5703125" style="177" customWidth="1"/>
    <col min="9546" max="9546" width="2.140625" style="177" customWidth="1"/>
    <col min="9547" max="9547" width="0.5703125" style="177" customWidth="1"/>
    <col min="9548" max="9548" width="2.140625" style="177" customWidth="1"/>
    <col min="9549" max="9549" width="0.5703125" style="177" customWidth="1"/>
    <col min="9550" max="9550" width="2.140625" style="177" customWidth="1"/>
    <col min="9551" max="9551" width="0.5703125" style="177" customWidth="1"/>
    <col min="9552" max="9552" width="2.140625" style="177" customWidth="1"/>
    <col min="9553" max="9553" width="0.5703125" style="177" customWidth="1"/>
    <col min="9554" max="9554" width="2.140625" style="177" customWidth="1"/>
    <col min="9555" max="9555" width="0.5703125" style="177" customWidth="1"/>
    <col min="9556" max="9556" width="2.140625" style="177" customWidth="1"/>
    <col min="9557" max="9557" width="0.5703125" style="177" customWidth="1"/>
    <col min="9558" max="9558" width="1.7109375" style="177" customWidth="1"/>
    <col min="9559" max="9728" width="9.140625" style="177"/>
    <col min="9729" max="9729" width="0.7109375" style="177" customWidth="1"/>
    <col min="9730" max="9730" width="0.42578125" style="177" customWidth="1"/>
    <col min="9731" max="9731" width="1.5703125" style="177" customWidth="1"/>
    <col min="9732" max="9732" width="0.28515625" style="177" customWidth="1"/>
    <col min="9733" max="9733" width="3.42578125" style="177" customWidth="1"/>
    <col min="9734" max="9734" width="0.5703125" style="177" customWidth="1"/>
    <col min="9735" max="9754" width="0.7109375" style="177" customWidth="1"/>
    <col min="9755" max="9755" width="0.5703125" style="177" customWidth="1"/>
    <col min="9756" max="9756" width="3.42578125" style="177" customWidth="1"/>
    <col min="9757" max="9757" width="0.5703125" style="177" customWidth="1"/>
    <col min="9758" max="9758" width="0.7109375" style="177" customWidth="1"/>
    <col min="9759" max="9759" width="2.140625" style="177" customWidth="1"/>
    <col min="9760" max="9760" width="0.5703125" style="177" customWidth="1"/>
    <col min="9761" max="9761" width="2.140625" style="177" customWidth="1"/>
    <col min="9762" max="9762" width="0.5703125" style="177" customWidth="1"/>
    <col min="9763" max="9763" width="2.140625" style="177" customWidth="1"/>
    <col min="9764" max="9764" width="0.5703125" style="177" customWidth="1"/>
    <col min="9765" max="9765" width="2.140625" style="177" customWidth="1"/>
    <col min="9766" max="9766" width="0.5703125" style="177" customWidth="1"/>
    <col min="9767" max="9767" width="2.140625" style="177" customWidth="1"/>
    <col min="9768" max="9768" width="0.5703125" style="177" customWidth="1"/>
    <col min="9769" max="9769" width="2.140625" style="177" customWidth="1"/>
    <col min="9770" max="9770" width="0.5703125" style="177" customWidth="1"/>
    <col min="9771" max="9771" width="2.140625" style="177" customWidth="1"/>
    <col min="9772" max="9772" width="0.5703125" style="177" customWidth="1"/>
    <col min="9773" max="9773" width="2.140625" style="177" customWidth="1"/>
    <col min="9774" max="9774" width="0.5703125" style="177" customWidth="1"/>
    <col min="9775" max="9775" width="2.140625" style="177" customWidth="1"/>
    <col min="9776" max="9776" width="0.5703125" style="177" customWidth="1"/>
    <col min="9777" max="9777" width="2.140625" style="177" customWidth="1"/>
    <col min="9778" max="9778" width="0.5703125" style="177" customWidth="1"/>
    <col min="9779" max="9779" width="2.140625" style="177" customWidth="1"/>
    <col min="9780" max="9781" width="0.5703125" style="177" customWidth="1"/>
    <col min="9782" max="9782" width="2.140625" style="177" customWidth="1"/>
    <col min="9783" max="9783" width="0.5703125" style="177" customWidth="1"/>
    <col min="9784" max="9784" width="2.140625" style="177" customWidth="1"/>
    <col min="9785" max="9785" width="0.5703125" style="177" customWidth="1"/>
    <col min="9786" max="9786" width="2.140625" style="177" customWidth="1"/>
    <col min="9787" max="9787" width="0.5703125" style="177" customWidth="1"/>
    <col min="9788" max="9788" width="2.140625" style="177" customWidth="1"/>
    <col min="9789" max="9789" width="0.5703125" style="177" customWidth="1"/>
    <col min="9790" max="9790" width="2.140625" style="177" customWidth="1"/>
    <col min="9791" max="9791" width="0.5703125" style="177" customWidth="1"/>
    <col min="9792" max="9792" width="2.140625" style="177" customWidth="1"/>
    <col min="9793" max="9793" width="0.5703125" style="177" customWidth="1"/>
    <col min="9794" max="9794" width="2.140625" style="177" customWidth="1"/>
    <col min="9795" max="9795" width="0.5703125" style="177" customWidth="1"/>
    <col min="9796" max="9796" width="2.140625" style="177" customWidth="1"/>
    <col min="9797" max="9797" width="0.5703125" style="177" customWidth="1"/>
    <col min="9798" max="9798" width="2.140625" style="177" customWidth="1"/>
    <col min="9799" max="9799" width="0.5703125" style="177" customWidth="1"/>
    <col min="9800" max="9800" width="2.140625" style="177" customWidth="1"/>
    <col min="9801" max="9801" width="0.5703125" style="177" customWidth="1"/>
    <col min="9802" max="9802" width="2.140625" style="177" customWidth="1"/>
    <col min="9803" max="9803" width="0.5703125" style="177" customWidth="1"/>
    <col min="9804" max="9804" width="2.140625" style="177" customWidth="1"/>
    <col min="9805" max="9805" width="0.5703125" style="177" customWidth="1"/>
    <col min="9806" max="9806" width="2.140625" style="177" customWidth="1"/>
    <col min="9807" max="9807" width="0.5703125" style="177" customWidth="1"/>
    <col min="9808" max="9808" width="2.140625" style="177" customWidth="1"/>
    <col min="9809" max="9809" width="0.5703125" style="177" customWidth="1"/>
    <col min="9810" max="9810" width="2.140625" style="177" customWidth="1"/>
    <col min="9811" max="9811" width="0.5703125" style="177" customWidth="1"/>
    <col min="9812" max="9812" width="2.140625" style="177" customWidth="1"/>
    <col min="9813" max="9813" width="0.5703125" style="177" customWidth="1"/>
    <col min="9814" max="9814" width="1.7109375" style="177" customWidth="1"/>
    <col min="9815" max="9984" width="9.140625" style="177"/>
    <col min="9985" max="9985" width="0.7109375" style="177" customWidth="1"/>
    <col min="9986" max="9986" width="0.42578125" style="177" customWidth="1"/>
    <col min="9987" max="9987" width="1.5703125" style="177" customWidth="1"/>
    <col min="9988" max="9988" width="0.28515625" style="177" customWidth="1"/>
    <col min="9989" max="9989" width="3.42578125" style="177" customWidth="1"/>
    <col min="9990" max="9990" width="0.5703125" style="177" customWidth="1"/>
    <col min="9991" max="10010" width="0.7109375" style="177" customWidth="1"/>
    <col min="10011" max="10011" width="0.5703125" style="177" customWidth="1"/>
    <col min="10012" max="10012" width="3.42578125" style="177" customWidth="1"/>
    <col min="10013" max="10013" width="0.5703125" style="177" customWidth="1"/>
    <col min="10014" max="10014" width="0.7109375" style="177" customWidth="1"/>
    <col min="10015" max="10015" width="2.140625" style="177" customWidth="1"/>
    <col min="10016" max="10016" width="0.5703125" style="177" customWidth="1"/>
    <col min="10017" max="10017" width="2.140625" style="177" customWidth="1"/>
    <col min="10018" max="10018" width="0.5703125" style="177" customWidth="1"/>
    <col min="10019" max="10019" width="2.140625" style="177" customWidth="1"/>
    <col min="10020" max="10020" width="0.5703125" style="177" customWidth="1"/>
    <col min="10021" max="10021" width="2.140625" style="177" customWidth="1"/>
    <col min="10022" max="10022" width="0.5703125" style="177" customWidth="1"/>
    <col min="10023" max="10023" width="2.140625" style="177" customWidth="1"/>
    <col min="10024" max="10024" width="0.5703125" style="177" customWidth="1"/>
    <col min="10025" max="10025" width="2.140625" style="177" customWidth="1"/>
    <col min="10026" max="10026" width="0.5703125" style="177" customWidth="1"/>
    <col min="10027" max="10027" width="2.140625" style="177" customWidth="1"/>
    <col min="10028" max="10028" width="0.5703125" style="177" customWidth="1"/>
    <col min="10029" max="10029" width="2.140625" style="177" customWidth="1"/>
    <col min="10030" max="10030" width="0.5703125" style="177" customWidth="1"/>
    <col min="10031" max="10031" width="2.140625" style="177" customWidth="1"/>
    <col min="10032" max="10032" width="0.5703125" style="177" customWidth="1"/>
    <col min="10033" max="10033" width="2.140625" style="177" customWidth="1"/>
    <col min="10034" max="10034" width="0.5703125" style="177" customWidth="1"/>
    <col min="10035" max="10035" width="2.140625" style="177" customWidth="1"/>
    <col min="10036" max="10037" width="0.5703125" style="177" customWidth="1"/>
    <col min="10038" max="10038" width="2.140625" style="177" customWidth="1"/>
    <col min="10039" max="10039" width="0.5703125" style="177" customWidth="1"/>
    <col min="10040" max="10040" width="2.140625" style="177" customWidth="1"/>
    <col min="10041" max="10041" width="0.5703125" style="177" customWidth="1"/>
    <col min="10042" max="10042" width="2.140625" style="177" customWidth="1"/>
    <col min="10043" max="10043" width="0.5703125" style="177" customWidth="1"/>
    <col min="10044" max="10044" width="2.140625" style="177" customWidth="1"/>
    <col min="10045" max="10045" width="0.5703125" style="177" customWidth="1"/>
    <col min="10046" max="10046" width="2.140625" style="177" customWidth="1"/>
    <col min="10047" max="10047" width="0.5703125" style="177" customWidth="1"/>
    <col min="10048" max="10048" width="2.140625" style="177" customWidth="1"/>
    <col min="10049" max="10049" width="0.5703125" style="177" customWidth="1"/>
    <col min="10050" max="10050" width="2.140625" style="177" customWidth="1"/>
    <col min="10051" max="10051" width="0.5703125" style="177" customWidth="1"/>
    <col min="10052" max="10052" width="2.140625" style="177" customWidth="1"/>
    <col min="10053" max="10053" width="0.5703125" style="177" customWidth="1"/>
    <col min="10054" max="10054" width="2.140625" style="177" customWidth="1"/>
    <col min="10055" max="10055" width="0.5703125" style="177" customWidth="1"/>
    <col min="10056" max="10056" width="2.140625" style="177" customWidth="1"/>
    <col min="10057" max="10057" width="0.5703125" style="177" customWidth="1"/>
    <col min="10058" max="10058" width="2.140625" style="177" customWidth="1"/>
    <col min="10059" max="10059" width="0.5703125" style="177" customWidth="1"/>
    <col min="10060" max="10060" width="2.140625" style="177" customWidth="1"/>
    <col min="10061" max="10061" width="0.5703125" style="177" customWidth="1"/>
    <col min="10062" max="10062" width="2.140625" style="177" customWidth="1"/>
    <col min="10063" max="10063" width="0.5703125" style="177" customWidth="1"/>
    <col min="10064" max="10064" width="2.140625" style="177" customWidth="1"/>
    <col min="10065" max="10065" width="0.5703125" style="177" customWidth="1"/>
    <col min="10066" max="10066" width="2.140625" style="177" customWidth="1"/>
    <col min="10067" max="10067" width="0.5703125" style="177" customWidth="1"/>
    <col min="10068" max="10068" width="2.140625" style="177" customWidth="1"/>
    <col min="10069" max="10069" width="0.5703125" style="177" customWidth="1"/>
    <col min="10070" max="10070" width="1.7109375" style="177" customWidth="1"/>
    <col min="10071" max="10240" width="9.140625" style="177"/>
    <col min="10241" max="10241" width="0.7109375" style="177" customWidth="1"/>
    <col min="10242" max="10242" width="0.42578125" style="177" customWidth="1"/>
    <col min="10243" max="10243" width="1.5703125" style="177" customWidth="1"/>
    <col min="10244" max="10244" width="0.28515625" style="177" customWidth="1"/>
    <col min="10245" max="10245" width="3.42578125" style="177" customWidth="1"/>
    <col min="10246" max="10246" width="0.5703125" style="177" customWidth="1"/>
    <col min="10247" max="10266" width="0.7109375" style="177" customWidth="1"/>
    <col min="10267" max="10267" width="0.5703125" style="177" customWidth="1"/>
    <col min="10268" max="10268" width="3.42578125" style="177" customWidth="1"/>
    <col min="10269" max="10269" width="0.5703125" style="177" customWidth="1"/>
    <col min="10270" max="10270" width="0.7109375" style="177" customWidth="1"/>
    <col min="10271" max="10271" width="2.140625" style="177" customWidth="1"/>
    <col min="10272" max="10272" width="0.5703125" style="177" customWidth="1"/>
    <col min="10273" max="10273" width="2.140625" style="177" customWidth="1"/>
    <col min="10274" max="10274" width="0.5703125" style="177" customWidth="1"/>
    <col min="10275" max="10275" width="2.140625" style="177" customWidth="1"/>
    <col min="10276" max="10276" width="0.5703125" style="177" customWidth="1"/>
    <col min="10277" max="10277" width="2.140625" style="177" customWidth="1"/>
    <col min="10278" max="10278" width="0.5703125" style="177" customWidth="1"/>
    <col min="10279" max="10279" width="2.140625" style="177" customWidth="1"/>
    <col min="10280" max="10280" width="0.5703125" style="177" customWidth="1"/>
    <col min="10281" max="10281" width="2.140625" style="177" customWidth="1"/>
    <col min="10282" max="10282" width="0.5703125" style="177" customWidth="1"/>
    <col min="10283" max="10283" width="2.140625" style="177" customWidth="1"/>
    <col min="10284" max="10284" width="0.5703125" style="177" customWidth="1"/>
    <col min="10285" max="10285" width="2.140625" style="177" customWidth="1"/>
    <col min="10286" max="10286" width="0.5703125" style="177" customWidth="1"/>
    <col min="10287" max="10287" width="2.140625" style="177" customWidth="1"/>
    <col min="10288" max="10288" width="0.5703125" style="177" customWidth="1"/>
    <col min="10289" max="10289" width="2.140625" style="177" customWidth="1"/>
    <col min="10290" max="10290" width="0.5703125" style="177" customWidth="1"/>
    <col min="10291" max="10291" width="2.140625" style="177" customWidth="1"/>
    <col min="10292" max="10293" width="0.5703125" style="177" customWidth="1"/>
    <col min="10294" max="10294" width="2.140625" style="177" customWidth="1"/>
    <col min="10295" max="10295" width="0.5703125" style="177" customWidth="1"/>
    <col min="10296" max="10296" width="2.140625" style="177" customWidth="1"/>
    <col min="10297" max="10297" width="0.5703125" style="177" customWidth="1"/>
    <col min="10298" max="10298" width="2.140625" style="177" customWidth="1"/>
    <col min="10299" max="10299" width="0.5703125" style="177" customWidth="1"/>
    <col min="10300" max="10300" width="2.140625" style="177" customWidth="1"/>
    <col min="10301" max="10301" width="0.5703125" style="177" customWidth="1"/>
    <col min="10302" max="10302" width="2.140625" style="177" customWidth="1"/>
    <col min="10303" max="10303" width="0.5703125" style="177" customWidth="1"/>
    <col min="10304" max="10304" width="2.140625" style="177" customWidth="1"/>
    <col min="10305" max="10305" width="0.5703125" style="177" customWidth="1"/>
    <col min="10306" max="10306" width="2.140625" style="177" customWidth="1"/>
    <col min="10307" max="10307" width="0.5703125" style="177" customWidth="1"/>
    <col min="10308" max="10308" width="2.140625" style="177" customWidth="1"/>
    <col min="10309" max="10309" width="0.5703125" style="177" customWidth="1"/>
    <col min="10310" max="10310" width="2.140625" style="177" customWidth="1"/>
    <col min="10311" max="10311" width="0.5703125" style="177" customWidth="1"/>
    <col min="10312" max="10312" width="2.140625" style="177" customWidth="1"/>
    <col min="10313" max="10313" width="0.5703125" style="177" customWidth="1"/>
    <col min="10314" max="10314" width="2.140625" style="177" customWidth="1"/>
    <col min="10315" max="10315" width="0.5703125" style="177" customWidth="1"/>
    <col min="10316" max="10316" width="2.140625" style="177" customWidth="1"/>
    <col min="10317" max="10317" width="0.5703125" style="177" customWidth="1"/>
    <col min="10318" max="10318" width="2.140625" style="177" customWidth="1"/>
    <col min="10319" max="10319" width="0.5703125" style="177" customWidth="1"/>
    <col min="10320" max="10320" width="2.140625" style="177" customWidth="1"/>
    <col min="10321" max="10321" width="0.5703125" style="177" customWidth="1"/>
    <col min="10322" max="10322" width="2.140625" style="177" customWidth="1"/>
    <col min="10323" max="10323" width="0.5703125" style="177" customWidth="1"/>
    <col min="10324" max="10324" width="2.140625" style="177" customWidth="1"/>
    <col min="10325" max="10325" width="0.5703125" style="177" customWidth="1"/>
    <col min="10326" max="10326" width="1.7109375" style="177" customWidth="1"/>
    <col min="10327" max="10496" width="9.140625" style="177"/>
    <col min="10497" max="10497" width="0.7109375" style="177" customWidth="1"/>
    <col min="10498" max="10498" width="0.42578125" style="177" customWidth="1"/>
    <col min="10499" max="10499" width="1.5703125" style="177" customWidth="1"/>
    <col min="10500" max="10500" width="0.28515625" style="177" customWidth="1"/>
    <col min="10501" max="10501" width="3.42578125" style="177" customWidth="1"/>
    <col min="10502" max="10502" width="0.5703125" style="177" customWidth="1"/>
    <col min="10503" max="10522" width="0.7109375" style="177" customWidth="1"/>
    <col min="10523" max="10523" width="0.5703125" style="177" customWidth="1"/>
    <col min="10524" max="10524" width="3.42578125" style="177" customWidth="1"/>
    <col min="10525" max="10525" width="0.5703125" style="177" customWidth="1"/>
    <col min="10526" max="10526" width="0.7109375" style="177" customWidth="1"/>
    <col min="10527" max="10527" width="2.140625" style="177" customWidth="1"/>
    <col min="10528" max="10528" width="0.5703125" style="177" customWidth="1"/>
    <col min="10529" max="10529" width="2.140625" style="177" customWidth="1"/>
    <col min="10530" max="10530" width="0.5703125" style="177" customWidth="1"/>
    <col min="10531" max="10531" width="2.140625" style="177" customWidth="1"/>
    <col min="10532" max="10532" width="0.5703125" style="177" customWidth="1"/>
    <col min="10533" max="10533" width="2.140625" style="177" customWidth="1"/>
    <col min="10534" max="10534" width="0.5703125" style="177" customWidth="1"/>
    <col min="10535" max="10535" width="2.140625" style="177" customWidth="1"/>
    <col min="10536" max="10536" width="0.5703125" style="177" customWidth="1"/>
    <col min="10537" max="10537" width="2.140625" style="177" customWidth="1"/>
    <col min="10538" max="10538" width="0.5703125" style="177" customWidth="1"/>
    <col min="10539" max="10539" width="2.140625" style="177" customWidth="1"/>
    <col min="10540" max="10540" width="0.5703125" style="177" customWidth="1"/>
    <col min="10541" max="10541" width="2.140625" style="177" customWidth="1"/>
    <col min="10542" max="10542" width="0.5703125" style="177" customWidth="1"/>
    <col min="10543" max="10543" width="2.140625" style="177" customWidth="1"/>
    <col min="10544" max="10544" width="0.5703125" style="177" customWidth="1"/>
    <col min="10545" max="10545" width="2.140625" style="177" customWidth="1"/>
    <col min="10546" max="10546" width="0.5703125" style="177" customWidth="1"/>
    <col min="10547" max="10547" width="2.140625" style="177" customWidth="1"/>
    <col min="10548" max="10549" width="0.5703125" style="177" customWidth="1"/>
    <col min="10550" max="10550" width="2.140625" style="177" customWidth="1"/>
    <col min="10551" max="10551" width="0.5703125" style="177" customWidth="1"/>
    <col min="10552" max="10552" width="2.140625" style="177" customWidth="1"/>
    <col min="10553" max="10553" width="0.5703125" style="177" customWidth="1"/>
    <col min="10554" max="10554" width="2.140625" style="177" customWidth="1"/>
    <col min="10555" max="10555" width="0.5703125" style="177" customWidth="1"/>
    <col min="10556" max="10556" width="2.140625" style="177" customWidth="1"/>
    <col min="10557" max="10557" width="0.5703125" style="177" customWidth="1"/>
    <col min="10558" max="10558" width="2.140625" style="177" customWidth="1"/>
    <col min="10559" max="10559" width="0.5703125" style="177" customWidth="1"/>
    <col min="10560" max="10560" width="2.140625" style="177" customWidth="1"/>
    <col min="10561" max="10561" width="0.5703125" style="177" customWidth="1"/>
    <col min="10562" max="10562" width="2.140625" style="177" customWidth="1"/>
    <col min="10563" max="10563" width="0.5703125" style="177" customWidth="1"/>
    <col min="10564" max="10564" width="2.140625" style="177" customWidth="1"/>
    <col min="10565" max="10565" width="0.5703125" style="177" customWidth="1"/>
    <col min="10566" max="10566" width="2.140625" style="177" customWidth="1"/>
    <col min="10567" max="10567" width="0.5703125" style="177" customWidth="1"/>
    <col min="10568" max="10568" width="2.140625" style="177" customWidth="1"/>
    <col min="10569" max="10569" width="0.5703125" style="177" customWidth="1"/>
    <col min="10570" max="10570" width="2.140625" style="177" customWidth="1"/>
    <col min="10571" max="10571" width="0.5703125" style="177" customWidth="1"/>
    <col min="10572" max="10572" width="2.140625" style="177" customWidth="1"/>
    <col min="10573" max="10573" width="0.5703125" style="177" customWidth="1"/>
    <col min="10574" max="10574" width="2.140625" style="177" customWidth="1"/>
    <col min="10575" max="10575" width="0.5703125" style="177" customWidth="1"/>
    <col min="10576" max="10576" width="2.140625" style="177" customWidth="1"/>
    <col min="10577" max="10577" width="0.5703125" style="177" customWidth="1"/>
    <col min="10578" max="10578" width="2.140625" style="177" customWidth="1"/>
    <col min="10579" max="10579" width="0.5703125" style="177" customWidth="1"/>
    <col min="10580" max="10580" width="2.140625" style="177" customWidth="1"/>
    <col min="10581" max="10581" width="0.5703125" style="177" customWidth="1"/>
    <col min="10582" max="10582" width="1.7109375" style="177" customWidth="1"/>
    <col min="10583" max="10752" width="9.140625" style="177"/>
    <col min="10753" max="10753" width="0.7109375" style="177" customWidth="1"/>
    <col min="10754" max="10754" width="0.42578125" style="177" customWidth="1"/>
    <col min="10755" max="10755" width="1.5703125" style="177" customWidth="1"/>
    <col min="10756" max="10756" width="0.28515625" style="177" customWidth="1"/>
    <col min="10757" max="10757" width="3.42578125" style="177" customWidth="1"/>
    <col min="10758" max="10758" width="0.5703125" style="177" customWidth="1"/>
    <col min="10759" max="10778" width="0.7109375" style="177" customWidth="1"/>
    <col min="10779" max="10779" width="0.5703125" style="177" customWidth="1"/>
    <col min="10780" max="10780" width="3.42578125" style="177" customWidth="1"/>
    <col min="10781" max="10781" width="0.5703125" style="177" customWidth="1"/>
    <col min="10782" max="10782" width="0.7109375" style="177" customWidth="1"/>
    <col min="10783" max="10783" width="2.140625" style="177" customWidth="1"/>
    <col min="10784" max="10784" width="0.5703125" style="177" customWidth="1"/>
    <col min="10785" max="10785" width="2.140625" style="177" customWidth="1"/>
    <col min="10786" max="10786" width="0.5703125" style="177" customWidth="1"/>
    <col min="10787" max="10787" width="2.140625" style="177" customWidth="1"/>
    <col min="10788" max="10788" width="0.5703125" style="177" customWidth="1"/>
    <col min="10789" max="10789" width="2.140625" style="177" customWidth="1"/>
    <col min="10790" max="10790" width="0.5703125" style="177" customWidth="1"/>
    <col min="10791" max="10791" width="2.140625" style="177" customWidth="1"/>
    <col min="10792" max="10792" width="0.5703125" style="177" customWidth="1"/>
    <col min="10793" max="10793" width="2.140625" style="177" customWidth="1"/>
    <col min="10794" max="10794" width="0.5703125" style="177" customWidth="1"/>
    <col min="10795" max="10795" width="2.140625" style="177" customWidth="1"/>
    <col min="10796" max="10796" width="0.5703125" style="177" customWidth="1"/>
    <col min="10797" max="10797" width="2.140625" style="177" customWidth="1"/>
    <col min="10798" max="10798" width="0.5703125" style="177" customWidth="1"/>
    <col min="10799" max="10799" width="2.140625" style="177" customWidth="1"/>
    <col min="10800" max="10800" width="0.5703125" style="177" customWidth="1"/>
    <col min="10801" max="10801" width="2.140625" style="177" customWidth="1"/>
    <col min="10802" max="10802" width="0.5703125" style="177" customWidth="1"/>
    <col min="10803" max="10803" width="2.140625" style="177" customWidth="1"/>
    <col min="10804" max="10805" width="0.5703125" style="177" customWidth="1"/>
    <col min="10806" max="10806" width="2.140625" style="177" customWidth="1"/>
    <col min="10807" max="10807" width="0.5703125" style="177" customWidth="1"/>
    <col min="10808" max="10808" width="2.140625" style="177" customWidth="1"/>
    <col min="10809" max="10809" width="0.5703125" style="177" customWidth="1"/>
    <col min="10810" max="10810" width="2.140625" style="177" customWidth="1"/>
    <col min="10811" max="10811" width="0.5703125" style="177" customWidth="1"/>
    <col min="10812" max="10812" width="2.140625" style="177" customWidth="1"/>
    <col min="10813" max="10813" width="0.5703125" style="177" customWidth="1"/>
    <col min="10814" max="10814" width="2.140625" style="177" customWidth="1"/>
    <col min="10815" max="10815" width="0.5703125" style="177" customWidth="1"/>
    <col min="10816" max="10816" width="2.140625" style="177" customWidth="1"/>
    <col min="10817" max="10817" width="0.5703125" style="177" customWidth="1"/>
    <col min="10818" max="10818" width="2.140625" style="177" customWidth="1"/>
    <col min="10819" max="10819" width="0.5703125" style="177" customWidth="1"/>
    <col min="10820" max="10820" width="2.140625" style="177" customWidth="1"/>
    <col min="10821" max="10821" width="0.5703125" style="177" customWidth="1"/>
    <col min="10822" max="10822" width="2.140625" style="177" customWidth="1"/>
    <col min="10823" max="10823" width="0.5703125" style="177" customWidth="1"/>
    <col min="10824" max="10824" width="2.140625" style="177" customWidth="1"/>
    <col min="10825" max="10825" width="0.5703125" style="177" customWidth="1"/>
    <col min="10826" max="10826" width="2.140625" style="177" customWidth="1"/>
    <col min="10827" max="10827" width="0.5703125" style="177" customWidth="1"/>
    <col min="10828" max="10828" width="2.140625" style="177" customWidth="1"/>
    <col min="10829" max="10829" width="0.5703125" style="177" customWidth="1"/>
    <col min="10830" max="10830" width="2.140625" style="177" customWidth="1"/>
    <col min="10831" max="10831" width="0.5703125" style="177" customWidth="1"/>
    <col min="10832" max="10832" width="2.140625" style="177" customWidth="1"/>
    <col min="10833" max="10833" width="0.5703125" style="177" customWidth="1"/>
    <col min="10834" max="10834" width="2.140625" style="177" customWidth="1"/>
    <col min="10835" max="10835" width="0.5703125" style="177" customWidth="1"/>
    <col min="10836" max="10836" width="2.140625" style="177" customWidth="1"/>
    <col min="10837" max="10837" width="0.5703125" style="177" customWidth="1"/>
    <col min="10838" max="10838" width="1.7109375" style="177" customWidth="1"/>
    <col min="10839" max="11008" width="9.140625" style="177"/>
    <col min="11009" max="11009" width="0.7109375" style="177" customWidth="1"/>
    <col min="11010" max="11010" width="0.42578125" style="177" customWidth="1"/>
    <col min="11011" max="11011" width="1.5703125" style="177" customWidth="1"/>
    <col min="11012" max="11012" width="0.28515625" style="177" customWidth="1"/>
    <col min="11013" max="11013" width="3.42578125" style="177" customWidth="1"/>
    <col min="11014" max="11014" width="0.5703125" style="177" customWidth="1"/>
    <col min="11015" max="11034" width="0.7109375" style="177" customWidth="1"/>
    <col min="11035" max="11035" width="0.5703125" style="177" customWidth="1"/>
    <col min="11036" max="11036" width="3.42578125" style="177" customWidth="1"/>
    <col min="11037" max="11037" width="0.5703125" style="177" customWidth="1"/>
    <col min="11038" max="11038" width="0.7109375" style="177" customWidth="1"/>
    <col min="11039" max="11039" width="2.140625" style="177" customWidth="1"/>
    <col min="11040" max="11040" width="0.5703125" style="177" customWidth="1"/>
    <col min="11041" max="11041" width="2.140625" style="177" customWidth="1"/>
    <col min="11042" max="11042" width="0.5703125" style="177" customWidth="1"/>
    <col min="11043" max="11043" width="2.140625" style="177" customWidth="1"/>
    <col min="11044" max="11044" width="0.5703125" style="177" customWidth="1"/>
    <col min="11045" max="11045" width="2.140625" style="177" customWidth="1"/>
    <col min="11046" max="11046" width="0.5703125" style="177" customWidth="1"/>
    <col min="11047" max="11047" width="2.140625" style="177" customWidth="1"/>
    <col min="11048" max="11048" width="0.5703125" style="177" customWidth="1"/>
    <col min="11049" max="11049" width="2.140625" style="177" customWidth="1"/>
    <col min="11050" max="11050" width="0.5703125" style="177" customWidth="1"/>
    <col min="11051" max="11051" width="2.140625" style="177" customWidth="1"/>
    <col min="11052" max="11052" width="0.5703125" style="177" customWidth="1"/>
    <col min="11053" max="11053" width="2.140625" style="177" customWidth="1"/>
    <col min="11054" max="11054" width="0.5703125" style="177" customWidth="1"/>
    <col min="11055" max="11055" width="2.140625" style="177" customWidth="1"/>
    <col min="11056" max="11056" width="0.5703125" style="177" customWidth="1"/>
    <col min="11057" max="11057" width="2.140625" style="177" customWidth="1"/>
    <col min="11058" max="11058" width="0.5703125" style="177" customWidth="1"/>
    <col min="11059" max="11059" width="2.140625" style="177" customWidth="1"/>
    <col min="11060" max="11061" width="0.5703125" style="177" customWidth="1"/>
    <col min="11062" max="11062" width="2.140625" style="177" customWidth="1"/>
    <col min="11063" max="11063" width="0.5703125" style="177" customWidth="1"/>
    <col min="11064" max="11064" width="2.140625" style="177" customWidth="1"/>
    <col min="11065" max="11065" width="0.5703125" style="177" customWidth="1"/>
    <col min="11066" max="11066" width="2.140625" style="177" customWidth="1"/>
    <col min="11067" max="11067" width="0.5703125" style="177" customWidth="1"/>
    <col min="11068" max="11068" width="2.140625" style="177" customWidth="1"/>
    <col min="11069" max="11069" width="0.5703125" style="177" customWidth="1"/>
    <col min="11070" max="11070" width="2.140625" style="177" customWidth="1"/>
    <col min="11071" max="11071" width="0.5703125" style="177" customWidth="1"/>
    <col min="11072" max="11072" width="2.140625" style="177" customWidth="1"/>
    <col min="11073" max="11073" width="0.5703125" style="177" customWidth="1"/>
    <col min="11074" max="11074" width="2.140625" style="177" customWidth="1"/>
    <col min="11075" max="11075" width="0.5703125" style="177" customWidth="1"/>
    <col min="11076" max="11076" width="2.140625" style="177" customWidth="1"/>
    <col min="11077" max="11077" width="0.5703125" style="177" customWidth="1"/>
    <col min="11078" max="11078" width="2.140625" style="177" customWidth="1"/>
    <col min="11079" max="11079" width="0.5703125" style="177" customWidth="1"/>
    <col min="11080" max="11080" width="2.140625" style="177" customWidth="1"/>
    <col min="11081" max="11081" width="0.5703125" style="177" customWidth="1"/>
    <col min="11082" max="11082" width="2.140625" style="177" customWidth="1"/>
    <col min="11083" max="11083" width="0.5703125" style="177" customWidth="1"/>
    <col min="11084" max="11084" width="2.140625" style="177" customWidth="1"/>
    <col min="11085" max="11085" width="0.5703125" style="177" customWidth="1"/>
    <col min="11086" max="11086" width="2.140625" style="177" customWidth="1"/>
    <col min="11087" max="11087" width="0.5703125" style="177" customWidth="1"/>
    <col min="11088" max="11088" width="2.140625" style="177" customWidth="1"/>
    <col min="11089" max="11089" width="0.5703125" style="177" customWidth="1"/>
    <col min="11090" max="11090" width="2.140625" style="177" customWidth="1"/>
    <col min="11091" max="11091" width="0.5703125" style="177" customWidth="1"/>
    <col min="11092" max="11092" width="2.140625" style="177" customWidth="1"/>
    <col min="11093" max="11093" width="0.5703125" style="177" customWidth="1"/>
    <col min="11094" max="11094" width="1.7109375" style="177" customWidth="1"/>
    <col min="11095" max="11264" width="9.140625" style="177"/>
    <col min="11265" max="11265" width="0.7109375" style="177" customWidth="1"/>
    <col min="11266" max="11266" width="0.42578125" style="177" customWidth="1"/>
    <col min="11267" max="11267" width="1.5703125" style="177" customWidth="1"/>
    <col min="11268" max="11268" width="0.28515625" style="177" customWidth="1"/>
    <col min="11269" max="11269" width="3.42578125" style="177" customWidth="1"/>
    <col min="11270" max="11270" width="0.5703125" style="177" customWidth="1"/>
    <col min="11271" max="11290" width="0.7109375" style="177" customWidth="1"/>
    <col min="11291" max="11291" width="0.5703125" style="177" customWidth="1"/>
    <col min="11292" max="11292" width="3.42578125" style="177" customWidth="1"/>
    <col min="11293" max="11293" width="0.5703125" style="177" customWidth="1"/>
    <col min="11294" max="11294" width="0.7109375" style="177" customWidth="1"/>
    <col min="11295" max="11295" width="2.140625" style="177" customWidth="1"/>
    <col min="11296" max="11296" width="0.5703125" style="177" customWidth="1"/>
    <col min="11297" max="11297" width="2.140625" style="177" customWidth="1"/>
    <col min="11298" max="11298" width="0.5703125" style="177" customWidth="1"/>
    <col min="11299" max="11299" width="2.140625" style="177" customWidth="1"/>
    <col min="11300" max="11300" width="0.5703125" style="177" customWidth="1"/>
    <col min="11301" max="11301" width="2.140625" style="177" customWidth="1"/>
    <col min="11302" max="11302" width="0.5703125" style="177" customWidth="1"/>
    <col min="11303" max="11303" width="2.140625" style="177" customWidth="1"/>
    <col min="11304" max="11304" width="0.5703125" style="177" customWidth="1"/>
    <col min="11305" max="11305" width="2.140625" style="177" customWidth="1"/>
    <col min="11306" max="11306" width="0.5703125" style="177" customWidth="1"/>
    <col min="11307" max="11307" width="2.140625" style="177" customWidth="1"/>
    <col min="11308" max="11308" width="0.5703125" style="177" customWidth="1"/>
    <col min="11309" max="11309" width="2.140625" style="177" customWidth="1"/>
    <col min="11310" max="11310" width="0.5703125" style="177" customWidth="1"/>
    <col min="11311" max="11311" width="2.140625" style="177" customWidth="1"/>
    <col min="11312" max="11312" width="0.5703125" style="177" customWidth="1"/>
    <col min="11313" max="11313" width="2.140625" style="177" customWidth="1"/>
    <col min="11314" max="11314" width="0.5703125" style="177" customWidth="1"/>
    <col min="11315" max="11315" width="2.140625" style="177" customWidth="1"/>
    <col min="11316" max="11317" width="0.5703125" style="177" customWidth="1"/>
    <col min="11318" max="11318" width="2.140625" style="177" customWidth="1"/>
    <col min="11319" max="11319" width="0.5703125" style="177" customWidth="1"/>
    <col min="11320" max="11320" width="2.140625" style="177" customWidth="1"/>
    <col min="11321" max="11321" width="0.5703125" style="177" customWidth="1"/>
    <col min="11322" max="11322" width="2.140625" style="177" customWidth="1"/>
    <col min="11323" max="11323" width="0.5703125" style="177" customWidth="1"/>
    <col min="11324" max="11324" width="2.140625" style="177" customWidth="1"/>
    <col min="11325" max="11325" width="0.5703125" style="177" customWidth="1"/>
    <col min="11326" max="11326" width="2.140625" style="177" customWidth="1"/>
    <col min="11327" max="11327" width="0.5703125" style="177" customWidth="1"/>
    <col min="11328" max="11328" width="2.140625" style="177" customWidth="1"/>
    <col min="11329" max="11329" width="0.5703125" style="177" customWidth="1"/>
    <col min="11330" max="11330" width="2.140625" style="177" customWidth="1"/>
    <col min="11331" max="11331" width="0.5703125" style="177" customWidth="1"/>
    <col min="11332" max="11332" width="2.140625" style="177" customWidth="1"/>
    <col min="11333" max="11333" width="0.5703125" style="177" customWidth="1"/>
    <col min="11334" max="11334" width="2.140625" style="177" customWidth="1"/>
    <col min="11335" max="11335" width="0.5703125" style="177" customWidth="1"/>
    <col min="11336" max="11336" width="2.140625" style="177" customWidth="1"/>
    <col min="11337" max="11337" width="0.5703125" style="177" customWidth="1"/>
    <col min="11338" max="11338" width="2.140625" style="177" customWidth="1"/>
    <col min="11339" max="11339" width="0.5703125" style="177" customWidth="1"/>
    <col min="11340" max="11340" width="2.140625" style="177" customWidth="1"/>
    <col min="11341" max="11341" width="0.5703125" style="177" customWidth="1"/>
    <col min="11342" max="11342" width="2.140625" style="177" customWidth="1"/>
    <col min="11343" max="11343" width="0.5703125" style="177" customWidth="1"/>
    <col min="11344" max="11344" width="2.140625" style="177" customWidth="1"/>
    <col min="11345" max="11345" width="0.5703125" style="177" customWidth="1"/>
    <col min="11346" max="11346" width="2.140625" style="177" customWidth="1"/>
    <col min="11347" max="11347" width="0.5703125" style="177" customWidth="1"/>
    <col min="11348" max="11348" width="2.140625" style="177" customWidth="1"/>
    <col min="11349" max="11349" width="0.5703125" style="177" customWidth="1"/>
    <col min="11350" max="11350" width="1.7109375" style="177" customWidth="1"/>
    <col min="11351" max="11520" width="9.140625" style="177"/>
    <col min="11521" max="11521" width="0.7109375" style="177" customWidth="1"/>
    <col min="11522" max="11522" width="0.42578125" style="177" customWidth="1"/>
    <col min="11523" max="11523" width="1.5703125" style="177" customWidth="1"/>
    <col min="11524" max="11524" width="0.28515625" style="177" customWidth="1"/>
    <col min="11525" max="11525" width="3.42578125" style="177" customWidth="1"/>
    <col min="11526" max="11526" width="0.5703125" style="177" customWidth="1"/>
    <col min="11527" max="11546" width="0.7109375" style="177" customWidth="1"/>
    <col min="11547" max="11547" width="0.5703125" style="177" customWidth="1"/>
    <col min="11548" max="11548" width="3.42578125" style="177" customWidth="1"/>
    <col min="11549" max="11549" width="0.5703125" style="177" customWidth="1"/>
    <col min="11550" max="11550" width="0.7109375" style="177" customWidth="1"/>
    <col min="11551" max="11551" width="2.140625" style="177" customWidth="1"/>
    <col min="11552" max="11552" width="0.5703125" style="177" customWidth="1"/>
    <col min="11553" max="11553" width="2.140625" style="177" customWidth="1"/>
    <col min="11554" max="11554" width="0.5703125" style="177" customWidth="1"/>
    <col min="11555" max="11555" width="2.140625" style="177" customWidth="1"/>
    <col min="11556" max="11556" width="0.5703125" style="177" customWidth="1"/>
    <col min="11557" max="11557" width="2.140625" style="177" customWidth="1"/>
    <col min="11558" max="11558" width="0.5703125" style="177" customWidth="1"/>
    <col min="11559" max="11559" width="2.140625" style="177" customWidth="1"/>
    <col min="11560" max="11560" width="0.5703125" style="177" customWidth="1"/>
    <col min="11561" max="11561" width="2.140625" style="177" customWidth="1"/>
    <col min="11562" max="11562" width="0.5703125" style="177" customWidth="1"/>
    <col min="11563" max="11563" width="2.140625" style="177" customWidth="1"/>
    <col min="11564" max="11564" width="0.5703125" style="177" customWidth="1"/>
    <col min="11565" max="11565" width="2.140625" style="177" customWidth="1"/>
    <col min="11566" max="11566" width="0.5703125" style="177" customWidth="1"/>
    <col min="11567" max="11567" width="2.140625" style="177" customWidth="1"/>
    <col min="11568" max="11568" width="0.5703125" style="177" customWidth="1"/>
    <col min="11569" max="11569" width="2.140625" style="177" customWidth="1"/>
    <col min="11570" max="11570" width="0.5703125" style="177" customWidth="1"/>
    <col min="11571" max="11571" width="2.140625" style="177" customWidth="1"/>
    <col min="11572" max="11573" width="0.5703125" style="177" customWidth="1"/>
    <col min="11574" max="11574" width="2.140625" style="177" customWidth="1"/>
    <col min="11575" max="11575" width="0.5703125" style="177" customWidth="1"/>
    <col min="11576" max="11576" width="2.140625" style="177" customWidth="1"/>
    <col min="11577" max="11577" width="0.5703125" style="177" customWidth="1"/>
    <col min="11578" max="11578" width="2.140625" style="177" customWidth="1"/>
    <col min="11579" max="11579" width="0.5703125" style="177" customWidth="1"/>
    <col min="11580" max="11580" width="2.140625" style="177" customWidth="1"/>
    <col min="11581" max="11581" width="0.5703125" style="177" customWidth="1"/>
    <col min="11582" max="11582" width="2.140625" style="177" customWidth="1"/>
    <col min="11583" max="11583" width="0.5703125" style="177" customWidth="1"/>
    <col min="11584" max="11584" width="2.140625" style="177" customWidth="1"/>
    <col min="11585" max="11585" width="0.5703125" style="177" customWidth="1"/>
    <col min="11586" max="11586" width="2.140625" style="177" customWidth="1"/>
    <col min="11587" max="11587" width="0.5703125" style="177" customWidth="1"/>
    <col min="11588" max="11588" width="2.140625" style="177" customWidth="1"/>
    <col min="11589" max="11589" width="0.5703125" style="177" customWidth="1"/>
    <col min="11590" max="11590" width="2.140625" style="177" customWidth="1"/>
    <col min="11591" max="11591" width="0.5703125" style="177" customWidth="1"/>
    <col min="11592" max="11592" width="2.140625" style="177" customWidth="1"/>
    <col min="11593" max="11593" width="0.5703125" style="177" customWidth="1"/>
    <col min="11594" max="11594" width="2.140625" style="177" customWidth="1"/>
    <col min="11595" max="11595" width="0.5703125" style="177" customWidth="1"/>
    <col min="11596" max="11596" width="2.140625" style="177" customWidth="1"/>
    <col min="11597" max="11597" width="0.5703125" style="177" customWidth="1"/>
    <col min="11598" max="11598" width="2.140625" style="177" customWidth="1"/>
    <col min="11599" max="11599" width="0.5703125" style="177" customWidth="1"/>
    <col min="11600" max="11600" width="2.140625" style="177" customWidth="1"/>
    <col min="11601" max="11601" width="0.5703125" style="177" customWidth="1"/>
    <col min="11602" max="11602" width="2.140625" style="177" customWidth="1"/>
    <col min="11603" max="11603" width="0.5703125" style="177" customWidth="1"/>
    <col min="11604" max="11604" width="2.140625" style="177" customWidth="1"/>
    <col min="11605" max="11605" width="0.5703125" style="177" customWidth="1"/>
    <col min="11606" max="11606" width="1.7109375" style="177" customWidth="1"/>
    <col min="11607" max="11776" width="9.140625" style="177"/>
    <col min="11777" max="11777" width="0.7109375" style="177" customWidth="1"/>
    <col min="11778" max="11778" width="0.42578125" style="177" customWidth="1"/>
    <col min="11779" max="11779" width="1.5703125" style="177" customWidth="1"/>
    <col min="11780" max="11780" width="0.28515625" style="177" customWidth="1"/>
    <col min="11781" max="11781" width="3.42578125" style="177" customWidth="1"/>
    <col min="11782" max="11782" width="0.5703125" style="177" customWidth="1"/>
    <col min="11783" max="11802" width="0.7109375" style="177" customWidth="1"/>
    <col min="11803" max="11803" width="0.5703125" style="177" customWidth="1"/>
    <col min="11804" max="11804" width="3.42578125" style="177" customWidth="1"/>
    <col min="11805" max="11805" width="0.5703125" style="177" customWidth="1"/>
    <col min="11806" max="11806" width="0.7109375" style="177" customWidth="1"/>
    <col min="11807" max="11807" width="2.140625" style="177" customWidth="1"/>
    <col min="11808" max="11808" width="0.5703125" style="177" customWidth="1"/>
    <col min="11809" max="11809" width="2.140625" style="177" customWidth="1"/>
    <col min="11810" max="11810" width="0.5703125" style="177" customWidth="1"/>
    <col min="11811" max="11811" width="2.140625" style="177" customWidth="1"/>
    <col min="11812" max="11812" width="0.5703125" style="177" customWidth="1"/>
    <col min="11813" max="11813" width="2.140625" style="177" customWidth="1"/>
    <col min="11814" max="11814" width="0.5703125" style="177" customWidth="1"/>
    <col min="11815" max="11815" width="2.140625" style="177" customWidth="1"/>
    <col min="11816" max="11816" width="0.5703125" style="177" customWidth="1"/>
    <col min="11817" max="11817" width="2.140625" style="177" customWidth="1"/>
    <col min="11818" max="11818" width="0.5703125" style="177" customWidth="1"/>
    <col min="11819" max="11819" width="2.140625" style="177" customWidth="1"/>
    <col min="11820" max="11820" width="0.5703125" style="177" customWidth="1"/>
    <col min="11821" max="11821" width="2.140625" style="177" customWidth="1"/>
    <col min="11822" max="11822" width="0.5703125" style="177" customWidth="1"/>
    <col min="11823" max="11823" width="2.140625" style="177" customWidth="1"/>
    <col min="11824" max="11824" width="0.5703125" style="177" customWidth="1"/>
    <col min="11825" max="11825" width="2.140625" style="177" customWidth="1"/>
    <col min="11826" max="11826" width="0.5703125" style="177" customWidth="1"/>
    <col min="11827" max="11827" width="2.140625" style="177" customWidth="1"/>
    <col min="11828" max="11829" width="0.5703125" style="177" customWidth="1"/>
    <col min="11830" max="11830" width="2.140625" style="177" customWidth="1"/>
    <col min="11831" max="11831" width="0.5703125" style="177" customWidth="1"/>
    <col min="11832" max="11832" width="2.140625" style="177" customWidth="1"/>
    <col min="11833" max="11833" width="0.5703125" style="177" customWidth="1"/>
    <col min="11834" max="11834" width="2.140625" style="177" customWidth="1"/>
    <col min="11835" max="11835" width="0.5703125" style="177" customWidth="1"/>
    <col min="11836" max="11836" width="2.140625" style="177" customWidth="1"/>
    <col min="11837" max="11837" width="0.5703125" style="177" customWidth="1"/>
    <col min="11838" max="11838" width="2.140625" style="177" customWidth="1"/>
    <col min="11839" max="11839" width="0.5703125" style="177" customWidth="1"/>
    <col min="11840" max="11840" width="2.140625" style="177" customWidth="1"/>
    <col min="11841" max="11841" width="0.5703125" style="177" customWidth="1"/>
    <col min="11842" max="11842" width="2.140625" style="177" customWidth="1"/>
    <col min="11843" max="11843" width="0.5703125" style="177" customWidth="1"/>
    <col min="11844" max="11844" width="2.140625" style="177" customWidth="1"/>
    <col min="11845" max="11845" width="0.5703125" style="177" customWidth="1"/>
    <col min="11846" max="11846" width="2.140625" style="177" customWidth="1"/>
    <col min="11847" max="11847" width="0.5703125" style="177" customWidth="1"/>
    <col min="11848" max="11848" width="2.140625" style="177" customWidth="1"/>
    <col min="11849" max="11849" width="0.5703125" style="177" customWidth="1"/>
    <col min="11850" max="11850" width="2.140625" style="177" customWidth="1"/>
    <col min="11851" max="11851" width="0.5703125" style="177" customWidth="1"/>
    <col min="11852" max="11852" width="2.140625" style="177" customWidth="1"/>
    <col min="11853" max="11853" width="0.5703125" style="177" customWidth="1"/>
    <col min="11854" max="11854" width="2.140625" style="177" customWidth="1"/>
    <col min="11855" max="11855" width="0.5703125" style="177" customWidth="1"/>
    <col min="11856" max="11856" width="2.140625" style="177" customWidth="1"/>
    <col min="11857" max="11857" width="0.5703125" style="177" customWidth="1"/>
    <col min="11858" max="11858" width="2.140625" style="177" customWidth="1"/>
    <col min="11859" max="11859" width="0.5703125" style="177" customWidth="1"/>
    <col min="11860" max="11860" width="2.140625" style="177" customWidth="1"/>
    <col min="11861" max="11861" width="0.5703125" style="177" customWidth="1"/>
    <col min="11862" max="11862" width="1.7109375" style="177" customWidth="1"/>
    <col min="11863" max="12032" width="9.140625" style="177"/>
    <col min="12033" max="12033" width="0.7109375" style="177" customWidth="1"/>
    <col min="12034" max="12034" width="0.42578125" style="177" customWidth="1"/>
    <col min="12035" max="12035" width="1.5703125" style="177" customWidth="1"/>
    <col min="12036" max="12036" width="0.28515625" style="177" customWidth="1"/>
    <col min="12037" max="12037" width="3.42578125" style="177" customWidth="1"/>
    <col min="12038" max="12038" width="0.5703125" style="177" customWidth="1"/>
    <col min="12039" max="12058" width="0.7109375" style="177" customWidth="1"/>
    <col min="12059" max="12059" width="0.5703125" style="177" customWidth="1"/>
    <col min="12060" max="12060" width="3.42578125" style="177" customWidth="1"/>
    <col min="12061" max="12061" width="0.5703125" style="177" customWidth="1"/>
    <col min="12062" max="12062" width="0.7109375" style="177" customWidth="1"/>
    <col min="12063" max="12063" width="2.140625" style="177" customWidth="1"/>
    <col min="12064" max="12064" width="0.5703125" style="177" customWidth="1"/>
    <col min="12065" max="12065" width="2.140625" style="177" customWidth="1"/>
    <col min="12066" max="12066" width="0.5703125" style="177" customWidth="1"/>
    <col min="12067" max="12067" width="2.140625" style="177" customWidth="1"/>
    <col min="12068" max="12068" width="0.5703125" style="177" customWidth="1"/>
    <col min="12069" max="12069" width="2.140625" style="177" customWidth="1"/>
    <col min="12070" max="12070" width="0.5703125" style="177" customWidth="1"/>
    <col min="12071" max="12071" width="2.140625" style="177" customWidth="1"/>
    <col min="12072" max="12072" width="0.5703125" style="177" customWidth="1"/>
    <col min="12073" max="12073" width="2.140625" style="177" customWidth="1"/>
    <col min="12074" max="12074" width="0.5703125" style="177" customWidth="1"/>
    <col min="12075" max="12075" width="2.140625" style="177" customWidth="1"/>
    <col min="12076" max="12076" width="0.5703125" style="177" customWidth="1"/>
    <col min="12077" max="12077" width="2.140625" style="177" customWidth="1"/>
    <col min="12078" max="12078" width="0.5703125" style="177" customWidth="1"/>
    <col min="12079" max="12079" width="2.140625" style="177" customWidth="1"/>
    <col min="12080" max="12080" width="0.5703125" style="177" customWidth="1"/>
    <col min="12081" max="12081" width="2.140625" style="177" customWidth="1"/>
    <col min="12082" max="12082" width="0.5703125" style="177" customWidth="1"/>
    <col min="12083" max="12083" width="2.140625" style="177" customWidth="1"/>
    <col min="12084" max="12085" width="0.5703125" style="177" customWidth="1"/>
    <col min="12086" max="12086" width="2.140625" style="177" customWidth="1"/>
    <col min="12087" max="12087" width="0.5703125" style="177" customWidth="1"/>
    <col min="12088" max="12088" width="2.140625" style="177" customWidth="1"/>
    <col min="12089" max="12089" width="0.5703125" style="177" customWidth="1"/>
    <col min="12090" max="12090" width="2.140625" style="177" customWidth="1"/>
    <col min="12091" max="12091" width="0.5703125" style="177" customWidth="1"/>
    <col min="12092" max="12092" width="2.140625" style="177" customWidth="1"/>
    <col min="12093" max="12093" width="0.5703125" style="177" customWidth="1"/>
    <col min="12094" max="12094" width="2.140625" style="177" customWidth="1"/>
    <col min="12095" max="12095" width="0.5703125" style="177" customWidth="1"/>
    <col min="12096" max="12096" width="2.140625" style="177" customWidth="1"/>
    <col min="12097" max="12097" width="0.5703125" style="177" customWidth="1"/>
    <col min="12098" max="12098" width="2.140625" style="177" customWidth="1"/>
    <col min="12099" max="12099" width="0.5703125" style="177" customWidth="1"/>
    <col min="12100" max="12100" width="2.140625" style="177" customWidth="1"/>
    <col min="12101" max="12101" width="0.5703125" style="177" customWidth="1"/>
    <col min="12102" max="12102" width="2.140625" style="177" customWidth="1"/>
    <col min="12103" max="12103" width="0.5703125" style="177" customWidth="1"/>
    <col min="12104" max="12104" width="2.140625" style="177" customWidth="1"/>
    <col min="12105" max="12105" width="0.5703125" style="177" customWidth="1"/>
    <col min="12106" max="12106" width="2.140625" style="177" customWidth="1"/>
    <col min="12107" max="12107" width="0.5703125" style="177" customWidth="1"/>
    <col min="12108" max="12108" width="2.140625" style="177" customWidth="1"/>
    <col min="12109" max="12109" width="0.5703125" style="177" customWidth="1"/>
    <col min="12110" max="12110" width="2.140625" style="177" customWidth="1"/>
    <col min="12111" max="12111" width="0.5703125" style="177" customWidth="1"/>
    <col min="12112" max="12112" width="2.140625" style="177" customWidth="1"/>
    <col min="12113" max="12113" width="0.5703125" style="177" customWidth="1"/>
    <col min="12114" max="12114" width="2.140625" style="177" customWidth="1"/>
    <col min="12115" max="12115" width="0.5703125" style="177" customWidth="1"/>
    <col min="12116" max="12116" width="2.140625" style="177" customWidth="1"/>
    <col min="12117" max="12117" width="0.5703125" style="177" customWidth="1"/>
    <col min="12118" max="12118" width="1.7109375" style="177" customWidth="1"/>
    <col min="12119" max="12288" width="9.140625" style="177"/>
    <col min="12289" max="12289" width="0.7109375" style="177" customWidth="1"/>
    <col min="12290" max="12290" width="0.42578125" style="177" customWidth="1"/>
    <col min="12291" max="12291" width="1.5703125" style="177" customWidth="1"/>
    <col min="12292" max="12292" width="0.28515625" style="177" customWidth="1"/>
    <col min="12293" max="12293" width="3.42578125" style="177" customWidth="1"/>
    <col min="12294" max="12294" width="0.5703125" style="177" customWidth="1"/>
    <col min="12295" max="12314" width="0.7109375" style="177" customWidth="1"/>
    <col min="12315" max="12315" width="0.5703125" style="177" customWidth="1"/>
    <col min="12316" max="12316" width="3.42578125" style="177" customWidth="1"/>
    <col min="12317" max="12317" width="0.5703125" style="177" customWidth="1"/>
    <col min="12318" max="12318" width="0.7109375" style="177" customWidth="1"/>
    <col min="12319" max="12319" width="2.140625" style="177" customWidth="1"/>
    <col min="12320" max="12320" width="0.5703125" style="177" customWidth="1"/>
    <col min="12321" max="12321" width="2.140625" style="177" customWidth="1"/>
    <col min="12322" max="12322" width="0.5703125" style="177" customWidth="1"/>
    <col min="12323" max="12323" width="2.140625" style="177" customWidth="1"/>
    <col min="12324" max="12324" width="0.5703125" style="177" customWidth="1"/>
    <col min="12325" max="12325" width="2.140625" style="177" customWidth="1"/>
    <col min="12326" max="12326" width="0.5703125" style="177" customWidth="1"/>
    <col min="12327" max="12327" width="2.140625" style="177" customWidth="1"/>
    <col min="12328" max="12328" width="0.5703125" style="177" customWidth="1"/>
    <col min="12329" max="12329" width="2.140625" style="177" customWidth="1"/>
    <col min="12330" max="12330" width="0.5703125" style="177" customWidth="1"/>
    <col min="12331" max="12331" width="2.140625" style="177" customWidth="1"/>
    <col min="12332" max="12332" width="0.5703125" style="177" customWidth="1"/>
    <col min="12333" max="12333" width="2.140625" style="177" customWidth="1"/>
    <col min="12334" max="12334" width="0.5703125" style="177" customWidth="1"/>
    <col min="12335" max="12335" width="2.140625" style="177" customWidth="1"/>
    <col min="12336" max="12336" width="0.5703125" style="177" customWidth="1"/>
    <col min="12337" max="12337" width="2.140625" style="177" customWidth="1"/>
    <col min="12338" max="12338" width="0.5703125" style="177" customWidth="1"/>
    <col min="12339" max="12339" width="2.140625" style="177" customWidth="1"/>
    <col min="12340" max="12341" width="0.5703125" style="177" customWidth="1"/>
    <col min="12342" max="12342" width="2.140625" style="177" customWidth="1"/>
    <col min="12343" max="12343" width="0.5703125" style="177" customWidth="1"/>
    <col min="12344" max="12344" width="2.140625" style="177" customWidth="1"/>
    <col min="12345" max="12345" width="0.5703125" style="177" customWidth="1"/>
    <col min="12346" max="12346" width="2.140625" style="177" customWidth="1"/>
    <col min="12347" max="12347" width="0.5703125" style="177" customWidth="1"/>
    <col min="12348" max="12348" width="2.140625" style="177" customWidth="1"/>
    <col min="12349" max="12349" width="0.5703125" style="177" customWidth="1"/>
    <col min="12350" max="12350" width="2.140625" style="177" customWidth="1"/>
    <col min="12351" max="12351" width="0.5703125" style="177" customWidth="1"/>
    <col min="12352" max="12352" width="2.140625" style="177" customWidth="1"/>
    <col min="12353" max="12353" width="0.5703125" style="177" customWidth="1"/>
    <col min="12354" max="12354" width="2.140625" style="177" customWidth="1"/>
    <col min="12355" max="12355" width="0.5703125" style="177" customWidth="1"/>
    <col min="12356" max="12356" width="2.140625" style="177" customWidth="1"/>
    <col min="12357" max="12357" width="0.5703125" style="177" customWidth="1"/>
    <col min="12358" max="12358" width="2.140625" style="177" customWidth="1"/>
    <col min="12359" max="12359" width="0.5703125" style="177" customWidth="1"/>
    <col min="12360" max="12360" width="2.140625" style="177" customWidth="1"/>
    <col min="12361" max="12361" width="0.5703125" style="177" customWidth="1"/>
    <col min="12362" max="12362" width="2.140625" style="177" customWidth="1"/>
    <col min="12363" max="12363" width="0.5703125" style="177" customWidth="1"/>
    <col min="12364" max="12364" width="2.140625" style="177" customWidth="1"/>
    <col min="12365" max="12365" width="0.5703125" style="177" customWidth="1"/>
    <col min="12366" max="12366" width="2.140625" style="177" customWidth="1"/>
    <col min="12367" max="12367" width="0.5703125" style="177" customWidth="1"/>
    <col min="12368" max="12368" width="2.140625" style="177" customWidth="1"/>
    <col min="12369" max="12369" width="0.5703125" style="177" customWidth="1"/>
    <col min="12370" max="12370" width="2.140625" style="177" customWidth="1"/>
    <col min="12371" max="12371" width="0.5703125" style="177" customWidth="1"/>
    <col min="12372" max="12372" width="2.140625" style="177" customWidth="1"/>
    <col min="12373" max="12373" width="0.5703125" style="177" customWidth="1"/>
    <col min="12374" max="12374" width="1.7109375" style="177" customWidth="1"/>
    <col min="12375" max="12544" width="9.140625" style="177"/>
    <col min="12545" max="12545" width="0.7109375" style="177" customWidth="1"/>
    <col min="12546" max="12546" width="0.42578125" style="177" customWidth="1"/>
    <col min="12547" max="12547" width="1.5703125" style="177" customWidth="1"/>
    <col min="12548" max="12548" width="0.28515625" style="177" customWidth="1"/>
    <col min="12549" max="12549" width="3.42578125" style="177" customWidth="1"/>
    <col min="12550" max="12550" width="0.5703125" style="177" customWidth="1"/>
    <col min="12551" max="12570" width="0.7109375" style="177" customWidth="1"/>
    <col min="12571" max="12571" width="0.5703125" style="177" customWidth="1"/>
    <col min="12572" max="12572" width="3.42578125" style="177" customWidth="1"/>
    <col min="12573" max="12573" width="0.5703125" style="177" customWidth="1"/>
    <col min="12574" max="12574" width="0.7109375" style="177" customWidth="1"/>
    <col min="12575" max="12575" width="2.140625" style="177" customWidth="1"/>
    <col min="12576" max="12576" width="0.5703125" style="177" customWidth="1"/>
    <col min="12577" max="12577" width="2.140625" style="177" customWidth="1"/>
    <col min="12578" max="12578" width="0.5703125" style="177" customWidth="1"/>
    <col min="12579" max="12579" width="2.140625" style="177" customWidth="1"/>
    <col min="12580" max="12580" width="0.5703125" style="177" customWidth="1"/>
    <col min="12581" max="12581" width="2.140625" style="177" customWidth="1"/>
    <col min="12582" max="12582" width="0.5703125" style="177" customWidth="1"/>
    <col min="12583" max="12583" width="2.140625" style="177" customWidth="1"/>
    <col min="12584" max="12584" width="0.5703125" style="177" customWidth="1"/>
    <col min="12585" max="12585" width="2.140625" style="177" customWidth="1"/>
    <col min="12586" max="12586" width="0.5703125" style="177" customWidth="1"/>
    <col min="12587" max="12587" width="2.140625" style="177" customWidth="1"/>
    <col min="12588" max="12588" width="0.5703125" style="177" customWidth="1"/>
    <col min="12589" max="12589" width="2.140625" style="177" customWidth="1"/>
    <col min="12590" max="12590" width="0.5703125" style="177" customWidth="1"/>
    <col min="12591" max="12591" width="2.140625" style="177" customWidth="1"/>
    <col min="12592" max="12592" width="0.5703125" style="177" customWidth="1"/>
    <col min="12593" max="12593" width="2.140625" style="177" customWidth="1"/>
    <col min="12594" max="12594" width="0.5703125" style="177" customWidth="1"/>
    <col min="12595" max="12595" width="2.140625" style="177" customWidth="1"/>
    <col min="12596" max="12597" width="0.5703125" style="177" customWidth="1"/>
    <col min="12598" max="12598" width="2.140625" style="177" customWidth="1"/>
    <col min="12599" max="12599" width="0.5703125" style="177" customWidth="1"/>
    <col min="12600" max="12600" width="2.140625" style="177" customWidth="1"/>
    <col min="12601" max="12601" width="0.5703125" style="177" customWidth="1"/>
    <col min="12602" max="12602" width="2.140625" style="177" customWidth="1"/>
    <col min="12603" max="12603" width="0.5703125" style="177" customWidth="1"/>
    <col min="12604" max="12604" width="2.140625" style="177" customWidth="1"/>
    <col min="12605" max="12605" width="0.5703125" style="177" customWidth="1"/>
    <col min="12606" max="12606" width="2.140625" style="177" customWidth="1"/>
    <col min="12607" max="12607" width="0.5703125" style="177" customWidth="1"/>
    <col min="12608" max="12608" width="2.140625" style="177" customWidth="1"/>
    <col min="12609" max="12609" width="0.5703125" style="177" customWidth="1"/>
    <col min="12610" max="12610" width="2.140625" style="177" customWidth="1"/>
    <col min="12611" max="12611" width="0.5703125" style="177" customWidth="1"/>
    <col min="12612" max="12612" width="2.140625" style="177" customWidth="1"/>
    <col min="12613" max="12613" width="0.5703125" style="177" customWidth="1"/>
    <col min="12614" max="12614" width="2.140625" style="177" customWidth="1"/>
    <col min="12615" max="12615" width="0.5703125" style="177" customWidth="1"/>
    <col min="12616" max="12616" width="2.140625" style="177" customWidth="1"/>
    <col min="12617" max="12617" width="0.5703125" style="177" customWidth="1"/>
    <col min="12618" max="12618" width="2.140625" style="177" customWidth="1"/>
    <col min="12619" max="12619" width="0.5703125" style="177" customWidth="1"/>
    <col min="12620" max="12620" width="2.140625" style="177" customWidth="1"/>
    <col min="12621" max="12621" width="0.5703125" style="177" customWidth="1"/>
    <col min="12622" max="12622" width="2.140625" style="177" customWidth="1"/>
    <col min="12623" max="12623" width="0.5703125" style="177" customWidth="1"/>
    <col min="12624" max="12624" width="2.140625" style="177" customWidth="1"/>
    <col min="12625" max="12625" width="0.5703125" style="177" customWidth="1"/>
    <col min="12626" max="12626" width="2.140625" style="177" customWidth="1"/>
    <col min="12627" max="12627" width="0.5703125" style="177" customWidth="1"/>
    <col min="12628" max="12628" width="2.140625" style="177" customWidth="1"/>
    <col min="12629" max="12629" width="0.5703125" style="177" customWidth="1"/>
    <col min="12630" max="12630" width="1.7109375" style="177" customWidth="1"/>
    <col min="12631" max="12800" width="9.140625" style="177"/>
    <col min="12801" max="12801" width="0.7109375" style="177" customWidth="1"/>
    <col min="12802" max="12802" width="0.42578125" style="177" customWidth="1"/>
    <col min="12803" max="12803" width="1.5703125" style="177" customWidth="1"/>
    <col min="12804" max="12804" width="0.28515625" style="177" customWidth="1"/>
    <col min="12805" max="12805" width="3.42578125" style="177" customWidth="1"/>
    <col min="12806" max="12806" width="0.5703125" style="177" customWidth="1"/>
    <col min="12807" max="12826" width="0.7109375" style="177" customWidth="1"/>
    <col min="12827" max="12827" width="0.5703125" style="177" customWidth="1"/>
    <col min="12828" max="12828" width="3.42578125" style="177" customWidth="1"/>
    <col min="12829" max="12829" width="0.5703125" style="177" customWidth="1"/>
    <col min="12830" max="12830" width="0.7109375" style="177" customWidth="1"/>
    <col min="12831" max="12831" width="2.140625" style="177" customWidth="1"/>
    <col min="12832" max="12832" width="0.5703125" style="177" customWidth="1"/>
    <col min="12833" max="12833" width="2.140625" style="177" customWidth="1"/>
    <col min="12834" max="12834" width="0.5703125" style="177" customWidth="1"/>
    <col min="12835" max="12835" width="2.140625" style="177" customWidth="1"/>
    <col min="12836" max="12836" width="0.5703125" style="177" customWidth="1"/>
    <col min="12837" max="12837" width="2.140625" style="177" customWidth="1"/>
    <col min="12838" max="12838" width="0.5703125" style="177" customWidth="1"/>
    <col min="12839" max="12839" width="2.140625" style="177" customWidth="1"/>
    <col min="12840" max="12840" width="0.5703125" style="177" customWidth="1"/>
    <col min="12841" max="12841" width="2.140625" style="177" customWidth="1"/>
    <col min="12842" max="12842" width="0.5703125" style="177" customWidth="1"/>
    <col min="12843" max="12843" width="2.140625" style="177" customWidth="1"/>
    <col min="12844" max="12844" width="0.5703125" style="177" customWidth="1"/>
    <col min="12845" max="12845" width="2.140625" style="177" customWidth="1"/>
    <col min="12846" max="12846" width="0.5703125" style="177" customWidth="1"/>
    <col min="12847" max="12847" width="2.140625" style="177" customWidth="1"/>
    <col min="12848" max="12848" width="0.5703125" style="177" customWidth="1"/>
    <col min="12849" max="12849" width="2.140625" style="177" customWidth="1"/>
    <col min="12850" max="12850" width="0.5703125" style="177" customWidth="1"/>
    <col min="12851" max="12851" width="2.140625" style="177" customWidth="1"/>
    <col min="12852" max="12853" width="0.5703125" style="177" customWidth="1"/>
    <col min="12854" max="12854" width="2.140625" style="177" customWidth="1"/>
    <col min="12855" max="12855" width="0.5703125" style="177" customWidth="1"/>
    <col min="12856" max="12856" width="2.140625" style="177" customWidth="1"/>
    <col min="12857" max="12857" width="0.5703125" style="177" customWidth="1"/>
    <col min="12858" max="12858" width="2.140625" style="177" customWidth="1"/>
    <col min="12859" max="12859" width="0.5703125" style="177" customWidth="1"/>
    <col min="12860" max="12860" width="2.140625" style="177" customWidth="1"/>
    <col min="12861" max="12861" width="0.5703125" style="177" customWidth="1"/>
    <col min="12862" max="12862" width="2.140625" style="177" customWidth="1"/>
    <col min="12863" max="12863" width="0.5703125" style="177" customWidth="1"/>
    <col min="12864" max="12864" width="2.140625" style="177" customWidth="1"/>
    <col min="12865" max="12865" width="0.5703125" style="177" customWidth="1"/>
    <col min="12866" max="12866" width="2.140625" style="177" customWidth="1"/>
    <col min="12867" max="12867" width="0.5703125" style="177" customWidth="1"/>
    <col min="12868" max="12868" width="2.140625" style="177" customWidth="1"/>
    <col min="12869" max="12869" width="0.5703125" style="177" customWidth="1"/>
    <col min="12870" max="12870" width="2.140625" style="177" customWidth="1"/>
    <col min="12871" max="12871" width="0.5703125" style="177" customWidth="1"/>
    <col min="12872" max="12872" width="2.140625" style="177" customWidth="1"/>
    <col min="12873" max="12873" width="0.5703125" style="177" customWidth="1"/>
    <col min="12874" max="12874" width="2.140625" style="177" customWidth="1"/>
    <col min="12875" max="12875" width="0.5703125" style="177" customWidth="1"/>
    <col min="12876" max="12876" width="2.140625" style="177" customWidth="1"/>
    <col min="12877" max="12877" width="0.5703125" style="177" customWidth="1"/>
    <col min="12878" max="12878" width="2.140625" style="177" customWidth="1"/>
    <col min="12879" max="12879" width="0.5703125" style="177" customWidth="1"/>
    <col min="12880" max="12880" width="2.140625" style="177" customWidth="1"/>
    <col min="12881" max="12881" width="0.5703125" style="177" customWidth="1"/>
    <col min="12882" max="12882" width="2.140625" style="177" customWidth="1"/>
    <col min="12883" max="12883" width="0.5703125" style="177" customWidth="1"/>
    <col min="12884" max="12884" width="2.140625" style="177" customWidth="1"/>
    <col min="12885" max="12885" width="0.5703125" style="177" customWidth="1"/>
    <col min="12886" max="12886" width="1.7109375" style="177" customWidth="1"/>
    <col min="12887" max="13056" width="9.140625" style="177"/>
    <col min="13057" max="13057" width="0.7109375" style="177" customWidth="1"/>
    <col min="13058" max="13058" width="0.42578125" style="177" customWidth="1"/>
    <col min="13059" max="13059" width="1.5703125" style="177" customWidth="1"/>
    <col min="13060" max="13060" width="0.28515625" style="177" customWidth="1"/>
    <col min="13061" max="13061" width="3.42578125" style="177" customWidth="1"/>
    <col min="13062" max="13062" width="0.5703125" style="177" customWidth="1"/>
    <col min="13063" max="13082" width="0.7109375" style="177" customWidth="1"/>
    <col min="13083" max="13083" width="0.5703125" style="177" customWidth="1"/>
    <col min="13084" max="13084" width="3.42578125" style="177" customWidth="1"/>
    <col min="13085" max="13085" width="0.5703125" style="177" customWidth="1"/>
    <col min="13086" max="13086" width="0.7109375" style="177" customWidth="1"/>
    <col min="13087" max="13087" width="2.140625" style="177" customWidth="1"/>
    <col min="13088" max="13088" width="0.5703125" style="177" customWidth="1"/>
    <col min="13089" max="13089" width="2.140625" style="177" customWidth="1"/>
    <col min="13090" max="13090" width="0.5703125" style="177" customWidth="1"/>
    <col min="13091" max="13091" width="2.140625" style="177" customWidth="1"/>
    <col min="13092" max="13092" width="0.5703125" style="177" customWidth="1"/>
    <col min="13093" max="13093" width="2.140625" style="177" customWidth="1"/>
    <col min="13094" max="13094" width="0.5703125" style="177" customWidth="1"/>
    <col min="13095" max="13095" width="2.140625" style="177" customWidth="1"/>
    <col min="13096" max="13096" width="0.5703125" style="177" customWidth="1"/>
    <col min="13097" max="13097" width="2.140625" style="177" customWidth="1"/>
    <col min="13098" max="13098" width="0.5703125" style="177" customWidth="1"/>
    <col min="13099" max="13099" width="2.140625" style="177" customWidth="1"/>
    <col min="13100" max="13100" width="0.5703125" style="177" customWidth="1"/>
    <col min="13101" max="13101" width="2.140625" style="177" customWidth="1"/>
    <col min="13102" max="13102" width="0.5703125" style="177" customWidth="1"/>
    <col min="13103" max="13103" width="2.140625" style="177" customWidth="1"/>
    <col min="13104" max="13104" width="0.5703125" style="177" customWidth="1"/>
    <col min="13105" max="13105" width="2.140625" style="177" customWidth="1"/>
    <col min="13106" max="13106" width="0.5703125" style="177" customWidth="1"/>
    <col min="13107" max="13107" width="2.140625" style="177" customWidth="1"/>
    <col min="13108" max="13109" width="0.5703125" style="177" customWidth="1"/>
    <col min="13110" max="13110" width="2.140625" style="177" customWidth="1"/>
    <col min="13111" max="13111" width="0.5703125" style="177" customWidth="1"/>
    <col min="13112" max="13112" width="2.140625" style="177" customWidth="1"/>
    <col min="13113" max="13113" width="0.5703125" style="177" customWidth="1"/>
    <col min="13114" max="13114" width="2.140625" style="177" customWidth="1"/>
    <col min="13115" max="13115" width="0.5703125" style="177" customWidth="1"/>
    <col min="13116" max="13116" width="2.140625" style="177" customWidth="1"/>
    <col min="13117" max="13117" width="0.5703125" style="177" customWidth="1"/>
    <col min="13118" max="13118" width="2.140625" style="177" customWidth="1"/>
    <col min="13119" max="13119" width="0.5703125" style="177" customWidth="1"/>
    <col min="13120" max="13120" width="2.140625" style="177" customWidth="1"/>
    <col min="13121" max="13121" width="0.5703125" style="177" customWidth="1"/>
    <col min="13122" max="13122" width="2.140625" style="177" customWidth="1"/>
    <col min="13123" max="13123" width="0.5703125" style="177" customWidth="1"/>
    <col min="13124" max="13124" width="2.140625" style="177" customWidth="1"/>
    <col min="13125" max="13125" width="0.5703125" style="177" customWidth="1"/>
    <col min="13126" max="13126" width="2.140625" style="177" customWidth="1"/>
    <col min="13127" max="13127" width="0.5703125" style="177" customWidth="1"/>
    <col min="13128" max="13128" width="2.140625" style="177" customWidth="1"/>
    <col min="13129" max="13129" width="0.5703125" style="177" customWidth="1"/>
    <col min="13130" max="13130" width="2.140625" style="177" customWidth="1"/>
    <col min="13131" max="13131" width="0.5703125" style="177" customWidth="1"/>
    <col min="13132" max="13132" width="2.140625" style="177" customWidth="1"/>
    <col min="13133" max="13133" width="0.5703125" style="177" customWidth="1"/>
    <col min="13134" max="13134" width="2.140625" style="177" customWidth="1"/>
    <col min="13135" max="13135" width="0.5703125" style="177" customWidth="1"/>
    <col min="13136" max="13136" width="2.140625" style="177" customWidth="1"/>
    <col min="13137" max="13137" width="0.5703125" style="177" customWidth="1"/>
    <col min="13138" max="13138" width="2.140625" style="177" customWidth="1"/>
    <col min="13139" max="13139" width="0.5703125" style="177" customWidth="1"/>
    <col min="13140" max="13140" width="2.140625" style="177" customWidth="1"/>
    <col min="13141" max="13141" width="0.5703125" style="177" customWidth="1"/>
    <col min="13142" max="13142" width="1.7109375" style="177" customWidth="1"/>
    <col min="13143" max="13312" width="9.140625" style="177"/>
    <col min="13313" max="13313" width="0.7109375" style="177" customWidth="1"/>
    <col min="13314" max="13314" width="0.42578125" style="177" customWidth="1"/>
    <col min="13315" max="13315" width="1.5703125" style="177" customWidth="1"/>
    <col min="13316" max="13316" width="0.28515625" style="177" customWidth="1"/>
    <col min="13317" max="13317" width="3.42578125" style="177" customWidth="1"/>
    <col min="13318" max="13318" width="0.5703125" style="177" customWidth="1"/>
    <col min="13319" max="13338" width="0.7109375" style="177" customWidth="1"/>
    <col min="13339" max="13339" width="0.5703125" style="177" customWidth="1"/>
    <col min="13340" max="13340" width="3.42578125" style="177" customWidth="1"/>
    <col min="13341" max="13341" width="0.5703125" style="177" customWidth="1"/>
    <col min="13342" max="13342" width="0.7109375" style="177" customWidth="1"/>
    <col min="13343" max="13343" width="2.140625" style="177" customWidth="1"/>
    <col min="13344" max="13344" width="0.5703125" style="177" customWidth="1"/>
    <col min="13345" max="13345" width="2.140625" style="177" customWidth="1"/>
    <col min="13346" max="13346" width="0.5703125" style="177" customWidth="1"/>
    <col min="13347" max="13347" width="2.140625" style="177" customWidth="1"/>
    <col min="13348" max="13348" width="0.5703125" style="177" customWidth="1"/>
    <col min="13349" max="13349" width="2.140625" style="177" customWidth="1"/>
    <col min="13350" max="13350" width="0.5703125" style="177" customWidth="1"/>
    <col min="13351" max="13351" width="2.140625" style="177" customWidth="1"/>
    <col min="13352" max="13352" width="0.5703125" style="177" customWidth="1"/>
    <col min="13353" max="13353" width="2.140625" style="177" customWidth="1"/>
    <col min="13354" max="13354" width="0.5703125" style="177" customWidth="1"/>
    <col min="13355" max="13355" width="2.140625" style="177" customWidth="1"/>
    <col min="13356" max="13356" width="0.5703125" style="177" customWidth="1"/>
    <col min="13357" max="13357" width="2.140625" style="177" customWidth="1"/>
    <col min="13358" max="13358" width="0.5703125" style="177" customWidth="1"/>
    <col min="13359" max="13359" width="2.140625" style="177" customWidth="1"/>
    <col min="13360" max="13360" width="0.5703125" style="177" customWidth="1"/>
    <col min="13361" max="13361" width="2.140625" style="177" customWidth="1"/>
    <col min="13362" max="13362" width="0.5703125" style="177" customWidth="1"/>
    <col min="13363" max="13363" width="2.140625" style="177" customWidth="1"/>
    <col min="13364" max="13365" width="0.5703125" style="177" customWidth="1"/>
    <col min="13366" max="13366" width="2.140625" style="177" customWidth="1"/>
    <col min="13367" max="13367" width="0.5703125" style="177" customWidth="1"/>
    <col min="13368" max="13368" width="2.140625" style="177" customWidth="1"/>
    <col min="13369" max="13369" width="0.5703125" style="177" customWidth="1"/>
    <col min="13370" max="13370" width="2.140625" style="177" customWidth="1"/>
    <col min="13371" max="13371" width="0.5703125" style="177" customWidth="1"/>
    <col min="13372" max="13372" width="2.140625" style="177" customWidth="1"/>
    <col min="13373" max="13373" width="0.5703125" style="177" customWidth="1"/>
    <col min="13374" max="13374" width="2.140625" style="177" customWidth="1"/>
    <col min="13375" max="13375" width="0.5703125" style="177" customWidth="1"/>
    <col min="13376" max="13376" width="2.140625" style="177" customWidth="1"/>
    <col min="13377" max="13377" width="0.5703125" style="177" customWidth="1"/>
    <col min="13378" max="13378" width="2.140625" style="177" customWidth="1"/>
    <col min="13379" max="13379" width="0.5703125" style="177" customWidth="1"/>
    <col min="13380" max="13380" width="2.140625" style="177" customWidth="1"/>
    <col min="13381" max="13381" width="0.5703125" style="177" customWidth="1"/>
    <col min="13382" max="13382" width="2.140625" style="177" customWidth="1"/>
    <col min="13383" max="13383" width="0.5703125" style="177" customWidth="1"/>
    <col min="13384" max="13384" width="2.140625" style="177" customWidth="1"/>
    <col min="13385" max="13385" width="0.5703125" style="177" customWidth="1"/>
    <col min="13386" max="13386" width="2.140625" style="177" customWidth="1"/>
    <col min="13387" max="13387" width="0.5703125" style="177" customWidth="1"/>
    <col min="13388" max="13388" width="2.140625" style="177" customWidth="1"/>
    <col min="13389" max="13389" width="0.5703125" style="177" customWidth="1"/>
    <col min="13390" max="13390" width="2.140625" style="177" customWidth="1"/>
    <col min="13391" max="13391" width="0.5703125" style="177" customWidth="1"/>
    <col min="13392" max="13392" width="2.140625" style="177" customWidth="1"/>
    <col min="13393" max="13393" width="0.5703125" style="177" customWidth="1"/>
    <col min="13394" max="13394" width="2.140625" style="177" customWidth="1"/>
    <col min="13395" max="13395" width="0.5703125" style="177" customWidth="1"/>
    <col min="13396" max="13396" width="2.140625" style="177" customWidth="1"/>
    <col min="13397" max="13397" width="0.5703125" style="177" customWidth="1"/>
    <col min="13398" max="13398" width="1.7109375" style="177" customWidth="1"/>
    <col min="13399" max="13568" width="9.140625" style="177"/>
    <col min="13569" max="13569" width="0.7109375" style="177" customWidth="1"/>
    <col min="13570" max="13570" width="0.42578125" style="177" customWidth="1"/>
    <col min="13571" max="13571" width="1.5703125" style="177" customWidth="1"/>
    <col min="13572" max="13572" width="0.28515625" style="177" customWidth="1"/>
    <col min="13573" max="13573" width="3.42578125" style="177" customWidth="1"/>
    <col min="13574" max="13574" width="0.5703125" style="177" customWidth="1"/>
    <col min="13575" max="13594" width="0.7109375" style="177" customWidth="1"/>
    <col min="13595" max="13595" width="0.5703125" style="177" customWidth="1"/>
    <col min="13596" max="13596" width="3.42578125" style="177" customWidth="1"/>
    <col min="13597" max="13597" width="0.5703125" style="177" customWidth="1"/>
    <col min="13598" max="13598" width="0.7109375" style="177" customWidth="1"/>
    <col min="13599" max="13599" width="2.140625" style="177" customWidth="1"/>
    <col min="13600" max="13600" width="0.5703125" style="177" customWidth="1"/>
    <col min="13601" max="13601" width="2.140625" style="177" customWidth="1"/>
    <col min="13602" max="13602" width="0.5703125" style="177" customWidth="1"/>
    <col min="13603" max="13603" width="2.140625" style="177" customWidth="1"/>
    <col min="13604" max="13604" width="0.5703125" style="177" customWidth="1"/>
    <col min="13605" max="13605" width="2.140625" style="177" customWidth="1"/>
    <col min="13606" max="13606" width="0.5703125" style="177" customWidth="1"/>
    <col min="13607" max="13607" width="2.140625" style="177" customWidth="1"/>
    <col min="13608" max="13608" width="0.5703125" style="177" customWidth="1"/>
    <col min="13609" max="13609" width="2.140625" style="177" customWidth="1"/>
    <col min="13610" max="13610" width="0.5703125" style="177" customWidth="1"/>
    <col min="13611" max="13611" width="2.140625" style="177" customWidth="1"/>
    <col min="13612" max="13612" width="0.5703125" style="177" customWidth="1"/>
    <col min="13613" max="13613" width="2.140625" style="177" customWidth="1"/>
    <col min="13614" max="13614" width="0.5703125" style="177" customWidth="1"/>
    <col min="13615" max="13615" width="2.140625" style="177" customWidth="1"/>
    <col min="13616" max="13616" width="0.5703125" style="177" customWidth="1"/>
    <col min="13617" max="13617" width="2.140625" style="177" customWidth="1"/>
    <col min="13618" max="13618" width="0.5703125" style="177" customWidth="1"/>
    <col min="13619" max="13619" width="2.140625" style="177" customWidth="1"/>
    <col min="13620" max="13621" width="0.5703125" style="177" customWidth="1"/>
    <col min="13622" max="13622" width="2.140625" style="177" customWidth="1"/>
    <col min="13623" max="13623" width="0.5703125" style="177" customWidth="1"/>
    <col min="13624" max="13624" width="2.140625" style="177" customWidth="1"/>
    <col min="13625" max="13625" width="0.5703125" style="177" customWidth="1"/>
    <col min="13626" max="13626" width="2.140625" style="177" customWidth="1"/>
    <col min="13627" max="13627" width="0.5703125" style="177" customWidth="1"/>
    <col min="13628" max="13628" width="2.140625" style="177" customWidth="1"/>
    <col min="13629" max="13629" width="0.5703125" style="177" customWidth="1"/>
    <col min="13630" max="13630" width="2.140625" style="177" customWidth="1"/>
    <col min="13631" max="13631" width="0.5703125" style="177" customWidth="1"/>
    <col min="13632" max="13632" width="2.140625" style="177" customWidth="1"/>
    <col min="13633" max="13633" width="0.5703125" style="177" customWidth="1"/>
    <col min="13634" max="13634" width="2.140625" style="177" customWidth="1"/>
    <col min="13635" max="13635" width="0.5703125" style="177" customWidth="1"/>
    <col min="13636" max="13636" width="2.140625" style="177" customWidth="1"/>
    <col min="13637" max="13637" width="0.5703125" style="177" customWidth="1"/>
    <col min="13638" max="13638" width="2.140625" style="177" customWidth="1"/>
    <col min="13639" max="13639" width="0.5703125" style="177" customWidth="1"/>
    <col min="13640" max="13640" width="2.140625" style="177" customWidth="1"/>
    <col min="13641" max="13641" width="0.5703125" style="177" customWidth="1"/>
    <col min="13642" max="13642" width="2.140625" style="177" customWidth="1"/>
    <col min="13643" max="13643" width="0.5703125" style="177" customWidth="1"/>
    <col min="13644" max="13644" width="2.140625" style="177" customWidth="1"/>
    <col min="13645" max="13645" width="0.5703125" style="177" customWidth="1"/>
    <col min="13646" max="13646" width="2.140625" style="177" customWidth="1"/>
    <col min="13647" max="13647" width="0.5703125" style="177" customWidth="1"/>
    <col min="13648" max="13648" width="2.140625" style="177" customWidth="1"/>
    <col min="13649" max="13649" width="0.5703125" style="177" customWidth="1"/>
    <col min="13650" max="13650" width="2.140625" style="177" customWidth="1"/>
    <col min="13651" max="13651" width="0.5703125" style="177" customWidth="1"/>
    <col min="13652" max="13652" width="2.140625" style="177" customWidth="1"/>
    <col min="13653" max="13653" width="0.5703125" style="177" customWidth="1"/>
    <col min="13654" max="13654" width="1.7109375" style="177" customWidth="1"/>
    <col min="13655" max="13824" width="9.140625" style="177"/>
    <col min="13825" max="13825" width="0.7109375" style="177" customWidth="1"/>
    <col min="13826" max="13826" width="0.42578125" style="177" customWidth="1"/>
    <col min="13827" max="13827" width="1.5703125" style="177" customWidth="1"/>
    <col min="13828" max="13828" width="0.28515625" style="177" customWidth="1"/>
    <col min="13829" max="13829" width="3.42578125" style="177" customWidth="1"/>
    <col min="13830" max="13830" width="0.5703125" style="177" customWidth="1"/>
    <col min="13831" max="13850" width="0.7109375" style="177" customWidth="1"/>
    <col min="13851" max="13851" width="0.5703125" style="177" customWidth="1"/>
    <col min="13852" max="13852" width="3.42578125" style="177" customWidth="1"/>
    <col min="13853" max="13853" width="0.5703125" style="177" customWidth="1"/>
    <col min="13854" max="13854" width="0.7109375" style="177" customWidth="1"/>
    <col min="13855" max="13855" width="2.140625" style="177" customWidth="1"/>
    <col min="13856" max="13856" width="0.5703125" style="177" customWidth="1"/>
    <col min="13857" max="13857" width="2.140625" style="177" customWidth="1"/>
    <col min="13858" max="13858" width="0.5703125" style="177" customWidth="1"/>
    <col min="13859" max="13859" width="2.140625" style="177" customWidth="1"/>
    <col min="13860" max="13860" width="0.5703125" style="177" customWidth="1"/>
    <col min="13861" max="13861" width="2.140625" style="177" customWidth="1"/>
    <col min="13862" max="13862" width="0.5703125" style="177" customWidth="1"/>
    <col min="13863" max="13863" width="2.140625" style="177" customWidth="1"/>
    <col min="13864" max="13864" width="0.5703125" style="177" customWidth="1"/>
    <col min="13865" max="13865" width="2.140625" style="177" customWidth="1"/>
    <col min="13866" max="13866" width="0.5703125" style="177" customWidth="1"/>
    <col min="13867" max="13867" width="2.140625" style="177" customWidth="1"/>
    <col min="13868" max="13868" width="0.5703125" style="177" customWidth="1"/>
    <col min="13869" max="13869" width="2.140625" style="177" customWidth="1"/>
    <col min="13870" max="13870" width="0.5703125" style="177" customWidth="1"/>
    <col min="13871" max="13871" width="2.140625" style="177" customWidth="1"/>
    <col min="13872" max="13872" width="0.5703125" style="177" customWidth="1"/>
    <col min="13873" max="13873" width="2.140625" style="177" customWidth="1"/>
    <col min="13874" max="13874" width="0.5703125" style="177" customWidth="1"/>
    <col min="13875" max="13875" width="2.140625" style="177" customWidth="1"/>
    <col min="13876" max="13877" width="0.5703125" style="177" customWidth="1"/>
    <col min="13878" max="13878" width="2.140625" style="177" customWidth="1"/>
    <col min="13879" max="13879" width="0.5703125" style="177" customWidth="1"/>
    <col min="13880" max="13880" width="2.140625" style="177" customWidth="1"/>
    <col min="13881" max="13881" width="0.5703125" style="177" customWidth="1"/>
    <col min="13882" max="13882" width="2.140625" style="177" customWidth="1"/>
    <col min="13883" max="13883" width="0.5703125" style="177" customWidth="1"/>
    <col min="13884" max="13884" width="2.140625" style="177" customWidth="1"/>
    <col min="13885" max="13885" width="0.5703125" style="177" customWidth="1"/>
    <col min="13886" max="13886" width="2.140625" style="177" customWidth="1"/>
    <col min="13887" max="13887" width="0.5703125" style="177" customWidth="1"/>
    <col min="13888" max="13888" width="2.140625" style="177" customWidth="1"/>
    <col min="13889" max="13889" width="0.5703125" style="177" customWidth="1"/>
    <col min="13890" max="13890" width="2.140625" style="177" customWidth="1"/>
    <col min="13891" max="13891" width="0.5703125" style="177" customWidth="1"/>
    <col min="13892" max="13892" width="2.140625" style="177" customWidth="1"/>
    <col min="13893" max="13893" width="0.5703125" style="177" customWidth="1"/>
    <col min="13894" max="13894" width="2.140625" style="177" customWidth="1"/>
    <col min="13895" max="13895" width="0.5703125" style="177" customWidth="1"/>
    <col min="13896" max="13896" width="2.140625" style="177" customWidth="1"/>
    <col min="13897" max="13897" width="0.5703125" style="177" customWidth="1"/>
    <col min="13898" max="13898" width="2.140625" style="177" customWidth="1"/>
    <col min="13899" max="13899" width="0.5703125" style="177" customWidth="1"/>
    <col min="13900" max="13900" width="2.140625" style="177" customWidth="1"/>
    <col min="13901" max="13901" width="0.5703125" style="177" customWidth="1"/>
    <col min="13902" max="13902" width="2.140625" style="177" customWidth="1"/>
    <col min="13903" max="13903" width="0.5703125" style="177" customWidth="1"/>
    <col min="13904" max="13904" width="2.140625" style="177" customWidth="1"/>
    <col min="13905" max="13905" width="0.5703125" style="177" customWidth="1"/>
    <col min="13906" max="13906" width="2.140625" style="177" customWidth="1"/>
    <col min="13907" max="13907" width="0.5703125" style="177" customWidth="1"/>
    <col min="13908" max="13908" width="2.140625" style="177" customWidth="1"/>
    <col min="13909" max="13909" width="0.5703125" style="177" customWidth="1"/>
    <col min="13910" max="13910" width="1.7109375" style="177" customWidth="1"/>
    <col min="13911" max="14080" width="9.140625" style="177"/>
    <col min="14081" max="14081" width="0.7109375" style="177" customWidth="1"/>
    <col min="14082" max="14082" width="0.42578125" style="177" customWidth="1"/>
    <col min="14083" max="14083" width="1.5703125" style="177" customWidth="1"/>
    <col min="14084" max="14084" width="0.28515625" style="177" customWidth="1"/>
    <col min="14085" max="14085" width="3.42578125" style="177" customWidth="1"/>
    <col min="14086" max="14086" width="0.5703125" style="177" customWidth="1"/>
    <col min="14087" max="14106" width="0.7109375" style="177" customWidth="1"/>
    <col min="14107" max="14107" width="0.5703125" style="177" customWidth="1"/>
    <col min="14108" max="14108" width="3.42578125" style="177" customWidth="1"/>
    <col min="14109" max="14109" width="0.5703125" style="177" customWidth="1"/>
    <col min="14110" max="14110" width="0.7109375" style="177" customWidth="1"/>
    <col min="14111" max="14111" width="2.140625" style="177" customWidth="1"/>
    <col min="14112" max="14112" width="0.5703125" style="177" customWidth="1"/>
    <col min="14113" max="14113" width="2.140625" style="177" customWidth="1"/>
    <col min="14114" max="14114" width="0.5703125" style="177" customWidth="1"/>
    <col min="14115" max="14115" width="2.140625" style="177" customWidth="1"/>
    <col min="14116" max="14116" width="0.5703125" style="177" customWidth="1"/>
    <col min="14117" max="14117" width="2.140625" style="177" customWidth="1"/>
    <col min="14118" max="14118" width="0.5703125" style="177" customWidth="1"/>
    <col min="14119" max="14119" width="2.140625" style="177" customWidth="1"/>
    <col min="14120" max="14120" width="0.5703125" style="177" customWidth="1"/>
    <col min="14121" max="14121" width="2.140625" style="177" customWidth="1"/>
    <col min="14122" max="14122" width="0.5703125" style="177" customWidth="1"/>
    <col min="14123" max="14123" width="2.140625" style="177" customWidth="1"/>
    <col min="14124" max="14124" width="0.5703125" style="177" customWidth="1"/>
    <col min="14125" max="14125" width="2.140625" style="177" customWidth="1"/>
    <col min="14126" max="14126" width="0.5703125" style="177" customWidth="1"/>
    <col min="14127" max="14127" width="2.140625" style="177" customWidth="1"/>
    <col min="14128" max="14128" width="0.5703125" style="177" customWidth="1"/>
    <col min="14129" max="14129" width="2.140625" style="177" customWidth="1"/>
    <col min="14130" max="14130" width="0.5703125" style="177" customWidth="1"/>
    <col min="14131" max="14131" width="2.140625" style="177" customWidth="1"/>
    <col min="14132" max="14133" width="0.5703125" style="177" customWidth="1"/>
    <col min="14134" max="14134" width="2.140625" style="177" customWidth="1"/>
    <col min="14135" max="14135" width="0.5703125" style="177" customWidth="1"/>
    <col min="14136" max="14136" width="2.140625" style="177" customWidth="1"/>
    <col min="14137" max="14137" width="0.5703125" style="177" customWidth="1"/>
    <col min="14138" max="14138" width="2.140625" style="177" customWidth="1"/>
    <col min="14139" max="14139" width="0.5703125" style="177" customWidth="1"/>
    <col min="14140" max="14140" width="2.140625" style="177" customWidth="1"/>
    <col min="14141" max="14141" width="0.5703125" style="177" customWidth="1"/>
    <col min="14142" max="14142" width="2.140625" style="177" customWidth="1"/>
    <col min="14143" max="14143" width="0.5703125" style="177" customWidth="1"/>
    <col min="14144" max="14144" width="2.140625" style="177" customWidth="1"/>
    <col min="14145" max="14145" width="0.5703125" style="177" customWidth="1"/>
    <col min="14146" max="14146" width="2.140625" style="177" customWidth="1"/>
    <col min="14147" max="14147" width="0.5703125" style="177" customWidth="1"/>
    <col min="14148" max="14148" width="2.140625" style="177" customWidth="1"/>
    <col min="14149" max="14149" width="0.5703125" style="177" customWidth="1"/>
    <col min="14150" max="14150" width="2.140625" style="177" customWidth="1"/>
    <col min="14151" max="14151" width="0.5703125" style="177" customWidth="1"/>
    <col min="14152" max="14152" width="2.140625" style="177" customWidth="1"/>
    <col min="14153" max="14153" width="0.5703125" style="177" customWidth="1"/>
    <col min="14154" max="14154" width="2.140625" style="177" customWidth="1"/>
    <col min="14155" max="14155" width="0.5703125" style="177" customWidth="1"/>
    <col min="14156" max="14156" width="2.140625" style="177" customWidth="1"/>
    <col min="14157" max="14157" width="0.5703125" style="177" customWidth="1"/>
    <col min="14158" max="14158" width="2.140625" style="177" customWidth="1"/>
    <col min="14159" max="14159" width="0.5703125" style="177" customWidth="1"/>
    <col min="14160" max="14160" width="2.140625" style="177" customWidth="1"/>
    <col min="14161" max="14161" width="0.5703125" style="177" customWidth="1"/>
    <col min="14162" max="14162" width="2.140625" style="177" customWidth="1"/>
    <col min="14163" max="14163" width="0.5703125" style="177" customWidth="1"/>
    <col min="14164" max="14164" width="2.140625" style="177" customWidth="1"/>
    <col min="14165" max="14165" width="0.5703125" style="177" customWidth="1"/>
    <col min="14166" max="14166" width="1.7109375" style="177" customWidth="1"/>
    <col min="14167" max="14336" width="9.140625" style="177"/>
    <col min="14337" max="14337" width="0.7109375" style="177" customWidth="1"/>
    <col min="14338" max="14338" width="0.42578125" style="177" customWidth="1"/>
    <col min="14339" max="14339" width="1.5703125" style="177" customWidth="1"/>
    <col min="14340" max="14340" width="0.28515625" style="177" customWidth="1"/>
    <col min="14341" max="14341" width="3.42578125" style="177" customWidth="1"/>
    <col min="14342" max="14342" width="0.5703125" style="177" customWidth="1"/>
    <col min="14343" max="14362" width="0.7109375" style="177" customWidth="1"/>
    <col min="14363" max="14363" width="0.5703125" style="177" customWidth="1"/>
    <col min="14364" max="14364" width="3.42578125" style="177" customWidth="1"/>
    <col min="14365" max="14365" width="0.5703125" style="177" customWidth="1"/>
    <col min="14366" max="14366" width="0.7109375" style="177" customWidth="1"/>
    <col min="14367" max="14367" width="2.140625" style="177" customWidth="1"/>
    <col min="14368" max="14368" width="0.5703125" style="177" customWidth="1"/>
    <col min="14369" max="14369" width="2.140625" style="177" customWidth="1"/>
    <col min="14370" max="14370" width="0.5703125" style="177" customWidth="1"/>
    <col min="14371" max="14371" width="2.140625" style="177" customWidth="1"/>
    <col min="14372" max="14372" width="0.5703125" style="177" customWidth="1"/>
    <col min="14373" max="14373" width="2.140625" style="177" customWidth="1"/>
    <col min="14374" max="14374" width="0.5703125" style="177" customWidth="1"/>
    <col min="14375" max="14375" width="2.140625" style="177" customWidth="1"/>
    <col min="14376" max="14376" width="0.5703125" style="177" customWidth="1"/>
    <col min="14377" max="14377" width="2.140625" style="177" customWidth="1"/>
    <col min="14378" max="14378" width="0.5703125" style="177" customWidth="1"/>
    <col min="14379" max="14379" width="2.140625" style="177" customWidth="1"/>
    <col min="14380" max="14380" width="0.5703125" style="177" customWidth="1"/>
    <col min="14381" max="14381" width="2.140625" style="177" customWidth="1"/>
    <col min="14382" max="14382" width="0.5703125" style="177" customWidth="1"/>
    <col min="14383" max="14383" width="2.140625" style="177" customWidth="1"/>
    <col min="14384" max="14384" width="0.5703125" style="177" customWidth="1"/>
    <col min="14385" max="14385" width="2.140625" style="177" customWidth="1"/>
    <col min="14386" max="14386" width="0.5703125" style="177" customWidth="1"/>
    <col min="14387" max="14387" width="2.140625" style="177" customWidth="1"/>
    <col min="14388" max="14389" width="0.5703125" style="177" customWidth="1"/>
    <col min="14390" max="14390" width="2.140625" style="177" customWidth="1"/>
    <col min="14391" max="14391" width="0.5703125" style="177" customWidth="1"/>
    <col min="14392" max="14392" width="2.140625" style="177" customWidth="1"/>
    <col min="14393" max="14393" width="0.5703125" style="177" customWidth="1"/>
    <col min="14394" max="14394" width="2.140625" style="177" customWidth="1"/>
    <col min="14395" max="14395" width="0.5703125" style="177" customWidth="1"/>
    <col min="14396" max="14396" width="2.140625" style="177" customWidth="1"/>
    <col min="14397" max="14397" width="0.5703125" style="177" customWidth="1"/>
    <col min="14398" max="14398" width="2.140625" style="177" customWidth="1"/>
    <col min="14399" max="14399" width="0.5703125" style="177" customWidth="1"/>
    <col min="14400" max="14400" width="2.140625" style="177" customWidth="1"/>
    <col min="14401" max="14401" width="0.5703125" style="177" customWidth="1"/>
    <col min="14402" max="14402" width="2.140625" style="177" customWidth="1"/>
    <col min="14403" max="14403" width="0.5703125" style="177" customWidth="1"/>
    <col min="14404" max="14404" width="2.140625" style="177" customWidth="1"/>
    <col min="14405" max="14405" width="0.5703125" style="177" customWidth="1"/>
    <col min="14406" max="14406" width="2.140625" style="177" customWidth="1"/>
    <col min="14407" max="14407" width="0.5703125" style="177" customWidth="1"/>
    <col min="14408" max="14408" width="2.140625" style="177" customWidth="1"/>
    <col min="14409" max="14409" width="0.5703125" style="177" customWidth="1"/>
    <col min="14410" max="14410" width="2.140625" style="177" customWidth="1"/>
    <col min="14411" max="14411" width="0.5703125" style="177" customWidth="1"/>
    <col min="14412" max="14412" width="2.140625" style="177" customWidth="1"/>
    <col min="14413" max="14413" width="0.5703125" style="177" customWidth="1"/>
    <col min="14414" max="14414" width="2.140625" style="177" customWidth="1"/>
    <col min="14415" max="14415" width="0.5703125" style="177" customWidth="1"/>
    <col min="14416" max="14416" width="2.140625" style="177" customWidth="1"/>
    <col min="14417" max="14417" width="0.5703125" style="177" customWidth="1"/>
    <col min="14418" max="14418" width="2.140625" style="177" customWidth="1"/>
    <col min="14419" max="14419" width="0.5703125" style="177" customWidth="1"/>
    <col min="14420" max="14420" width="2.140625" style="177" customWidth="1"/>
    <col min="14421" max="14421" width="0.5703125" style="177" customWidth="1"/>
    <col min="14422" max="14422" width="1.7109375" style="177" customWidth="1"/>
    <col min="14423" max="14592" width="9.140625" style="177"/>
    <col min="14593" max="14593" width="0.7109375" style="177" customWidth="1"/>
    <col min="14594" max="14594" width="0.42578125" style="177" customWidth="1"/>
    <col min="14595" max="14595" width="1.5703125" style="177" customWidth="1"/>
    <col min="14596" max="14596" width="0.28515625" style="177" customWidth="1"/>
    <col min="14597" max="14597" width="3.42578125" style="177" customWidth="1"/>
    <col min="14598" max="14598" width="0.5703125" style="177" customWidth="1"/>
    <col min="14599" max="14618" width="0.7109375" style="177" customWidth="1"/>
    <col min="14619" max="14619" width="0.5703125" style="177" customWidth="1"/>
    <col min="14620" max="14620" width="3.42578125" style="177" customWidth="1"/>
    <col min="14621" max="14621" width="0.5703125" style="177" customWidth="1"/>
    <col min="14622" max="14622" width="0.7109375" style="177" customWidth="1"/>
    <col min="14623" max="14623" width="2.140625" style="177" customWidth="1"/>
    <col min="14624" max="14624" width="0.5703125" style="177" customWidth="1"/>
    <col min="14625" max="14625" width="2.140625" style="177" customWidth="1"/>
    <col min="14626" max="14626" width="0.5703125" style="177" customWidth="1"/>
    <col min="14627" max="14627" width="2.140625" style="177" customWidth="1"/>
    <col min="14628" max="14628" width="0.5703125" style="177" customWidth="1"/>
    <col min="14629" max="14629" width="2.140625" style="177" customWidth="1"/>
    <col min="14630" max="14630" width="0.5703125" style="177" customWidth="1"/>
    <col min="14631" max="14631" width="2.140625" style="177" customWidth="1"/>
    <col min="14632" max="14632" width="0.5703125" style="177" customWidth="1"/>
    <col min="14633" max="14633" width="2.140625" style="177" customWidth="1"/>
    <col min="14634" max="14634" width="0.5703125" style="177" customWidth="1"/>
    <col min="14635" max="14635" width="2.140625" style="177" customWidth="1"/>
    <col min="14636" max="14636" width="0.5703125" style="177" customWidth="1"/>
    <col min="14637" max="14637" width="2.140625" style="177" customWidth="1"/>
    <col min="14638" max="14638" width="0.5703125" style="177" customWidth="1"/>
    <col min="14639" max="14639" width="2.140625" style="177" customWidth="1"/>
    <col min="14640" max="14640" width="0.5703125" style="177" customWidth="1"/>
    <col min="14641" max="14641" width="2.140625" style="177" customWidth="1"/>
    <col min="14642" max="14642" width="0.5703125" style="177" customWidth="1"/>
    <col min="14643" max="14643" width="2.140625" style="177" customWidth="1"/>
    <col min="14644" max="14645" width="0.5703125" style="177" customWidth="1"/>
    <col min="14646" max="14646" width="2.140625" style="177" customWidth="1"/>
    <col min="14647" max="14647" width="0.5703125" style="177" customWidth="1"/>
    <col min="14648" max="14648" width="2.140625" style="177" customWidth="1"/>
    <col min="14649" max="14649" width="0.5703125" style="177" customWidth="1"/>
    <col min="14650" max="14650" width="2.140625" style="177" customWidth="1"/>
    <col min="14651" max="14651" width="0.5703125" style="177" customWidth="1"/>
    <col min="14652" max="14652" width="2.140625" style="177" customWidth="1"/>
    <col min="14653" max="14653" width="0.5703125" style="177" customWidth="1"/>
    <col min="14654" max="14654" width="2.140625" style="177" customWidth="1"/>
    <col min="14655" max="14655" width="0.5703125" style="177" customWidth="1"/>
    <col min="14656" max="14656" width="2.140625" style="177" customWidth="1"/>
    <col min="14657" max="14657" width="0.5703125" style="177" customWidth="1"/>
    <col min="14658" max="14658" width="2.140625" style="177" customWidth="1"/>
    <col min="14659" max="14659" width="0.5703125" style="177" customWidth="1"/>
    <col min="14660" max="14660" width="2.140625" style="177" customWidth="1"/>
    <col min="14661" max="14661" width="0.5703125" style="177" customWidth="1"/>
    <col min="14662" max="14662" width="2.140625" style="177" customWidth="1"/>
    <col min="14663" max="14663" width="0.5703125" style="177" customWidth="1"/>
    <col min="14664" max="14664" width="2.140625" style="177" customWidth="1"/>
    <col min="14665" max="14665" width="0.5703125" style="177" customWidth="1"/>
    <col min="14666" max="14666" width="2.140625" style="177" customWidth="1"/>
    <col min="14667" max="14667" width="0.5703125" style="177" customWidth="1"/>
    <col min="14668" max="14668" width="2.140625" style="177" customWidth="1"/>
    <col min="14669" max="14669" width="0.5703125" style="177" customWidth="1"/>
    <col min="14670" max="14670" width="2.140625" style="177" customWidth="1"/>
    <col min="14671" max="14671" width="0.5703125" style="177" customWidth="1"/>
    <col min="14672" max="14672" width="2.140625" style="177" customWidth="1"/>
    <col min="14673" max="14673" width="0.5703125" style="177" customWidth="1"/>
    <col min="14674" max="14674" width="2.140625" style="177" customWidth="1"/>
    <col min="14675" max="14675" width="0.5703125" style="177" customWidth="1"/>
    <col min="14676" max="14676" width="2.140625" style="177" customWidth="1"/>
    <col min="14677" max="14677" width="0.5703125" style="177" customWidth="1"/>
    <col min="14678" max="14678" width="1.7109375" style="177" customWidth="1"/>
    <col min="14679" max="14848" width="9.140625" style="177"/>
    <col min="14849" max="14849" width="0.7109375" style="177" customWidth="1"/>
    <col min="14850" max="14850" width="0.42578125" style="177" customWidth="1"/>
    <col min="14851" max="14851" width="1.5703125" style="177" customWidth="1"/>
    <col min="14852" max="14852" width="0.28515625" style="177" customWidth="1"/>
    <col min="14853" max="14853" width="3.42578125" style="177" customWidth="1"/>
    <col min="14854" max="14854" width="0.5703125" style="177" customWidth="1"/>
    <col min="14855" max="14874" width="0.7109375" style="177" customWidth="1"/>
    <col min="14875" max="14875" width="0.5703125" style="177" customWidth="1"/>
    <col min="14876" max="14876" width="3.42578125" style="177" customWidth="1"/>
    <col min="14877" max="14877" width="0.5703125" style="177" customWidth="1"/>
    <col min="14878" max="14878" width="0.7109375" style="177" customWidth="1"/>
    <col min="14879" max="14879" width="2.140625" style="177" customWidth="1"/>
    <col min="14880" max="14880" width="0.5703125" style="177" customWidth="1"/>
    <col min="14881" max="14881" width="2.140625" style="177" customWidth="1"/>
    <col min="14882" max="14882" width="0.5703125" style="177" customWidth="1"/>
    <col min="14883" max="14883" width="2.140625" style="177" customWidth="1"/>
    <col min="14884" max="14884" width="0.5703125" style="177" customWidth="1"/>
    <col min="14885" max="14885" width="2.140625" style="177" customWidth="1"/>
    <col min="14886" max="14886" width="0.5703125" style="177" customWidth="1"/>
    <col min="14887" max="14887" width="2.140625" style="177" customWidth="1"/>
    <col min="14888" max="14888" width="0.5703125" style="177" customWidth="1"/>
    <col min="14889" max="14889" width="2.140625" style="177" customWidth="1"/>
    <col min="14890" max="14890" width="0.5703125" style="177" customWidth="1"/>
    <col min="14891" max="14891" width="2.140625" style="177" customWidth="1"/>
    <col min="14892" max="14892" width="0.5703125" style="177" customWidth="1"/>
    <col min="14893" max="14893" width="2.140625" style="177" customWidth="1"/>
    <col min="14894" max="14894" width="0.5703125" style="177" customWidth="1"/>
    <col min="14895" max="14895" width="2.140625" style="177" customWidth="1"/>
    <col min="14896" max="14896" width="0.5703125" style="177" customWidth="1"/>
    <col min="14897" max="14897" width="2.140625" style="177" customWidth="1"/>
    <col min="14898" max="14898" width="0.5703125" style="177" customWidth="1"/>
    <col min="14899" max="14899" width="2.140625" style="177" customWidth="1"/>
    <col min="14900" max="14901" width="0.5703125" style="177" customWidth="1"/>
    <col min="14902" max="14902" width="2.140625" style="177" customWidth="1"/>
    <col min="14903" max="14903" width="0.5703125" style="177" customWidth="1"/>
    <col min="14904" max="14904" width="2.140625" style="177" customWidth="1"/>
    <col min="14905" max="14905" width="0.5703125" style="177" customWidth="1"/>
    <col min="14906" max="14906" width="2.140625" style="177" customWidth="1"/>
    <col min="14907" max="14907" width="0.5703125" style="177" customWidth="1"/>
    <col min="14908" max="14908" width="2.140625" style="177" customWidth="1"/>
    <col min="14909" max="14909" width="0.5703125" style="177" customWidth="1"/>
    <col min="14910" max="14910" width="2.140625" style="177" customWidth="1"/>
    <col min="14911" max="14911" width="0.5703125" style="177" customWidth="1"/>
    <col min="14912" max="14912" width="2.140625" style="177" customWidth="1"/>
    <col min="14913" max="14913" width="0.5703125" style="177" customWidth="1"/>
    <col min="14914" max="14914" width="2.140625" style="177" customWidth="1"/>
    <col min="14915" max="14915" width="0.5703125" style="177" customWidth="1"/>
    <col min="14916" max="14916" width="2.140625" style="177" customWidth="1"/>
    <col min="14917" max="14917" width="0.5703125" style="177" customWidth="1"/>
    <col min="14918" max="14918" width="2.140625" style="177" customWidth="1"/>
    <col min="14919" max="14919" width="0.5703125" style="177" customWidth="1"/>
    <col min="14920" max="14920" width="2.140625" style="177" customWidth="1"/>
    <col min="14921" max="14921" width="0.5703125" style="177" customWidth="1"/>
    <col min="14922" max="14922" width="2.140625" style="177" customWidth="1"/>
    <col min="14923" max="14923" width="0.5703125" style="177" customWidth="1"/>
    <col min="14924" max="14924" width="2.140625" style="177" customWidth="1"/>
    <col min="14925" max="14925" width="0.5703125" style="177" customWidth="1"/>
    <col min="14926" max="14926" width="2.140625" style="177" customWidth="1"/>
    <col min="14927" max="14927" width="0.5703125" style="177" customWidth="1"/>
    <col min="14928" max="14928" width="2.140625" style="177" customWidth="1"/>
    <col min="14929" max="14929" width="0.5703125" style="177" customWidth="1"/>
    <col min="14930" max="14930" width="2.140625" style="177" customWidth="1"/>
    <col min="14931" max="14931" width="0.5703125" style="177" customWidth="1"/>
    <col min="14932" max="14932" width="2.140625" style="177" customWidth="1"/>
    <col min="14933" max="14933" width="0.5703125" style="177" customWidth="1"/>
    <col min="14934" max="14934" width="1.7109375" style="177" customWidth="1"/>
    <col min="14935" max="15104" width="9.140625" style="177"/>
    <col min="15105" max="15105" width="0.7109375" style="177" customWidth="1"/>
    <col min="15106" max="15106" width="0.42578125" style="177" customWidth="1"/>
    <col min="15107" max="15107" width="1.5703125" style="177" customWidth="1"/>
    <col min="15108" max="15108" width="0.28515625" style="177" customWidth="1"/>
    <col min="15109" max="15109" width="3.42578125" style="177" customWidth="1"/>
    <col min="15110" max="15110" width="0.5703125" style="177" customWidth="1"/>
    <col min="15111" max="15130" width="0.7109375" style="177" customWidth="1"/>
    <col min="15131" max="15131" width="0.5703125" style="177" customWidth="1"/>
    <col min="15132" max="15132" width="3.42578125" style="177" customWidth="1"/>
    <col min="15133" max="15133" width="0.5703125" style="177" customWidth="1"/>
    <col min="15134" max="15134" width="0.7109375" style="177" customWidth="1"/>
    <col min="15135" max="15135" width="2.140625" style="177" customWidth="1"/>
    <col min="15136" max="15136" width="0.5703125" style="177" customWidth="1"/>
    <col min="15137" max="15137" width="2.140625" style="177" customWidth="1"/>
    <col min="15138" max="15138" width="0.5703125" style="177" customWidth="1"/>
    <col min="15139" max="15139" width="2.140625" style="177" customWidth="1"/>
    <col min="15140" max="15140" width="0.5703125" style="177" customWidth="1"/>
    <col min="15141" max="15141" width="2.140625" style="177" customWidth="1"/>
    <col min="15142" max="15142" width="0.5703125" style="177" customWidth="1"/>
    <col min="15143" max="15143" width="2.140625" style="177" customWidth="1"/>
    <col min="15144" max="15144" width="0.5703125" style="177" customWidth="1"/>
    <col min="15145" max="15145" width="2.140625" style="177" customWidth="1"/>
    <col min="15146" max="15146" width="0.5703125" style="177" customWidth="1"/>
    <col min="15147" max="15147" width="2.140625" style="177" customWidth="1"/>
    <col min="15148" max="15148" width="0.5703125" style="177" customWidth="1"/>
    <col min="15149" max="15149" width="2.140625" style="177" customWidth="1"/>
    <col min="15150" max="15150" width="0.5703125" style="177" customWidth="1"/>
    <col min="15151" max="15151" width="2.140625" style="177" customWidth="1"/>
    <col min="15152" max="15152" width="0.5703125" style="177" customWidth="1"/>
    <col min="15153" max="15153" width="2.140625" style="177" customWidth="1"/>
    <col min="15154" max="15154" width="0.5703125" style="177" customWidth="1"/>
    <col min="15155" max="15155" width="2.140625" style="177" customWidth="1"/>
    <col min="15156" max="15157" width="0.5703125" style="177" customWidth="1"/>
    <col min="15158" max="15158" width="2.140625" style="177" customWidth="1"/>
    <col min="15159" max="15159" width="0.5703125" style="177" customWidth="1"/>
    <col min="15160" max="15160" width="2.140625" style="177" customWidth="1"/>
    <col min="15161" max="15161" width="0.5703125" style="177" customWidth="1"/>
    <col min="15162" max="15162" width="2.140625" style="177" customWidth="1"/>
    <col min="15163" max="15163" width="0.5703125" style="177" customWidth="1"/>
    <col min="15164" max="15164" width="2.140625" style="177" customWidth="1"/>
    <col min="15165" max="15165" width="0.5703125" style="177" customWidth="1"/>
    <col min="15166" max="15166" width="2.140625" style="177" customWidth="1"/>
    <col min="15167" max="15167" width="0.5703125" style="177" customWidth="1"/>
    <col min="15168" max="15168" width="2.140625" style="177" customWidth="1"/>
    <col min="15169" max="15169" width="0.5703125" style="177" customWidth="1"/>
    <col min="15170" max="15170" width="2.140625" style="177" customWidth="1"/>
    <col min="15171" max="15171" width="0.5703125" style="177" customWidth="1"/>
    <col min="15172" max="15172" width="2.140625" style="177" customWidth="1"/>
    <col min="15173" max="15173" width="0.5703125" style="177" customWidth="1"/>
    <col min="15174" max="15174" width="2.140625" style="177" customWidth="1"/>
    <col min="15175" max="15175" width="0.5703125" style="177" customWidth="1"/>
    <col min="15176" max="15176" width="2.140625" style="177" customWidth="1"/>
    <col min="15177" max="15177" width="0.5703125" style="177" customWidth="1"/>
    <col min="15178" max="15178" width="2.140625" style="177" customWidth="1"/>
    <col min="15179" max="15179" width="0.5703125" style="177" customWidth="1"/>
    <col min="15180" max="15180" width="2.140625" style="177" customWidth="1"/>
    <col min="15181" max="15181" width="0.5703125" style="177" customWidth="1"/>
    <col min="15182" max="15182" width="2.140625" style="177" customWidth="1"/>
    <col min="15183" max="15183" width="0.5703125" style="177" customWidth="1"/>
    <col min="15184" max="15184" width="2.140625" style="177" customWidth="1"/>
    <col min="15185" max="15185" width="0.5703125" style="177" customWidth="1"/>
    <col min="15186" max="15186" width="2.140625" style="177" customWidth="1"/>
    <col min="15187" max="15187" width="0.5703125" style="177" customWidth="1"/>
    <col min="15188" max="15188" width="2.140625" style="177" customWidth="1"/>
    <col min="15189" max="15189" width="0.5703125" style="177" customWidth="1"/>
    <col min="15190" max="15190" width="1.7109375" style="177" customWidth="1"/>
    <col min="15191" max="15360" width="9.140625" style="177"/>
    <col min="15361" max="15361" width="0.7109375" style="177" customWidth="1"/>
    <col min="15362" max="15362" width="0.42578125" style="177" customWidth="1"/>
    <col min="15363" max="15363" width="1.5703125" style="177" customWidth="1"/>
    <col min="15364" max="15364" width="0.28515625" style="177" customWidth="1"/>
    <col min="15365" max="15365" width="3.42578125" style="177" customWidth="1"/>
    <col min="15366" max="15366" width="0.5703125" style="177" customWidth="1"/>
    <col min="15367" max="15386" width="0.7109375" style="177" customWidth="1"/>
    <col min="15387" max="15387" width="0.5703125" style="177" customWidth="1"/>
    <col min="15388" max="15388" width="3.42578125" style="177" customWidth="1"/>
    <col min="15389" max="15389" width="0.5703125" style="177" customWidth="1"/>
    <col min="15390" max="15390" width="0.7109375" style="177" customWidth="1"/>
    <col min="15391" max="15391" width="2.140625" style="177" customWidth="1"/>
    <col min="15392" max="15392" width="0.5703125" style="177" customWidth="1"/>
    <col min="15393" max="15393" width="2.140625" style="177" customWidth="1"/>
    <col min="15394" max="15394" width="0.5703125" style="177" customWidth="1"/>
    <col min="15395" max="15395" width="2.140625" style="177" customWidth="1"/>
    <col min="15396" max="15396" width="0.5703125" style="177" customWidth="1"/>
    <col min="15397" max="15397" width="2.140625" style="177" customWidth="1"/>
    <col min="15398" max="15398" width="0.5703125" style="177" customWidth="1"/>
    <col min="15399" max="15399" width="2.140625" style="177" customWidth="1"/>
    <col min="15400" max="15400" width="0.5703125" style="177" customWidth="1"/>
    <col min="15401" max="15401" width="2.140625" style="177" customWidth="1"/>
    <col min="15402" max="15402" width="0.5703125" style="177" customWidth="1"/>
    <col min="15403" max="15403" width="2.140625" style="177" customWidth="1"/>
    <col min="15404" max="15404" width="0.5703125" style="177" customWidth="1"/>
    <col min="15405" max="15405" width="2.140625" style="177" customWidth="1"/>
    <col min="15406" max="15406" width="0.5703125" style="177" customWidth="1"/>
    <col min="15407" max="15407" width="2.140625" style="177" customWidth="1"/>
    <col min="15408" max="15408" width="0.5703125" style="177" customWidth="1"/>
    <col min="15409" max="15409" width="2.140625" style="177" customWidth="1"/>
    <col min="15410" max="15410" width="0.5703125" style="177" customWidth="1"/>
    <col min="15411" max="15411" width="2.140625" style="177" customWidth="1"/>
    <col min="15412" max="15413" width="0.5703125" style="177" customWidth="1"/>
    <col min="15414" max="15414" width="2.140625" style="177" customWidth="1"/>
    <col min="15415" max="15415" width="0.5703125" style="177" customWidth="1"/>
    <col min="15416" max="15416" width="2.140625" style="177" customWidth="1"/>
    <col min="15417" max="15417" width="0.5703125" style="177" customWidth="1"/>
    <col min="15418" max="15418" width="2.140625" style="177" customWidth="1"/>
    <col min="15419" max="15419" width="0.5703125" style="177" customWidth="1"/>
    <col min="15420" max="15420" width="2.140625" style="177" customWidth="1"/>
    <col min="15421" max="15421" width="0.5703125" style="177" customWidth="1"/>
    <col min="15422" max="15422" width="2.140625" style="177" customWidth="1"/>
    <col min="15423" max="15423" width="0.5703125" style="177" customWidth="1"/>
    <col min="15424" max="15424" width="2.140625" style="177" customWidth="1"/>
    <col min="15425" max="15425" width="0.5703125" style="177" customWidth="1"/>
    <col min="15426" max="15426" width="2.140625" style="177" customWidth="1"/>
    <col min="15427" max="15427" width="0.5703125" style="177" customWidth="1"/>
    <col min="15428" max="15428" width="2.140625" style="177" customWidth="1"/>
    <col min="15429" max="15429" width="0.5703125" style="177" customWidth="1"/>
    <col min="15430" max="15430" width="2.140625" style="177" customWidth="1"/>
    <col min="15431" max="15431" width="0.5703125" style="177" customWidth="1"/>
    <col min="15432" max="15432" width="2.140625" style="177" customWidth="1"/>
    <col min="15433" max="15433" width="0.5703125" style="177" customWidth="1"/>
    <col min="15434" max="15434" width="2.140625" style="177" customWidth="1"/>
    <col min="15435" max="15435" width="0.5703125" style="177" customWidth="1"/>
    <col min="15436" max="15436" width="2.140625" style="177" customWidth="1"/>
    <col min="15437" max="15437" width="0.5703125" style="177" customWidth="1"/>
    <col min="15438" max="15438" width="2.140625" style="177" customWidth="1"/>
    <col min="15439" max="15439" width="0.5703125" style="177" customWidth="1"/>
    <col min="15440" max="15440" width="2.140625" style="177" customWidth="1"/>
    <col min="15441" max="15441" width="0.5703125" style="177" customWidth="1"/>
    <col min="15442" max="15442" width="2.140625" style="177" customWidth="1"/>
    <col min="15443" max="15443" width="0.5703125" style="177" customWidth="1"/>
    <col min="15444" max="15444" width="2.140625" style="177" customWidth="1"/>
    <col min="15445" max="15445" width="0.5703125" style="177" customWidth="1"/>
    <col min="15446" max="15446" width="1.7109375" style="177" customWidth="1"/>
    <col min="15447" max="15616" width="9.140625" style="177"/>
    <col min="15617" max="15617" width="0.7109375" style="177" customWidth="1"/>
    <col min="15618" max="15618" width="0.42578125" style="177" customWidth="1"/>
    <col min="15619" max="15619" width="1.5703125" style="177" customWidth="1"/>
    <col min="15620" max="15620" width="0.28515625" style="177" customWidth="1"/>
    <col min="15621" max="15621" width="3.42578125" style="177" customWidth="1"/>
    <col min="15622" max="15622" width="0.5703125" style="177" customWidth="1"/>
    <col min="15623" max="15642" width="0.7109375" style="177" customWidth="1"/>
    <col min="15643" max="15643" width="0.5703125" style="177" customWidth="1"/>
    <col min="15644" max="15644" width="3.42578125" style="177" customWidth="1"/>
    <col min="15645" max="15645" width="0.5703125" style="177" customWidth="1"/>
    <col min="15646" max="15646" width="0.7109375" style="177" customWidth="1"/>
    <col min="15647" max="15647" width="2.140625" style="177" customWidth="1"/>
    <col min="15648" max="15648" width="0.5703125" style="177" customWidth="1"/>
    <col min="15649" max="15649" width="2.140625" style="177" customWidth="1"/>
    <col min="15650" max="15650" width="0.5703125" style="177" customWidth="1"/>
    <col min="15651" max="15651" width="2.140625" style="177" customWidth="1"/>
    <col min="15652" max="15652" width="0.5703125" style="177" customWidth="1"/>
    <col min="15653" max="15653" width="2.140625" style="177" customWidth="1"/>
    <col min="15654" max="15654" width="0.5703125" style="177" customWidth="1"/>
    <col min="15655" max="15655" width="2.140625" style="177" customWidth="1"/>
    <col min="15656" max="15656" width="0.5703125" style="177" customWidth="1"/>
    <col min="15657" max="15657" width="2.140625" style="177" customWidth="1"/>
    <col min="15658" max="15658" width="0.5703125" style="177" customWidth="1"/>
    <col min="15659" max="15659" width="2.140625" style="177" customWidth="1"/>
    <col min="15660" max="15660" width="0.5703125" style="177" customWidth="1"/>
    <col min="15661" max="15661" width="2.140625" style="177" customWidth="1"/>
    <col min="15662" max="15662" width="0.5703125" style="177" customWidth="1"/>
    <col min="15663" max="15663" width="2.140625" style="177" customWidth="1"/>
    <col min="15664" max="15664" width="0.5703125" style="177" customWidth="1"/>
    <col min="15665" max="15665" width="2.140625" style="177" customWidth="1"/>
    <col min="15666" max="15666" width="0.5703125" style="177" customWidth="1"/>
    <col min="15667" max="15667" width="2.140625" style="177" customWidth="1"/>
    <col min="15668" max="15669" width="0.5703125" style="177" customWidth="1"/>
    <col min="15670" max="15670" width="2.140625" style="177" customWidth="1"/>
    <col min="15671" max="15671" width="0.5703125" style="177" customWidth="1"/>
    <col min="15672" max="15672" width="2.140625" style="177" customWidth="1"/>
    <col min="15673" max="15673" width="0.5703125" style="177" customWidth="1"/>
    <col min="15674" max="15674" width="2.140625" style="177" customWidth="1"/>
    <col min="15675" max="15675" width="0.5703125" style="177" customWidth="1"/>
    <col min="15676" max="15676" width="2.140625" style="177" customWidth="1"/>
    <col min="15677" max="15677" width="0.5703125" style="177" customWidth="1"/>
    <col min="15678" max="15678" width="2.140625" style="177" customWidth="1"/>
    <col min="15679" max="15679" width="0.5703125" style="177" customWidth="1"/>
    <col min="15680" max="15680" width="2.140625" style="177" customWidth="1"/>
    <col min="15681" max="15681" width="0.5703125" style="177" customWidth="1"/>
    <col min="15682" max="15682" width="2.140625" style="177" customWidth="1"/>
    <col min="15683" max="15683" width="0.5703125" style="177" customWidth="1"/>
    <col min="15684" max="15684" width="2.140625" style="177" customWidth="1"/>
    <col min="15685" max="15685" width="0.5703125" style="177" customWidth="1"/>
    <col min="15686" max="15686" width="2.140625" style="177" customWidth="1"/>
    <col min="15687" max="15687" width="0.5703125" style="177" customWidth="1"/>
    <col min="15688" max="15688" width="2.140625" style="177" customWidth="1"/>
    <col min="15689" max="15689" width="0.5703125" style="177" customWidth="1"/>
    <col min="15690" max="15690" width="2.140625" style="177" customWidth="1"/>
    <col min="15691" max="15691" width="0.5703125" style="177" customWidth="1"/>
    <col min="15692" max="15692" width="2.140625" style="177" customWidth="1"/>
    <col min="15693" max="15693" width="0.5703125" style="177" customWidth="1"/>
    <col min="15694" max="15694" width="2.140625" style="177" customWidth="1"/>
    <col min="15695" max="15695" width="0.5703125" style="177" customWidth="1"/>
    <col min="15696" max="15696" width="2.140625" style="177" customWidth="1"/>
    <col min="15697" max="15697" width="0.5703125" style="177" customWidth="1"/>
    <col min="15698" max="15698" width="2.140625" style="177" customWidth="1"/>
    <col min="15699" max="15699" width="0.5703125" style="177" customWidth="1"/>
    <col min="15700" max="15700" width="2.140625" style="177" customWidth="1"/>
    <col min="15701" max="15701" width="0.5703125" style="177" customWidth="1"/>
    <col min="15702" max="15702" width="1.7109375" style="177" customWidth="1"/>
    <col min="15703" max="15872" width="9.140625" style="177"/>
    <col min="15873" max="15873" width="0.7109375" style="177" customWidth="1"/>
    <col min="15874" max="15874" width="0.42578125" style="177" customWidth="1"/>
    <col min="15875" max="15875" width="1.5703125" style="177" customWidth="1"/>
    <col min="15876" max="15876" width="0.28515625" style="177" customWidth="1"/>
    <col min="15877" max="15877" width="3.42578125" style="177" customWidth="1"/>
    <col min="15878" max="15878" width="0.5703125" style="177" customWidth="1"/>
    <col min="15879" max="15898" width="0.7109375" style="177" customWidth="1"/>
    <col min="15899" max="15899" width="0.5703125" style="177" customWidth="1"/>
    <col min="15900" max="15900" width="3.42578125" style="177" customWidth="1"/>
    <col min="15901" max="15901" width="0.5703125" style="177" customWidth="1"/>
    <col min="15902" max="15902" width="0.7109375" style="177" customWidth="1"/>
    <col min="15903" max="15903" width="2.140625" style="177" customWidth="1"/>
    <col min="15904" max="15904" width="0.5703125" style="177" customWidth="1"/>
    <col min="15905" max="15905" width="2.140625" style="177" customWidth="1"/>
    <col min="15906" max="15906" width="0.5703125" style="177" customWidth="1"/>
    <col min="15907" max="15907" width="2.140625" style="177" customWidth="1"/>
    <col min="15908" max="15908" width="0.5703125" style="177" customWidth="1"/>
    <col min="15909" max="15909" width="2.140625" style="177" customWidth="1"/>
    <col min="15910" max="15910" width="0.5703125" style="177" customWidth="1"/>
    <col min="15911" max="15911" width="2.140625" style="177" customWidth="1"/>
    <col min="15912" max="15912" width="0.5703125" style="177" customWidth="1"/>
    <col min="15913" max="15913" width="2.140625" style="177" customWidth="1"/>
    <col min="15914" max="15914" width="0.5703125" style="177" customWidth="1"/>
    <col min="15915" max="15915" width="2.140625" style="177" customWidth="1"/>
    <col min="15916" max="15916" width="0.5703125" style="177" customWidth="1"/>
    <col min="15917" max="15917" width="2.140625" style="177" customWidth="1"/>
    <col min="15918" max="15918" width="0.5703125" style="177" customWidth="1"/>
    <col min="15919" max="15919" width="2.140625" style="177" customWidth="1"/>
    <col min="15920" max="15920" width="0.5703125" style="177" customWidth="1"/>
    <col min="15921" max="15921" width="2.140625" style="177" customWidth="1"/>
    <col min="15922" max="15922" width="0.5703125" style="177" customWidth="1"/>
    <col min="15923" max="15923" width="2.140625" style="177" customWidth="1"/>
    <col min="15924" max="15925" width="0.5703125" style="177" customWidth="1"/>
    <col min="15926" max="15926" width="2.140625" style="177" customWidth="1"/>
    <col min="15927" max="15927" width="0.5703125" style="177" customWidth="1"/>
    <col min="15928" max="15928" width="2.140625" style="177" customWidth="1"/>
    <col min="15929" max="15929" width="0.5703125" style="177" customWidth="1"/>
    <col min="15930" max="15930" width="2.140625" style="177" customWidth="1"/>
    <col min="15931" max="15931" width="0.5703125" style="177" customWidth="1"/>
    <col min="15932" max="15932" width="2.140625" style="177" customWidth="1"/>
    <col min="15933" max="15933" width="0.5703125" style="177" customWidth="1"/>
    <col min="15934" max="15934" width="2.140625" style="177" customWidth="1"/>
    <col min="15935" max="15935" width="0.5703125" style="177" customWidth="1"/>
    <col min="15936" max="15936" width="2.140625" style="177" customWidth="1"/>
    <col min="15937" max="15937" width="0.5703125" style="177" customWidth="1"/>
    <col min="15938" max="15938" width="2.140625" style="177" customWidth="1"/>
    <col min="15939" max="15939" width="0.5703125" style="177" customWidth="1"/>
    <col min="15940" max="15940" width="2.140625" style="177" customWidth="1"/>
    <col min="15941" max="15941" width="0.5703125" style="177" customWidth="1"/>
    <col min="15942" max="15942" width="2.140625" style="177" customWidth="1"/>
    <col min="15943" max="15943" width="0.5703125" style="177" customWidth="1"/>
    <col min="15944" max="15944" width="2.140625" style="177" customWidth="1"/>
    <col min="15945" max="15945" width="0.5703125" style="177" customWidth="1"/>
    <col min="15946" max="15946" width="2.140625" style="177" customWidth="1"/>
    <col min="15947" max="15947" width="0.5703125" style="177" customWidth="1"/>
    <col min="15948" max="15948" width="2.140625" style="177" customWidth="1"/>
    <col min="15949" max="15949" width="0.5703125" style="177" customWidth="1"/>
    <col min="15950" max="15950" width="2.140625" style="177" customWidth="1"/>
    <col min="15951" max="15951" width="0.5703125" style="177" customWidth="1"/>
    <col min="15952" max="15952" width="2.140625" style="177" customWidth="1"/>
    <col min="15953" max="15953" width="0.5703125" style="177" customWidth="1"/>
    <col min="15954" max="15954" width="2.140625" style="177" customWidth="1"/>
    <col min="15955" max="15955" width="0.5703125" style="177" customWidth="1"/>
    <col min="15956" max="15956" width="2.140625" style="177" customWidth="1"/>
    <col min="15957" max="15957" width="0.5703125" style="177" customWidth="1"/>
    <col min="15958" max="15958" width="1.7109375" style="177" customWidth="1"/>
    <col min="15959" max="16128" width="9.140625" style="177"/>
    <col min="16129" max="16129" width="0.7109375" style="177" customWidth="1"/>
    <col min="16130" max="16130" width="0.42578125" style="177" customWidth="1"/>
    <col min="16131" max="16131" width="1.5703125" style="177" customWidth="1"/>
    <col min="16132" max="16132" width="0.28515625" style="177" customWidth="1"/>
    <col min="16133" max="16133" width="3.42578125" style="177" customWidth="1"/>
    <col min="16134" max="16134" width="0.5703125" style="177" customWidth="1"/>
    <col min="16135" max="16154" width="0.7109375" style="177" customWidth="1"/>
    <col min="16155" max="16155" width="0.5703125" style="177" customWidth="1"/>
    <col min="16156" max="16156" width="3.42578125" style="177" customWidth="1"/>
    <col min="16157" max="16157" width="0.5703125" style="177" customWidth="1"/>
    <col min="16158" max="16158" width="0.7109375" style="177" customWidth="1"/>
    <col min="16159" max="16159" width="2.140625" style="177" customWidth="1"/>
    <col min="16160" max="16160" width="0.5703125" style="177" customWidth="1"/>
    <col min="16161" max="16161" width="2.140625" style="177" customWidth="1"/>
    <col min="16162" max="16162" width="0.5703125" style="177" customWidth="1"/>
    <col min="16163" max="16163" width="2.140625" style="177" customWidth="1"/>
    <col min="16164" max="16164" width="0.5703125" style="177" customWidth="1"/>
    <col min="16165" max="16165" width="2.140625" style="177" customWidth="1"/>
    <col min="16166" max="16166" width="0.5703125" style="177" customWidth="1"/>
    <col min="16167" max="16167" width="2.140625" style="177" customWidth="1"/>
    <col min="16168" max="16168" width="0.5703125" style="177" customWidth="1"/>
    <col min="16169" max="16169" width="2.140625" style="177" customWidth="1"/>
    <col min="16170" max="16170" width="0.5703125" style="177" customWidth="1"/>
    <col min="16171" max="16171" width="2.140625" style="177" customWidth="1"/>
    <col min="16172" max="16172" width="0.5703125" style="177" customWidth="1"/>
    <col min="16173" max="16173" width="2.140625" style="177" customWidth="1"/>
    <col min="16174" max="16174" width="0.5703125" style="177" customWidth="1"/>
    <col min="16175" max="16175" width="2.140625" style="177" customWidth="1"/>
    <col min="16176" max="16176" width="0.5703125" style="177" customWidth="1"/>
    <col min="16177" max="16177" width="2.140625" style="177" customWidth="1"/>
    <col min="16178" max="16178" width="0.5703125" style="177" customWidth="1"/>
    <col min="16179" max="16179" width="2.140625" style="177" customWidth="1"/>
    <col min="16180" max="16181" width="0.5703125" style="177" customWidth="1"/>
    <col min="16182" max="16182" width="2.140625" style="177" customWidth="1"/>
    <col min="16183" max="16183" width="0.5703125" style="177" customWidth="1"/>
    <col min="16184" max="16184" width="2.140625" style="177" customWidth="1"/>
    <col min="16185" max="16185" width="0.5703125" style="177" customWidth="1"/>
    <col min="16186" max="16186" width="2.140625" style="177" customWidth="1"/>
    <col min="16187" max="16187" width="0.5703125" style="177" customWidth="1"/>
    <col min="16188" max="16188" width="2.140625" style="177" customWidth="1"/>
    <col min="16189" max="16189" width="0.5703125" style="177" customWidth="1"/>
    <col min="16190" max="16190" width="2.140625" style="177" customWidth="1"/>
    <col min="16191" max="16191" width="0.5703125" style="177" customWidth="1"/>
    <col min="16192" max="16192" width="2.140625" style="177" customWidth="1"/>
    <col min="16193" max="16193" width="0.5703125" style="177" customWidth="1"/>
    <col min="16194" max="16194" width="2.140625" style="177" customWidth="1"/>
    <col min="16195" max="16195" width="0.5703125" style="177" customWidth="1"/>
    <col min="16196" max="16196" width="2.140625" style="177" customWidth="1"/>
    <col min="16197" max="16197" width="0.5703125" style="177" customWidth="1"/>
    <col min="16198" max="16198" width="2.140625" style="177" customWidth="1"/>
    <col min="16199" max="16199" width="0.5703125" style="177" customWidth="1"/>
    <col min="16200" max="16200" width="2.140625" style="177" customWidth="1"/>
    <col min="16201" max="16201" width="0.5703125" style="177" customWidth="1"/>
    <col min="16202" max="16202" width="2.140625" style="177" customWidth="1"/>
    <col min="16203" max="16203" width="0.5703125" style="177" customWidth="1"/>
    <col min="16204" max="16204" width="2.140625" style="177" customWidth="1"/>
    <col min="16205" max="16205" width="0.5703125" style="177" customWidth="1"/>
    <col min="16206" max="16206" width="2.140625" style="177" customWidth="1"/>
    <col min="16207" max="16207" width="0.5703125" style="177" customWidth="1"/>
    <col min="16208" max="16208" width="2.140625" style="177" customWidth="1"/>
    <col min="16209" max="16209" width="0.5703125" style="177" customWidth="1"/>
    <col min="16210" max="16210" width="2.140625" style="177" customWidth="1"/>
    <col min="16211" max="16211" width="0.5703125" style="177" customWidth="1"/>
    <col min="16212" max="16212" width="2.140625" style="177" customWidth="1"/>
    <col min="16213" max="16213" width="0.5703125" style="177" customWidth="1"/>
    <col min="16214" max="16214" width="1.7109375" style="177" customWidth="1"/>
    <col min="16215" max="16384" width="9.140625" style="177"/>
  </cols>
  <sheetData>
    <row r="1" spans="1:88" s="318" customFormat="1" ht="14.25" customHeight="1" thickBot="1">
      <c r="F1" s="51" t="s">
        <v>806</v>
      </c>
      <c r="G1" s="315"/>
      <c r="CJ1" s="177"/>
    </row>
    <row r="2" spans="1:88" ht="7.5" customHeight="1" thickTop="1">
      <c r="A2" s="173"/>
      <c r="B2" s="325"/>
      <c r="C2" s="174"/>
      <c r="D2" s="325"/>
      <c r="E2" s="175"/>
      <c r="F2" s="325"/>
      <c r="G2" s="176"/>
      <c r="H2" s="705" t="str">
        <f>Index!C409</f>
        <v>Súvaha Úč POD 1 - 01</v>
      </c>
      <c r="I2" s="706"/>
      <c r="J2" s="706"/>
      <c r="K2" s="706"/>
      <c r="L2" s="706"/>
      <c r="M2" s="706"/>
      <c r="N2" s="706"/>
      <c r="O2" s="706"/>
      <c r="P2" s="706"/>
      <c r="Q2" s="706"/>
      <c r="R2" s="706"/>
      <c r="S2" s="706"/>
      <c r="T2" s="706"/>
      <c r="U2" s="706"/>
      <c r="V2" s="706"/>
      <c r="W2" s="706"/>
      <c r="X2" s="707"/>
      <c r="Y2" s="176"/>
      <c r="Z2" s="176"/>
      <c r="AA2" s="325"/>
      <c r="AB2" s="714"/>
      <c r="AC2" s="715"/>
      <c r="AD2" s="715"/>
      <c r="AE2" s="715"/>
      <c r="AF2" s="715"/>
      <c r="AG2" s="715"/>
      <c r="AH2" s="715"/>
      <c r="AI2" s="715"/>
      <c r="AJ2" s="715"/>
      <c r="AK2" s="715"/>
      <c r="AL2" s="715"/>
      <c r="AM2" s="715"/>
      <c r="AN2" s="715"/>
      <c r="AO2" s="715"/>
      <c r="AP2" s="715"/>
      <c r="AQ2" s="715"/>
      <c r="AR2" s="715"/>
      <c r="AS2" s="715"/>
      <c r="AT2" s="715"/>
      <c r="AU2" s="715"/>
      <c r="AV2" s="715"/>
      <c r="AW2" s="715"/>
      <c r="AX2" s="716"/>
      <c r="AY2" s="717"/>
      <c r="AZ2" s="718"/>
      <c r="BA2" s="719"/>
      <c r="BB2" s="719"/>
      <c r="BC2" s="719"/>
      <c r="BD2" s="719"/>
      <c r="BE2" s="719"/>
      <c r="BF2" s="719"/>
      <c r="BG2" s="719"/>
      <c r="BH2" s="719"/>
      <c r="BI2" s="719"/>
      <c r="BJ2" s="719"/>
      <c r="BK2" s="719"/>
      <c r="BL2" s="719"/>
      <c r="BM2" s="719"/>
      <c r="BN2" s="719"/>
      <c r="BO2" s="719"/>
      <c r="BP2" s="719"/>
      <c r="BQ2" s="719"/>
      <c r="BR2" s="719"/>
      <c r="BS2" s="720"/>
      <c r="BT2" s="721"/>
      <c r="BU2" s="721"/>
      <c r="BV2" s="721"/>
      <c r="BW2" s="721"/>
      <c r="BX2" s="721"/>
      <c r="BY2" s="721"/>
      <c r="BZ2" s="721"/>
      <c r="CA2" s="721"/>
      <c r="CB2" s="721"/>
      <c r="CC2" s="721"/>
      <c r="CD2" s="721"/>
      <c r="CE2" s="325"/>
      <c r="CF2" s="325"/>
      <c r="CG2" s="325"/>
      <c r="CH2" s="325"/>
      <c r="CI2" s="325"/>
    </row>
    <row r="3" spans="1:88" ht="3.75" customHeight="1" thickBot="1">
      <c r="A3" s="173"/>
      <c r="B3" s="325"/>
      <c r="C3" s="178"/>
      <c r="D3" s="178"/>
      <c r="E3" s="179"/>
      <c r="F3" s="325"/>
      <c r="G3" s="176"/>
      <c r="H3" s="708"/>
      <c r="I3" s="709"/>
      <c r="J3" s="709"/>
      <c r="K3" s="709"/>
      <c r="L3" s="709"/>
      <c r="M3" s="709"/>
      <c r="N3" s="709"/>
      <c r="O3" s="709"/>
      <c r="P3" s="709"/>
      <c r="Q3" s="709"/>
      <c r="R3" s="709"/>
      <c r="S3" s="709"/>
      <c r="T3" s="709"/>
      <c r="U3" s="709"/>
      <c r="V3" s="709"/>
      <c r="W3" s="709"/>
      <c r="X3" s="710"/>
      <c r="Y3" s="176"/>
      <c r="Z3" s="176"/>
      <c r="AA3" s="325"/>
      <c r="AB3" s="145"/>
      <c r="AC3" s="146"/>
      <c r="AD3" s="146"/>
      <c r="AE3" s="722"/>
      <c r="AF3" s="722"/>
      <c r="AG3" s="722"/>
      <c r="AH3" s="722"/>
      <c r="AI3" s="722"/>
      <c r="AJ3" s="722"/>
      <c r="AK3" s="722"/>
      <c r="AL3" s="722"/>
      <c r="AM3" s="722"/>
      <c r="AN3" s="722"/>
      <c r="AO3" s="722"/>
      <c r="AP3" s="722"/>
      <c r="AQ3" s="722"/>
      <c r="AR3" s="722"/>
      <c r="AS3" s="722"/>
      <c r="AT3" s="722"/>
      <c r="AU3" s="722"/>
      <c r="AV3" s="722"/>
      <c r="AW3" s="722"/>
      <c r="AX3" s="180"/>
      <c r="AY3" s="717"/>
      <c r="AZ3" s="723" t="s">
        <v>297</v>
      </c>
      <c r="BA3" s="724"/>
      <c r="BB3" s="724"/>
      <c r="BC3" s="724"/>
      <c r="BD3" s="721"/>
      <c r="BE3" s="721"/>
      <c r="BF3" s="721"/>
      <c r="BG3" s="721"/>
      <c r="BH3" s="721"/>
      <c r="BI3" s="721"/>
      <c r="BJ3" s="721"/>
      <c r="BK3" s="721"/>
      <c r="BL3" s="721"/>
      <c r="BM3" s="721"/>
      <c r="BN3" s="721"/>
      <c r="BO3" s="721"/>
      <c r="BP3" s="721"/>
      <c r="BQ3" s="721"/>
      <c r="BR3" s="721"/>
      <c r="BS3" s="181"/>
      <c r="BT3" s="721"/>
      <c r="BU3" s="721"/>
      <c r="BV3" s="721"/>
      <c r="BW3" s="721"/>
      <c r="BX3" s="721"/>
      <c r="BY3" s="721"/>
      <c r="BZ3" s="721"/>
      <c r="CA3" s="721"/>
      <c r="CB3" s="721"/>
      <c r="CC3" s="721"/>
      <c r="CD3" s="721"/>
      <c r="CE3" s="325"/>
      <c r="CF3" s="325"/>
      <c r="CG3" s="325"/>
      <c r="CH3" s="325"/>
      <c r="CI3" s="325"/>
    </row>
    <row r="4" spans="1:88" ht="16.5" customHeight="1" thickTop="1">
      <c r="A4" s="173"/>
      <c r="B4" s="325"/>
      <c r="C4" s="178"/>
      <c r="D4" s="178"/>
      <c r="E4" s="182"/>
      <c r="F4" s="325"/>
      <c r="G4" s="176"/>
      <c r="H4" s="711"/>
      <c r="I4" s="712"/>
      <c r="J4" s="712"/>
      <c r="K4" s="712"/>
      <c r="L4" s="712"/>
      <c r="M4" s="712"/>
      <c r="N4" s="712"/>
      <c r="O4" s="712"/>
      <c r="P4" s="712"/>
      <c r="Q4" s="712"/>
      <c r="R4" s="712"/>
      <c r="S4" s="712"/>
      <c r="T4" s="712"/>
      <c r="U4" s="712"/>
      <c r="V4" s="712"/>
      <c r="W4" s="712"/>
      <c r="X4" s="713"/>
      <c r="Y4" s="176"/>
      <c r="Z4" s="176"/>
      <c r="AA4" s="325"/>
      <c r="AB4" s="725" t="s">
        <v>768</v>
      </c>
      <c r="AC4" s="726"/>
      <c r="AD4" s="560"/>
      <c r="AE4" s="92" t="str">
        <f>'Závierka titulka'!$C$20</f>
        <v>2</v>
      </c>
      <c r="AF4" s="560"/>
      <c r="AG4" s="92" t="str">
        <f>'Závierka titulka'!$E$20</f>
        <v>1</v>
      </c>
      <c r="AH4" s="560"/>
      <c r="AI4" s="92" t="str">
        <f>'Závierka titulka'!$G$20</f>
        <v>2</v>
      </c>
      <c r="AJ4" s="560"/>
      <c r="AK4" s="92" t="str">
        <f>'Závierka titulka'!$I$20</f>
        <v>0</v>
      </c>
      <c r="AL4" s="560"/>
      <c r="AM4" s="92" t="str">
        <f>'Závierka titulka'!$K$20</f>
        <v>1</v>
      </c>
      <c r="AN4" s="560"/>
      <c r="AO4" s="92" t="str">
        <f>'Závierka titulka'!$M$20</f>
        <v>6</v>
      </c>
      <c r="AP4" s="560"/>
      <c r="AQ4" s="92" t="str">
        <f>'Závierka titulka'!$O$20</f>
        <v>3</v>
      </c>
      <c r="AR4" s="585"/>
      <c r="AS4" s="92" t="str">
        <f>'Závierka titulka'!$Q$20</f>
        <v>2</v>
      </c>
      <c r="AT4" s="316"/>
      <c r="AU4" s="92" t="str">
        <f>'Závierka titulka'!$S$20</f>
        <v>1</v>
      </c>
      <c r="AV4" s="183"/>
      <c r="AW4" s="92" t="str">
        <f>'Závierka titulka'!$U$20</f>
        <v>0</v>
      </c>
      <c r="AX4" s="184"/>
      <c r="AY4" s="717"/>
      <c r="AZ4" s="723"/>
      <c r="BA4" s="724"/>
      <c r="BB4" s="724"/>
      <c r="BC4" s="724"/>
      <c r="BD4" s="92" t="str">
        <f>'Závierka titulka'!$C$27</f>
        <v>5</v>
      </c>
      <c r="BE4" s="185"/>
      <c r="BF4" s="92" t="str">
        <f>'Závierka titulka'!$E$27</f>
        <v>0</v>
      </c>
      <c r="BG4" s="185"/>
      <c r="BH4" s="92" t="str">
        <f>'Závierka titulka'!$G$27</f>
        <v>0</v>
      </c>
      <c r="BI4" s="185"/>
      <c r="BJ4" s="92" t="str">
        <f>'Závierka titulka'!$I27</f>
        <v>6</v>
      </c>
      <c r="BK4" s="185"/>
      <c r="BL4" s="92" t="str">
        <f>'Závierka titulka'!$K$27</f>
        <v>0</v>
      </c>
      <c r="BM4" s="185"/>
      <c r="BN4" s="92" t="str">
        <f>'Závierka titulka'!$M$27</f>
        <v>2</v>
      </c>
      <c r="BO4" s="316"/>
      <c r="BP4" s="92" t="str">
        <f>'Závierka titulka'!$O$27</f>
        <v>3</v>
      </c>
      <c r="BQ4" s="316"/>
      <c r="BR4" s="92" t="str">
        <f>'Závierka titulka'!$Q$27</f>
        <v>6</v>
      </c>
      <c r="BS4" s="184"/>
      <c r="BT4" s="721"/>
      <c r="BU4" s="721"/>
      <c r="BV4" s="721"/>
      <c r="BW4" s="721"/>
      <c r="BX4" s="721"/>
      <c r="BY4" s="721"/>
      <c r="BZ4" s="721"/>
      <c r="CA4" s="721"/>
      <c r="CB4" s="721"/>
      <c r="CC4" s="721"/>
      <c r="CD4" s="721"/>
      <c r="CE4" s="173"/>
      <c r="CF4" s="186"/>
      <c r="CG4" s="187"/>
      <c r="CH4" s="188"/>
      <c r="CI4" s="188"/>
    </row>
    <row r="5" spans="1:88" ht="3" customHeight="1">
      <c r="A5" s="173"/>
      <c r="B5" s="325"/>
      <c r="C5" s="178"/>
      <c r="D5" s="178"/>
      <c r="E5" s="182"/>
      <c r="F5" s="173"/>
      <c r="G5" s="173"/>
      <c r="H5" s="173"/>
      <c r="I5" s="173"/>
      <c r="J5" s="173"/>
      <c r="K5" s="173"/>
      <c r="L5" s="173"/>
      <c r="M5" s="173"/>
      <c r="N5" s="173"/>
      <c r="O5" s="173"/>
      <c r="P5" s="173"/>
      <c r="Q5" s="173"/>
      <c r="R5" s="173"/>
      <c r="S5" s="173"/>
      <c r="T5" s="173"/>
      <c r="U5" s="173"/>
      <c r="V5" s="173"/>
      <c r="W5" s="173"/>
      <c r="X5" s="173"/>
      <c r="Y5" s="173"/>
      <c r="Z5" s="173"/>
      <c r="AA5" s="173"/>
      <c r="AB5" s="727"/>
      <c r="AC5" s="728"/>
      <c r="AD5" s="692"/>
      <c r="AE5" s="189"/>
      <c r="AF5" s="692"/>
      <c r="AG5" s="189"/>
      <c r="AH5" s="692"/>
      <c r="AI5" s="189"/>
      <c r="AJ5" s="692"/>
      <c r="AK5" s="189"/>
      <c r="AL5" s="692"/>
      <c r="AM5" s="189"/>
      <c r="AN5" s="692"/>
      <c r="AO5" s="189"/>
      <c r="AP5" s="692"/>
      <c r="AQ5" s="189"/>
      <c r="AR5" s="729"/>
      <c r="AS5" s="189"/>
      <c r="AT5" s="189"/>
      <c r="AU5" s="189"/>
      <c r="AV5" s="189"/>
      <c r="AW5" s="189"/>
      <c r="AX5" s="190"/>
      <c r="AY5" s="717"/>
      <c r="AZ5" s="191"/>
      <c r="BA5" s="192"/>
      <c r="BB5" s="189"/>
      <c r="BC5" s="192"/>
      <c r="BD5" s="189"/>
      <c r="BE5" s="192"/>
      <c r="BF5" s="189"/>
      <c r="BG5" s="192"/>
      <c r="BH5" s="189"/>
      <c r="BI5" s="192"/>
      <c r="BJ5" s="189"/>
      <c r="BK5" s="192"/>
      <c r="BL5" s="189"/>
      <c r="BM5" s="192"/>
      <c r="BN5" s="189"/>
      <c r="BO5" s="189"/>
      <c r="BP5" s="189"/>
      <c r="BQ5" s="189"/>
      <c r="BR5" s="189"/>
      <c r="BS5" s="190"/>
      <c r="BT5" s="721"/>
      <c r="BU5" s="721"/>
      <c r="BV5" s="721"/>
      <c r="BW5" s="721"/>
      <c r="BX5" s="721"/>
      <c r="BY5" s="721"/>
      <c r="BZ5" s="721"/>
      <c r="CA5" s="721"/>
      <c r="CB5" s="721"/>
      <c r="CC5" s="721"/>
      <c r="CD5" s="721"/>
      <c r="CE5" s="173"/>
      <c r="CF5" s="325"/>
      <c r="CG5" s="193"/>
      <c r="CH5" s="188"/>
      <c r="CI5" s="188"/>
    </row>
    <row r="6" spans="1:88" ht="4.5" customHeight="1" thickBot="1">
      <c r="A6" s="173"/>
      <c r="B6" s="325"/>
      <c r="C6" s="178"/>
      <c r="D6" s="178"/>
      <c r="E6" s="194"/>
      <c r="F6" s="194"/>
      <c r="G6" s="194"/>
      <c r="H6" s="195"/>
      <c r="I6" s="195"/>
      <c r="J6" s="195"/>
      <c r="K6" s="195"/>
      <c r="L6" s="195"/>
      <c r="M6" s="195"/>
      <c r="N6" s="195"/>
      <c r="O6" s="195"/>
      <c r="P6" s="195"/>
      <c r="Q6" s="195"/>
      <c r="R6" s="195"/>
      <c r="S6" s="195"/>
      <c r="T6" s="195"/>
      <c r="U6" s="195"/>
      <c r="V6" s="195"/>
      <c r="W6" s="195"/>
      <c r="X6" s="195"/>
      <c r="Y6" s="195"/>
      <c r="Z6" s="195"/>
      <c r="AA6" s="195"/>
      <c r="AB6" s="195"/>
      <c r="AC6" s="195"/>
      <c r="AD6" s="320"/>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7"/>
      <c r="BX6" s="197"/>
      <c r="BY6" s="197"/>
      <c r="BZ6" s="197"/>
      <c r="CA6" s="197"/>
      <c r="CB6" s="197"/>
      <c r="CC6" s="197"/>
      <c r="CD6" s="197"/>
      <c r="CE6" s="197"/>
      <c r="CF6" s="197"/>
      <c r="CG6" s="197"/>
      <c r="CH6" s="325"/>
      <c r="CI6" s="325"/>
    </row>
    <row r="7" spans="1:88" ht="12.75" customHeight="1" thickBot="1">
      <c r="A7" s="173"/>
      <c r="B7" s="325"/>
      <c r="C7" s="178"/>
      <c r="D7" s="178"/>
      <c r="E7" s="734" t="str">
        <f>Index!C410</f>
        <v>Ozna-čenie</v>
      </c>
      <c r="F7" s="735"/>
      <c r="G7" s="328"/>
      <c r="H7" s="334"/>
      <c r="I7" s="334"/>
      <c r="J7" s="334"/>
      <c r="K7" s="334"/>
      <c r="L7" s="334"/>
      <c r="M7" s="334"/>
      <c r="N7" s="334"/>
      <c r="O7" s="334"/>
      <c r="P7" s="334"/>
      <c r="Q7" s="334"/>
      <c r="R7" s="334"/>
      <c r="S7" s="334"/>
      <c r="T7" s="334"/>
      <c r="U7" s="334"/>
      <c r="V7" s="334"/>
      <c r="W7" s="238"/>
      <c r="X7" s="238"/>
      <c r="Y7" s="238"/>
      <c r="Z7" s="239"/>
      <c r="AA7" s="238"/>
      <c r="AB7" s="238"/>
      <c r="AC7" s="239"/>
      <c r="AD7" s="748" t="str">
        <f>Index!C414</f>
        <v>Bežné účtovné obdobie</v>
      </c>
      <c r="AE7" s="748"/>
      <c r="AF7" s="748"/>
      <c r="AG7" s="748"/>
      <c r="AH7" s="748"/>
      <c r="AI7" s="748"/>
      <c r="AJ7" s="748"/>
      <c r="AK7" s="748"/>
      <c r="AL7" s="748"/>
      <c r="AM7" s="748"/>
      <c r="AN7" s="748"/>
      <c r="AO7" s="748"/>
      <c r="AP7" s="748"/>
      <c r="AQ7" s="748"/>
      <c r="AR7" s="748"/>
      <c r="AS7" s="748"/>
      <c r="AT7" s="748"/>
      <c r="AU7" s="748"/>
      <c r="AV7" s="748"/>
      <c r="AW7" s="748"/>
      <c r="AX7" s="748"/>
      <c r="AY7" s="748"/>
      <c r="AZ7" s="748"/>
      <c r="BA7" s="748"/>
      <c r="BB7" s="748"/>
      <c r="BC7" s="748"/>
      <c r="BD7" s="748"/>
      <c r="BE7" s="748"/>
      <c r="BF7" s="748"/>
      <c r="BG7" s="748"/>
      <c r="BH7" s="748"/>
      <c r="BI7" s="748"/>
      <c r="BJ7" s="748"/>
      <c r="BK7" s="748"/>
      <c r="BL7" s="748"/>
      <c r="BM7" s="748"/>
      <c r="BN7" s="748"/>
      <c r="BO7" s="748"/>
      <c r="BP7" s="748"/>
      <c r="BQ7" s="748"/>
      <c r="BR7" s="688" t="str">
        <f>Index!C415</f>
        <v>Bezprostredne predchádzajúce účtovné obdobie</v>
      </c>
      <c r="BS7" s="688"/>
      <c r="BT7" s="688"/>
      <c r="BU7" s="688"/>
      <c r="BV7" s="688"/>
      <c r="BW7" s="688"/>
      <c r="BX7" s="688"/>
      <c r="BY7" s="688"/>
      <c r="BZ7" s="688"/>
      <c r="CA7" s="688"/>
      <c r="CB7" s="688"/>
      <c r="CC7" s="688"/>
      <c r="CD7" s="688"/>
      <c r="CE7" s="688"/>
      <c r="CF7" s="688"/>
      <c r="CG7" s="688"/>
      <c r="CH7" s="325"/>
    </row>
    <row r="8" spans="1:88" ht="5.0999999999999996" customHeight="1" thickBot="1">
      <c r="A8" s="173"/>
      <c r="B8" s="690"/>
      <c r="C8" s="690"/>
      <c r="D8" s="690"/>
      <c r="E8" s="736"/>
      <c r="F8" s="677"/>
      <c r="G8" s="691" t="str">
        <f>Index!C411</f>
        <v>STRANA AKTÍV</v>
      </c>
      <c r="H8" s="691"/>
      <c r="I8" s="691"/>
      <c r="J8" s="691"/>
      <c r="K8" s="691"/>
      <c r="L8" s="691"/>
      <c r="M8" s="691"/>
      <c r="N8" s="691"/>
      <c r="O8" s="691"/>
      <c r="P8" s="691"/>
      <c r="Q8" s="691"/>
      <c r="R8" s="691"/>
      <c r="S8" s="691"/>
      <c r="T8" s="691"/>
      <c r="U8" s="691"/>
      <c r="V8" s="691"/>
      <c r="W8" s="691"/>
      <c r="X8" s="691"/>
      <c r="Y8" s="691"/>
      <c r="Z8" s="691"/>
      <c r="AA8" s="317"/>
      <c r="AB8" s="317"/>
      <c r="AC8" s="240"/>
      <c r="AD8" s="748"/>
      <c r="AE8" s="748"/>
      <c r="AF8" s="748"/>
      <c r="AG8" s="748"/>
      <c r="AH8" s="748"/>
      <c r="AI8" s="748"/>
      <c r="AJ8" s="748"/>
      <c r="AK8" s="748"/>
      <c r="AL8" s="748"/>
      <c r="AM8" s="748"/>
      <c r="AN8" s="748"/>
      <c r="AO8" s="748"/>
      <c r="AP8" s="748"/>
      <c r="AQ8" s="748"/>
      <c r="AR8" s="748"/>
      <c r="AS8" s="748"/>
      <c r="AT8" s="748"/>
      <c r="AU8" s="748"/>
      <c r="AV8" s="748"/>
      <c r="AW8" s="748"/>
      <c r="AX8" s="748"/>
      <c r="AY8" s="748"/>
      <c r="AZ8" s="748"/>
      <c r="BA8" s="748"/>
      <c r="BB8" s="748"/>
      <c r="BC8" s="748"/>
      <c r="BD8" s="748"/>
      <c r="BE8" s="748"/>
      <c r="BF8" s="748"/>
      <c r="BG8" s="748"/>
      <c r="BH8" s="748"/>
      <c r="BI8" s="748"/>
      <c r="BJ8" s="748"/>
      <c r="BK8" s="748"/>
      <c r="BL8" s="748"/>
      <c r="BM8" s="748"/>
      <c r="BN8" s="748"/>
      <c r="BO8" s="748"/>
      <c r="BP8" s="748"/>
      <c r="BQ8" s="748"/>
      <c r="BR8" s="688"/>
      <c r="BS8" s="688"/>
      <c r="BT8" s="688"/>
      <c r="BU8" s="688"/>
      <c r="BV8" s="688"/>
      <c r="BW8" s="688"/>
      <c r="BX8" s="688"/>
      <c r="BY8" s="688"/>
      <c r="BZ8" s="688"/>
      <c r="CA8" s="688"/>
      <c r="CB8" s="688"/>
      <c r="CC8" s="688"/>
      <c r="CD8" s="688"/>
      <c r="CE8" s="688"/>
      <c r="CF8" s="688"/>
      <c r="CG8" s="688"/>
    </row>
    <row r="9" spans="1:88" s="203" customFormat="1" ht="6.95" customHeight="1" thickBot="1">
      <c r="A9" s="173"/>
      <c r="B9" s="693"/>
      <c r="C9" s="693"/>
      <c r="D9" s="690"/>
      <c r="E9" s="736"/>
      <c r="F9" s="677"/>
      <c r="G9" s="691"/>
      <c r="H9" s="691"/>
      <c r="I9" s="691"/>
      <c r="J9" s="691"/>
      <c r="K9" s="691"/>
      <c r="L9" s="691"/>
      <c r="M9" s="691"/>
      <c r="N9" s="691"/>
      <c r="O9" s="691"/>
      <c r="P9" s="691"/>
      <c r="Q9" s="691"/>
      <c r="R9" s="691"/>
      <c r="S9" s="691"/>
      <c r="T9" s="691"/>
      <c r="U9" s="691"/>
      <c r="V9" s="691"/>
      <c r="W9" s="691"/>
      <c r="X9" s="691"/>
      <c r="Y9" s="691"/>
      <c r="Z9" s="691"/>
      <c r="AA9" s="749" t="s">
        <v>1267</v>
      </c>
      <c r="AB9" s="749"/>
      <c r="AC9" s="749"/>
      <c r="AD9" s="696" t="s">
        <v>769</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88"/>
      <c r="BS9" s="688"/>
      <c r="BT9" s="688"/>
      <c r="BU9" s="688"/>
      <c r="BV9" s="688"/>
      <c r="BW9" s="688"/>
      <c r="BX9" s="688"/>
      <c r="BY9" s="688"/>
      <c r="BZ9" s="688"/>
      <c r="CA9" s="688"/>
      <c r="CB9" s="688"/>
      <c r="CC9" s="688"/>
      <c r="CD9" s="688"/>
      <c r="CE9" s="688"/>
      <c r="CF9" s="688"/>
      <c r="CG9" s="688"/>
      <c r="CH9" s="690"/>
    </row>
    <row r="10" spans="1:88" s="203" customFormat="1" ht="6.95" customHeight="1">
      <c r="A10" s="173"/>
      <c r="B10" s="693"/>
      <c r="C10" s="693"/>
      <c r="D10" s="690"/>
      <c r="E10" s="736"/>
      <c r="F10" s="677"/>
      <c r="G10" s="204"/>
      <c r="H10" s="183"/>
      <c r="I10" s="183"/>
      <c r="J10" s="183"/>
      <c r="K10" s="183"/>
      <c r="L10" s="183"/>
      <c r="M10" s="183"/>
      <c r="N10" s="183"/>
      <c r="O10" s="183"/>
      <c r="P10" s="183"/>
      <c r="Q10" s="183"/>
      <c r="R10" s="183"/>
      <c r="S10" s="183"/>
      <c r="T10" s="183"/>
      <c r="U10" s="183"/>
      <c r="V10" s="183"/>
      <c r="W10" s="183"/>
      <c r="X10" s="183"/>
      <c r="Y10" s="183"/>
      <c r="Z10" s="205"/>
      <c r="AA10" s="747" t="s">
        <v>1268</v>
      </c>
      <c r="AB10" s="747"/>
      <c r="AC10" s="747"/>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88"/>
      <c r="BS10" s="688"/>
      <c r="BT10" s="688"/>
      <c r="BU10" s="688"/>
      <c r="BV10" s="688"/>
      <c r="BW10" s="688"/>
      <c r="BX10" s="688"/>
      <c r="BY10" s="688"/>
      <c r="BZ10" s="688"/>
      <c r="CA10" s="688"/>
      <c r="CB10" s="688"/>
      <c r="CC10" s="688"/>
      <c r="CD10" s="688"/>
      <c r="CE10" s="688"/>
      <c r="CF10" s="688"/>
      <c r="CG10" s="688"/>
      <c r="CH10" s="690"/>
    </row>
    <row r="11" spans="1:88" s="206" customFormat="1" ht="13.5" customHeight="1">
      <c r="A11" s="173"/>
      <c r="B11" s="693"/>
      <c r="C11" s="693"/>
      <c r="D11" s="690"/>
      <c r="E11" s="701" t="s">
        <v>8</v>
      </c>
      <c r="F11" s="701"/>
      <c r="G11" s="702" t="s">
        <v>9</v>
      </c>
      <c r="H11" s="702"/>
      <c r="I11" s="702"/>
      <c r="J11" s="702"/>
      <c r="K11" s="702"/>
      <c r="L11" s="702"/>
      <c r="M11" s="702"/>
      <c r="N11" s="702"/>
      <c r="O11" s="702"/>
      <c r="P11" s="702"/>
      <c r="Q11" s="702"/>
      <c r="R11" s="702"/>
      <c r="S11" s="702"/>
      <c r="T11" s="702"/>
      <c r="U11" s="702"/>
      <c r="V11" s="702"/>
      <c r="W11" s="702"/>
      <c r="X11" s="702"/>
      <c r="Y11" s="702"/>
      <c r="Z11" s="702"/>
      <c r="AA11" s="637" t="s">
        <v>10</v>
      </c>
      <c r="AB11" s="637"/>
      <c r="AC11" s="637"/>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3" t="str">
        <f>Index!C419</f>
        <v>Netto   3</v>
      </c>
      <c r="BS11" s="703"/>
      <c r="BT11" s="703"/>
      <c r="BU11" s="703"/>
      <c r="BV11" s="703"/>
      <c r="BW11" s="703"/>
      <c r="BX11" s="703"/>
      <c r="BY11" s="703"/>
      <c r="BZ11" s="703"/>
      <c r="CA11" s="703"/>
      <c r="CB11" s="703"/>
      <c r="CC11" s="703"/>
      <c r="CD11" s="703"/>
      <c r="CE11" s="703"/>
      <c r="CF11" s="703"/>
      <c r="CG11" s="703"/>
      <c r="CH11" s="690"/>
    </row>
    <row r="12" spans="1:88" s="206" customFormat="1" ht="3" customHeight="1">
      <c r="A12" s="173"/>
      <c r="B12" s="693"/>
      <c r="C12" s="693"/>
      <c r="D12" s="690"/>
      <c r="E12" s="669" t="s">
        <v>792</v>
      </c>
      <c r="F12" s="669"/>
      <c r="G12" s="654"/>
      <c r="H12" s="741" t="str">
        <f>Index!C80</f>
        <v>Pôžičky a ostatný dlhodobý finančný majetok so zostatkovou dobou splatnosti najviac jeden rok (066A, 067A, 069A, 06XA) - 096A</v>
      </c>
      <c r="I12" s="741"/>
      <c r="J12" s="741"/>
      <c r="K12" s="741"/>
      <c r="L12" s="741"/>
      <c r="M12" s="741"/>
      <c r="N12" s="741"/>
      <c r="O12" s="741"/>
      <c r="P12" s="741"/>
      <c r="Q12" s="741"/>
      <c r="R12" s="741"/>
      <c r="S12" s="741"/>
      <c r="T12" s="741"/>
      <c r="U12" s="741"/>
      <c r="V12" s="741"/>
      <c r="W12" s="741"/>
      <c r="X12" s="741"/>
      <c r="Y12" s="741"/>
      <c r="Z12" s="742"/>
      <c r="AA12" s="658" t="s">
        <v>808</v>
      </c>
      <c r="AB12" s="658"/>
      <c r="AC12" s="658"/>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6"/>
      <c r="BB12" s="636"/>
      <c r="BC12" s="636"/>
      <c r="BD12" s="636"/>
      <c r="BE12" s="636"/>
      <c r="BF12" s="636"/>
      <c r="BG12" s="636"/>
      <c r="BH12" s="636"/>
      <c r="BI12" s="636"/>
      <c r="BJ12" s="636"/>
      <c r="BK12" s="636"/>
      <c r="BL12" s="636"/>
      <c r="BM12" s="636"/>
      <c r="BN12" s="636"/>
      <c r="BO12" s="636"/>
      <c r="BP12" s="636"/>
      <c r="BQ12" s="636"/>
      <c r="BR12" s="207"/>
      <c r="BS12" s="207"/>
      <c r="BT12" s="207"/>
      <c r="BU12" s="207"/>
      <c r="BV12" s="207"/>
      <c r="BW12" s="208"/>
      <c r="BX12" s="207"/>
      <c r="BY12" s="207"/>
      <c r="BZ12" s="207"/>
      <c r="CA12" s="207"/>
      <c r="CB12" s="207"/>
      <c r="CC12" s="207"/>
      <c r="CD12" s="207"/>
      <c r="CE12" s="207"/>
      <c r="CF12" s="207"/>
      <c r="CG12" s="241"/>
      <c r="CH12" s="690"/>
    </row>
    <row r="13" spans="1:88" s="206" customFormat="1" ht="3" customHeight="1">
      <c r="A13" s="173"/>
      <c r="B13" s="693"/>
      <c r="C13" s="693"/>
      <c r="D13" s="690"/>
      <c r="E13" s="669"/>
      <c r="F13" s="669"/>
      <c r="G13" s="654"/>
      <c r="H13" s="743"/>
      <c r="I13" s="743"/>
      <c r="J13" s="743"/>
      <c r="K13" s="743"/>
      <c r="L13" s="743"/>
      <c r="M13" s="743"/>
      <c r="N13" s="743"/>
      <c r="O13" s="743"/>
      <c r="P13" s="743"/>
      <c r="Q13" s="743"/>
      <c r="R13" s="743"/>
      <c r="S13" s="743"/>
      <c r="T13" s="743"/>
      <c r="U13" s="743"/>
      <c r="V13" s="743"/>
      <c r="W13" s="743"/>
      <c r="X13" s="743"/>
      <c r="Y13" s="743"/>
      <c r="Z13" s="744"/>
      <c r="AA13" s="658"/>
      <c r="AB13" s="658"/>
      <c r="AC13" s="658"/>
      <c r="AD13" s="618"/>
      <c r="AE13" s="612"/>
      <c r="AF13" s="612"/>
      <c r="AG13" s="612"/>
      <c r="AH13" s="412"/>
      <c r="AI13" s="613"/>
      <c r="AJ13" s="613"/>
      <c r="AK13" s="613"/>
      <c r="AL13" s="613"/>
      <c r="AM13" s="613"/>
      <c r="AN13" s="610"/>
      <c r="AO13" s="614"/>
      <c r="AP13" s="614"/>
      <c r="AQ13" s="614"/>
      <c r="AR13" s="614"/>
      <c r="AS13" s="614"/>
      <c r="AT13" s="610"/>
      <c r="AU13" s="614"/>
      <c r="AV13" s="614"/>
      <c r="AW13" s="614"/>
      <c r="AX13" s="614"/>
      <c r="AY13" s="614"/>
      <c r="AZ13" s="619"/>
      <c r="BA13" s="618"/>
      <c r="BB13" s="612"/>
      <c r="BC13" s="612"/>
      <c r="BD13" s="612"/>
      <c r="BE13" s="412"/>
      <c r="BF13" s="613"/>
      <c r="BG13" s="613"/>
      <c r="BH13" s="613"/>
      <c r="BI13" s="613"/>
      <c r="BJ13" s="613"/>
      <c r="BK13" s="610"/>
      <c r="BL13" s="614"/>
      <c r="BM13" s="614"/>
      <c r="BN13" s="614"/>
      <c r="BO13" s="614"/>
      <c r="BP13" s="614"/>
      <c r="BQ13" s="611"/>
      <c r="BR13" s="614"/>
      <c r="BS13" s="614"/>
      <c r="BT13" s="614"/>
      <c r="BU13" s="614"/>
      <c r="BV13" s="614"/>
      <c r="BW13" s="416"/>
      <c r="BX13" s="417"/>
      <c r="BY13" s="417"/>
      <c r="BZ13" s="417"/>
      <c r="CA13" s="417"/>
      <c r="CB13" s="417"/>
      <c r="CC13" s="417"/>
      <c r="CD13" s="417"/>
      <c r="CE13" s="417"/>
      <c r="CF13" s="417"/>
      <c r="CG13" s="242"/>
      <c r="CH13" s="690"/>
    </row>
    <row r="14" spans="1:88" ht="15" customHeight="1">
      <c r="A14" s="173"/>
      <c r="B14" s="693"/>
      <c r="C14" s="693"/>
      <c r="D14" s="690"/>
      <c r="E14" s="669"/>
      <c r="F14" s="669"/>
      <c r="G14" s="654"/>
      <c r="H14" s="743"/>
      <c r="I14" s="743"/>
      <c r="J14" s="743"/>
      <c r="K14" s="743"/>
      <c r="L14" s="743"/>
      <c r="M14" s="743"/>
      <c r="N14" s="743"/>
      <c r="O14" s="743"/>
      <c r="P14" s="743"/>
      <c r="Q14" s="743"/>
      <c r="R14" s="743"/>
      <c r="S14" s="743"/>
      <c r="T14" s="743"/>
      <c r="U14" s="743"/>
      <c r="V14" s="743"/>
      <c r="W14" s="743"/>
      <c r="X14" s="743"/>
      <c r="Y14" s="743"/>
      <c r="Z14" s="744"/>
      <c r="AA14" s="658"/>
      <c r="AB14" s="658"/>
      <c r="AC14" s="658"/>
      <c r="AD14" s="618"/>
      <c r="AE14" s="409" t="str">
        <f>IF(LEN(VLOOKUP(AA12,suvaha!$D$8:$H$158,2,FALSE))&lt;11,"",LEFT(RIGHT(VLOOKUP(AA12,suvaha!$D$8:$H$158,2,FALSE),11),1))</f>
        <v/>
      </c>
      <c r="AF14" s="211"/>
      <c r="AG14" s="409" t="str">
        <f>IF(LEN(VLOOKUP(AA12,suvaha!$D$8:$H$158,2,FALSE))&lt;10,"",LEFT(RIGHT(VLOOKUP(AA12,suvaha!$D$8:$H$158,2,FALSE),10),1))</f>
        <v/>
      </c>
      <c r="AH14" s="411"/>
      <c r="AI14" s="409" t="str">
        <f>IF(LEN(VLOOKUP(AA12,suvaha!$D$8:$H$158,2,FALSE))&lt;9,"",LEFT(RIGHT(VLOOKUP(AA12,suvaha!$D$8:$H$158,2,FALSE),9),1))</f>
        <v/>
      </c>
      <c r="AJ14" s="211"/>
      <c r="AK14" s="409" t="str">
        <f>IF(LEN(VLOOKUP(AA12,suvaha!$D$8:$H$158,2,FALSE))&lt;8,"",LEFT(RIGHT(VLOOKUP(AA12,suvaha!$D$8:$H$158,2,FALSE),8),1))</f>
        <v/>
      </c>
      <c r="AL14" s="411"/>
      <c r="AM14" s="409" t="str">
        <f>IF(LEN(VLOOKUP(AA12,suvaha!$D$8:$H$158,2,FALSE))&lt;7,"",LEFT(RIGHT(VLOOKUP(AA12,suvaha!$D$8:$H$158,2,FALSE),7),1))</f>
        <v/>
      </c>
      <c r="AN14" s="610"/>
      <c r="AO14" s="409" t="str">
        <f>IF(LEN(VLOOKUP(AA12,suvaha!$D$8:$H$158,2,FALSE))&lt;6,"",LEFT(RIGHT(VLOOKUP(AA12,suvaha!$D$8:$H$158,2,FALSE),6),1))</f>
        <v/>
      </c>
      <c r="AP14" s="411"/>
      <c r="AQ14" s="409" t="str">
        <f>IF(LEN(VLOOKUP(AA12,suvaha!$D$8:$H$158,2,FALSE))&lt;5,"",LEFT(RIGHT(VLOOKUP(AA12,suvaha!$D$8:$H$158,2,FALSE),5),1))</f>
        <v/>
      </c>
      <c r="AR14" s="411"/>
      <c r="AS14" s="409" t="str">
        <f>IF(LEN(VLOOKUP(AA12,suvaha!$D$8:$H$158,2,FALSE))&lt;4,"",LEFT(RIGHT(VLOOKUP(AA12,suvaha!$D$8:$H$158,2,FALSE),4),1))</f>
        <v/>
      </c>
      <c r="AT14" s="610"/>
      <c r="AU14" s="409" t="str">
        <f>IF(LEN(VLOOKUP(AA12,suvaha!$D$8:$H$158,2,FALSE))&lt;3,"",LEFT(RIGHT(VLOOKUP(AA12,suvaha!$D$8:$H$158,2,FALSE),3),1))</f>
        <v/>
      </c>
      <c r="AV14" s="411"/>
      <c r="AW14" s="409" t="str">
        <f>IF(LEN(VLOOKUP(AA12,suvaha!$D$8:$H$158,2,FALSE))&lt;2,"",LEFT(RIGHT(VLOOKUP(AA12,suvaha!$D$8:$H$158,2,FALSE),2),1))</f>
        <v/>
      </c>
      <c r="AX14" s="411"/>
      <c r="AY14" s="409" t="str">
        <f>IF(VLOOKUP(AA12,suvaha!$D$8:$H$85,2,FALSE)=0,"",IF(LEN(VLOOKUP(AA12,suvaha!$D$8:$H$158,2,FALSE))&lt;1,"",LEFT(RIGHT(VLOOKUP(AA12,suvaha!$D$8:$H$158,2,FALSE),1),1)))</f>
        <v/>
      </c>
      <c r="AZ14" s="619"/>
      <c r="BA14" s="618"/>
      <c r="BB14" s="409" t="str">
        <f>IF(LEN(VLOOKUP(AA12,suvaha!$D$8:$H$158,4,FALSE))&lt;11,"",LEFT(RIGHT(VLOOKUP(AA12,suvaha!$D$8:$H$158,4,FALSE),11),1))</f>
        <v/>
      </c>
      <c r="BC14" s="211"/>
      <c r="BD14" s="409" t="str">
        <f>IF(LEN(VLOOKUP(AA12,suvaha!$D$8:$H$158,4,FALSE))&lt;10,"",LEFT(RIGHT(VLOOKUP(AA12,suvaha!$D$8:$H$158,4,FALSE),10),1))</f>
        <v/>
      </c>
      <c r="BE14" s="411"/>
      <c r="BF14" s="409" t="str">
        <f>IF(LEN(VLOOKUP(AA12,suvaha!$D$8:$H$158,4,FALSE))&lt;9,"",LEFT(RIGHT(VLOOKUP(AA12,suvaha!$D$8:$H$158,4,FALSE),9),1))</f>
        <v/>
      </c>
      <c r="BG14" s="211"/>
      <c r="BH14" s="409" t="str">
        <f>IF(LEN(VLOOKUP(AA12,suvaha!$D$8:$H$158,4,FALSE))&lt;8,"",LEFT(RIGHT(VLOOKUP(AA12,suvaha!$D$8:$H$158,4,FALSE),8),1))</f>
        <v/>
      </c>
      <c r="BI14" s="411"/>
      <c r="BJ14" s="409" t="str">
        <f>IF(LEN(VLOOKUP(AA12,suvaha!$D$8:$H$158,4,FALSE))&lt;7,"",LEFT(RIGHT(VLOOKUP(AA12,suvaha!$D$8:$H$158,4,FALSE),7),1))</f>
        <v/>
      </c>
      <c r="BK14" s="610"/>
      <c r="BL14" s="409" t="str">
        <f>IF(LEN(VLOOKUP(AA12,suvaha!$D$8:$H$158,4,FALSE))&lt;6,"",LEFT(RIGHT(VLOOKUP(AA12,suvaha!$D$8:$H$158,4,FALSE),6),1))</f>
        <v/>
      </c>
      <c r="BM14" s="411"/>
      <c r="BN14" s="409" t="str">
        <f>IF(LEN(VLOOKUP(AA12,suvaha!$D$8:$H$158,4,FALSE))&lt;5,"",LEFT(RIGHT(VLOOKUP(AA12,suvaha!$D$8:$H$158,4,FALSE),5),1))</f>
        <v/>
      </c>
      <c r="BO14" s="411"/>
      <c r="BP14" s="409" t="str">
        <f>IF(LEN(VLOOKUP(AA12,suvaha!$D$8:$H$158,4,FALSE))&lt;4,"",LEFT(RIGHT(VLOOKUP(AA12,suvaha!$D$8:$H$158,4,FALSE),4),1))</f>
        <v/>
      </c>
      <c r="BQ14" s="611"/>
      <c r="BR14" s="409" t="str">
        <f>IF(LEN(VLOOKUP(AA12,suvaha!$D$8:$H$158,4,FALSE))&lt;3,"",LEFT(RIGHT(VLOOKUP(AA12,suvaha!$D$8:$H$158,4,FALSE),3),1))</f>
        <v/>
      </c>
      <c r="BS14" s="411"/>
      <c r="BT14" s="409" t="str">
        <f>IF(LEN(VLOOKUP(AA12,suvaha!$D$8:$H$158,4,FALSE))&lt;2,"",LEFT(RIGHT(VLOOKUP(AA12,suvaha!$D$8:$H$158,4,FALSE),2),1))</f>
        <v/>
      </c>
      <c r="BU14" s="411"/>
      <c r="BV14" s="409" t="str">
        <f>IF(VLOOKUP(AA12,suvaha!$D$8:$H$85,4,FALSE)=0,"",IF(LEN(VLOOKUP(AA12,suvaha!$D$8:$H$158,4,FALSE))&lt;1,"",LEFT(RIGHT(VLOOKUP(AA12,suvaha!$D$8:$H$158,4,FALSE),1),1)))</f>
        <v/>
      </c>
      <c r="BW14" s="416"/>
      <c r="BX14" s="417"/>
      <c r="BY14" s="417"/>
      <c r="BZ14" s="417"/>
      <c r="CA14" s="417"/>
      <c r="CB14" s="417"/>
      <c r="CC14" s="417"/>
      <c r="CD14" s="417"/>
      <c r="CE14" s="417"/>
      <c r="CF14" s="417"/>
      <c r="CG14" s="242"/>
      <c r="CH14" s="690"/>
    </row>
    <row r="15" spans="1:88" ht="3" customHeight="1">
      <c r="A15" s="173"/>
      <c r="B15" s="693"/>
      <c r="C15" s="693"/>
      <c r="D15" s="690"/>
      <c r="E15" s="669"/>
      <c r="F15" s="669"/>
      <c r="G15" s="654"/>
      <c r="H15" s="743"/>
      <c r="I15" s="743"/>
      <c r="J15" s="743"/>
      <c r="K15" s="743"/>
      <c r="L15" s="743"/>
      <c r="M15" s="743"/>
      <c r="N15" s="743"/>
      <c r="O15" s="743"/>
      <c r="P15" s="743"/>
      <c r="Q15" s="743"/>
      <c r="R15" s="743"/>
      <c r="S15" s="743"/>
      <c r="T15" s="743"/>
      <c r="U15" s="743"/>
      <c r="V15" s="743"/>
      <c r="W15" s="743"/>
      <c r="X15" s="743"/>
      <c r="Y15" s="743"/>
      <c r="Z15" s="744"/>
      <c r="AA15" s="658"/>
      <c r="AB15" s="658"/>
      <c r="AC15" s="658"/>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8"/>
      <c r="BB15" s="638"/>
      <c r="BC15" s="638"/>
      <c r="BD15" s="638"/>
      <c r="BE15" s="638"/>
      <c r="BF15" s="638"/>
      <c r="BG15" s="638"/>
      <c r="BH15" s="638"/>
      <c r="BI15" s="638"/>
      <c r="BJ15" s="638"/>
      <c r="BK15" s="638"/>
      <c r="BL15" s="638"/>
      <c r="BM15" s="638"/>
      <c r="BN15" s="638"/>
      <c r="BO15" s="638"/>
      <c r="BP15" s="638"/>
      <c r="BQ15" s="638"/>
      <c r="BR15" s="270"/>
      <c r="BS15" s="270"/>
      <c r="BT15" s="270"/>
      <c r="BU15" s="270"/>
      <c r="BV15" s="270"/>
      <c r="BW15" s="418"/>
      <c r="BX15" s="270"/>
      <c r="BY15" s="270"/>
      <c r="BZ15" s="270"/>
      <c r="CA15" s="270"/>
      <c r="CB15" s="270"/>
      <c r="CC15" s="270"/>
      <c r="CD15" s="270"/>
      <c r="CE15" s="270"/>
      <c r="CF15" s="270"/>
      <c r="CG15" s="243"/>
      <c r="CH15" s="690"/>
    </row>
    <row r="16" spans="1:88" ht="3" customHeight="1">
      <c r="A16" s="173"/>
      <c r="B16" s="693"/>
      <c r="C16" s="693"/>
      <c r="D16" s="690"/>
      <c r="E16" s="669"/>
      <c r="F16" s="669"/>
      <c r="G16" s="654"/>
      <c r="H16" s="743"/>
      <c r="I16" s="743"/>
      <c r="J16" s="743"/>
      <c r="K16" s="743"/>
      <c r="L16" s="743"/>
      <c r="M16" s="743"/>
      <c r="N16" s="743"/>
      <c r="O16" s="743"/>
      <c r="P16" s="743"/>
      <c r="Q16" s="743"/>
      <c r="R16" s="743"/>
      <c r="S16" s="743"/>
      <c r="T16" s="743"/>
      <c r="U16" s="743"/>
      <c r="V16" s="743"/>
      <c r="W16" s="743"/>
      <c r="X16" s="743"/>
      <c r="Y16" s="743"/>
      <c r="Z16" s="744"/>
      <c r="AA16" s="658"/>
      <c r="AB16" s="658"/>
      <c r="AC16" s="658"/>
      <c r="AD16" s="617"/>
      <c r="AE16" s="617"/>
      <c r="AF16" s="617"/>
      <c r="AG16" s="617"/>
      <c r="AH16" s="617"/>
      <c r="AI16" s="617"/>
      <c r="AJ16" s="617"/>
      <c r="AK16" s="617"/>
      <c r="AL16" s="617"/>
      <c r="AM16" s="617"/>
      <c r="AN16" s="617"/>
      <c r="AO16" s="617"/>
      <c r="AP16" s="617"/>
      <c r="AQ16" s="617"/>
      <c r="AR16" s="617"/>
      <c r="AS16" s="617"/>
      <c r="AT16" s="617"/>
      <c r="AU16" s="617"/>
      <c r="AV16" s="617"/>
      <c r="AW16" s="617"/>
      <c r="AX16" s="617"/>
      <c r="AY16" s="617"/>
      <c r="AZ16" s="617"/>
      <c r="BA16" s="422"/>
      <c r="BB16" s="264"/>
      <c r="BC16" s="264"/>
      <c r="BD16" s="264"/>
      <c r="BE16" s="264"/>
      <c r="BF16" s="264"/>
      <c r="BG16" s="264"/>
      <c r="BH16" s="264"/>
      <c r="BI16" s="264"/>
      <c r="BJ16" s="421"/>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41"/>
      <c r="CH16" s="690"/>
    </row>
    <row r="17" spans="1:86" ht="3" customHeight="1">
      <c r="A17" s="173"/>
      <c r="B17" s="693"/>
      <c r="C17" s="693"/>
      <c r="D17" s="690"/>
      <c r="E17" s="669"/>
      <c r="F17" s="669"/>
      <c r="G17" s="654"/>
      <c r="H17" s="743"/>
      <c r="I17" s="743"/>
      <c r="J17" s="743"/>
      <c r="K17" s="743"/>
      <c r="L17" s="743"/>
      <c r="M17" s="743"/>
      <c r="N17" s="743"/>
      <c r="O17" s="743"/>
      <c r="P17" s="743"/>
      <c r="Q17" s="743"/>
      <c r="R17" s="743"/>
      <c r="S17" s="743"/>
      <c r="T17" s="743"/>
      <c r="U17" s="743"/>
      <c r="V17" s="743"/>
      <c r="W17" s="743"/>
      <c r="X17" s="743"/>
      <c r="Y17" s="743"/>
      <c r="Z17" s="744"/>
      <c r="AA17" s="658"/>
      <c r="AB17" s="658"/>
      <c r="AC17" s="658"/>
      <c r="AD17" s="618"/>
      <c r="AE17" s="612"/>
      <c r="AF17" s="612"/>
      <c r="AG17" s="612"/>
      <c r="AH17" s="412"/>
      <c r="AI17" s="613"/>
      <c r="AJ17" s="613"/>
      <c r="AK17" s="613"/>
      <c r="AL17" s="613"/>
      <c r="AM17" s="613"/>
      <c r="AN17" s="610"/>
      <c r="AO17" s="614"/>
      <c r="AP17" s="614"/>
      <c r="AQ17" s="614"/>
      <c r="AR17" s="614"/>
      <c r="AS17" s="614"/>
      <c r="AT17" s="610"/>
      <c r="AU17" s="614"/>
      <c r="AV17" s="614"/>
      <c r="AW17" s="614"/>
      <c r="AX17" s="614"/>
      <c r="AY17" s="614"/>
      <c r="AZ17" s="619"/>
      <c r="BA17" s="423"/>
      <c r="BB17" s="417"/>
      <c r="BC17" s="417"/>
      <c r="BD17" s="417"/>
      <c r="BE17" s="417"/>
      <c r="BF17" s="417"/>
      <c r="BG17" s="417"/>
      <c r="BH17" s="417"/>
      <c r="BI17" s="417"/>
      <c r="BJ17" s="416"/>
      <c r="BK17" s="417"/>
      <c r="BL17" s="612"/>
      <c r="BM17" s="612"/>
      <c r="BN17" s="612"/>
      <c r="BO17" s="412"/>
      <c r="BP17" s="613"/>
      <c r="BQ17" s="613"/>
      <c r="BR17" s="613"/>
      <c r="BS17" s="613"/>
      <c r="BT17" s="613"/>
      <c r="BU17" s="610"/>
      <c r="BV17" s="614"/>
      <c r="BW17" s="614"/>
      <c r="BX17" s="614"/>
      <c r="BY17" s="614"/>
      <c r="BZ17" s="614"/>
      <c r="CA17" s="610"/>
      <c r="CB17" s="614"/>
      <c r="CC17" s="614"/>
      <c r="CD17" s="614"/>
      <c r="CE17" s="614"/>
      <c r="CF17" s="614"/>
      <c r="CG17" s="244"/>
      <c r="CH17" s="690"/>
    </row>
    <row r="18" spans="1:86" ht="16.5" customHeight="1">
      <c r="A18" s="173"/>
      <c r="B18" s="693"/>
      <c r="C18" s="693"/>
      <c r="D18" s="690"/>
      <c r="E18" s="669"/>
      <c r="F18" s="669"/>
      <c r="G18" s="654"/>
      <c r="H18" s="743"/>
      <c r="I18" s="743"/>
      <c r="J18" s="743"/>
      <c r="K18" s="743"/>
      <c r="L18" s="743"/>
      <c r="M18" s="743"/>
      <c r="N18" s="743"/>
      <c r="O18" s="743"/>
      <c r="P18" s="743"/>
      <c r="Q18" s="743"/>
      <c r="R18" s="743"/>
      <c r="S18" s="743"/>
      <c r="T18" s="743"/>
      <c r="U18" s="743"/>
      <c r="V18" s="743"/>
      <c r="W18" s="743"/>
      <c r="X18" s="743"/>
      <c r="Y18" s="743"/>
      <c r="Z18" s="744"/>
      <c r="AA18" s="658"/>
      <c r="AB18" s="658"/>
      <c r="AC18" s="658"/>
      <c r="AD18" s="618"/>
      <c r="AE18" s="409" t="str">
        <f>IF(LEN(VLOOKUP(AA12,suvaha!$D$8:$H$158,3,FALSE))&lt;11,"",LEFT(RIGHT(VLOOKUP(AA12,suvaha!$D$8:$H$158,3,FALSE),11),1))</f>
        <v/>
      </c>
      <c r="AF18" s="211"/>
      <c r="AG18" s="409" t="str">
        <f>IF(LEN(VLOOKUP(AA12,suvaha!$D$8:$H$158,3,FALSE))&lt;10,"",LEFT(RIGHT(VLOOKUP(AA12,suvaha!$D$8:$H$158,3,FALSE),10),1))</f>
        <v/>
      </c>
      <c r="AH18" s="411"/>
      <c r="AI18" s="409" t="str">
        <f>IF(LEN(VLOOKUP(AA12,suvaha!$D$8:$H$158,3,FALSE))&lt;9,"",LEFT(RIGHT(VLOOKUP(AA12,suvaha!$D$8:$H$158,3,FALSE),9),1))</f>
        <v/>
      </c>
      <c r="AJ18" s="211"/>
      <c r="AK18" s="409" t="str">
        <f>IF(LEN(VLOOKUP(AA12,suvaha!$D$8:$H$158,3,FALSE))&lt;8,"",LEFT(RIGHT(VLOOKUP(AA12,suvaha!$D$8:$H$158,3,FALSE),8),1))</f>
        <v/>
      </c>
      <c r="AL18" s="411"/>
      <c r="AM18" s="409" t="str">
        <f>IF(LEN(VLOOKUP(AA12,suvaha!$D$8:$H$158,3,FALSE))&lt;7,"",LEFT(RIGHT(VLOOKUP(AA12,suvaha!$D$8:$H$158,3,FALSE),7),1))</f>
        <v/>
      </c>
      <c r="AN18" s="610"/>
      <c r="AO18" s="409" t="str">
        <f>IF(LEN(VLOOKUP(AA12,suvaha!$D$8:$H$158,3,FALSE))&lt;6,"",LEFT(RIGHT(VLOOKUP(AA12,suvaha!$D$8:$H$158,3,FALSE),6),1))</f>
        <v/>
      </c>
      <c r="AP18" s="411"/>
      <c r="AQ18" s="409" t="str">
        <f>IF(LEN(VLOOKUP(AA12,suvaha!$D$8:$H$158,3,FALSE))&lt;5,"",LEFT(RIGHT(VLOOKUP(AA12,suvaha!$D$8:$H$158,3,FALSE),5),1))</f>
        <v/>
      </c>
      <c r="AR18" s="411"/>
      <c r="AS18" s="409" t="str">
        <f>IF(LEN(VLOOKUP(AA12,suvaha!$D$8:$H$158,3,FALSE))&lt;4,"",LEFT(RIGHT(VLOOKUP(AA12,suvaha!$D$8:$H$158,3,FALSE),4),1))</f>
        <v/>
      </c>
      <c r="AT18" s="610"/>
      <c r="AU18" s="409" t="str">
        <f>IF(LEN(VLOOKUP(AA12,suvaha!$D$8:$H$158,3,FALSE))&lt;3,"",LEFT(RIGHT(VLOOKUP(AA12,suvaha!$D$8:$H$158,3,FALSE),3),1))</f>
        <v/>
      </c>
      <c r="AV18" s="411"/>
      <c r="AW18" s="409" t="str">
        <f>IF(LEN(VLOOKUP(AA12,suvaha!$D$8:$H$158,3,FALSE))&lt;2,"",LEFT(RIGHT(VLOOKUP(AA12,suvaha!$D$8:$H$158,3,FALSE),2),1))</f>
        <v/>
      </c>
      <c r="AX18" s="411"/>
      <c r="AY18" s="409" t="str">
        <f>IF(VLOOKUP(AA12,suvaha!$D$8:$H$85,3,FALSE)=0,"",IF(LEN(VLOOKUP(AA12,suvaha!$D$8:$H$158,3,FALSE))&lt;1,"",LEFT(RIGHT(VLOOKUP(AA12,suvaha!$D$8:$H$158,3,FALSE),1),1)))</f>
        <v/>
      </c>
      <c r="AZ18" s="619"/>
      <c r="BA18" s="423"/>
      <c r="BB18" s="417"/>
      <c r="BC18" s="417"/>
      <c r="BD18" s="417"/>
      <c r="BE18" s="417"/>
      <c r="BF18" s="417"/>
      <c r="BG18" s="417"/>
      <c r="BH18" s="417"/>
      <c r="BI18" s="417"/>
      <c r="BJ18" s="416"/>
      <c r="BK18" s="417"/>
      <c r="BL18" s="409" t="str">
        <f>IF(LEN(VLOOKUP(AA12,suvaha!$D$8:$H$158,5,FALSE))&lt;11,"",LEFT(RIGHT(VLOOKUP(AA12,suvaha!$D$8:$H$158,5,FALSE),11),1))</f>
        <v/>
      </c>
      <c r="BM18" s="211"/>
      <c r="BN18" s="409" t="str">
        <f>IF(LEN(VLOOKUP(AA12,suvaha!$D$8:$H$158,5,FALSE))&lt;10,"",LEFT(RIGHT(VLOOKUP(AA12,suvaha!$D$8:$H$158,5,FALSE),10),1))</f>
        <v/>
      </c>
      <c r="BO18" s="411"/>
      <c r="BP18" s="409" t="str">
        <f>IF(LEN(VLOOKUP(AA12,suvaha!$D$8:$H$158,5,FALSE))&lt;9,"",LEFT(RIGHT(VLOOKUP(AA12,suvaha!$D$8:$H$158,5,FALSE),9),1))</f>
        <v/>
      </c>
      <c r="BQ18" s="211"/>
      <c r="BR18" s="409" t="str">
        <f>IF(LEN(VLOOKUP(AA12,suvaha!$D$8:$H$158,5,FALSE))&lt;8,"",LEFT(RIGHT(VLOOKUP(AA12,suvaha!$D$8:$H$158,5,FALSE),8),1))</f>
        <v/>
      </c>
      <c r="BS18" s="411"/>
      <c r="BT18" s="409" t="str">
        <f>IF(LEN(VLOOKUP(AA12,suvaha!$D$8:$H$158,5,FALSE))&lt;7,"",LEFT(RIGHT(VLOOKUP(AA12,suvaha!$D$8:$H$158,5,FALSE),7),1))</f>
        <v/>
      </c>
      <c r="BU18" s="610"/>
      <c r="BV18" s="409" t="str">
        <f>IF(LEN(VLOOKUP(AA12,suvaha!$D$8:$H$158,5,FALSE))&lt;6,"",LEFT(RIGHT(VLOOKUP(AA12,suvaha!$D$8:$H$158,5,FALSE),6),1))</f>
        <v/>
      </c>
      <c r="BW18" s="411"/>
      <c r="BX18" s="409" t="str">
        <f>IF(LEN(VLOOKUP(AA12,suvaha!$D$8:$H$158,5,FALSE))&lt;5,"",LEFT(RIGHT(VLOOKUP(AA12,suvaha!$D$8:$H$158,5,FALSE),5),1))</f>
        <v/>
      </c>
      <c r="BY18" s="411"/>
      <c r="BZ18" s="409" t="str">
        <f>IF(LEN(VLOOKUP(AA12,suvaha!$D$8:$H$158,5,FALSE))&lt;4,"",LEFT(RIGHT(VLOOKUP(AA12,suvaha!$D$8:$H$158,5,FALSE),4),1))</f>
        <v/>
      </c>
      <c r="CA18" s="610"/>
      <c r="CB18" s="409" t="str">
        <f>IF(LEN(VLOOKUP(AA12,suvaha!$D$8:$H$158,5,FALSE))&lt;3,"",LEFT(RIGHT(VLOOKUP(AA12,suvaha!$D$8:$H$158,5,FALSE),3),1))</f>
        <v/>
      </c>
      <c r="CC18" s="411"/>
      <c r="CD18" s="409" t="str">
        <f>IF(LEN(VLOOKUP(AA12,suvaha!$D$8:$H$158,5,FALSE))&lt;2,"",LEFT(RIGHT(VLOOKUP(AA12,suvaha!$D$8:$H$158,5,FALSE),2),1))</f>
        <v/>
      </c>
      <c r="CE18" s="411"/>
      <c r="CF18" s="409" t="str">
        <f>IF(VLOOKUP(AA12,suvaha!$D$8:$H$85,5,FALSE)=0,"",IF(LEN(VLOOKUP(AA12,suvaha!$D$8:$H$158,5,FALSE))&lt;1,"",LEFT(RIGHT(VLOOKUP(AA12,suvaha!$D$8:$H$158,5,FALSE),1),1)))</f>
        <v/>
      </c>
      <c r="CG18" s="244"/>
      <c r="CH18" s="690"/>
    </row>
    <row r="19" spans="1:86" ht="3" customHeight="1">
      <c r="A19" s="173"/>
      <c r="B19" s="693"/>
      <c r="C19" s="693"/>
      <c r="D19" s="690"/>
      <c r="E19" s="669"/>
      <c r="F19" s="669"/>
      <c r="G19" s="654"/>
      <c r="H19" s="745"/>
      <c r="I19" s="745"/>
      <c r="J19" s="745"/>
      <c r="K19" s="745"/>
      <c r="L19" s="745"/>
      <c r="M19" s="745"/>
      <c r="N19" s="745"/>
      <c r="O19" s="745"/>
      <c r="P19" s="745"/>
      <c r="Q19" s="745"/>
      <c r="R19" s="745"/>
      <c r="S19" s="745"/>
      <c r="T19" s="745"/>
      <c r="U19" s="745"/>
      <c r="V19" s="745"/>
      <c r="W19" s="745"/>
      <c r="X19" s="745"/>
      <c r="Y19" s="745"/>
      <c r="Z19" s="746"/>
      <c r="AA19" s="658"/>
      <c r="AB19" s="658"/>
      <c r="AC19" s="658"/>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424"/>
      <c r="BB19" s="270"/>
      <c r="BC19" s="270"/>
      <c r="BD19" s="270"/>
      <c r="BE19" s="270"/>
      <c r="BF19" s="270"/>
      <c r="BG19" s="270"/>
      <c r="BH19" s="270"/>
      <c r="BI19" s="270"/>
      <c r="BJ19" s="418"/>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43"/>
      <c r="CH19" s="690"/>
    </row>
    <row r="20" spans="1:86" s="206" customFormat="1" ht="3" customHeight="1">
      <c r="A20" s="173"/>
      <c r="B20" s="693"/>
      <c r="C20" s="693"/>
      <c r="D20" s="690"/>
      <c r="E20" s="669" t="s">
        <v>794</v>
      </c>
      <c r="F20" s="669"/>
      <c r="G20" s="654"/>
      <c r="H20" s="740" t="str">
        <f>Index!C81</f>
        <v>Účty v bankách s dobou viazanosti dlhšou ako jeden rok (22XA)</v>
      </c>
      <c r="I20" s="740"/>
      <c r="J20" s="740"/>
      <c r="K20" s="740"/>
      <c r="L20" s="740"/>
      <c r="M20" s="740"/>
      <c r="N20" s="740"/>
      <c r="O20" s="740"/>
      <c r="P20" s="740"/>
      <c r="Q20" s="740"/>
      <c r="R20" s="740"/>
      <c r="S20" s="740"/>
      <c r="T20" s="740"/>
      <c r="U20" s="740"/>
      <c r="V20" s="740"/>
      <c r="W20" s="740"/>
      <c r="X20" s="740"/>
      <c r="Y20" s="740"/>
      <c r="Z20" s="740"/>
      <c r="AA20" s="658" t="s">
        <v>810</v>
      </c>
      <c r="AB20" s="658"/>
      <c r="AC20" s="658"/>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59"/>
      <c r="BB20" s="659"/>
      <c r="BC20" s="659"/>
      <c r="BD20" s="659"/>
      <c r="BE20" s="659"/>
      <c r="BF20" s="659"/>
      <c r="BG20" s="659"/>
      <c r="BH20" s="659"/>
      <c r="BI20" s="659"/>
      <c r="BJ20" s="659"/>
      <c r="BK20" s="659"/>
      <c r="BL20" s="659"/>
      <c r="BM20" s="659"/>
      <c r="BN20" s="659"/>
      <c r="BO20" s="659"/>
      <c r="BP20" s="659"/>
      <c r="BQ20" s="659"/>
      <c r="BR20" s="264"/>
      <c r="BS20" s="264"/>
      <c r="BT20" s="264"/>
      <c r="BU20" s="264"/>
      <c r="BV20" s="264"/>
      <c r="BW20" s="421"/>
      <c r="BX20" s="264"/>
      <c r="BY20" s="264"/>
      <c r="BZ20" s="264"/>
      <c r="CA20" s="264"/>
      <c r="CB20" s="264"/>
      <c r="CC20" s="264"/>
      <c r="CD20" s="264"/>
      <c r="CE20" s="264"/>
      <c r="CF20" s="264"/>
      <c r="CG20" s="241"/>
      <c r="CH20" s="690"/>
    </row>
    <row r="21" spans="1:86" s="206" customFormat="1" ht="3" customHeight="1">
      <c r="A21" s="173"/>
      <c r="B21" s="693"/>
      <c r="C21" s="693"/>
      <c r="D21" s="690"/>
      <c r="E21" s="669"/>
      <c r="F21" s="669"/>
      <c r="G21" s="654"/>
      <c r="H21" s="740"/>
      <c r="I21" s="740"/>
      <c r="J21" s="740"/>
      <c r="K21" s="740"/>
      <c r="L21" s="740"/>
      <c r="M21" s="740"/>
      <c r="N21" s="740"/>
      <c r="O21" s="740"/>
      <c r="P21" s="740"/>
      <c r="Q21" s="740"/>
      <c r="R21" s="740"/>
      <c r="S21" s="740"/>
      <c r="T21" s="740"/>
      <c r="U21" s="740"/>
      <c r="V21" s="740"/>
      <c r="W21" s="740"/>
      <c r="X21" s="740"/>
      <c r="Y21" s="740"/>
      <c r="Z21" s="740"/>
      <c r="AA21" s="658"/>
      <c r="AB21" s="658"/>
      <c r="AC21" s="658"/>
      <c r="AD21" s="618"/>
      <c r="AE21" s="612"/>
      <c r="AF21" s="612"/>
      <c r="AG21" s="612"/>
      <c r="AH21" s="412"/>
      <c r="AI21" s="613"/>
      <c r="AJ21" s="613"/>
      <c r="AK21" s="613"/>
      <c r="AL21" s="613"/>
      <c r="AM21" s="613"/>
      <c r="AN21" s="610"/>
      <c r="AO21" s="614"/>
      <c r="AP21" s="614"/>
      <c r="AQ21" s="614"/>
      <c r="AR21" s="614"/>
      <c r="AS21" s="614"/>
      <c r="AT21" s="610"/>
      <c r="AU21" s="614"/>
      <c r="AV21" s="614"/>
      <c r="AW21" s="614"/>
      <c r="AX21" s="614"/>
      <c r="AY21" s="614"/>
      <c r="AZ21" s="619"/>
      <c r="BA21" s="618"/>
      <c r="BB21" s="612"/>
      <c r="BC21" s="612"/>
      <c r="BD21" s="612"/>
      <c r="BE21" s="412"/>
      <c r="BF21" s="613"/>
      <c r="BG21" s="613"/>
      <c r="BH21" s="613"/>
      <c r="BI21" s="613"/>
      <c r="BJ21" s="613"/>
      <c r="BK21" s="610"/>
      <c r="BL21" s="614"/>
      <c r="BM21" s="614"/>
      <c r="BN21" s="614"/>
      <c r="BO21" s="614"/>
      <c r="BP21" s="614"/>
      <c r="BQ21" s="610"/>
      <c r="BR21" s="614"/>
      <c r="BS21" s="614"/>
      <c r="BT21" s="614"/>
      <c r="BU21" s="614"/>
      <c r="BV21" s="614"/>
      <c r="BW21" s="416"/>
      <c r="BX21" s="417"/>
      <c r="BY21" s="417"/>
      <c r="BZ21" s="417"/>
      <c r="CA21" s="417"/>
      <c r="CB21" s="417"/>
      <c r="CC21" s="417"/>
      <c r="CD21" s="417"/>
      <c r="CE21" s="417"/>
      <c r="CF21" s="417"/>
      <c r="CG21" s="242"/>
      <c r="CH21" s="690"/>
    </row>
    <row r="22" spans="1:86" ht="15" customHeight="1">
      <c r="A22" s="173"/>
      <c r="B22" s="693"/>
      <c r="C22" s="693"/>
      <c r="D22" s="690"/>
      <c r="E22" s="669"/>
      <c r="F22" s="669"/>
      <c r="G22" s="654"/>
      <c r="H22" s="740"/>
      <c r="I22" s="740"/>
      <c r="J22" s="740"/>
      <c r="K22" s="740"/>
      <c r="L22" s="740"/>
      <c r="M22" s="740"/>
      <c r="N22" s="740"/>
      <c r="O22" s="740"/>
      <c r="P22" s="740"/>
      <c r="Q22" s="740"/>
      <c r="R22" s="740"/>
      <c r="S22" s="740"/>
      <c r="T22" s="740"/>
      <c r="U22" s="740"/>
      <c r="V22" s="740"/>
      <c r="W22" s="740"/>
      <c r="X22" s="740"/>
      <c r="Y22" s="740"/>
      <c r="Z22" s="740"/>
      <c r="AA22" s="658"/>
      <c r="AB22" s="658"/>
      <c r="AC22" s="658"/>
      <c r="AD22" s="618"/>
      <c r="AE22" s="409" t="str">
        <f>IF(LEN(VLOOKUP(AA20,suvaha!$D$8:$H$158,2,FALSE))&lt;11,"",LEFT(RIGHT(VLOOKUP(AA20,suvaha!$D$8:$H$158,2,FALSE),11),1))</f>
        <v/>
      </c>
      <c r="AF22" s="211"/>
      <c r="AG22" s="409" t="str">
        <f>IF(LEN(VLOOKUP(AA20,suvaha!$D$8:$H$158,2,FALSE))&lt;10,"",LEFT(RIGHT(VLOOKUP(AA20,suvaha!$D$8:$H$158,2,FALSE),10),1))</f>
        <v/>
      </c>
      <c r="AH22" s="411"/>
      <c r="AI22" s="409" t="str">
        <f>IF(LEN(VLOOKUP(AA20,suvaha!$D$8:$H$158,2,FALSE))&lt;9,"",LEFT(RIGHT(VLOOKUP(AA20,suvaha!$D$8:$H$158,2,FALSE),9),1))</f>
        <v/>
      </c>
      <c r="AJ22" s="211"/>
      <c r="AK22" s="409" t="str">
        <f>IF(LEN(VLOOKUP(AA20,suvaha!$D$8:$H$158,2,FALSE))&lt;8,"",LEFT(RIGHT(VLOOKUP(AA20,suvaha!$D$8:$H$158,2,FALSE),8),1))</f>
        <v/>
      </c>
      <c r="AL22" s="411"/>
      <c r="AM22" s="409" t="str">
        <f>IF(LEN(VLOOKUP(AA20,suvaha!$D$8:$H$158,2,FALSE))&lt;7,"",LEFT(RIGHT(VLOOKUP(AA20,suvaha!$D$8:$H$158,2,FALSE),7),1))</f>
        <v/>
      </c>
      <c r="AN22" s="610"/>
      <c r="AO22" s="409" t="str">
        <f>IF(LEN(VLOOKUP(AA20,suvaha!$D$8:$H$158,2,FALSE))&lt;6,"",LEFT(RIGHT(VLOOKUP(AA20,suvaha!$D$8:$H$158,2,FALSE),6),1))</f>
        <v/>
      </c>
      <c r="AP22" s="411"/>
      <c r="AQ22" s="409" t="str">
        <f>IF(LEN(VLOOKUP(AA20,suvaha!$D$8:$H$158,2,FALSE))&lt;5,"",LEFT(RIGHT(VLOOKUP(AA20,suvaha!$D$8:$H$158,2,FALSE),5),1))</f>
        <v/>
      </c>
      <c r="AR22" s="411"/>
      <c r="AS22" s="409" t="str">
        <f>IF(LEN(VLOOKUP(AA20,suvaha!$D$8:$H$158,2,FALSE))&lt;4,"",LEFT(RIGHT(VLOOKUP(AA20,suvaha!$D$8:$H$158,2,FALSE),4),1))</f>
        <v/>
      </c>
      <c r="AT22" s="610"/>
      <c r="AU22" s="409" t="str">
        <f>IF(LEN(VLOOKUP(AA20,suvaha!$D$8:$H$158,2,FALSE))&lt;3,"",LEFT(RIGHT(VLOOKUP(AA20,suvaha!$D$8:$H$158,2,FALSE),3),1))</f>
        <v/>
      </c>
      <c r="AV22" s="411"/>
      <c r="AW22" s="409" t="str">
        <f>IF(LEN(VLOOKUP(AA20,suvaha!$D$8:$H$158,2,FALSE))&lt;2,"",LEFT(RIGHT(VLOOKUP(AA20,suvaha!$D$8:$H$158,2,FALSE),2),1))</f>
        <v/>
      </c>
      <c r="AX22" s="411"/>
      <c r="AY22" s="409" t="str">
        <f>IF(VLOOKUP(AA20,suvaha!$D$8:$H$85,2,FALSE)=0,"",IF(LEN(VLOOKUP(AA20,suvaha!$D$8:$H$158,2,FALSE))&lt;1,"",LEFT(RIGHT(VLOOKUP(AA20,suvaha!$D$8:$H$158,2,FALSE),1),1)))</f>
        <v/>
      </c>
      <c r="AZ22" s="619"/>
      <c r="BA22" s="618"/>
      <c r="BB22" s="409" t="str">
        <f>IF(LEN(VLOOKUP(AA20,suvaha!$D$8:$H$158,4,FALSE))&lt;11,"",LEFT(RIGHT(VLOOKUP(AA20,suvaha!$D$8:$H$158,4,FALSE),11),1))</f>
        <v/>
      </c>
      <c r="BC22" s="211"/>
      <c r="BD22" s="409" t="str">
        <f>IF(LEN(VLOOKUP(AA20,suvaha!$D$8:$H$158,4,FALSE))&lt;10,"",LEFT(RIGHT(VLOOKUP(AA20,suvaha!$D$8:$H$158,4,FALSE),10),1))</f>
        <v/>
      </c>
      <c r="BE22" s="411"/>
      <c r="BF22" s="409" t="str">
        <f>IF(LEN(VLOOKUP(AA20,suvaha!$D$8:$H$158,4,FALSE))&lt;9,"",LEFT(RIGHT(VLOOKUP(AA20,suvaha!$D$8:$H$158,4,FALSE),9),1))</f>
        <v/>
      </c>
      <c r="BG22" s="211"/>
      <c r="BH22" s="409" t="str">
        <f>IF(LEN(VLOOKUP(AA20,suvaha!$D$8:$H$158,4,FALSE))&lt;8,"",LEFT(RIGHT(VLOOKUP(AA20,suvaha!$D$8:$H$158,4,FALSE),8),1))</f>
        <v/>
      </c>
      <c r="BI22" s="411"/>
      <c r="BJ22" s="409" t="str">
        <f>IF(LEN(VLOOKUP(AA20,suvaha!$D$8:$H$158,4,FALSE))&lt;7,"",LEFT(RIGHT(VLOOKUP(AA20,suvaha!$D$8:$H$158,4,FALSE),7),1))</f>
        <v/>
      </c>
      <c r="BK22" s="610"/>
      <c r="BL22" s="409" t="str">
        <f>IF(LEN(VLOOKUP(AA20,suvaha!$D$8:$H$158,4,FALSE))&lt;6,"",LEFT(RIGHT(VLOOKUP(AA20,suvaha!$D$8:$H$158,4,FALSE),6),1))</f>
        <v/>
      </c>
      <c r="BM22" s="411"/>
      <c r="BN22" s="409" t="str">
        <f>IF(LEN(VLOOKUP(AA20,suvaha!$D$8:$H$158,4,FALSE))&lt;5,"",LEFT(RIGHT(VLOOKUP(AA20,suvaha!$D$8:$H$158,4,FALSE),5),1))</f>
        <v/>
      </c>
      <c r="BO22" s="411"/>
      <c r="BP22" s="409" t="str">
        <f>IF(LEN(VLOOKUP(AA20,suvaha!$D$8:$H$158,4,FALSE))&lt;4,"",LEFT(RIGHT(VLOOKUP(AA20,suvaha!$D$8:$H$158,4,FALSE),4),1))</f>
        <v/>
      </c>
      <c r="BQ22" s="610"/>
      <c r="BR22" s="409" t="str">
        <f>IF(LEN(VLOOKUP(AA20,suvaha!$D$8:$H$158,4,FALSE))&lt;3,"",LEFT(RIGHT(VLOOKUP(AA20,suvaha!$D$8:$H$158,4,FALSE),3),1))</f>
        <v/>
      </c>
      <c r="BS22" s="411"/>
      <c r="BT22" s="409" t="str">
        <f>IF(LEN(VLOOKUP(AA20,suvaha!$D$8:$H$158,4,FALSE))&lt;2,"",LEFT(RIGHT(VLOOKUP(AA20,suvaha!$D$8:$H$158,4,FALSE),2),1))</f>
        <v/>
      </c>
      <c r="BU22" s="411"/>
      <c r="BV22" s="409" t="str">
        <f>IF(VLOOKUP(AA20,suvaha!$D$8:$H$85,4,FALSE)=0,"",IF(LEN(VLOOKUP(AA20,suvaha!$D$8:$H$158,4,FALSE))&lt;1,"",LEFT(RIGHT(VLOOKUP(AA20,suvaha!$D$8:$H$158,4,FALSE),1),1)))</f>
        <v/>
      </c>
      <c r="BW22" s="416"/>
      <c r="BX22" s="417"/>
      <c r="BY22" s="417"/>
      <c r="BZ22" s="417"/>
      <c r="CA22" s="417"/>
      <c r="CB22" s="417"/>
      <c r="CC22" s="417"/>
      <c r="CD22" s="417"/>
      <c r="CE22" s="417"/>
      <c r="CF22" s="417"/>
      <c r="CG22" s="242"/>
      <c r="CH22" s="690"/>
    </row>
    <row r="23" spans="1:86" ht="2.25" customHeight="1">
      <c r="A23" s="173"/>
      <c r="B23" s="693"/>
      <c r="C23" s="693"/>
      <c r="D23" s="690"/>
      <c r="E23" s="669"/>
      <c r="F23" s="669"/>
      <c r="G23" s="654"/>
      <c r="H23" s="740"/>
      <c r="I23" s="740"/>
      <c r="J23" s="740"/>
      <c r="K23" s="740"/>
      <c r="L23" s="740"/>
      <c r="M23" s="740"/>
      <c r="N23" s="740"/>
      <c r="O23" s="740"/>
      <c r="P23" s="740"/>
      <c r="Q23" s="740"/>
      <c r="R23" s="740"/>
      <c r="S23" s="740"/>
      <c r="T23" s="740"/>
      <c r="U23" s="740"/>
      <c r="V23" s="740"/>
      <c r="W23" s="740"/>
      <c r="X23" s="740"/>
      <c r="Y23" s="740"/>
      <c r="Z23" s="740"/>
      <c r="AA23" s="658"/>
      <c r="AB23" s="658"/>
      <c r="AC23" s="658"/>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8"/>
      <c r="BB23" s="638"/>
      <c r="BC23" s="638"/>
      <c r="BD23" s="638"/>
      <c r="BE23" s="638"/>
      <c r="BF23" s="638"/>
      <c r="BG23" s="638"/>
      <c r="BH23" s="638"/>
      <c r="BI23" s="638"/>
      <c r="BJ23" s="638"/>
      <c r="BK23" s="638"/>
      <c r="BL23" s="638"/>
      <c r="BM23" s="638"/>
      <c r="BN23" s="638"/>
      <c r="BO23" s="638"/>
      <c r="BP23" s="638"/>
      <c r="BQ23" s="638"/>
      <c r="BR23" s="270"/>
      <c r="BS23" s="270"/>
      <c r="BT23" s="270"/>
      <c r="BU23" s="270"/>
      <c r="BV23" s="270"/>
      <c r="BW23" s="418"/>
      <c r="BX23" s="270"/>
      <c r="BY23" s="270"/>
      <c r="BZ23" s="270"/>
      <c r="CA23" s="270"/>
      <c r="CB23" s="270"/>
      <c r="CC23" s="270"/>
      <c r="CD23" s="270"/>
      <c r="CE23" s="270"/>
      <c r="CF23" s="270"/>
      <c r="CG23" s="243"/>
      <c r="CH23" s="690"/>
    </row>
    <row r="24" spans="1:86" ht="2.25" customHeight="1">
      <c r="A24" s="173"/>
      <c r="B24" s="693"/>
      <c r="C24" s="693"/>
      <c r="D24" s="690"/>
      <c r="E24" s="669"/>
      <c r="F24" s="669"/>
      <c r="G24" s="654"/>
      <c r="H24" s="740"/>
      <c r="I24" s="740"/>
      <c r="J24" s="740"/>
      <c r="K24" s="740"/>
      <c r="L24" s="740"/>
      <c r="M24" s="740"/>
      <c r="N24" s="740"/>
      <c r="O24" s="740"/>
      <c r="P24" s="740"/>
      <c r="Q24" s="740"/>
      <c r="R24" s="740"/>
      <c r="S24" s="740"/>
      <c r="T24" s="740"/>
      <c r="U24" s="740"/>
      <c r="V24" s="740"/>
      <c r="W24" s="740"/>
      <c r="X24" s="740"/>
      <c r="Y24" s="740"/>
      <c r="Z24" s="740"/>
      <c r="AA24" s="658"/>
      <c r="AB24" s="658"/>
      <c r="AC24" s="658"/>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422"/>
      <c r="BB24" s="264"/>
      <c r="BC24" s="264"/>
      <c r="BD24" s="264"/>
      <c r="BE24" s="264"/>
      <c r="BF24" s="264"/>
      <c r="BG24" s="264"/>
      <c r="BH24" s="264"/>
      <c r="BI24" s="264"/>
      <c r="BJ24" s="421"/>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41"/>
      <c r="CH24" s="690"/>
    </row>
    <row r="25" spans="1:86" ht="2.25" customHeight="1">
      <c r="A25" s="173"/>
      <c r="B25" s="693"/>
      <c r="C25" s="693"/>
      <c r="D25" s="690"/>
      <c r="E25" s="669"/>
      <c r="F25" s="669"/>
      <c r="G25" s="654"/>
      <c r="H25" s="740"/>
      <c r="I25" s="740"/>
      <c r="J25" s="740"/>
      <c r="K25" s="740"/>
      <c r="L25" s="740"/>
      <c r="M25" s="740"/>
      <c r="N25" s="740"/>
      <c r="O25" s="740"/>
      <c r="P25" s="740"/>
      <c r="Q25" s="740"/>
      <c r="R25" s="740"/>
      <c r="S25" s="740"/>
      <c r="T25" s="740"/>
      <c r="U25" s="740"/>
      <c r="V25" s="740"/>
      <c r="W25" s="740"/>
      <c r="X25" s="740"/>
      <c r="Y25" s="740"/>
      <c r="Z25" s="740"/>
      <c r="AA25" s="658"/>
      <c r="AB25" s="658"/>
      <c r="AC25" s="658"/>
      <c r="AD25" s="618"/>
      <c r="AE25" s="612"/>
      <c r="AF25" s="612"/>
      <c r="AG25" s="612"/>
      <c r="AH25" s="412"/>
      <c r="AI25" s="613"/>
      <c r="AJ25" s="613"/>
      <c r="AK25" s="613"/>
      <c r="AL25" s="613"/>
      <c r="AM25" s="613"/>
      <c r="AN25" s="610"/>
      <c r="AO25" s="614"/>
      <c r="AP25" s="614"/>
      <c r="AQ25" s="614"/>
      <c r="AR25" s="614"/>
      <c r="AS25" s="614"/>
      <c r="AT25" s="610"/>
      <c r="AU25" s="614"/>
      <c r="AV25" s="614"/>
      <c r="AW25" s="614"/>
      <c r="AX25" s="614"/>
      <c r="AY25" s="614"/>
      <c r="AZ25" s="619"/>
      <c r="BA25" s="423"/>
      <c r="BB25" s="417"/>
      <c r="BC25" s="417"/>
      <c r="BD25" s="417"/>
      <c r="BE25" s="417"/>
      <c r="BF25" s="417"/>
      <c r="BG25" s="417"/>
      <c r="BH25" s="417"/>
      <c r="BI25" s="417"/>
      <c r="BJ25" s="416"/>
      <c r="BK25" s="417"/>
      <c r="BL25" s="612"/>
      <c r="BM25" s="612"/>
      <c r="BN25" s="612"/>
      <c r="BO25" s="412"/>
      <c r="BP25" s="613"/>
      <c r="BQ25" s="613"/>
      <c r="BR25" s="613"/>
      <c r="BS25" s="613"/>
      <c r="BT25" s="613"/>
      <c r="BU25" s="610"/>
      <c r="BV25" s="614"/>
      <c r="BW25" s="614"/>
      <c r="BX25" s="614"/>
      <c r="BY25" s="614"/>
      <c r="BZ25" s="614"/>
      <c r="CA25" s="610"/>
      <c r="CB25" s="614"/>
      <c r="CC25" s="614"/>
      <c r="CD25" s="614"/>
      <c r="CE25" s="614"/>
      <c r="CF25" s="614"/>
      <c r="CG25" s="244"/>
      <c r="CH25" s="690"/>
    </row>
    <row r="26" spans="1:86" ht="15.75" customHeight="1">
      <c r="A26" s="173"/>
      <c r="B26" s="693"/>
      <c r="C26" s="693"/>
      <c r="D26" s="690"/>
      <c r="E26" s="669"/>
      <c r="F26" s="669"/>
      <c r="G26" s="654"/>
      <c r="H26" s="740"/>
      <c r="I26" s="740"/>
      <c r="J26" s="740"/>
      <c r="K26" s="740"/>
      <c r="L26" s="740"/>
      <c r="M26" s="740"/>
      <c r="N26" s="740"/>
      <c r="O26" s="740"/>
      <c r="P26" s="740"/>
      <c r="Q26" s="740"/>
      <c r="R26" s="740"/>
      <c r="S26" s="740"/>
      <c r="T26" s="740"/>
      <c r="U26" s="740"/>
      <c r="V26" s="740"/>
      <c r="W26" s="740"/>
      <c r="X26" s="740"/>
      <c r="Y26" s="740"/>
      <c r="Z26" s="740"/>
      <c r="AA26" s="658"/>
      <c r="AB26" s="658"/>
      <c r="AC26" s="658"/>
      <c r="AD26" s="618"/>
      <c r="AE26" s="409" t="str">
        <f>IF(LEN(VLOOKUP(AA20,suvaha!$D$8:$H$158,3,FALSE))&lt;11,"",LEFT(RIGHT(VLOOKUP(AA20,suvaha!$D$8:$H$158,3,FALSE),11),1))</f>
        <v/>
      </c>
      <c r="AF26" s="211"/>
      <c r="AG26" s="409" t="str">
        <f>IF(LEN(VLOOKUP(AA20,suvaha!$D$8:$H$158,3,FALSE))&lt;10,"",LEFT(RIGHT(VLOOKUP(AA20,suvaha!$D$8:$H$158,3,FALSE),10),1))</f>
        <v/>
      </c>
      <c r="AH26" s="411"/>
      <c r="AI26" s="409" t="str">
        <f>IF(LEN(VLOOKUP(AA20,suvaha!$D$8:$H$158,3,FALSE))&lt;9,"",LEFT(RIGHT(VLOOKUP(AA20,suvaha!$D$8:$H$158,3,FALSE),9),1))</f>
        <v/>
      </c>
      <c r="AJ26" s="211"/>
      <c r="AK26" s="409" t="str">
        <f>IF(LEN(VLOOKUP(AA20,suvaha!$D$8:$H$158,3,FALSE))&lt;8,"",LEFT(RIGHT(VLOOKUP(AA20,suvaha!$D$8:$H$158,3,FALSE),8),1))</f>
        <v/>
      </c>
      <c r="AL26" s="411"/>
      <c r="AM26" s="409" t="str">
        <f>IF(LEN(VLOOKUP(AA20,suvaha!$D$8:$H$158,3,FALSE))&lt;7,"",LEFT(RIGHT(VLOOKUP(AA20,suvaha!$D$8:$H$158,3,FALSE),7),1))</f>
        <v/>
      </c>
      <c r="AN26" s="610"/>
      <c r="AO26" s="409" t="str">
        <f>IF(LEN(VLOOKUP(AA20,suvaha!$D$8:$H$158,3,FALSE))&lt;6,"",LEFT(RIGHT(VLOOKUP(AA20,suvaha!$D$8:$H$158,3,FALSE),6),1))</f>
        <v/>
      </c>
      <c r="AP26" s="411"/>
      <c r="AQ26" s="409" t="str">
        <f>IF(LEN(VLOOKUP(AA20,suvaha!$D$8:$H$158,3,FALSE))&lt;5,"",LEFT(RIGHT(VLOOKUP(AA20,suvaha!$D$8:$H$158,3,FALSE),5),1))</f>
        <v/>
      </c>
      <c r="AR26" s="411"/>
      <c r="AS26" s="409" t="str">
        <f>IF(LEN(VLOOKUP(AA20,suvaha!$D$8:$H$158,3,FALSE))&lt;4,"",LEFT(RIGHT(VLOOKUP(AA20,suvaha!$D$8:$H$158,3,FALSE),4),1))</f>
        <v/>
      </c>
      <c r="AT26" s="610"/>
      <c r="AU26" s="409" t="str">
        <f>IF(LEN(VLOOKUP(AA20,suvaha!$D$8:$H$158,3,FALSE))&lt;3,"",LEFT(RIGHT(VLOOKUP(AA20,suvaha!$D$8:$H$158,3,FALSE),3),1))</f>
        <v/>
      </c>
      <c r="AV26" s="411"/>
      <c r="AW26" s="409" t="str">
        <f>IF(LEN(VLOOKUP(AA20,suvaha!$D$8:$H$158,3,FALSE))&lt;2,"",LEFT(RIGHT(VLOOKUP(AA20,suvaha!$D$8:$H$158,3,FALSE),2),1))</f>
        <v/>
      </c>
      <c r="AX26" s="411"/>
      <c r="AY26" s="409" t="str">
        <f>IF(VLOOKUP(AA20,suvaha!$D$8:$H$85,3,FALSE)=0,"",IF(LEN(VLOOKUP(AA20,suvaha!$D$8:$H$158,3,FALSE))&lt;1,"",LEFT(RIGHT(VLOOKUP(AA20,suvaha!$D$8:$H$158,3,FALSE),1),1)))</f>
        <v/>
      </c>
      <c r="AZ26" s="619"/>
      <c r="BA26" s="423"/>
      <c r="BB26" s="417"/>
      <c r="BC26" s="417"/>
      <c r="BD26" s="417"/>
      <c r="BE26" s="417"/>
      <c r="BF26" s="417"/>
      <c r="BG26" s="417"/>
      <c r="BH26" s="417"/>
      <c r="BI26" s="417"/>
      <c r="BJ26" s="416"/>
      <c r="BK26" s="417"/>
      <c r="BL26" s="409" t="str">
        <f>IF(LEN(VLOOKUP(AA20,suvaha!$D$8:$H$158,5,FALSE))&lt;11,"",LEFT(RIGHT(VLOOKUP(AA20,suvaha!$D$8:$H$158,5,FALSE),11),1))</f>
        <v/>
      </c>
      <c r="BM26" s="211"/>
      <c r="BN26" s="409" t="str">
        <f>IF(LEN(VLOOKUP(AA20,suvaha!$D$8:$H$158,5,FALSE))&lt;10,"",LEFT(RIGHT(VLOOKUP(AA20,suvaha!$D$8:$H$158,5,FALSE),10),1))</f>
        <v/>
      </c>
      <c r="BO26" s="411"/>
      <c r="BP26" s="409" t="str">
        <f>IF(LEN(VLOOKUP(AA20,suvaha!$D$8:$H$158,5,FALSE))&lt;9,"",LEFT(RIGHT(VLOOKUP(AA20,suvaha!$D$8:$H$158,5,FALSE),9),1))</f>
        <v/>
      </c>
      <c r="BQ26" s="211"/>
      <c r="BR26" s="409" t="str">
        <f>IF(LEN(VLOOKUP(AA20,suvaha!$D$8:$H$158,5,FALSE))&lt;8,"",LEFT(RIGHT(VLOOKUP(AA20,suvaha!$D$8:$H$158,5,FALSE),8),1))</f>
        <v/>
      </c>
      <c r="BS26" s="411"/>
      <c r="BT26" s="409" t="str">
        <f>IF(LEN(VLOOKUP(AA20,suvaha!$D$8:$H$158,5,FALSE))&lt;7,"",LEFT(RIGHT(VLOOKUP(AA20,suvaha!$D$8:$H$158,5,FALSE),7),1))</f>
        <v/>
      </c>
      <c r="BU26" s="610"/>
      <c r="BV26" s="409" t="str">
        <f>IF(LEN(VLOOKUP(AA20,suvaha!$D$8:$H$158,5,FALSE))&lt;6,"",LEFT(RIGHT(VLOOKUP(AA20,suvaha!$D$8:$H$158,5,FALSE),6),1))</f>
        <v/>
      </c>
      <c r="BW26" s="411"/>
      <c r="BX26" s="409" t="str">
        <f>IF(LEN(VLOOKUP(AA20,suvaha!$D$8:$H$158,5,FALSE))&lt;5,"",LEFT(RIGHT(VLOOKUP(AA20,suvaha!$D$8:$H$158,5,FALSE),5),1))</f>
        <v/>
      </c>
      <c r="BY26" s="411"/>
      <c r="BZ26" s="409" t="str">
        <f>IF(LEN(VLOOKUP(AA20,suvaha!$D$8:$H$158,5,FALSE))&lt;4,"",LEFT(RIGHT(VLOOKUP(AA20,suvaha!$D$8:$H$158,5,FALSE),4),1))</f>
        <v/>
      </c>
      <c r="CA26" s="610"/>
      <c r="CB26" s="409" t="str">
        <f>IF(LEN(VLOOKUP(AA20,suvaha!$D$8:$H$158,5,FALSE))&lt;3,"",LEFT(RIGHT(VLOOKUP(AA20,suvaha!$D$8:$H$158,5,FALSE),3),1))</f>
        <v/>
      </c>
      <c r="CC26" s="411"/>
      <c r="CD26" s="409" t="str">
        <f>IF(LEN(VLOOKUP(AA20,suvaha!$D$8:$H$158,5,FALSE))&lt;2,"",LEFT(RIGHT(VLOOKUP(AA20,suvaha!$D$8:$H$158,5,FALSE),2),1))</f>
        <v/>
      </c>
      <c r="CE26" s="411"/>
      <c r="CF26" s="409" t="str">
        <f>IF(VLOOKUP(AA20,suvaha!$D$8:$H$85,5,FALSE)=0,"",IF(LEN(VLOOKUP(AA20,suvaha!$D$8:$H$158,5,FALSE))&lt;1,"",LEFT(RIGHT(VLOOKUP(AA20,suvaha!$D$8:$H$158,5,FALSE),1),1)))</f>
        <v/>
      </c>
      <c r="CG26" s="244"/>
      <c r="CH26" s="690"/>
    </row>
    <row r="27" spans="1:86" ht="3.75" customHeight="1">
      <c r="A27" s="173"/>
      <c r="B27" s="693"/>
      <c r="C27" s="693"/>
      <c r="D27" s="690"/>
      <c r="E27" s="669"/>
      <c r="F27" s="669"/>
      <c r="G27" s="654"/>
      <c r="H27" s="740"/>
      <c r="I27" s="740"/>
      <c r="J27" s="740"/>
      <c r="K27" s="740"/>
      <c r="L27" s="740"/>
      <c r="M27" s="740"/>
      <c r="N27" s="740"/>
      <c r="O27" s="740"/>
      <c r="P27" s="740"/>
      <c r="Q27" s="740"/>
      <c r="R27" s="740"/>
      <c r="S27" s="740"/>
      <c r="T27" s="740"/>
      <c r="U27" s="740"/>
      <c r="V27" s="740"/>
      <c r="W27" s="740"/>
      <c r="X27" s="740"/>
      <c r="Y27" s="740"/>
      <c r="Z27" s="740"/>
      <c r="AA27" s="658"/>
      <c r="AB27" s="658"/>
      <c r="AC27" s="658"/>
      <c r="AD27" s="637"/>
      <c r="AE27" s="637"/>
      <c r="AF27" s="637"/>
      <c r="AG27" s="637"/>
      <c r="AH27" s="637"/>
      <c r="AI27" s="637"/>
      <c r="AJ27" s="637"/>
      <c r="AK27" s="637"/>
      <c r="AL27" s="637"/>
      <c r="AM27" s="637"/>
      <c r="AN27" s="637"/>
      <c r="AO27" s="637"/>
      <c r="AP27" s="637"/>
      <c r="AQ27" s="637"/>
      <c r="AR27" s="637"/>
      <c r="AS27" s="637"/>
      <c r="AT27" s="637"/>
      <c r="AU27" s="637"/>
      <c r="AV27" s="637"/>
      <c r="AW27" s="637"/>
      <c r="AX27" s="637"/>
      <c r="AY27" s="637"/>
      <c r="AZ27" s="637"/>
      <c r="BA27" s="424"/>
      <c r="BB27" s="270"/>
      <c r="BC27" s="270"/>
      <c r="BD27" s="270"/>
      <c r="BE27" s="270"/>
      <c r="BF27" s="270"/>
      <c r="BG27" s="270"/>
      <c r="BH27" s="270"/>
      <c r="BI27" s="270"/>
      <c r="BJ27" s="418"/>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43"/>
      <c r="CH27" s="690"/>
    </row>
    <row r="28" spans="1:86" s="206" customFormat="1" ht="3" customHeight="1">
      <c r="A28" s="173"/>
      <c r="B28" s="693"/>
      <c r="C28" s="693"/>
      <c r="D28" s="690"/>
      <c r="E28" s="669" t="s">
        <v>811</v>
      </c>
      <c r="F28" s="669"/>
      <c r="G28" s="654"/>
      <c r="H28" s="740" t="str">
        <f>Index!C82</f>
        <v>Obstarávaný dlhodobý finančný majetok (043) - /096A/</v>
      </c>
      <c r="I28" s="740"/>
      <c r="J28" s="740"/>
      <c r="K28" s="740"/>
      <c r="L28" s="740"/>
      <c r="M28" s="740"/>
      <c r="N28" s="740"/>
      <c r="O28" s="740"/>
      <c r="P28" s="740"/>
      <c r="Q28" s="740"/>
      <c r="R28" s="740"/>
      <c r="S28" s="740"/>
      <c r="T28" s="740"/>
      <c r="U28" s="740"/>
      <c r="V28" s="740"/>
      <c r="W28" s="740"/>
      <c r="X28" s="740"/>
      <c r="Y28" s="740"/>
      <c r="Z28" s="740"/>
      <c r="AA28" s="658" t="s">
        <v>812</v>
      </c>
      <c r="AB28" s="658"/>
      <c r="AC28" s="658"/>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59"/>
      <c r="BB28" s="659"/>
      <c r="BC28" s="659"/>
      <c r="BD28" s="659"/>
      <c r="BE28" s="659"/>
      <c r="BF28" s="659"/>
      <c r="BG28" s="659"/>
      <c r="BH28" s="659"/>
      <c r="BI28" s="659"/>
      <c r="BJ28" s="659"/>
      <c r="BK28" s="659"/>
      <c r="BL28" s="659"/>
      <c r="BM28" s="659"/>
      <c r="BN28" s="659"/>
      <c r="BO28" s="659"/>
      <c r="BP28" s="659"/>
      <c r="BQ28" s="659"/>
      <c r="BR28" s="264"/>
      <c r="BS28" s="264"/>
      <c r="BT28" s="264"/>
      <c r="BU28" s="264"/>
      <c r="BV28" s="264"/>
      <c r="BW28" s="421"/>
      <c r="BX28" s="264"/>
      <c r="BY28" s="264"/>
      <c r="BZ28" s="264"/>
      <c r="CA28" s="264"/>
      <c r="CB28" s="264"/>
      <c r="CC28" s="264"/>
      <c r="CD28" s="264"/>
      <c r="CE28" s="264"/>
      <c r="CF28" s="264"/>
      <c r="CG28" s="241"/>
      <c r="CH28" s="690"/>
    </row>
    <row r="29" spans="1:86" s="206" customFormat="1" ht="3" customHeight="1">
      <c r="A29" s="173"/>
      <c r="B29" s="693"/>
      <c r="C29" s="693"/>
      <c r="D29" s="690"/>
      <c r="E29" s="669"/>
      <c r="F29" s="669"/>
      <c r="G29" s="654"/>
      <c r="H29" s="740"/>
      <c r="I29" s="740"/>
      <c r="J29" s="740"/>
      <c r="K29" s="740"/>
      <c r="L29" s="740"/>
      <c r="M29" s="740"/>
      <c r="N29" s="740"/>
      <c r="O29" s="740"/>
      <c r="P29" s="740"/>
      <c r="Q29" s="740"/>
      <c r="R29" s="740"/>
      <c r="S29" s="740"/>
      <c r="T29" s="740"/>
      <c r="U29" s="740"/>
      <c r="V29" s="740"/>
      <c r="W29" s="740"/>
      <c r="X29" s="740"/>
      <c r="Y29" s="740"/>
      <c r="Z29" s="740"/>
      <c r="AA29" s="658"/>
      <c r="AB29" s="658"/>
      <c r="AC29" s="658"/>
      <c r="AD29" s="618"/>
      <c r="AE29" s="612"/>
      <c r="AF29" s="612"/>
      <c r="AG29" s="612"/>
      <c r="AH29" s="412"/>
      <c r="AI29" s="613"/>
      <c r="AJ29" s="613"/>
      <c r="AK29" s="613"/>
      <c r="AL29" s="613"/>
      <c r="AM29" s="613"/>
      <c r="AN29" s="610"/>
      <c r="AO29" s="614"/>
      <c r="AP29" s="614"/>
      <c r="AQ29" s="614"/>
      <c r="AR29" s="614"/>
      <c r="AS29" s="614"/>
      <c r="AT29" s="610"/>
      <c r="AU29" s="614"/>
      <c r="AV29" s="614"/>
      <c r="AW29" s="614"/>
      <c r="AX29" s="614"/>
      <c r="AY29" s="614"/>
      <c r="AZ29" s="619"/>
      <c r="BA29" s="618"/>
      <c r="BB29" s="612"/>
      <c r="BC29" s="612"/>
      <c r="BD29" s="612"/>
      <c r="BE29" s="412"/>
      <c r="BF29" s="613"/>
      <c r="BG29" s="613"/>
      <c r="BH29" s="613"/>
      <c r="BI29" s="613"/>
      <c r="BJ29" s="613"/>
      <c r="BK29" s="610"/>
      <c r="BL29" s="614"/>
      <c r="BM29" s="614"/>
      <c r="BN29" s="614"/>
      <c r="BO29" s="614"/>
      <c r="BP29" s="614"/>
      <c r="BQ29" s="610"/>
      <c r="BR29" s="614"/>
      <c r="BS29" s="614"/>
      <c r="BT29" s="614"/>
      <c r="BU29" s="614"/>
      <c r="BV29" s="614"/>
      <c r="BW29" s="416"/>
      <c r="BX29" s="417"/>
      <c r="BY29" s="417"/>
      <c r="BZ29" s="417"/>
      <c r="CA29" s="417"/>
      <c r="CB29" s="417"/>
      <c r="CC29" s="417"/>
      <c r="CD29" s="417"/>
      <c r="CE29" s="417"/>
      <c r="CF29" s="417"/>
      <c r="CG29" s="242"/>
      <c r="CH29" s="690"/>
    </row>
    <row r="30" spans="1:86" ht="15" customHeight="1">
      <c r="A30" s="173"/>
      <c r="B30" s="693"/>
      <c r="C30" s="693"/>
      <c r="D30" s="690"/>
      <c r="E30" s="669"/>
      <c r="F30" s="669"/>
      <c r="G30" s="654"/>
      <c r="H30" s="740"/>
      <c r="I30" s="740"/>
      <c r="J30" s="740"/>
      <c r="K30" s="740"/>
      <c r="L30" s="740"/>
      <c r="M30" s="740"/>
      <c r="N30" s="740"/>
      <c r="O30" s="740"/>
      <c r="P30" s="740"/>
      <c r="Q30" s="740"/>
      <c r="R30" s="740"/>
      <c r="S30" s="740"/>
      <c r="T30" s="740"/>
      <c r="U30" s="740"/>
      <c r="V30" s="740"/>
      <c r="W30" s="740"/>
      <c r="X30" s="740"/>
      <c r="Y30" s="740"/>
      <c r="Z30" s="740"/>
      <c r="AA30" s="658"/>
      <c r="AB30" s="658"/>
      <c r="AC30" s="658"/>
      <c r="AD30" s="618"/>
      <c r="AE30" s="409" t="str">
        <f>IF(LEN(VLOOKUP(AA28,suvaha!$D$8:$H$158,2,FALSE))&lt;11,"",LEFT(RIGHT(VLOOKUP(AA28,suvaha!$D$8:$H$158,2,FALSE),11),1))</f>
        <v/>
      </c>
      <c r="AF30" s="211"/>
      <c r="AG30" s="409" t="str">
        <f>IF(LEN(VLOOKUP(AA28,suvaha!$D$8:$H$158,2,FALSE))&lt;10,"",LEFT(RIGHT(VLOOKUP(AA28,suvaha!$D$8:$H$158,2,FALSE),10),1))</f>
        <v/>
      </c>
      <c r="AH30" s="411"/>
      <c r="AI30" s="409" t="str">
        <f>IF(LEN(VLOOKUP(AA28,suvaha!$D$8:$H$158,2,FALSE))&lt;9,"",LEFT(RIGHT(VLOOKUP(AA28,suvaha!$D$8:$H$158,2,FALSE),9),1))</f>
        <v/>
      </c>
      <c r="AJ30" s="211"/>
      <c r="AK30" s="409" t="str">
        <f>IF(LEN(VLOOKUP(AA28,suvaha!$D$8:$H$158,2,FALSE))&lt;8,"",LEFT(RIGHT(VLOOKUP(AA28,suvaha!$D$8:$H$158,2,FALSE),8),1))</f>
        <v/>
      </c>
      <c r="AL30" s="411"/>
      <c r="AM30" s="409" t="str">
        <f>IF(LEN(VLOOKUP(AA28,suvaha!$D$8:$H$158,2,FALSE))&lt;7,"",LEFT(RIGHT(VLOOKUP(AA28,suvaha!$D$8:$H$158,2,FALSE),7),1))</f>
        <v/>
      </c>
      <c r="AN30" s="610"/>
      <c r="AO30" s="409" t="str">
        <f>IF(LEN(VLOOKUP(AA28,suvaha!$D$8:$H$158,2,FALSE))&lt;6,"",LEFT(RIGHT(VLOOKUP(AA28,suvaha!$D$8:$H$158,2,FALSE),6),1))</f>
        <v/>
      </c>
      <c r="AP30" s="411"/>
      <c r="AQ30" s="409" t="str">
        <f>IF(LEN(VLOOKUP(AA28,suvaha!$D$8:$H$158,2,FALSE))&lt;5,"",LEFT(RIGHT(VLOOKUP(AA28,suvaha!$D$8:$H$158,2,FALSE),5),1))</f>
        <v/>
      </c>
      <c r="AR30" s="411"/>
      <c r="AS30" s="409" t="str">
        <f>IF(LEN(VLOOKUP(AA28,suvaha!$D$8:$H$158,2,FALSE))&lt;4,"",LEFT(RIGHT(VLOOKUP(AA28,suvaha!$D$8:$H$158,2,FALSE),4),1))</f>
        <v/>
      </c>
      <c r="AT30" s="610"/>
      <c r="AU30" s="409" t="str">
        <f>IF(LEN(VLOOKUP(AA28,suvaha!$D$8:$H$158,2,FALSE))&lt;3,"",LEFT(RIGHT(VLOOKUP(AA28,suvaha!$D$8:$H$158,2,FALSE),3),1))</f>
        <v/>
      </c>
      <c r="AV30" s="411"/>
      <c r="AW30" s="409" t="str">
        <f>IF(LEN(VLOOKUP(AA28,suvaha!$D$8:$H$158,2,FALSE))&lt;2,"",LEFT(RIGHT(VLOOKUP(AA28,suvaha!$D$8:$H$158,2,FALSE),2),1))</f>
        <v/>
      </c>
      <c r="AX30" s="411"/>
      <c r="AY30" s="409" t="str">
        <f>IF(VLOOKUP(AA28,suvaha!$D$8:$H$85,2,FALSE)=0,"",IF(LEN(VLOOKUP(AA28,suvaha!$D$8:$H$158,2,FALSE))&lt;1,"",LEFT(RIGHT(VLOOKUP(AA28,suvaha!$D$8:$H$158,2,FALSE),1),1)))</f>
        <v/>
      </c>
      <c r="AZ30" s="619"/>
      <c r="BA30" s="618"/>
      <c r="BB30" s="409" t="str">
        <f>IF(LEN(VLOOKUP(AA28,suvaha!$D$8:$H$158,4,FALSE))&lt;11,"",LEFT(RIGHT(VLOOKUP(AA28,suvaha!$D$8:$H$158,4,FALSE),11),1))</f>
        <v/>
      </c>
      <c r="BC30" s="211"/>
      <c r="BD30" s="409" t="str">
        <f>IF(LEN(VLOOKUP(AA28,suvaha!$D$8:$H$158,4,FALSE))&lt;10,"",LEFT(RIGHT(VLOOKUP(AA28,suvaha!$D$8:$H$158,4,FALSE),10),1))</f>
        <v/>
      </c>
      <c r="BE30" s="411"/>
      <c r="BF30" s="409" t="str">
        <f>IF(LEN(VLOOKUP(AA28,suvaha!$D$8:$H$158,4,FALSE))&lt;9,"",LEFT(RIGHT(VLOOKUP(AA28,suvaha!$D$8:$H$158,4,FALSE),9),1))</f>
        <v/>
      </c>
      <c r="BG30" s="211"/>
      <c r="BH30" s="409" t="str">
        <f>IF(LEN(VLOOKUP(AA28,suvaha!$D$8:$H$158,4,FALSE))&lt;8,"",LEFT(RIGHT(VLOOKUP(AA28,suvaha!$D$8:$H$158,4,FALSE),8),1))</f>
        <v/>
      </c>
      <c r="BI30" s="411"/>
      <c r="BJ30" s="409" t="str">
        <f>IF(LEN(VLOOKUP(AA28,suvaha!$D$8:$H$158,4,FALSE))&lt;7,"",LEFT(RIGHT(VLOOKUP(AA28,suvaha!$D$8:$H$158,4,FALSE),7),1))</f>
        <v/>
      </c>
      <c r="BK30" s="610"/>
      <c r="BL30" s="409" t="str">
        <f>IF(LEN(VLOOKUP(AA28,suvaha!$D$8:$H$158,4,FALSE))&lt;6,"",LEFT(RIGHT(VLOOKUP(AA28,suvaha!$D$8:$H$158,4,FALSE),6),1))</f>
        <v/>
      </c>
      <c r="BM30" s="411"/>
      <c r="BN30" s="409" t="str">
        <f>IF(LEN(VLOOKUP(AA28,suvaha!$D$8:$H$158,4,FALSE))&lt;5,"",LEFT(RIGHT(VLOOKUP(AA28,suvaha!$D$8:$H$158,4,FALSE),5),1))</f>
        <v/>
      </c>
      <c r="BO30" s="411"/>
      <c r="BP30" s="409" t="str">
        <f>IF(LEN(VLOOKUP(AA28,suvaha!$D$8:$H$158,4,FALSE))&lt;4,"",LEFT(RIGHT(VLOOKUP(AA28,suvaha!$D$8:$H$158,4,FALSE),4),1))</f>
        <v/>
      </c>
      <c r="BQ30" s="610"/>
      <c r="BR30" s="409" t="str">
        <f>IF(LEN(VLOOKUP(AA28,suvaha!$D$8:$H$158,4,FALSE))&lt;3,"",LEFT(RIGHT(VLOOKUP(AA28,suvaha!$D$8:$H$158,4,FALSE),3),1))</f>
        <v/>
      </c>
      <c r="BS30" s="411"/>
      <c r="BT30" s="409" t="str">
        <f>IF(LEN(VLOOKUP(AA28,suvaha!$D$8:$H$158,4,FALSE))&lt;2,"",LEFT(RIGHT(VLOOKUP(AA28,suvaha!$D$8:$H$158,4,FALSE),2),1))</f>
        <v/>
      </c>
      <c r="BU30" s="411"/>
      <c r="BV30" s="409" t="str">
        <f>IF(VLOOKUP(AA28,suvaha!$D$8:$H$85,4,FALSE)=0,"",IF(LEN(VLOOKUP(AA28,suvaha!$D$8:$H$158,4,FALSE))&lt;1,"",LEFT(RIGHT(VLOOKUP(AA28,suvaha!$D$8:$H$158,4,FALSE),1),1)))</f>
        <v/>
      </c>
      <c r="BW30" s="416"/>
      <c r="BX30" s="417"/>
      <c r="BY30" s="417"/>
      <c r="BZ30" s="417"/>
      <c r="CA30" s="417"/>
      <c r="CB30" s="417"/>
      <c r="CC30" s="417"/>
      <c r="CD30" s="417"/>
      <c r="CE30" s="417"/>
      <c r="CF30" s="417"/>
      <c r="CG30" s="242"/>
      <c r="CH30" s="690"/>
    </row>
    <row r="31" spans="1:86" ht="2.25" customHeight="1">
      <c r="A31" s="173"/>
      <c r="B31" s="693"/>
      <c r="C31" s="693"/>
      <c r="D31" s="690"/>
      <c r="E31" s="669"/>
      <c r="F31" s="669"/>
      <c r="G31" s="654"/>
      <c r="H31" s="740"/>
      <c r="I31" s="740"/>
      <c r="J31" s="740"/>
      <c r="K31" s="740"/>
      <c r="L31" s="740"/>
      <c r="M31" s="740"/>
      <c r="N31" s="740"/>
      <c r="O31" s="740"/>
      <c r="P31" s="740"/>
      <c r="Q31" s="740"/>
      <c r="R31" s="740"/>
      <c r="S31" s="740"/>
      <c r="T31" s="740"/>
      <c r="U31" s="740"/>
      <c r="V31" s="740"/>
      <c r="W31" s="740"/>
      <c r="X31" s="740"/>
      <c r="Y31" s="740"/>
      <c r="Z31" s="740"/>
      <c r="AA31" s="658"/>
      <c r="AB31" s="658"/>
      <c r="AC31" s="658"/>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8"/>
      <c r="BB31" s="638"/>
      <c r="BC31" s="638"/>
      <c r="BD31" s="638"/>
      <c r="BE31" s="638"/>
      <c r="BF31" s="638"/>
      <c r="BG31" s="638"/>
      <c r="BH31" s="638"/>
      <c r="BI31" s="638"/>
      <c r="BJ31" s="638"/>
      <c r="BK31" s="638"/>
      <c r="BL31" s="638"/>
      <c r="BM31" s="638"/>
      <c r="BN31" s="638"/>
      <c r="BO31" s="638"/>
      <c r="BP31" s="638"/>
      <c r="BQ31" s="638"/>
      <c r="BR31" s="270"/>
      <c r="BS31" s="270"/>
      <c r="BT31" s="270"/>
      <c r="BU31" s="270"/>
      <c r="BV31" s="270"/>
      <c r="BW31" s="418"/>
      <c r="BX31" s="270"/>
      <c r="BY31" s="270"/>
      <c r="BZ31" s="270"/>
      <c r="CA31" s="270"/>
      <c r="CB31" s="270"/>
      <c r="CC31" s="270"/>
      <c r="CD31" s="270"/>
      <c r="CE31" s="270"/>
      <c r="CF31" s="270"/>
      <c r="CG31" s="243"/>
      <c r="CH31" s="690"/>
    </row>
    <row r="32" spans="1:86" ht="2.25" customHeight="1">
      <c r="A32" s="173"/>
      <c r="B32" s="693"/>
      <c r="C32" s="693"/>
      <c r="D32" s="690"/>
      <c r="E32" s="669"/>
      <c r="F32" s="669"/>
      <c r="G32" s="654"/>
      <c r="H32" s="740"/>
      <c r="I32" s="740"/>
      <c r="J32" s="740"/>
      <c r="K32" s="740"/>
      <c r="L32" s="740"/>
      <c r="M32" s="740"/>
      <c r="N32" s="740"/>
      <c r="O32" s="740"/>
      <c r="P32" s="740"/>
      <c r="Q32" s="740"/>
      <c r="R32" s="740"/>
      <c r="S32" s="740"/>
      <c r="T32" s="740"/>
      <c r="U32" s="740"/>
      <c r="V32" s="740"/>
      <c r="W32" s="740"/>
      <c r="X32" s="740"/>
      <c r="Y32" s="740"/>
      <c r="Z32" s="740"/>
      <c r="AA32" s="658"/>
      <c r="AB32" s="658"/>
      <c r="AC32" s="658"/>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422"/>
      <c r="BB32" s="264"/>
      <c r="BC32" s="264"/>
      <c r="BD32" s="264"/>
      <c r="BE32" s="264"/>
      <c r="BF32" s="264"/>
      <c r="BG32" s="264"/>
      <c r="BH32" s="264"/>
      <c r="BI32" s="264"/>
      <c r="BJ32" s="421"/>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41"/>
      <c r="CH32" s="690"/>
    </row>
    <row r="33" spans="1:86" ht="2.25" customHeight="1">
      <c r="A33" s="173"/>
      <c r="B33" s="693"/>
      <c r="C33" s="693"/>
      <c r="D33" s="690"/>
      <c r="E33" s="669"/>
      <c r="F33" s="669"/>
      <c r="G33" s="654"/>
      <c r="H33" s="740"/>
      <c r="I33" s="740"/>
      <c r="J33" s="740"/>
      <c r="K33" s="740"/>
      <c r="L33" s="740"/>
      <c r="M33" s="740"/>
      <c r="N33" s="740"/>
      <c r="O33" s="740"/>
      <c r="P33" s="740"/>
      <c r="Q33" s="740"/>
      <c r="R33" s="740"/>
      <c r="S33" s="740"/>
      <c r="T33" s="740"/>
      <c r="U33" s="740"/>
      <c r="V33" s="740"/>
      <c r="W33" s="740"/>
      <c r="X33" s="740"/>
      <c r="Y33" s="740"/>
      <c r="Z33" s="740"/>
      <c r="AA33" s="658"/>
      <c r="AB33" s="658"/>
      <c r="AC33" s="658"/>
      <c r="AD33" s="618"/>
      <c r="AE33" s="612"/>
      <c r="AF33" s="612"/>
      <c r="AG33" s="612"/>
      <c r="AH33" s="412"/>
      <c r="AI33" s="613"/>
      <c r="AJ33" s="613"/>
      <c r="AK33" s="613"/>
      <c r="AL33" s="613"/>
      <c r="AM33" s="613"/>
      <c r="AN33" s="610"/>
      <c r="AO33" s="614"/>
      <c r="AP33" s="614"/>
      <c r="AQ33" s="614"/>
      <c r="AR33" s="614"/>
      <c r="AS33" s="614"/>
      <c r="AT33" s="610"/>
      <c r="AU33" s="614"/>
      <c r="AV33" s="614"/>
      <c r="AW33" s="614"/>
      <c r="AX33" s="614"/>
      <c r="AY33" s="614"/>
      <c r="AZ33" s="619"/>
      <c r="BA33" s="423"/>
      <c r="BB33" s="417"/>
      <c r="BC33" s="417"/>
      <c r="BD33" s="417"/>
      <c r="BE33" s="417"/>
      <c r="BF33" s="417"/>
      <c r="BG33" s="417"/>
      <c r="BH33" s="417"/>
      <c r="BI33" s="417"/>
      <c r="BJ33" s="416"/>
      <c r="BK33" s="417"/>
      <c r="BL33" s="612"/>
      <c r="BM33" s="612"/>
      <c r="BN33" s="612"/>
      <c r="BO33" s="412"/>
      <c r="BP33" s="613"/>
      <c r="BQ33" s="613"/>
      <c r="BR33" s="613"/>
      <c r="BS33" s="613"/>
      <c r="BT33" s="613"/>
      <c r="BU33" s="610"/>
      <c r="BV33" s="614"/>
      <c r="BW33" s="614"/>
      <c r="BX33" s="614"/>
      <c r="BY33" s="614"/>
      <c r="BZ33" s="614"/>
      <c r="CA33" s="610"/>
      <c r="CB33" s="614"/>
      <c r="CC33" s="614"/>
      <c r="CD33" s="614"/>
      <c r="CE33" s="614"/>
      <c r="CF33" s="614"/>
      <c r="CG33" s="244"/>
      <c r="CH33" s="690"/>
    </row>
    <row r="34" spans="1:86" ht="15.75" customHeight="1">
      <c r="A34" s="173"/>
      <c r="B34" s="693"/>
      <c r="C34" s="693"/>
      <c r="D34" s="690"/>
      <c r="E34" s="669"/>
      <c r="F34" s="669"/>
      <c r="G34" s="654"/>
      <c r="H34" s="740"/>
      <c r="I34" s="740"/>
      <c r="J34" s="740"/>
      <c r="K34" s="740"/>
      <c r="L34" s="740"/>
      <c r="M34" s="740"/>
      <c r="N34" s="740"/>
      <c r="O34" s="740"/>
      <c r="P34" s="740"/>
      <c r="Q34" s="740"/>
      <c r="R34" s="740"/>
      <c r="S34" s="740"/>
      <c r="T34" s="740"/>
      <c r="U34" s="740"/>
      <c r="V34" s="740"/>
      <c r="W34" s="740"/>
      <c r="X34" s="740"/>
      <c r="Y34" s="740"/>
      <c r="Z34" s="740"/>
      <c r="AA34" s="658"/>
      <c r="AB34" s="658"/>
      <c r="AC34" s="658"/>
      <c r="AD34" s="618"/>
      <c r="AE34" s="409" t="str">
        <f>IF(LEN(VLOOKUP(AA28,suvaha!$D$8:$H$158,3,FALSE))&lt;11,"",LEFT(RIGHT(VLOOKUP(AA28,suvaha!$D$8:$H$158,3,FALSE),11),1))</f>
        <v/>
      </c>
      <c r="AF34" s="211"/>
      <c r="AG34" s="409" t="str">
        <f>IF(LEN(VLOOKUP(AA28,suvaha!$D$8:$H$158,3,FALSE))&lt;10,"",LEFT(RIGHT(VLOOKUP(AA28,suvaha!$D$8:$H$158,3,FALSE),10),1))</f>
        <v/>
      </c>
      <c r="AH34" s="411"/>
      <c r="AI34" s="409" t="str">
        <f>IF(LEN(VLOOKUP(AA28,suvaha!$D$8:$H$158,3,FALSE))&lt;9,"",LEFT(RIGHT(VLOOKUP(AA28,suvaha!$D$8:$H$158,3,FALSE),9),1))</f>
        <v/>
      </c>
      <c r="AJ34" s="211"/>
      <c r="AK34" s="409" t="str">
        <f>IF(LEN(VLOOKUP(AA28,suvaha!$D$8:$H$158,3,FALSE))&lt;8,"",LEFT(RIGHT(VLOOKUP(AA28,suvaha!$D$8:$H$158,3,FALSE),8),1))</f>
        <v/>
      </c>
      <c r="AL34" s="411"/>
      <c r="AM34" s="409" t="str">
        <f>IF(LEN(VLOOKUP(AA28,suvaha!$D$8:$H$158,3,FALSE))&lt;7,"",LEFT(RIGHT(VLOOKUP(AA28,suvaha!$D$8:$H$158,3,FALSE),7),1))</f>
        <v/>
      </c>
      <c r="AN34" s="610"/>
      <c r="AO34" s="409" t="str">
        <f>IF(LEN(VLOOKUP(AA28,suvaha!$D$8:$H$158,3,FALSE))&lt;6,"",LEFT(RIGHT(VLOOKUP(AA28,suvaha!$D$8:$H$158,3,FALSE),6),1))</f>
        <v/>
      </c>
      <c r="AP34" s="411"/>
      <c r="AQ34" s="409" t="str">
        <f>IF(LEN(VLOOKUP(AA28,suvaha!$D$8:$H$158,3,FALSE))&lt;5,"",LEFT(RIGHT(VLOOKUP(AA28,suvaha!$D$8:$H$158,3,FALSE),5),1))</f>
        <v/>
      </c>
      <c r="AR34" s="411"/>
      <c r="AS34" s="409" t="str">
        <f>IF(LEN(VLOOKUP(AA28,suvaha!$D$8:$H$158,3,FALSE))&lt;4,"",LEFT(RIGHT(VLOOKUP(AA28,suvaha!$D$8:$H$158,3,FALSE),4),1))</f>
        <v/>
      </c>
      <c r="AT34" s="610"/>
      <c r="AU34" s="409" t="str">
        <f>IF(LEN(VLOOKUP(AA28,suvaha!$D$8:$H$158,3,FALSE))&lt;3,"",LEFT(RIGHT(VLOOKUP(AA28,suvaha!$D$8:$H$158,3,FALSE),3),1))</f>
        <v/>
      </c>
      <c r="AV34" s="411"/>
      <c r="AW34" s="409" t="str">
        <f>IF(LEN(VLOOKUP(AA28,suvaha!$D$8:$H$158,3,FALSE))&lt;2,"",LEFT(RIGHT(VLOOKUP(AA28,suvaha!$D$8:$H$158,3,FALSE),2),1))</f>
        <v/>
      </c>
      <c r="AX34" s="411"/>
      <c r="AY34" s="409" t="str">
        <f>IF(VLOOKUP(AA28,suvaha!$D$8:$H$85,3,FALSE)=0,"",IF(LEN(VLOOKUP(AA28,suvaha!$D$8:$H$158,3,FALSE))&lt;1,"",LEFT(RIGHT(VLOOKUP(AA28,suvaha!$D$8:$H$158,3,FALSE),1),1)))</f>
        <v/>
      </c>
      <c r="AZ34" s="619"/>
      <c r="BA34" s="423"/>
      <c r="BB34" s="417"/>
      <c r="BC34" s="417"/>
      <c r="BD34" s="417"/>
      <c r="BE34" s="417"/>
      <c r="BF34" s="417"/>
      <c r="BG34" s="417"/>
      <c r="BH34" s="417"/>
      <c r="BI34" s="417"/>
      <c r="BJ34" s="416"/>
      <c r="BK34" s="417"/>
      <c r="BL34" s="409" t="str">
        <f>IF(LEN(VLOOKUP(AA28,suvaha!$D$8:$H$158,5,FALSE))&lt;11,"",LEFT(RIGHT(VLOOKUP(AA28,suvaha!$D$8:$H$158,5,FALSE),11),1))</f>
        <v/>
      </c>
      <c r="BM34" s="211"/>
      <c r="BN34" s="409" t="str">
        <f>IF(LEN(VLOOKUP(AA28,suvaha!$D$8:$H$158,5,FALSE))&lt;10,"",LEFT(RIGHT(VLOOKUP(AA28,suvaha!$D$8:$H$158,5,FALSE),10),1))</f>
        <v/>
      </c>
      <c r="BO34" s="411"/>
      <c r="BP34" s="409" t="str">
        <f>IF(LEN(VLOOKUP(AA28,suvaha!$D$8:$H$158,5,FALSE))&lt;9,"",LEFT(RIGHT(VLOOKUP(AA28,suvaha!$D$8:$H$158,5,FALSE),9),1))</f>
        <v/>
      </c>
      <c r="BQ34" s="211"/>
      <c r="BR34" s="409" t="str">
        <f>IF(LEN(VLOOKUP(AA28,suvaha!$D$8:$H$158,5,FALSE))&lt;8,"",LEFT(RIGHT(VLOOKUP(AA28,suvaha!$D$8:$H$158,5,FALSE),8),1))</f>
        <v/>
      </c>
      <c r="BS34" s="411"/>
      <c r="BT34" s="409" t="str">
        <f>IF(LEN(VLOOKUP(AA28,suvaha!$D$8:$H$158,5,FALSE))&lt;7,"",LEFT(RIGHT(VLOOKUP(AA28,suvaha!$D$8:$H$158,5,FALSE),7),1))</f>
        <v/>
      </c>
      <c r="BU34" s="610"/>
      <c r="BV34" s="409" t="str">
        <f>IF(LEN(VLOOKUP(AA28,suvaha!$D$8:$H$158,5,FALSE))&lt;6,"",LEFT(RIGHT(VLOOKUP(AA28,suvaha!$D$8:$H$158,5,FALSE),6),1))</f>
        <v/>
      </c>
      <c r="BW34" s="411"/>
      <c r="BX34" s="409" t="str">
        <f>IF(LEN(VLOOKUP(AA28,suvaha!$D$8:$H$158,5,FALSE))&lt;5,"",LEFT(RIGHT(VLOOKUP(AA28,suvaha!$D$8:$H$158,5,FALSE),5),1))</f>
        <v/>
      </c>
      <c r="BY34" s="411"/>
      <c r="BZ34" s="409" t="str">
        <f>IF(LEN(VLOOKUP(AA28,suvaha!$D$8:$H$158,5,FALSE))&lt;4,"",LEFT(RIGHT(VLOOKUP(AA28,suvaha!$D$8:$H$158,5,FALSE),4),1))</f>
        <v/>
      </c>
      <c r="CA34" s="610"/>
      <c r="CB34" s="409" t="str">
        <f>IF(LEN(VLOOKUP(AA28,suvaha!$D$8:$H$158,5,FALSE))&lt;3,"",LEFT(RIGHT(VLOOKUP(AA28,suvaha!$D$8:$H$158,5,FALSE),3),1))</f>
        <v/>
      </c>
      <c r="CC34" s="411"/>
      <c r="CD34" s="409" t="str">
        <f>IF(LEN(VLOOKUP(AA28,suvaha!$D$8:$H$158,5,FALSE))&lt;2,"",LEFT(RIGHT(VLOOKUP(AA28,suvaha!$D$8:$H$158,5,FALSE),2),1))</f>
        <v/>
      </c>
      <c r="CE34" s="411"/>
      <c r="CF34" s="409" t="str">
        <f>IF(VLOOKUP(AA28,suvaha!$D$8:$H$85,5,FALSE)=0,"",IF(LEN(VLOOKUP(AA28,suvaha!$D$8:$H$158,5,FALSE))&lt;1,"",LEFT(RIGHT(VLOOKUP(AA28,suvaha!$D$8:$H$158,5,FALSE),1),1)))</f>
        <v/>
      </c>
      <c r="CG34" s="244"/>
      <c r="CH34" s="690"/>
    </row>
    <row r="35" spans="1:86" ht="3.75" customHeight="1">
      <c r="A35" s="173"/>
      <c r="B35" s="693"/>
      <c r="C35" s="693"/>
      <c r="D35" s="690"/>
      <c r="E35" s="669"/>
      <c r="F35" s="669"/>
      <c r="G35" s="654"/>
      <c r="H35" s="740"/>
      <c r="I35" s="740"/>
      <c r="J35" s="740"/>
      <c r="K35" s="740"/>
      <c r="L35" s="740"/>
      <c r="M35" s="740"/>
      <c r="N35" s="740"/>
      <c r="O35" s="740"/>
      <c r="P35" s="740"/>
      <c r="Q35" s="740"/>
      <c r="R35" s="740"/>
      <c r="S35" s="740"/>
      <c r="T35" s="740"/>
      <c r="U35" s="740"/>
      <c r="V35" s="740"/>
      <c r="W35" s="740"/>
      <c r="X35" s="740"/>
      <c r="Y35" s="740"/>
      <c r="Z35" s="740"/>
      <c r="AA35" s="658"/>
      <c r="AB35" s="658"/>
      <c r="AC35" s="658"/>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424"/>
      <c r="BB35" s="270"/>
      <c r="BC35" s="270"/>
      <c r="BD35" s="270"/>
      <c r="BE35" s="270"/>
      <c r="BF35" s="270"/>
      <c r="BG35" s="270"/>
      <c r="BH35" s="270"/>
      <c r="BI35" s="270"/>
      <c r="BJ35" s="418"/>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43"/>
      <c r="CH35" s="690"/>
    </row>
    <row r="36" spans="1:86" s="206" customFormat="1" ht="3" customHeight="1">
      <c r="A36" s="173"/>
      <c r="B36" s="693"/>
      <c r="C36" s="693"/>
      <c r="D36" s="690"/>
      <c r="E36" s="669" t="s">
        <v>813</v>
      </c>
      <c r="F36" s="669"/>
      <c r="G36" s="654"/>
      <c r="H36" s="740" t="str">
        <f>Index!C83</f>
        <v>Poskytnuté preddavky na dlhodobý finančný majetok (053) - /095A/</v>
      </c>
      <c r="I36" s="740"/>
      <c r="J36" s="740"/>
      <c r="K36" s="740"/>
      <c r="L36" s="740"/>
      <c r="M36" s="740"/>
      <c r="N36" s="740"/>
      <c r="O36" s="740"/>
      <c r="P36" s="740"/>
      <c r="Q36" s="740"/>
      <c r="R36" s="740"/>
      <c r="S36" s="740"/>
      <c r="T36" s="740"/>
      <c r="U36" s="740"/>
      <c r="V36" s="740"/>
      <c r="W36" s="740"/>
      <c r="X36" s="740"/>
      <c r="Y36" s="740"/>
      <c r="Z36" s="740"/>
      <c r="AA36" s="658" t="s">
        <v>814</v>
      </c>
      <c r="AB36" s="658"/>
      <c r="AC36" s="658"/>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59"/>
      <c r="BB36" s="659"/>
      <c r="BC36" s="659"/>
      <c r="BD36" s="659"/>
      <c r="BE36" s="659"/>
      <c r="BF36" s="659"/>
      <c r="BG36" s="659"/>
      <c r="BH36" s="659"/>
      <c r="BI36" s="659"/>
      <c r="BJ36" s="659"/>
      <c r="BK36" s="659"/>
      <c r="BL36" s="659"/>
      <c r="BM36" s="659"/>
      <c r="BN36" s="659"/>
      <c r="BO36" s="659"/>
      <c r="BP36" s="659"/>
      <c r="BQ36" s="659"/>
      <c r="BR36" s="264"/>
      <c r="BS36" s="264"/>
      <c r="BT36" s="264"/>
      <c r="BU36" s="264"/>
      <c r="BV36" s="264"/>
      <c r="BW36" s="421"/>
      <c r="BX36" s="264"/>
      <c r="BY36" s="264"/>
      <c r="BZ36" s="264"/>
      <c r="CA36" s="264"/>
      <c r="CB36" s="264"/>
      <c r="CC36" s="264"/>
      <c r="CD36" s="264"/>
      <c r="CE36" s="264"/>
      <c r="CF36" s="264"/>
      <c r="CG36" s="241"/>
      <c r="CH36" s="690"/>
    </row>
    <row r="37" spans="1:86" s="206" customFormat="1" ht="3" customHeight="1">
      <c r="A37" s="173"/>
      <c r="B37" s="693"/>
      <c r="C37" s="693"/>
      <c r="D37" s="690"/>
      <c r="E37" s="669"/>
      <c r="F37" s="669"/>
      <c r="G37" s="654"/>
      <c r="H37" s="740"/>
      <c r="I37" s="740"/>
      <c r="J37" s="740"/>
      <c r="K37" s="740"/>
      <c r="L37" s="740"/>
      <c r="M37" s="740"/>
      <c r="N37" s="740"/>
      <c r="O37" s="740"/>
      <c r="P37" s="740"/>
      <c r="Q37" s="740"/>
      <c r="R37" s="740"/>
      <c r="S37" s="740"/>
      <c r="T37" s="740"/>
      <c r="U37" s="740"/>
      <c r="V37" s="740"/>
      <c r="W37" s="740"/>
      <c r="X37" s="740"/>
      <c r="Y37" s="740"/>
      <c r="Z37" s="740"/>
      <c r="AA37" s="658"/>
      <c r="AB37" s="658"/>
      <c r="AC37" s="658"/>
      <c r="AD37" s="618"/>
      <c r="AE37" s="612"/>
      <c r="AF37" s="612"/>
      <c r="AG37" s="612"/>
      <c r="AH37" s="412"/>
      <c r="AI37" s="613"/>
      <c r="AJ37" s="613"/>
      <c r="AK37" s="613"/>
      <c r="AL37" s="613"/>
      <c r="AM37" s="613"/>
      <c r="AN37" s="610"/>
      <c r="AO37" s="614"/>
      <c r="AP37" s="614"/>
      <c r="AQ37" s="614"/>
      <c r="AR37" s="614"/>
      <c r="AS37" s="614"/>
      <c r="AT37" s="610"/>
      <c r="AU37" s="614"/>
      <c r="AV37" s="614"/>
      <c r="AW37" s="614"/>
      <c r="AX37" s="614"/>
      <c r="AY37" s="614"/>
      <c r="AZ37" s="619"/>
      <c r="BA37" s="618"/>
      <c r="BB37" s="612"/>
      <c r="BC37" s="612"/>
      <c r="BD37" s="612"/>
      <c r="BE37" s="412"/>
      <c r="BF37" s="613"/>
      <c r="BG37" s="613"/>
      <c r="BH37" s="613"/>
      <c r="BI37" s="613"/>
      <c r="BJ37" s="613"/>
      <c r="BK37" s="610"/>
      <c r="BL37" s="614"/>
      <c r="BM37" s="614"/>
      <c r="BN37" s="614"/>
      <c r="BO37" s="614"/>
      <c r="BP37" s="614"/>
      <c r="BQ37" s="610"/>
      <c r="BR37" s="614"/>
      <c r="BS37" s="614"/>
      <c r="BT37" s="614"/>
      <c r="BU37" s="614"/>
      <c r="BV37" s="614"/>
      <c r="BW37" s="416"/>
      <c r="BX37" s="417"/>
      <c r="BY37" s="417"/>
      <c r="BZ37" s="417"/>
      <c r="CA37" s="417"/>
      <c r="CB37" s="417"/>
      <c r="CC37" s="417"/>
      <c r="CD37" s="417"/>
      <c r="CE37" s="417"/>
      <c r="CF37" s="417"/>
      <c r="CG37" s="242"/>
      <c r="CH37" s="690"/>
    </row>
    <row r="38" spans="1:86" ht="15" customHeight="1">
      <c r="A38" s="173"/>
      <c r="B38" s="693"/>
      <c r="C38" s="693"/>
      <c r="D38" s="690"/>
      <c r="E38" s="669"/>
      <c r="F38" s="669"/>
      <c r="G38" s="654"/>
      <c r="H38" s="740"/>
      <c r="I38" s="740"/>
      <c r="J38" s="740"/>
      <c r="K38" s="740"/>
      <c r="L38" s="740"/>
      <c r="M38" s="740"/>
      <c r="N38" s="740"/>
      <c r="O38" s="740"/>
      <c r="P38" s="740"/>
      <c r="Q38" s="740"/>
      <c r="R38" s="740"/>
      <c r="S38" s="740"/>
      <c r="T38" s="740"/>
      <c r="U38" s="740"/>
      <c r="V38" s="740"/>
      <c r="W38" s="740"/>
      <c r="X38" s="740"/>
      <c r="Y38" s="740"/>
      <c r="Z38" s="740"/>
      <c r="AA38" s="658"/>
      <c r="AB38" s="658"/>
      <c r="AC38" s="658"/>
      <c r="AD38" s="618"/>
      <c r="AE38" s="409" t="str">
        <f>IF(LEN(VLOOKUP(AA36,suvaha!$D$8:$H$158,2,FALSE))&lt;11,"",LEFT(RIGHT(VLOOKUP(AA36,suvaha!$D$8:$H$158,2,FALSE),11),1))</f>
        <v/>
      </c>
      <c r="AF38" s="211"/>
      <c r="AG38" s="409" t="str">
        <f>IF(LEN(VLOOKUP(AA36,suvaha!$D$8:$H$158,2,FALSE))&lt;10,"",LEFT(RIGHT(VLOOKUP(AA36,suvaha!$D$8:$H$158,2,FALSE),10),1))</f>
        <v/>
      </c>
      <c r="AH38" s="411"/>
      <c r="AI38" s="409" t="str">
        <f>IF(LEN(VLOOKUP(AA36,suvaha!$D$8:$H$158,2,FALSE))&lt;9,"",LEFT(RIGHT(VLOOKUP(AA36,suvaha!$D$8:$H$158,2,FALSE),9),1))</f>
        <v/>
      </c>
      <c r="AJ38" s="211"/>
      <c r="AK38" s="409" t="str">
        <f>IF(LEN(VLOOKUP(AA36,suvaha!$D$8:$H$158,2,FALSE))&lt;8,"",LEFT(RIGHT(VLOOKUP(AA36,suvaha!$D$8:$H$158,2,FALSE),8),1))</f>
        <v/>
      </c>
      <c r="AL38" s="411"/>
      <c r="AM38" s="409" t="str">
        <f>IF(LEN(VLOOKUP(AA36,suvaha!$D$8:$H$158,2,FALSE))&lt;7,"",LEFT(RIGHT(VLOOKUP(AA36,suvaha!$D$8:$H$158,2,FALSE),7),1))</f>
        <v/>
      </c>
      <c r="AN38" s="610"/>
      <c r="AO38" s="409" t="str">
        <f>IF(LEN(VLOOKUP(AA36,suvaha!$D$8:$H$158,2,FALSE))&lt;6,"",LEFT(RIGHT(VLOOKUP(AA36,suvaha!$D$8:$H$158,2,FALSE),6),1))</f>
        <v/>
      </c>
      <c r="AP38" s="411"/>
      <c r="AQ38" s="409" t="str">
        <f>IF(LEN(VLOOKUP(AA36,suvaha!$D$8:$H$158,2,FALSE))&lt;5,"",LEFT(RIGHT(VLOOKUP(AA36,suvaha!$D$8:$H$158,2,FALSE),5),1))</f>
        <v/>
      </c>
      <c r="AR38" s="411"/>
      <c r="AS38" s="409" t="str">
        <f>IF(LEN(VLOOKUP(AA36,suvaha!$D$8:$H$158,2,FALSE))&lt;4,"",LEFT(RIGHT(VLOOKUP(AA36,suvaha!$D$8:$H$158,2,FALSE),4),1))</f>
        <v/>
      </c>
      <c r="AT38" s="610"/>
      <c r="AU38" s="409" t="str">
        <f>IF(LEN(VLOOKUP(AA36,suvaha!$D$8:$H$158,2,FALSE))&lt;3,"",LEFT(RIGHT(VLOOKUP(AA36,suvaha!$D$8:$H$158,2,FALSE),3),1))</f>
        <v/>
      </c>
      <c r="AV38" s="411"/>
      <c r="AW38" s="409" t="str">
        <f>IF(LEN(VLOOKUP(AA36,suvaha!$D$8:$H$158,2,FALSE))&lt;2,"",LEFT(RIGHT(VLOOKUP(AA36,suvaha!$D$8:$H$158,2,FALSE),2),1))</f>
        <v/>
      </c>
      <c r="AX38" s="411"/>
      <c r="AY38" s="409" t="str">
        <f>IF(VLOOKUP(AA36,suvaha!$D$8:$H$85,2,FALSE)=0,"",IF(LEN(VLOOKUP(AA36,suvaha!$D$8:$H$158,2,FALSE))&lt;1,"",LEFT(RIGHT(VLOOKUP(AA36,suvaha!$D$8:$H$158,2,FALSE),1),1)))</f>
        <v/>
      </c>
      <c r="AZ38" s="619"/>
      <c r="BA38" s="618"/>
      <c r="BB38" s="409" t="str">
        <f>IF(LEN(VLOOKUP(AA36,suvaha!$D$8:$H$158,4,FALSE))&lt;11,"",LEFT(RIGHT(VLOOKUP(AA36,suvaha!$D$8:$H$158,4,FALSE),11),1))</f>
        <v/>
      </c>
      <c r="BC38" s="211"/>
      <c r="BD38" s="409" t="str">
        <f>IF(LEN(VLOOKUP(AA36,suvaha!$D$8:$H$158,4,FALSE))&lt;10,"",LEFT(RIGHT(VLOOKUP(AA36,suvaha!$D$8:$H$158,4,FALSE),10),1))</f>
        <v/>
      </c>
      <c r="BE38" s="411"/>
      <c r="BF38" s="409" t="str">
        <f>IF(LEN(VLOOKUP(AA36,suvaha!$D$8:$H$158,4,FALSE))&lt;9,"",LEFT(RIGHT(VLOOKUP(AA36,suvaha!$D$8:$H$158,4,FALSE),9),1))</f>
        <v/>
      </c>
      <c r="BG38" s="211"/>
      <c r="BH38" s="409" t="str">
        <f>IF(LEN(VLOOKUP(AA36,suvaha!$D$8:$H$158,4,FALSE))&lt;8,"",LEFT(RIGHT(VLOOKUP(AA36,suvaha!$D$8:$H$158,4,FALSE),8),1))</f>
        <v/>
      </c>
      <c r="BI38" s="411"/>
      <c r="BJ38" s="409" t="str">
        <f>IF(LEN(VLOOKUP(AA36,suvaha!$D$8:$H$158,4,FALSE))&lt;7,"",LEFT(RIGHT(VLOOKUP(AA36,suvaha!$D$8:$H$158,4,FALSE),7),1))</f>
        <v/>
      </c>
      <c r="BK38" s="610"/>
      <c r="BL38" s="409" t="str">
        <f>IF(LEN(VLOOKUP(AA36,suvaha!$D$8:$H$158,4,FALSE))&lt;6,"",LEFT(RIGHT(VLOOKUP(AA36,suvaha!$D$8:$H$158,4,FALSE),6),1))</f>
        <v/>
      </c>
      <c r="BM38" s="411"/>
      <c r="BN38" s="409" t="str">
        <f>IF(LEN(VLOOKUP(AA36,suvaha!$D$8:$H$158,4,FALSE))&lt;5,"",LEFT(RIGHT(VLOOKUP(AA36,suvaha!$D$8:$H$158,4,FALSE),5),1))</f>
        <v/>
      </c>
      <c r="BO38" s="411"/>
      <c r="BP38" s="409" t="str">
        <f>IF(LEN(VLOOKUP(AA36,suvaha!$D$8:$H$158,4,FALSE))&lt;4,"",LEFT(RIGHT(VLOOKUP(AA36,suvaha!$D$8:$H$158,4,FALSE),4),1))</f>
        <v/>
      </c>
      <c r="BQ38" s="610"/>
      <c r="BR38" s="409" t="str">
        <f>IF(LEN(VLOOKUP(AA36,suvaha!$D$8:$H$158,4,FALSE))&lt;3,"",LEFT(RIGHT(VLOOKUP(AA36,suvaha!$D$8:$H$158,4,FALSE),3),1))</f>
        <v/>
      </c>
      <c r="BS38" s="411"/>
      <c r="BT38" s="409" t="str">
        <f>IF(LEN(VLOOKUP(AA36,suvaha!$D$8:$H$158,4,FALSE))&lt;2,"",LEFT(RIGHT(VLOOKUP(AA36,suvaha!$D$8:$H$158,4,FALSE),2),1))</f>
        <v/>
      </c>
      <c r="BU38" s="411"/>
      <c r="BV38" s="409" t="str">
        <f>IF(VLOOKUP(AA36,suvaha!$D$8:$H$85,4,FALSE)=0,"",IF(LEN(VLOOKUP(AA36,suvaha!$D$8:$H$158,4,FALSE))&lt;1,"",LEFT(RIGHT(VLOOKUP(AA36,suvaha!$D$8:$H$158,4,FALSE),1),1)))</f>
        <v/>
      </c>
      <c r="BW38" s="416"/>
      <c r="BX38" s="417"/>
      <c r="BY38" s="417"/>
      <c r="BZ38" s="417"/>
      <c r="CA38" s="417"/>
      <c r="CB38" s="417"/>
      <c r="CC38" s="417"/>
      <c r="CD38" s="417"/>
      <c r="CE38" s="417"/>
      <c r="CF38" s="417"/>
      <c r="CG38" s="242"/>
      <c r="CH38" s="690"/>
    </row>
    <row r="39" spans="1:86" ht="2.25" customHeight="1">
      <c r="A39" s="173"/>
      <c r="B39" s="693"/>
      <c r="C39" s="693"/>
      <c r="D39" s="690"/>
      <c r="E39" s="669"/>
      <c r="F39" s="669"/>
      <c r="G39" s="654"/>
      <c r="H39" s="740"/>
      <c r="I39" s="740"/>
      <c r="J39" s="740"/>
      <c r="K39" s="740"/>
      <c r="L39" s="740"/>
      <c r="M39" s="740"/>
      <c r="N39" s="740"/>
      <c r="O39" s="740"/>
      <c r="P39" s="740"/>
      <c r="Q39" s="740"/>
      <c r="R39" s="740"/>
      <c r="S39" s="740"/>
      <c r="T39" s="740"/>
      <c r="U39" s="740"/>
      <c r="V39" s="740"/>
      <c r="W39" s="740"/>
      <c r="X39" s="740"/>
      <c r="Y39" s="740"/>
      <c r="Z39" s="740"/>
      <c r="AA39" s="658"/>
      <c r="AB39" s="658"/>
      <c r="AC39" s="658"/>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8"/>
      <c r="BB39" s="638"/>
      <c r="BC39" s="638"/>
      <c r="BD39" s="638"/>
      <c r="BE39" s="638"/>
      <c r="BF39" s="638"/>
      <c r="BG39" s="638"/>
      <c r="BH39" s="638"/>
      <c r="BI39" s="638"/>
      <c r="BJ39" s="638"/>
      <c r="BK39" s="638"/>
      <c r="BL39" s="638"/>
      <c r="BM39" s="638"/>
      <c r="BN39" s="638"/>
      <c r="BO39" s="638"/>
      <c r="BP39" s="638"/>
      <c r="BQ39" s="638"/>
      <c r="BR39" s="270"/>
      <c r="BS39" s="270"/>
      <c r="BT39" s="270"/>
      <c r="BU39" s="270"/>
      <c r="BV39" s="270"/>
      <c r="BW39" s="418"/>
      <c r="BX39" s="270"/>
      <c r="BY39" s="270"/>
      <c r="BZ39" s="270"/>
      <c r="CA39" s="270"/>
      <c r="CB39" s="270"/>
      <c r="CC39" s="270"/>
      <c r="CD39" s="270"/>
      <c r="CE39" s="270"/>
      <c r="CF39" s="270"/>
      <c r="CG39" s="243"/>
      <c r="CH39" s="690"/>
    </row>
    <row r="40" spans="1:86" ht="2.25" customHeight="1">
      <c r="A40" s="173"/>
      <c r="B40" s="693"/>
      <c r="C40" s="693"/>
      <c r="D40" s="690"/>
      <c r="E40" s="669"/>
      <c r="F40" s="669"/>
      <c r="G40" s="654"/>
      <c r="H40" s="740"/>
      <c r="I40" s="740"/>
      <c r="J40" s="740"/>
      <c r="K40" s="740"/>
      <c r="L40" s="740"/>
      <c r="M40" s="740"/>
      <c r="N40" s="740"/>
      <c r="O40" s="740"/>
      <c r="P40" s="740"/>
      <c r="Q40" s="740"/>
      <c r="R40" s="740"/>
      <c r="S40" s="740"/>
      <c r="T40" s="740"/>
      <c r="U40" s="740"/>
      <c r="V40" s="740"/>
      <c r="W40" s="740"/>
      <c r="X40" s="740"/>
      <c r="Y40" s="740"/>
      <c r="Z40" s="740"/>
      <c r="AA40" s="658"/>
      <c r="AB40" s="658"/>
      <c r="AC40" s="658"/>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422"/>
      <c r="BB40" s="264"/>
      <c r="BC40" s="264"/>
      <c r="BD40" s="264"/>
      <c r="BE40" s="264"/>
      <c r="BF40" s="264"/>
      <c r="BG40" s="264"/>
      <c r="BH40" s="264"/>
      <c r="BI40" s="264"/>
      <c r="BJ40" s="421"/>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41"/>
      <c r="CH40" s="690"/>
    </row>
    <row r="41" spans="1:86" ht="2.25" customHeight="1">
      <c r="A41" s="173"/>
      <c r="B41" s="693"/>
      <c r="C41" s="693"/>
      <c r="D41" s="690"/>
      <c r="E41" s="669"/>
      <c r="F41" s="669"/>
      <c r="G41" s="654"/>
      <c r="H41" s="740"/>
      <c r="I41" s="740"/>
      <c r="J41" s="740"/>
      <c r="K41" s="740"/>
      <c r="L41" s="740"/>
      <c r="M41" s="740"/>
      <c r="N41" s="740"/>
      <c r="O41" s="740"/>
      <c r="P41" s="740"/>
      <c r="Q41" s="740"/>
      <c r="R41" s="740"/>
      <c r="S41" s="740"/>
      <c r="T41" s="740"/>
      <c r="U41" s="740"/>
      <c r="V41" s="740"/>
      <c r="W41" s="740"/>
      <c r="X41" s="740"/>
      <c r="Y41" s="740"/>
      <c r="Z41" s="740"/>
      <c r="AA41" s="658"/>
      <c r="AB41" s="658"/>
      <c r="AC41" s="658"/>
      <c r="AD41" s="618"/>
      <c r="AE41" s="612"/>
      <c r="AF41" s="612"/>
      <c r="AG41" s="612"/>
      <c r="AH41" s="412"/>
      <c r="AI41" s="613"/>
      <c r="AJ41" s="613"/>
      <c r="AK41" s="613"/>
      <c r="AL41" s="613"/>
      <c r="AM41" s="613"/>
      <c r="AN41" s="610"/>
      <c r="AO41" s="614"/>
      <c r="AP41" s="614"/>
      <c r="AQ41" s="614"/>
      <c r="AR41" s="614"/>
      <c r="AS41" s="614"/>
      <c r="AT41" s="610"/>
      <c r="AU41" s="614"/>
      <c r="AV41" s="614"/>
      <c r="AW41" s="614"/>
      <c r="AX41" s="614"/>
      <c r="AY41" s="614"/>
      <c r="AZ41" s="619"/>
      <c r="BA41" s="423"/>
      <c r="BB41" s="417"/>
      <c r="BC41" s="417"/>
      <c r="BD41" s="417"/>
      <c r="BE41" s="417"/>
      <c r="BF41" s="417"/>
      <c r="BG41" s="417"/>
      <c r="BH41" s="417"/>
      <c r="BI41" s="417"/>
      <c r="BJ41" s="416"/>
      <c r="BK41" s="417"/>
      <c r="BL41" s="612"/>
      <c r="BM41" s="612"/>
      <c r="BN41" s="612"/>
      <c r="BO41" s="412"/>
      <c r="BP41" s="613"/>
      <c r="BQ41" s="613"/>
      <c r="BR41" s="613"/>
      <c r="BS41" s="613"/>
      <c r="BT41" s="613"/>
      <c r="BU41" s="610"/>
      <c r="BV41" s="614"/>
      <c r="BW41" s="614"/>
      <c r="BX41" s="614"/>
      <c r="BY41" s="614"/>
      <c r="BZ41" s="614"/>
      <c r="CA41" s="610"/>
      <c r="CB41" s="614"/>
      <c r="CC41" s="614"/>
      <c r="CD41" s="614"/>
      <c r="CE41" s="614"/>
      <c r="CF41" s="614"/>
      <c r="CG41" s="244"/>
      <c r="CH41" s="690"/>
    </row>
    <row r="42" spans="1:86" ht="15.75" customHeight="1">
      <c r="A42" s="173"/>
      <c r="B42" s="693"/>
      <c r="C42" s="693"/>
      <c r="D42" s="690"/>
      <c r="E42" s="669"/>
      <c r="F42" s="669"/>
      <c r="G42" s="654"/>
      <c r="H42" s="740"/>
      <c r="I42" s="740"/>
      <c r="J42" s="740"/>
      <c r="K42" s="740"/>
      <c r="L42" s="740"/>
      <c r="M42" s="740"/>
      <c r="N42" s="740"/>
      <c r="O42" s="740"/>
      <c r="P42" s="740"/>
      <c r="Q42" s="740"/>
      <c r="R42" s="740"/>
      <c r="S42" s="740"/>
      <c r="T42" s="740"/>
      <c r="U42" s="740"/>
      <c r="V42" s="740"/>
      <c r="W42" s="740"/>
      <c r="X42" s="740"/>
      <c r="Y42" s="740"/>
      <c r="Z42" s="740"/>
      <c r="AA42" s="658"/>
      <c r="AB42" s="658"/>
      <c r="AC42" s="658"/>
      <c r="AD42" s="618"/>
      <c r="AE42" s="409" t="str">
        <f>IF(LEN(VLOOKUP(AA36,suvaha!$D$8:$H$158,3,FALSE))&lt;11,"",LEFT(RIGHT(VLOOKUP(AA36,suvaha!$D$8:$H$158,3,FALSE),11),1))</f>
        <v/>
      </c>
      <c r="AF42" s="211"/>
      <c r="AG42" s="409" t="str">
        <f>IF(LEN(VLOOKUP(AA36,suvaha!$D$8:$H$158,3,FALSE))&lt;10,"",LEFT(RIGHT(VLOOKUP(AA36,suvaha!$D$8:$H$158,3,FALSE),10),1))</f>
        <v/>
      </c>
      <c r="AH42" s="411"/>
      <c r="AI42" s="409" t="str">
        <f>IF(LEN(VLOOKUP(AA36,suvaha!$D$8:$H$158,3,FALSE))&lt;9,"",LEFT(RIGHT(VLOOKUP(AA36,suvaha!$D$8:$H$158,3,FALSE),9),1))</f>
        <v/>
      </c>
      <c r="AJ42" s="211"/>
      <c r="AK42" s="409" t="str">
        <f>IF(LEN(VLOOKUP(AA36,suvaha!$D$8:$H$158,3,FALSE))&lt;8,"",LEFT(RIGHT(VLOOKUP(AA36,suvaha!$D$8:$H$158,3,FALSE),8),1))</f>
        <v/>
      </c>
      <c r="AL42" s="411"/>
      <c r="AM42" s="409" t="str">
        <f>IF(LEN(VLOOKUP(AA36,suvaha!$D$8:$H$158,3,FALSE))&lt;7,"",LEFT(RIGHT(VLOOKUP(AA36,suvaha!$D$8:$H$158,3,FALSE),7),1))</f>
        <v/>
      </c>
      <c r="AN42" s="610"/>
      <c r="AO42" s="409" t="str">
        <f>IF(LEN(VLOOKUP(AA36,suvaha!$D$8:$H$158,3,FALSE))&lt;6,"",LEFT(RIGHT(VLOOKUP(AA36,suvaha!$D$8:$H$158,3,FALSE),6),1))</f>
        <v/>
      </c>
      <c r="AP42" s="411"/>
      <c r="AQ42" s="409" t="str">
        <f>IF(LEN(VLOOKUP(AA36,suvaha!$D$8:$H$158,3,FALSE))&lt;5,"",LEFT(RIGHT(VLOOKUP(AA36,suvaha!$D$8:$H$158,3,FALSE),5),1))</f>
        <v/>
      </c>
      <c r="AR42" s="411"/>
      <c r="AS42" s="409" t="str">
        <f>IF(LEN(VLOOKUP(AA36,suvaha!$D$8:$H$158,3,FALSE))&lt;4,"",LEFT(RIGHT(VLOOKUP(AA36,suvaha!$D$8:$H$158,3,FALSE),4),1))</f>
        <v/>
      </c>
      <c r="AT42" s="610"/>
      <c r="AU42" s="409" t="str">
        <f>IF(LEN(VLOOKUP(AA36,suvaha!$D$8:$H$158,3,FALSE))&lt;3,"",LEFT(RIGHT(VLOOKUP(AA36,suvaha!$D$8:$H$158,3,FALSE),3),1))</f>
        <v/>
      </c>
      <c r="AV42" s="411"/>
      <c r="AW42" s="409" t="str">
        <f>IF(LEN(VLOOKUP(AA36,suvaha!$D$8:$H$158,3,FALSE))&lt;2,"",LEFT(RIGHT(VLOOKUP(AA36,suvaha!$D$8:$H$158,3,FALSE),2),1))</f>
        <v/>
      </c>
      <c r="AX42" s="411"/>
      <c r="AY42" s="409" t="str">
        <f>IF(VLOOKUP(AA36,suvaha!$D$8:$H$85,3,FALSE)=0,"",IF(LEN(VLOOKUP(AA36,suvaha!$D$8:$H$158,3,FALSE))&lt;1,"",LEFT(RIGHT(VLOOKUP(AA36,suvaha!$D$8:$H$158,3,FALSE),1),1)))</f>
        <v/>
      </c>
      <c r="AZ42" s="619"/>
      <c r="BA42" s="423"/>
      <c r="BB42" s="417"/>
      <c r="BC42" s="417"/>
      <c r="BD42" s="417"/>
      <c r="BE42" s="417"/>
      <c r="BF42" s="417"/>
      <c r="BG42" s="417"/>
      <c r="BH42" s="417"/>
      <c r="BI42" s="417"/>
      <c r="BJ42" s="416"/>
      <c r="BK42" s="417"/>
      <c r="BL42" s="409" t="str">
        <f>IF(LEN(VLOOKUP(AA36,suvaha!$D$8:$H$158,5,FALSE))&lt;11,"",LEFT(RIGHT(VLOOKUP(AA36,suvaha!$D$8:$H$158,5,FALSE),11),1))</f>
        <v/>
      </c>
      <c r="BM42" s="211"/>
      <c r="BN42" s="409" t="str">
        <f>IF(LEN(VLOOKUP(AA36,suvaha!$D$8:$H$158,5,FALSE))&lt;10,"",LEFT(RIGHT(VLOOKUP(AA36,suvaha!$D$8:$H$158,5,FALSE),10),1))</f>
        <v/>
      </c>
      <c r="BO42" s="411"/>
      <c r="BP42" s="409" t="str">
        <f>IF(LEN(VLOOKUP(AA36,suvaha!$D$8:$H$158,5,FALSE))&lt;9,"",LEFT(RIGHT(VLOOKUP(AA36,suvaha!$D$8:$H$158,5,FALSE),9),1))</f>
        <v/>
      </c>
      <c r="BQ42" s="211"/>
      <c r="BR42" s="409" t="str">
        <f>IF(LEN(VLOOKUP(AA36,suvaha!$D$8:$H$158,5,FALSE))&lt;8,"",LEFT(RIGHT(VLOOKUP(AA36,suvaha!$D$8:$H$158,5,FALSE),8),1))</f>
        <v/>
      </c>
      <c r="BS42" s="411"/>
      <c r="BT42" s="409" t="str">
        <f>IF(LEN(VLOOKUP(AA36,suvaha!$D$8:$H$158,5,FALSE))&lt;7,"",LEFT(RIGHT(VLOOKUP(AA36,suvaha!$D$8:$H$158,5,FALSE),7),1))</f>
        <v/>
      </c>
      <c r="BU42" s="610"/>
      <c r="BV42" s="409" t="str">
        <f>IF(LEN(VLOOKUP(AA36,suvaha!$D$8:$H$158,5,FALSE))&lt;6,"",LEFT(RIGHT(VLOOKUP(AA36,suvaha!$D$8:$H$158,5,FALSE),6),1))</f>
        <v/>
      </c>
      <c r="BW42" s="411"/>
      <c r="BX42" s="409" t="str">
        <f>IF(LEN(VLOOKUP(AA36,suvaha!$D$8:$H$158,5,FALSE))&lt;5,"",LEFT(RIGHT(VLOOKUP(AA36,suvaha!$D$8:$H$158,5,FALSE),5),1))</f>
        <v/>
      </c>
      <c r="BY42" s="411"/>
      <c r="BZ42" s="409" t="str">
        <f>IF(LEN(VLOOKUP(AA36,suvaha!$D$8:$H$158,5,FALSE))&lt;4,"",LEFT(RIGHT(VLOOKUP(AA36,suvaha!$D$8:$H$158,5,FALSE),4),1))</f>
        <v/>
      </c>
      <c r="CA42" s="610"/>
      <c r="CB42" s="409" t="str">
        <f>IF(LEN(VLOOKUP(AA36,suvaha!$D$8:$H$158,5,FALSE))&lt;3,"",LEFT(RIGHT(VLOOKUP(AA36,suvaha!$D$8:$H$158,5,FALSE),3),1))</f>
        <v/>
      </c>
      <c r="CC42" s="411"/>
      <c r="CD42" s="409" t="str">
        <f>IF(LEN(VLOOKUP(AA36,suvaha!$D$8:$H$158,5,FALSE))&lt;2,"",LEFT(RIGHT(VLOOKUP(AA36,suvaha!$D$8:$H$158,5,FALSE),2),1))</f>
        <v/>
      </c>
      <c r="CE42" s="411"/>
      <c r="CF42" s="409" t="str">
        <f>IF(VLOOKUP(AA36,suvaha!$D$8:$H$85,5,FALSE)=0,"",IF(LEN(VLOOKUP(AA36,suvaha!$D$8:$H$158,5,FALSE))&lt;1,"",LEFT(RIGHT(VLOOKUP(AA36,suvaha!$D$8:$H$158,5,FALSE),1),1)))</f>
        <v/>
      </c>
      <c r="CG42" s="244"/>
      <c r="CH42" s="690"/>
    </row>
    <row r="43" spans="1:86" ht="3.75" customHeight="1">
      <c r="A43" s="173"/>
      <c r="B43" s="693"/>
      <c r="C43" s="693"/>
      <c r="D43" s="690"/>
      <c r="E43" s="669"/>
      <c r="F43" s="669"/>
      <c r="G43" s="654"/>
      <c r="H43" s="740"/>
      <c r="I43" s="740"/>
      <c r="J43" s="740"/>
      <c r="K43" s="740"/>
      <c r="L43" s="740"/>
      <c r="M43" s="740"/>
      <c r="N43" s="740"/>
      <c r="O43" s="740"/>
      <c r="P43" s="740"/>
      <c r="Q43" s="740"/>
      <c r="R43" s="740"/>
      <c r="S43" s="740"/>
      <c r="T43" s="740"/>
      <c r="U43" s="740"/>
      <c r="V43" s="740"/>
      <c r="W43" s="740"/>
      <c r="X43" s="740"/>
      <c r="Y43" s="740"/>
      <c r="Z43" s="740"/>
      <c r="AA43" s="658"/>
      <c r="AB43" s="658"/>
      <c r="AC43" s="658"/>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424"/>
      <c r="BB43" s="270"/>
      <c r="BC43" s="270"/>
      <c r="BD43" s="270"/>
      <c r="BE43" s="270"/>
      <c r="BF43" s="270"/>
      <c r="BG43" s="270"/>
      <c r="BH43" s="270"/>
      <c r="BI43" s="270"/>
      <c r="BJ43" s="418"/>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43"/>
      <c r="CH43" s="690"/>
    </row>
    <row r="44" spans="1:86" s="206" customFormat="1" ht="3" customHeight="1">
      <c r="A44" s="173"/>
      <c r="B44" s="693"/>
      <c r="C44" s="693"/>
      <c r="D44" s="690"/>
      <c r="E44" s="732" t="s">
        <v>53</v>
      </c>
      <c r="F44" s="732"/>
      <c r="G44" s="654"/>
      <c r="H44" s="666" t="str">
        <f>Index!C84</f>
        <v>Obežný majetok (r. 34 + r. 41 + r. 53 + r. 66 + r. 71)</v>
      </c>
      <c r="I44" s="666"/>
      <c r="J44" s="666"/>
      <c r="K44" s="666"/>
      <c r="L44" s="666"/>
      <c r="M44" s="666"/>
      <c r="N44" s="666"/>
      <c r="O44" s="666"/>
      <c r="P44" s="666"/>
      <c r="Q44" s="666"/>
      <c r="R44" s="666"/>
      <c r="S44" s="666"/>
      <c r="T44" s="666"/>
      <c r="U44" s="666"/>
      <c r="V44" s="666"/>
      <c r="W44" s="666"/>
      <c r="X44" s="666"/>
      <c r="Y44" s="666"/>
      <c r="Z44" s="666"/>
      <c r="AA44" s="667" t="s">
        <v>815</v>
      </c>
      <c r="AB44" s="667"/>
      <c r="AC44" s="667"/>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59"/>
      <c r="BB44" s="659"/>
      <c r="BC44" s="659"/>
      <c r="BD44" s="659"/>
      <c r="BE44" s="659"/>
      <c r="BF44" s="659"/>
      <c r="BG44" s="659"/>
      <c r="BH44" s="659"/>
      <c r="BI44" s="659"/>
      <c r="BJ44" s="659"/>
      <c r="BK44" s="659"/>
      <c r="BL44" s="659"/>
      <c r="BM44" s="659"/>
      <c r="BN44" s="659"/>
      <c r="BO44" s="659"/>
      <c r="BP44" s="659"/>
      <c r="BQ44" s="659"/>
      <c r="BR44" s="264"/>
      <c r="BS44" s="264"/>
      <c r="BT44" s="264"/>
      <c r="BU44" s="264"/>
      <c r="BV44" s="264"/>
      <c r="BW44" s="421"/>
      <c r="BX44" s="264"/>
      <c r="BY44" s="264"/>
      <c r="BZ44" s="264"/>
      <c r="CA44" s="264"/>
      <c r="CB44" s="264"/>
      <c r="CC44" s="264"/>
      <c r="CD44" s="264"/>
      <c r="CE44" s="264"/>
      <c r="CF44" s="264"/>
      <c r="CG44" s="241"/>
      <c r="CH44" s="690"/>
    </row>
    <row r="45" spans="1:86" s="206" customFormat="1" ht="3" customHeight="1">
      <c r="A45" s="173"/>
      <c r="B45" s="693"/>
      <c r="C45" s="693"/>
      <c r="D45" s="690"/>
      <c r="E45" s="732"/>
      <c r="F45" s="732"/>
      <c r="G45" s="654"/>
      <c r="H45" s="666"/>
      <c r="I45" s="666"/>
      <c r="J45" s="666"/>
      <c r="K45" s="666"/>
      <c r="L45" s="666"/>
      <c r="M45" s="666"/>
      <c r="N45" s="666"/>
      <c r="O45" s="666"/>
      <c r="P45" s="666"/>
      <c r="Q45" s="666"/>
      <c r="R45" s="666"/>
      <c r="S45" s="666"/>
      <c r="T45" s="666"/>
      <c r="U45" s="666"/>
      <c r="V45" s="666"/>
      <c r="W45" s="666"/>
      <c r="X45" s="666"/>
      <c r="Y45" s="666"/>
      <c r="Z45" s="666"/>
      <c r="AA45" s="667"/>
      <c r="AB45" s="667"/>
      <c r="AC45" s="667"/>
      <c r="AD45" s="618"/>
      <c r="AE45" s="612"/>
      <c r="AF45" s="612"/>
      <c r="AG45" s="612"/>
      <c r="AH45" s="412"/>
      <c r="AI45" s="613"/>
      <c r="AJ45" s="613"/>
      <c r="AK45" s="613"/>
      <c r="AL45" s="613"/>
      <c r="AM45" s="613"/>
      <c r="AN45" s="610"/>
      <c r="AO45" s="614"/>
      <c r="AP45" s="614"/>
      <c r="AQ45" s="614"/>
      <c r="AR45" s="614"/>
      <c r="AS45" s="614"/>
      <c r="AT45" s="610"/>
      <c r="AU45" s="614"/>
      <c r="AV45" s="614"/>
      <c r="AW45" s="614"/>
      <c r="AX45" s="614"/>
      <c r="AY45" s="614"/>
      <c r="AZ45" s="619"/>
      <c r="BA45" s="618"/>
      <c r="BB45" s="612"/>
      <c r="BC45" s="612"/>
      <c r="BD45" s="612"/>
      <c r="BE45" s="412"/>
      <c r="BF45" s="613"/>
      <c r="BG45" s="613"/>
      <c r="BH45" s="613"/>
      <c r="BI45" s="613"/>
      <c r="BJ45" s="613"/>
      <c r="BK45" s="610"/>
      <c r="BL45" s="614"/>
      <c r="BM45" s="614"/>
      <c r="BN45" s="614"/>
      <c r="BO45" s="614"/>
      <c r="BP45" s="614"/>
      <c r="BQ45" s="610"/>
      <c r="BR45" s="614"/>
      <c r="BS45" s="614"/>
      <c r="BT45" s="614"/>
      <c r="BU45" s="614"/>
      <c r="BV45" s="614"/>
      <c r="BW45" s="416"/>
      <c r="BX45" s="417"/>
      <c r="BY45" s="417"/>
      <c r="BZ45" s="417"/>
      <c r="CA45" s="417"/>
      <c r="CB45" s="417"/>
      <c r="CC45" s="417"/>
      <c r="CD45" s="417"/>
      <c r="CE45" s="417"/>
      <c r="CF45" s="417"/>
      <c r="CG45" s="242"/>
      <c r="CH45" s="690"/>
    </row>
    <row r="46" spans="1:86" ht="15" customHeight="1">
      <c r="A46" s="173"/>
      <c r="B46" s="671"/>
      <c r="C46" s="671"/>
      <c r="D46" s="671"/>
      <c r="E46" s="732"/>
      <c r="F46" s="732"/>
      <c r="G46" s="654"/>
      <c r="H46" s="666"/>
      <c r="I46" s="666"/>
      <c r="J46" s="666"/>
      <c r="K46" s="666"/>
      <c r="L46" s="666"/>
      <c r="M46" s="666"/>
      <c r="N46" s="666"/>
      <c r="O46" s="666"/>
      <c r="P46" s="666"/>
      <c r="Q46" s="666"/>
      <c r="R46" s="666"/>
      <c r="S46" s="666"/>
      <c r="T46" s="666"/>
      <c r="U46" s="666"/>
      <c r="V46" s="666"/>
      <c r="W46" s="666"/>
      <c r="X46" s="666"/>
      <c r="Y46" s="666"/>
      <c r="Z46" s="666"/>
      <c r="AA46" s="667"/>
      <c r="AB46" s="667"/>
      <c r="AC46" s="667"/>
      <c r="AD46" s="618"/>
      <c r="AE46" s="409" t="str">
        <f>IF(LEN(VLOOKUP(AA44,suvaha!$D$8:$H$158,2,FALSE))&lt;11,"",LEFT(RIGHT(VLOOKUP(AA44,suvaha!$D$8:$H$158,2,FALSE),11),1))</f>
        <v/>
      </c>
      <c r="AF46" s="211"/>
      <c r="AG46" s="409" t="str">
        <f>IF(LEN(VLOOKUP(AA44,suvaha!$D$8:$H$158,2,FALSE))&lt;10,"",LEFT(RIGHT(VLOOKUP(AA44,suvaha!$D$8:$H$158,2,FALSE),10),1))</f>
        <v/>
      </c>
      <c r="AH46" s="411"/>
      <c r="AI46" s="409" t="str">
        <f>IF(LEN(VLOOKUP(AA44,suvaha!$D$8:$H$158,2,FALSE))&lt;9,"",LEFT(RIGHT(VLOOKUP(AA44,suvaha!$D$8:$H$158,2,FALSE),9),1))</f>
        <v/>
      </c>
      <c r="AJ46" s="211"/>
      <c r="AK46" s="409" t="str">
        <f>IF(LEN(VLOOKUP(AA44,suvaha!$D$8:$H$158,2,FALSE))&lt;8,"",LEFT(RIGHT(VLOOKUP(AA44,suvaha!$D$8:$H$158,2,FALSE),8),1))</f>
        <v>1</v>
      </c>
      <c r="AL46" s="411"/>
      <c r="AM46" s="409" t="str">
        <f>IF(LEN(VLOOKUP(AA44,suvaha!$D$8:$H$158,2,FALSE))&lt;7,"",LEFT(RIGHT(VLOOKUP(AA44,suvaha!$D$8:$H$158,2,FALSE),7),1))</f>
        <v>5</v>
      </c>
      <c r="AN46" s="610"/>
      <c r="AO46" s="409" t="str">
        <f>IF(LEN(VLOOKUP(AA44,suvaha!$D$8:$H$158,2,FALSE))&lt;6,"",LEFT(RIGHT(VLOOKUP(AA44,suvaha!$D$8:$H$158,2,FALSE),6),1))</f>
        <v>4</v>
      </c>
      <c r="AP46" s="411"/>
      <c r="AQ46" s="409" t="str">
        <f>IF(LEN(VLOOKUP(AA44,suvaha!$D$8:$H$158,2,FALSE))&lt;5,"",LEFT(RIGHT(VLOOKUP(AA44,suvaha!$D$8:$H$158,2,FALSE),5),1))</f>
        <v>7</v>
      </c>
      <c r="AR46" s="411"/>
      <c r="AS46" s="409" t="str">
        <f>IF(LEN(VLOOKUP(AA44,suvaha!$D$8:$H$158,2,FALSE))&lt;4,"",LEFT(RIGHT(VLOOKUP(AA44,suvaha!$D$8:$H$158,2,FALSE),4),1))</f>
        <v>8</v>
      </c>
      <c r="AT46" s="610"/>
      <c r="AU46" s="409" t="str">
        <f>IF(LEN(VLOOKUP(AA44,suvaha!$D$8:$H$158,2,FALSE))&lt;3,"",LEFT(RIGHT(VLOOKUP(AA44,suvaha!$D$8:$H$158,2,FALSE),3),1))</f>
        <v>4</v>
      </c>
      <c r="AV46" s="411"/>
      <c r="AW46" s="409" t="str">
        <f>IF(LEN(VLOOKUP(AA44,suvaha!$D$8:$H$158,2,FALSE))&lt;2,"",LEFT(RIGHT(VLOOKUP(AA44,suvaha!$D$8:$H$158,2,FALSE),2),1))</f>
        <v>0</v>
      </c>
      <c r="AX46" s="411"/>
      <c r="AY46" s="409" t="str">
        <f>IF(VLOOKUP(AA44,suvaha!$D$8:$H$85,2,FALSE)=0,"",IF(LEN(VLOOKUP(AA44,suvaha!$D$8:$H$158,2,FALSE))&lt;1,"",LEFT(RIGHT(VLOOKUP(AA44,suvaha!$D$8:$H$158,2,FALSE),1),1)))</f>
        <v>4</v>
      </c>
      <c r="AZ46" s="619"/>
      <c r="BA46" s="618"/>
      <c r="BB46" s="409" t="str">
        <f>IF(LEN(VLOOKUP(AA44,suvaha!$D$8:$H$158,4,FALSE))&lt;11,"",LEFT(RIGHT(VLOOKUP(AA44,suvaha!$D$8:$H$158,4,FALSE),11),1))</f>
        <v/>
      </c>
      <c r="BC46" s="211"/>
      <c r="BD46" s="409" t="str">
        <f>IF(LEN(VLOOKUP(AA44,suvaha!$D$8:$H$158,4,FALSE))&lt;10,"",LEFT(RIGHT(VLOOKUP(AA44,suvaha!$D$8:$H$158,4,FALSE),10),1))</f>
        <v/>
      </c>
      <c r="BE46" s="411"/>
      <c r="BF46" s="409" t="str">
        <f>IF(LEN(VLOOKUP(AA44,suvaha!$D$8:$H$158,4,FALSE))&lt;9,"",LEFT(RIGHT(VLOOKUP(AA44,suvaha!$D$8:$H$158,4,FALSE),9),1))</f>
        <v/>
      </c>
      <c r="BG46" s="211"/>
      <c r="BH46" s="409" t="str">
        <f>IF(LEN(VLOOKUP(AA44,suvaha!$D$8:$H$158,4,FALSE))&lt;8,"",LEFT(RIGHT(VLOOKUP(AA44,suvaha!$D$8:$H$158,4,FALSE),8),1))</f>
        <v>1</v>
      </c>
      <c r="BI46" s="411"/>
      <c r="BJ46" s="409" t="str">
        <f>IF(LEN(VLOOKUP(AA44,suvaha!$D$8:$H$158,4,FALSE))&lt;7,"",LEFT(RIGHT(VLOOKUP(AA44,suvaha!$D$8:$H$158,4,FALSE),7),1))</f>
        <v>5</v>
      </c>
      <c r="BK46" s="610"/>
      <c r="BL46" s="409" t="str">
        <f>IF(LEN(VLOOKUP(AA44,suvaha!$D$8:$H$158,4,FALSE))&lt;6,"",LEFT(RIGHT(VLOOKUP(AA44,suvaha!$D$8:$H$158,4,FALSE),6),1))</f>
        <v>4</v>
      </c>
      <c r="BM46" s="411"/>
      <c r="BN46" s="409" t="str">
        <f>IF(LEN(VLOOKUP(AA44,suvaha!$D$8:$H$158,4,FALSE))&lt;5,"",LEFT(RIGHT(VLOOKUP(AA44,suvaha!$D$8:$H$158,4,FALSE),5),1))</f>
        <v>3</v>
      </c>
      <c r="BO46" s="411"/>
      <c r="BP46" s="409" t="str">
        <f>IF(LEN(VLOOKUP(AA44,suvaha!$D$8:$H$158,4,FALSE))&lt;4,"",LEFT(RIGHT(VLOOKUP(AA44,suvaha!$D$8:$H$158,4,FALSE),4),1))</f>
        <v>1</v>
      </c>
      <c r="BQ46" s="610"/>
      <c r="BR46" s="409" t="str">
        <f>IF(LEN(VLOOKUP(AA44,suvaha!$D$8:$H$158,4,FALSE))&lt;3,"",LEFT(RIGHT(VLOOKUP(AA44,suvaha!$D$8:$H$158,4,FALSE),3),1))</f>
        <v>1</v>
      </c>
      <c r="BS46" s="411"/>
      <c r="BT46" s="409" t="str">
        <f>IF(LEN(VLOOKUP(AA44,suvaha!$D$8:$H$158,4,FALSE))&lt;2,"",LEFT(RIGHT(VLOOKUP(AA44,suvaha!$D$8:$H$158,4,FALSE),2),1))</f>
        <v>1</v>
      </c>
      <c r="BU46" s="411"/>
      <c r="BV46" s="409" t="str">
        <f>IF(VLOOKUP(AA44,suvaha!$D$8:$H$85,4,FALSE)=0,"",IF(LEN(VLOOKUP(AA44,suvaha!$D$8:$H$158,4,FALSE))&lt;1,"",LEFT(RIGHT(VLOOKUP(AA44,suvaha!$D$8:$H$158,4,FALSE),1),1)))</f>
        <v>2</v>
      </c>
      <c r="BW46" s="416"/>
      <c r="BX46" s="417"/>
      <c r="BY46" s="417"/>
      <c r="BZ46" s="417"/>
      <c r="CA46" s="417"/>
      <c r="CB46" s="417"/>
      <c r="CC46" s="417"/>
      <c r="CD46" s="417"/>
      <c r="CE46" s="417"/>
      <c r="CF46" s="417"/>
      <c r="CG46" s="242"/>
      <c r="CH46" s="690"/>
    </row>
    <row r="47" spans="1:86" ht="2.25" customHeight="1">
      <c r="A47" s="173"/>
      <c r="B47" s="671"/>
      <c r="C47" s="671"/>
      <c r="D47" s="671"/>
      <c r="E47" s="732"/>
      <c r="F47" s="732"/>
      <c r="G47" s="654"/>
      <c r="H47" s="666"/>
      <c r="I47" s="666"/>
      <c r="J47" s="666"/>
      <c r="K47" s="666"/>
      <c r="L47" s="666"/>
      <c r="M47" s="666"/>
      <c r="N47" s="666"/>
      <c r="O47" s="666"/>
      <c r="P47" s="666"/>
      <c r="Q47" s="666"/>
      <c r="R47" s="666"/>
      <c r="S47" s="666"/>
      <c r="T47" s="666"/>
      <c r="U47" s="666"/>
      <c r="V47" s="666"/>
      <c r="W47" s="666"/>
      <c r="X47" s="666"/>
      <c r="Y47" s="666"/>
      <c r="Z47" s="666"/>
      <c r="AA47" s="667"/>
      <c r="AB47" s="667"/>
      <c r="AC47" s="667"/>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8"/>
      <c r="BB47" s="638"/>
      <c r="BC47" s="638"/>
      <c r="BD47" s="638"/>
      <c r="BE47" s="638"/>
      <c r="BF47" s="638"/>
      <c r="BG47" s="638"/>
      <c r="BH47" s="638"/>
      <c r="BI47" s="638"/>
      <c r="BJ47" s="638"/>
      <c r="BK47" s="638"/>
      <c r="BL47" s="638"/>
      <c r="BM47" s="638"/>
      <c r="BN47" s="638"/>
      <c r="BO47" s="638"/>
      <c r="BP47" s="638"/>
      <c r="BQ47" s="638"/>
      <c r="BR47" s="270"/>
      <c r="BS47" s="270"/>
      <c r="BT47" s="270"/>
      <c r="BU47" s="270"/>
      <c r="BV47" s="270"/>
      <c r="BW47" s="418"/>
      <c r="BX47" s="270"/>
      <c r="BY47" s="270"/>
      <c r="BZ47" s="270"/>
      <c r="CA47" s="270"/>
      <c r="CB47" s="270"/>
      <c r="CC47" s="270"/>
      <c r="CD47" s="270"/>
      <c r="CE47" s="270"/>
      <c r="CF47" s="270"/>
      <c r="CG47" s="243"/>
      <c r="CH47" s="690"/>
    </row>
    <row r="48" spans="1:86" ht="2.25" customHeight="1">
      <c r="A48" s="173"/>
      <c r="B48" s="671"/>
      <c r="C48" s="671"/>
      <c r="D48" s="671"/>
      <c r="E48" s="732"/>
      <c r="F48" s="732"/>
      <c r="G48" s="654"/>
      <c r="H48" s="666"/>
      <c r="I48" s="666"/>
      <c r="J48" s="666"/>
      <c r="K48" s="666"/>
      <c r="L48" s="666"/>
      <c r="M48" s="666"/>
      <c r="N48" s="666"/>
      <c r="O48" s="666"/>
      <c r="P48" s="666"/>
      <c r="Q48" s="666"/>
      <c r="R48" s="666"/>
      <c r="S48" s="666"/>
      <c r="T48" s="666"/>
      <c r="U48" s="666"/>
      <c r="V48" s="666"/>
      <c r="W48" s="666"/>
      <c r="X48" s="666"/>
      <c r="Y48" s="666"/>
      <c r="Z48" s="666"/>
      <c r="AA48" s="667"/>
      <c r="AB48" s="667"/>
      <c r="AC48" s="667"/>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422"/>
      <c r="BB48" s="264"/>
      <c r="BC48" s="264"/>
      <c r="BD48" s="264"/>
      <c r="BE48" s="264"/>
      <c r="BF48" s="264"/>
      <c r="BG48" s="264"/>
      <c r="BH48" s="264"/>
      <c r="BI48" s="264"/>
      <c r="BJ48" s="421"/>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41"/>
      <c r="CH48" s="690"/>
    </row>
    <row r="49" spans="1:86" ht="2.25" customHeight="1">
      <c r="A49" s="173"/>
      <c r="B49" s="671"/>
      <c r="C49" s="671"/>
      <c r="D49" s="671"/>
      <c r="E49" s="732"/>
      <c r="F49" s="732"/>
      <c r="G49" s="654"/>
      <c r="H49" s="666"/>
      <c r="I49" s="666"/>
      <c r="J49" s="666"/>
      <c r="K49" s="666"/>
      <c r="L49" s="666"/>
      <c r="M49" s="666"/>
      <c r="N49" s="666"/>
      <c r="O49" s="666"/>
      <c r="P49" s="666"/>
      <c r="Q49" s="666"/>
      <c r="R49" s="666"/>
      <c r="S49" s="666"/>
      <c r="T49" s="666"/>
      <c r="U49" s="666"/>
      <c r="V49" s="666"/>
      <c r="W49" s="666"/>
      <c r="X49" s="666"/>
      <c r="Y49" s="666"/>
      <c r="Z49" s="666"/>
      <c r="AA49" s="667"/>
      <c r="AB49" s="667"/>
      <c r="AC49" s="667"/>
      <c r="AD49" s="618"/>
      <c r="AE49" s="612"/>
      <c r="AF49" s="612"/>
      <c r="AG49" s="612"/>
      <c r="AH49" s="412"/>
      <c r="AI49" s="613"/>
      <c r="AJ49" s="613"/>
      <c r="AK49" s="613"/>
      <c r="AL49" s="613"/>
      <c r="AM49" s="613"/>
      <c r="AN49" s="610"/>
      <c r="AO49" s="614"/>
      <c r="AP49" s="614"/>
      <c r="AQ49" s="614"/>
      <c r="AR49" s="614"/>
      <c r="AS49" s="614"/>
      <c r="AT49" s="610"/>
      <c r="AU49" s="614"/>
      <c r="AV49" s="614"/>
      <c r="AW49" s="614"/>
      <c r="AX49" s="614"/>
      <c r="AY49" s="614"/>
      <c r="AZ49" s="619"/>
      <c r="BA49" s="423"/>
      <c r="BB49" s="417"/>
      <c r="BC49" s="417"/>
      <c r="BD49" s="417"/>
      <c r="BE49" s="417"/>
      <c r="BF49" s="417"/>
      <c r="BG49" s="417"/>
      <c r="BH49" s="417"/>
      <c r="BI49" s="417"/>
      <c r="BJ49" s="416"/>
      <c r="BK49" s="417"/>
      <c r="BL49" s="612"/>
      <c r="BM49" s="612"/>
      <c r="BN49" s="612"/>
      <c r="BO49" s="412"/>
      <c r="BP49" s="613"/>
      <c r="BQ49" s="613"/>
      <c r="BR49" s="613"/>
      <c r="BS49" s="613"/>
      <c r="BT49" s="613"/>
      <c r="BU49" s="610"/>
      <c r="BV49" s="614"/>
      <c r="BW49" s="614"/>
      <c r="BX49" s="614"/>
      <c r="BY49" s="614"/>
      <c r="BZ49" s="614"/>
      <c r="CA49" s="610"/>
      <c r="CB49" s="614"/>
      <c r="CC49" s="614"/>
      <c r="CD49" s="614"/>
      <c r="CE49" s="614"/>
      <c r="CF49" s="614"/>
      <c r="CG49" s="244"/>
      <c r="CH49" s="690"/>
    </row>
    <row r="50" spans="1:86" ht="15" customHeight="1">
      <c r="A50" s="173"/>
      <c r="B50" s="671"/>
      <c r="C50" s="671"/>
      <c r="D50" s="671"/>
      <c r="E50" s="732"/>
      <c r="F50" s="732"/>
      <c r="G50" s="654"/>
      <c r="H50" s="666"/>
      <c r="I50" s="666"/>
      <c r="J50" s="666"/>
      <c r="K50" s="666"/>
      <c r="L50" s="666"/>
      <c r="M50" s="666"/>
      <c r="N50" s="666"/>
      <c r="O50" s="666"/>
      <c r="P50" s="666"/>
      <c r="Q50" s="666"/>
      <c r="R50" s="666"/>
      <c r="S50" s="666"/>
      <c r="T50" s="666"/>
      <c r="U50" s="666"/>
      <c r="V50" s="666"/>
      <c r="W50" s="666"/>
      <c r="X50" s="666"/>
      <c r="Y50" s="666"/>
      <c r="Z50" s="666"/>
      <c r="AA50" s="667"/>
      <c r="AB50" s="667"/>
      <c r="AC50" s="667"/>
      <c r="AD50" s="618"/>
      <c r="AE50" s="409" t="str">
        <f>IF(LEN(VLOOKUP(AA44,suvaha!$D$8:$H$158,3,FALSE))&lt;11,"",LEFT(RIGHT(VLOOKUP(AA44,suvaha!$D$8:$H$158,3,FALSE),11),1))</f>
        <v/>
      </c>
      <c r="AF50" s="211"/>
      <c r="AG50" s="409" t="str">
        <f>IF(LEN(VLOOKUP(AA44,suvaha!$D$8:$H$158,3,FALSE))&lt;10,"",LEFT(RIGHT(VLOOKUP(AA44,suvaha!$D$8:$H$158,3,FALSE),10),1))</f>
        <v/>
      </c>
      <c r="AH50" s="411"/>
      <c r="AI50" s="409" t="str">
        <f>IF(LEN(VLOOKUP(AA44,suvaha!$D$8:$H$158,3,FALSE))&lt;9,"",LEFT(RIGHT(VLOOKUP(AA44,suvaha!$D$8:$H$158,3,FALSE),9),1))</f>
        <v/>
      </c>
      <c r="AJ50" s="211"/>
      <c r="AK50" s="409" t="str">
        <f>IF(LEN(VLOOKUP(AA44,suvaha!$D$8:$H$158,3,FALSE))&lt;8,"",LEFT(RIGHT(VLOOKUP(AA44,suvaha!$D$8:$H$158,3,FALSE),8),1))</f>
        <v/>
      </c>
      <c r="AL50" s="411"/>
      <c r="AM50" s="409" t="str">
        <f>IF(LEN(VLOOKUP(AA44,suvaha!$D$8:$H$158,3,FALSE))&lt;7,"",LEFT(RIGHT(VLOOKUP(AA44,suvaha!$D$8:$H$158,3,FALSE),7),1))</f>
        <v/>
      </c>
      <c r="AN50" s="610"/>
      <c r="AO50" s="409" t="str">
        <f>IF(LEN(VLOOKUP(AA44,suvaha!$D$8:$H$158,3,FALSE))&lt;6,"",LEFT(RIGHT(VLOOKUP(AA44,suvaha!$D$8:$H$158,3,FALSE),6),1))</f>
        <v/>
      </c>
      <c r="AP50" s="411"/>
      <c r="AQ50" s="409" t="str">
        <f>IF(LEN(VLOOKUP(AA44,suvaha!$D$8:$H$158,3,FALSE))&lt;5,"",LEFT(RIGHT(VLOOKUP(AA44,suvaha!$D$8:$H$158,3,FALSE),5),1))</f>
        <v>4</v>
      </c>
      <c r="AR50" s="411"/>
      <c r="AS50" s="409" t="str">
        <f>IF(LEN(VLOOKUP(AA44,suvaha!$D$8:$H$158,3,FALSE))&lt;4,"",LEFT(RIGHT(VLOOKUP(AA44,suvaha!$D$8:$H$158,3,FALSE),4),1))</f>
        <v>7</v>
      </c>
      <c r="AT50" s="610"/>
      <c r="AU50" s="409" t="str">
        <f>IF(LEN(VLOOKUP(AA44,suvaha!$D$8:$H$158,3,FALSE))&lt;3,"",LEFT(RIGHT(VLOOKUP(AA44,suvaha!$D$8:$H$158,3,FALSE),3),1))</f>
        <v>2</v>
      </c>
      <c r="AV50" s="411"/>
      <c r="AW50" s="409" t="str">
        <f>IF(LEN(VLOOKUP(AA44,suvaha!$D$8:$H$158,3,FALSE))&lt;2,"",LEFT(RIGHT(VLOOKUP(AA44,suvaha!$D$8:$H$158,3,FALSE),2),1))</f>
        <v>9</v>
      </c>
      <c r="AX50" s="411"/>
      <c r="AY50" s="409" t="str">
        <f>IF(VLOOKUP(AA44,suvaha!$D$8:$H$85,3,FALSE)=0,"",IF(LEN(VLOOKUP(AA44,suvaha!$D$8:$H$158,3,FALSE))&lt;1,"",LEFT(RIGHT(VLOOKUP(AA44,suvaha!$D$8:$H$158,3,FALSE),1),1)))</f>
        <v>2</v>
      </c>
      <c r="AZ50" s="619"/>
      <c r="BA50" s="423"/>
      <c r="BB50" s="417"/>
      <c r="BC50" s="417"/>
      <c r="BD50" s="417"/>
      <c r="BE50" s="417"/>
      <c r="BF50" s="417"/>
      <c r="BG50" s="417"/>
      <c r="BH50" s="417"/>
      <c r="BI50" s="417"/>
      <c r="BJ50" s="416"/>
      <c r="BK50" s="417"/>
      <c r="BL50" s="409" t="str">
        <f>IF(LEN(VLOOKUP(AA44,suvaha!$D$8:$H$158,5,FALSE))&lt;11,"",LEFT(RIGHT(VLOOKUP(AA44,suvaha!$D$8:$H$158,5,FALSE),11),1))</f>
        <v/>
      </c>
      <c r="BM50" s="211"/>
      <c r="BN50" s="409" t="str">
        <f>IF(LEN(VLOOKUP(AA44,suvaha!$D$8:$H$158,5,FALSE))&lt;10,"",LEFT(RIGHT(VLOOKUP(AA44,suvaha!$D$8:$H$158,5,FALSE),10),1))</f>
        <v/>
      </c>
      <c r="BO50" s="411"/>
      <c r="BP50" s="409" t="str">
        <f>IF(LEN(VLOOKUP(AA44,suvaha!$D$8:$H$158,5,FALSE))&lt;9,"",LEFT(RIGHT(VLOOKUP(AA44,suvaha!$D$8:$H$158,5,FALSE),9),1))</f>
        <v/>
      </c>
      <c r="BQ50" s="211"/>
      <c r="BR50" s="409" t="str">
        <f>IF(LEN(VLOOKUP(AA44,suvaha!$D$8:$H$158,5,FALSE))&lt;8,"",LEFT(RIGHT(VLOOKUP(AA44,suvaha!$D$8:$H$158,5,FALSE),8),1))</f>
        <v>1</v>
      </c>
      <c r="BS50" s="411"/>
      <c r="BT50" s="409" t="str">
        <f>IF(LEN(VLOOKUP(AA44,suvaha!$D$8:$H$158,5,FALSE))&lt;7,"",LEFT(RIGHT(VLOOKUP(AA44,suvaha!$D$8:$H$158,5,FALSE),7),1))</f>
        <v>5</v>
      </c>
      <c r="BU50" s="610"/>
      <c r="BV50" s="409" t="str">
        <f>IF(LEN(VLOOKUP(AA44,suvaha!$D$8:$H$158,5,FALSE))&lt;6,"",LEFT(RIGHT(VLOOKUP(AA44,suvaha!$D$8:$H$158,5,FALSE),6),1))</f>
        <v>0</v>
      </c>
      <c r="BW50" s="411"/>
      <c r="BX50" s="409" t="str">
        <f>IF(LEN(VLOOKUP(AA44,suvaha!$D$8:$H$158,5,FALSE))&lt;5,"",LEFT(RIGHT(VLOOKUP(AA44,suvaha!$D$8:$H$158,5,FALSE),5),1))</f>
        <v>6</v>
      </c>
      <c r="BY50" s="411"/>
      <c r="BZ50" s="409" t="str">
        <f>IF(LEN(VLOOKUP(AA44,suvaha!$D$8:$H$158,5,FALSE))&lt;4,"",LEFT(RIGHT(VLOOKUP(AA44,suvaha!$D$8:$H$158,5,FALSE),4),1))</f>
        <v>2</v>
      </c>
      <c r="CA50" s="610"/>
      <c r="CB50" s="409" t="str">
        <f>IF(LEN(VLOOKUP(AA44,suvaha!$D$8:$H$158,5,FALSE))&lt;3,"",LEFT(RIGHT(VLOOKUP(AA44,suvaha!$D$8:$H$158,5,FALSE),3),1))</f>
        <v>2</v>
      </c>
      <c r="CC50" s="411"/>
      <c r="CD50" s="409" t="str">
        <f>IF(LEN(VLOOKUP(AA44,suvaha!$D$8:$H$158,5,FALSE))&lt;2,"",LEFT(RIGHT(VLOOKUP(AA44,suvaha!$D$8:$H$158,5,FALSE),2),1))</f>
        <v>6</v>
      </c>
      <c r="CE50" s="411"/>
      <c r="CF50" s="409" t="str">
        <f>IF(VLOOKUP(AA44,suvaha!$D$8:$H$85,5,FALSE)=0,"",IF(LEN(VLOOKUP(AA44,suvaha!$D$8:$H$158,5,FALSE))&lt;1,"",LEFT(RIGHT(VLOOKUP(AA44,suvaha!$D$8:$H$158,5,FALSE),1),1)))</f>
        <v>3</v>
      </c>
      <c r="CG50" s="244"/>
      <c r="CH50" s="690"/>
    </row>
    <row r="51" spans="1:86" ht="3" customHeight="1">
      <c r="A51" s="173"/>
      <c r="B51" s="671"/>
      <c r="C51" s="671"/>
      <c r="D51" s="671"/>
      <c r="E51" s="732"/>
      <c r="F51" s="732"/>
      <c r="G51" s="654"/>
      <c r="H51" s="666"/>
      <c r="I51" s="666"/>
      <c r="J51" s="666"/>
      <c r="K51" s="666"/>
      <c r="L51" s="666"/>
      <c r="M51" s="666"/>
      <c r="N51" s="666"/>
      <c r="O51" s="666"/>
      <c r="P51" s="666"/>
      <c r="Q51" s="666"/>
      <c r="R51" s="666"/>
      <c r="S51" s="666"/>
      <c r="T51" s="666"/>
      <c r="U51" s="666"/>
      <c r="V51" s="666"/>
      <c r="W51" s="666"/>
      <c r="X51" s="666"/>
      <c r="Y51" s="666"/>
      <c r="Z51" s="666"/>
      <c r="AA51" s="667"/>
      <c r="AB51" s="667"/>
      <c r="AC51" s="667"/>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424"/>
      <c r="BB51" s="270"/>
      <c r="BC51" s="270"/>
      <c r="BD51" s="270"/>
      <c r="BE51" s="270"/>
      <c r="BF51" s="270"/>
      <c r="BG51" s="270"/>
      <c r="BH51" s="270"/>
      <c r="BI51" s="270"/>
      <c r="BJ51" s="418"/>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43"/>
      <c r="CH51" s="690"/>
    </row>
    <row r="52" spans="1:86" s="206" customFormat="1" ht="3" customHeight="1">
      <c r="A52" s="173"/>
      <c r="B52" s="671"/>
      <c r="C52" s="671"/>
      <c r="D52" s="671"/>
      <c r="E52" s="673" t="s">
        <v>54</v>
      </c>
      <c r="F52" s="673"/>
      <c r="G52" s="654"/>
      <c r="H52" s="666" t="str">
        <f>Index!C85</f>
        <v>Zásoby súčet (r. 35 až r. 40)</v>
      </c>
      <c r="I52" s="666"/>
      <c r="J52" s="666"/>
      <c r="K52" s="666"/>
      <c r="L52" s="666"/>
      <c r="M52" s="666"/>
      <c r="N52" s="666"/>
      <c r="O52" s="666"/>
      <c r="P52" s="666"/>
      <c r="Q52" s="666"/>
      <c r="R52" s="666"/>
      <c r="S52" s="666"/>
      <c r="T52" s="666"/>
      <c r="U52" s="666"/>
      <c r="V52" s="666"/>
      <c r="W52" s="666"/>
      <c r="X52" s="666"/>
      <c r="Y52" s="666"/>
      <c r="Z52" s="666"/>
      <c r="AA52" s="667" t="s">
        <v>816</v>
      </c>
      <c r="AB52" s="667"/>
      <c r="AC52" s="667"/>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59"/>
      <c r="BB52" s="659"/>
      <c r="BC52" s="659"/>
      <c r="BD52" s="659"/>
      <c r="BE52" s="659"/>
      <c r="BF52" s="659"/>
      <c r="BG52" s="659"/>
      <c r="BH52" s="659"/>
      <c r="BI52" s="659"/>
      <c r="BJ52" s="659"/>
      <c r="BK52" s="659"/>
      <c r="BL52" s="659"/>
      <c r="BM52" s="659"/>
      <c r="BN52" s="659"/>
      <c r="BO52" s="659"/>
      <c r="BP52" s="659"/>
      <c r="BQ52" s="659"/>
      <c r="BR52" s="264"/>
      <c r="BS52" s="264"/>
      <c r="BT52" s="264"/>
      <c r="BU52" s="264"/>
      <c r="BV52" s="264"/>
      <c r="BW52" s="421"/>
      <c r="BX52" s="264"/>
      <c r="BY52" s="264"/>
      <c r="BZ52" s="264"/>
      <c r="CA52" s="264"/>
      <c r="CB52" s="264"/>
      <c r="CC52" s="264"/>
      <c r="CD52" s="264"/>
      <c r="CE52" s="264"/>
      <c r="CF52" s="264"/>
      <c r="CG52" s="241"/>
      <c r="CH52" s="690"/>
    </row>
    <row r="53" spans="1:86" s="206" customFormat="1" ht="3" customHeight="1">
      <c r="A53" s="173"/>
      <c r="B53" s="671"/>
      <c r="C53" s="671"/>
      <c r="D53" s="671"/>
      <c r="E53" s="673"/>
      <c r="F53" s="673"/>
      <c r="G53" s="654"/>
      <c r="H53" s="666"/>
      <c r="I53" s="666"/>
      <c r="J53" s="666"/>
      <c r="K53" s="666"/>
      <c r="L53" s="666"/>
      <c r="M53" s="666"/>
      <c r="N53" s="666"/>
      <c r="O53" s="666"/>
      <c r="P53" s="666"/>
      <c r="Q53" s="666"/>
      <c r="R53" s="666"/>
      <c r="S53" s="666"/>
      <c r="T53" s="666"/>
      <c r="U53" s="666"/>
      <c r="V53" s="666"/>
      <c r="W53" s="666"/>
      <c r="X53" s="666"/>
      <c r="Y53" s="666"/>
      <c r="Z53" s="666"/>
      <c r="AA53" s="667"/>
      <c r="AB53" s="667"/>
      <c r="AC53" s="667"/>
      <c r="AD53" s="618"/>
      <c r="AE53" s="612"/>
      <c r="AF53" s="612"/>
      <c r="AG53" s="612"/>
      <c r="AH53" s="412"/>
      <c r="AI53" s="613"/>
      <c r="AJ53" s="613"/>
      <c r="AK53" s="613"/>
      <c r="AL53" s="613"/>
      <c r="AM53" s="613"/>
      <c r="AN53" s="610"/>
      <c r="AO53" s="614"/>
      <c r="AP53" s="614"/>
      <c r="AQ53" s="614"/>
      <c r="AR53" s="614"/>
      <c r="AS53" s="614"/>
      <c r="AT53" s="610"/>
      <c r="AU53" s="614"/>
      <c r="AV53" s="614"/>
      <c r="AW53" s="614"/>
      <c r="AX53" s="614"/>
      <c r="AY53" s="614"/>
      <c r="AZ53" s="619"/>
      <c r="BA53" s="618"/>
      <c r="BB53" s="612"/>
      <c r="BC53" s="612"/>
      <c r="BD53" s="612"/>
      <c r="BE53" s="412"/>
      <c r="BF53" s="613"/>
      <c r="BG53" s="613"/>
      <c r="BH53" s="613"/>
      <c r="BI53" s="613"/>
      <c r="BJ53" s="613"/>
      <c r="BK53" s="610"/>
      <c r="BL53" s="614"/>
      <c r="BM53" s="614"/>
      <c r="BN53" s="614"/>
      <c r="BO53" s="614"/>
      <c r="BP53" s="614"/>
      <c r="BQ53" s="610"/>
      <c r="BR53" s="614"/>
      <c r="BS53" s="614"/>
      <c r="BT53" s="614"/>
      <c r="BU53" s="614"/>
      <c r="BV53" s="614"/>
      <c r="BW53" s="416"/>
      <c r="BX53" s="417"/>
      <c r="BY53" s="417"/>
      <c r="BZ53" s="417"/>
      <c r="CA53" s="417"/>
      <c r="CB53" s="417"/>
      <c r="CC53" s="417"/>
      <c r="CD53" s="417"/>
      <c r="CE53" s="417"/>
      <c r="CF53" s="417"/>
      <c r="CG53" s="242"/>
      <c r="CH53" s="690"/>
    </row>
    <row r="54" spans="1:86" ht="15" customHeight="1">
      <c r="A54" s="173"/>
      <c r="B54" s="671"/>
      <c r="C54" s="671"/>
      <c r="D54" s="671"/>
      <c r="E54" s="673"/>
      <c r="F54" s="673"/>
      <c r="G54" s="654"/>
      <c r="H54" s="666"/>
      <c r="I54" s="666"/>
      <c r="J54" s="666"/>
      <c r="K54" s="666"/>
      <c r="L54" s="666"/>
      <c r="M54" s="666"/>
      <c r="N54" s="666"/>
      <c r="O54" s="666"/>
      <c r="P54" s="666"/>
      <c r="Q54" s="666"/>
      <c r="R54" s="666"/>
      <c r="S54" s="666"/>
      <c r="T54" s="666"/>
      <c r="U54" s="666"/>
      <c r="V54" s="666"/>
      <c r="W54" s="666"/>
      <c r="X54" s="666"/>
      <c r="Y54" s="666"/>
      <c r="Z54" s="666"/>
      <c r="AA54" s="667"/>
      <c r="AB54" s="667"/>
      <c r="AC54" s="667"/>
      <c r="AD54" s="618"/>
      <c r="AE54" s="409" t="str">
        <f>IF(LEN(VLOOKUP(AA52,suvaha!$D$8:$H$158,2,FALSE))&lt;11,"",LEFT(RIGHT(VLOOKUP(AA52,suvaha!$D$8:$H$158,2,FALSE),11),1))</f>
        <v/>
      </c>
      <c r="AF54" s="211"/>
      <c r="AG54" s="409" t="str">
        <f>IF(LEN(VLOOKUP(AA52,suvaha!$D$8:$H$158,2,FALSE))&lt;10,"",LEFT(RIGHT(VLOOKUP(AA52,suvaha!$D$8:$H$158,2,FALSE),10),1))</f>
        <v/>
      </c>
      <c r="AH54" s="411"/>
      <c r="AI54" s="409" t="str">
        <f>IF(LEN(VLOOKUP(AA52,suvaha!$D$8:$H$158,2,FALSE))&lt;9,"",LEFT(RIGHT(VLOOKUP(AA52,suvaha!$D$8:$H$158,2,FALSE),9),1))</f>
        <v/>
      </c>
      <c r="AJ54" s="211"/>
      <c r="AK54" s="409" t="str">
        <f>IF(LEN(VLOOKUP(AA52,suvaha!$D$8:$H$158,2,FALSE))&lt;8,"",LEFT(RIGHT(VLOOKUP(AA52,suvaha!$D$8:$H$158,2,FALSE),8),1))</f>
        <v/>
      </c>
      <c r="AL54" s="411"/>
      <c r="AM54" s="409" t="str">
        <f>IF(LEN(VLOOKUP(AA52,suvaha!$D$8:$H$158,2,FALSE))&lt;7,"",LEFT(RIGHT(VLOOKUP(AA52,suvaha!$D$8:$H$158,2,FALSE),7),1))</f>
        <v>7</v>
      </c>
      <c r="AN54" s="610"/>
      <c r="AO54" s="409" t="str">
        <f>IF(LEN(VLOOKUP(AA52,suvaha!$D$8:$H$158,2,FALSE))&lt;6,"",LEFT(RIGHT(VLOOKUP(AA52,suvaha!$D$8:$H$158,2,FALSE),6),1))</f>
        <v>9</v>
      </c>
      <c r="AP54" s="411"/>
      <c r="AQ54" s="409" t="str">
        <f>IF(LEN(VLOOKUP(AA52,suvaha!$D$8:$H$158,2,FALSE))&lt;5,"",LEFT(RIGHT(VLOOKUP(AA52,suvaha!$D$8:$H$158,2,FALSE),5),1))</f>
        <v>6</v>
      </c>
      <c r="AR54" s="411"/>
      <c r="AS54" s="409" t="str">
        <f>IF(LEN(VLOOKUP(AA52,suvaha!$D$8:$H$158,2,FALSE))&lt;4,"",LEFT(RIGHT(VLOOKUP(AA52,suvaha!$D$8:$H$158,2,FALSE),4),1))</f>
        <v>7</v>
      </c>
      <c r="AT54" s="610"/>
      <c r="AU54" s="409" t="str">
        <f>IF(LEN(VLOOKUP(AA52,suvaha!$D$8:$H$158,2,FALSE))&lt;3,"",LEFT(RIGHT(VLOOKUP(AA52,suvaha!$D$8:$H$158,2,FALSE),3),1))</f>
        <v>9</v>
      </c>
      <c r="AV54" s="411"/>
      <c r="AW54" s="409" t="str">
        <f>IF(LEN(VLOOKUP(AA52,suvaha!$D$8:$H$158,2,FALSE))&lt;2,"",LEFT(RIGHT(VLOOKUP(AA52,suvaha!$D$8:$H$158,2,FALSE),2),1))</f>
        <v>7</v>
      </c>
      <c r="AX54" s="411"/>
      <c r="AY54" s="409" t="str">
        <f>IF(VLOOKUP(AA52,suvaha!$D$8:$H$85,2,FALSE)=0,"",IF(LEN(VLOOKUP(AA52,suvaha!$D$8:$H$158,2,FALSE))&lt;1,"",LEFT(RIGHT(VLOOKUP(AA52,suvaha!$D$8:$H$158,2,FALSE),1),1)))</f>
        <v>5</v>
      </c>
      <c r="AZ54" s="619"/>
      <c r="BA54" s="618"/>
      <c r="BB54" s="409" t="str">
        <f>IF(LEN(VLOOKUP(AA52,suvaha!$D$8:$H$158,4,FALSE))&lt;11,"",LEFT(RIGHT(VLOOKUP(AA52,suvaha!$D$8:$H$158,4,FALSE),11),1))</f>
        <v/>
      </c>
      <c r="BC54" s="211"/>
      <c r="BD54" s="409" t="str">
        <f>IF(LEN(VLOOKUP(AA52,suvaha!$D$8:$H$158,4,FALSE))&lt;10,"",LEFT(RIGHT(VLOOKUP(AA52,suvaha!$D$8:$H$158,4,FALSE),10),1))</f>
        <v/>
      </c>
      <c r="BE54" s="411"/>
      <c r="BF54" s="409" t="str">
        <f>IF(LEN(VLOOKUP(AA52,suvaha!$D$8:$H$158,4,FALSE))&lt;9,"",LEFT(RIGHT(VLOOKUP(AA52,suvaha!$D$8:$H$158,4,FALSE),9),1))</f>
        <v/>
      </c>
      <c r="BG54" s="211"/>
      <c r="BH54" s="409" t="str">
        <f>IF(LEN(VLOOKUP(AA52,suvaha!$D$8:$H$158,4,FALSE))&lt;8,"",LEFT(RIGHT(VLOOKUP(AA52,suvaha!$D$8:$H$158,4,FALSE),8),1))</f>
        <v/>
      </c>
      <c r="BI54" s="411"/>
      <c r="BJ54" s="409" t="str">
        <f>IF(LEN(VLOOKUP(AA52,suvaha!$D$8:$H$158,4,FALSE))&lt;7,"",LEFT(RIGHT(VLOOKUP(AA52,suvaha!$D$8:$H$158,4,FALSE),7),1))</f>
        <v>7</v>
      </c>
      <c r="BK54" s="610"/>
      <c r="BL54" s="409" t="str">
        <f>IF(LEN(VLOOKUP(AA52,suvaha!$D$8:$H$158,4,FALSE))&lt;6,"",LEFT(RIGHT(VLOOKUP(AA52,suvaha!$D$8:$H$158,4,FALSE),6),1))</f>
        <v>9</v>
      </c>
      <c r="BM54" s="411"/>
      <c r="BN54" s="409" t="str">
        <f>IF(LEN(VLOOKUP(AA52,suvaha!$D$8:$H$158,4,FALSE))&lt;5,"",LEFT(RIGHT(VLOOKUP(AA52,suvaha!$D$8:$H$158,4,FALSE),5),1))</f>
        <v>3</v>
      </c>
      <c r="BO54" s="411"/>
      <c r="BP54" s="409" t="str">
        <f>IF(LEN(VLOOKUP(AA52,suvaha!$D$8:$H$158,4,FALSE))&lt;4,"",LEFT(RIGHT(VLOOKUP(AA52,suvaha!$D$8:$H$158,4,FALSE),4),1))</f>
        <v>4</v>
      </c>
      <c r="BQ54" s="610"/>
      <c r="BR54" s="409" t="str">
        <f>IF(LEN(VLOOKUP(AA52,suvaha!$D$8:$H$158,4,FALSE))&lt;3,"",LEFT(RIGHT(VLOOKUP(AA52,suvaha!$D$8:$H$158,4,FALSE),3),1))</f>
        <v>5</v>
      </c>
      <c r="BS54" s="411"/>
      <c r="BT54" s="409" t="str">
        <f>IF(LEN(VLOOKUP(AA52,suvaha!$D$8:$H$158,4,FALSE))&lt;2,"",LEFT(RIGHT(VLOOKUP(AA52,suvaha!$D$8:$H$158,4,FALSE),2),1))</f>
        <v>1</v>
      </c>
      <c r="BU54" s="411"/>
      <c r="BV54" s="409" t="str">
        <f>IF(VLOOKUP(AA52,suvaha!$D$8:$H$85,4,FALSE)=0,"",IF(LEN(VLOOKUP(AA52,suvaha!$D$8:$H$158,4,FALSE))&lt;1,"",LEFT(RIGHT(VLOOKUP(AA52,suvaha!$D$8:$H$158,4,FALSE),1),1)))</f>
        <v>5</v>
      </c>
      <c r="BW54" s="416"/>
      <c r="BX54" s="417"/>
      <c r="BY54" s="417"/>
      <c r="BZ54" s="417"/>
      <c r="CA54" s="417"/>
      <c r="CB54" s="417"/>
      <c r="CC54" s="417"/>
      <c r="CD54" s="417"/>
      <c r="CE54" s="417"/>
      <c r="CF54" s="417"/>
      <c r="CG54" s="242"/>
      <c r="CH54" s="690"/>
    </row>
    <row r="55" spans="1:86" ht="3" customHeight="1">
      <c r="A55" s="173"/>
      <c r="B55" s="671"/>
      <c r="C55" s="671"/>
      <c r="D55" s="671"/>
      <c r="E55" s="673"/>
      <c r="F55" s="673"/>
      <c r="G55" s="654"/>
      <c r="H55" s="666"/>
      <c r="I55" s="666"/>
      <c r="J55" s="666"/>
      <c r="K55" s="666"/>
      <c r="L55" s="666"/>
      <c r="M55" s="666"/>
      <c r="N55" s="666"/>
      <c r="O55" s="666"/>
      <c r="P55" s="666"/>
      <c r="Q55" s="666"/>
      <c r="R55" s="666"/>
      <c r="S55" s="666"/>
      <c r="T55" s="666"/>
      <c r="U55" s="666"/>
      <c r="V55" s="666"/>
      <c r="W55" s="666"/>
      <c r="X55" s="666"/>
      <c r="Y55" s="666"/>
      <c r="Z55" s="666"/>
      <c r="AA55" s="667"/>
      <c r="AB55" s="667"/>
      <c r="AC55" s="667"/>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8"/>
      <c r="BB55" s="638"/>
      <c r="BC55" s="638"/>
      <c r="BD55" s="638"/>
      <c r="BE55" s="638"/>
      <c r="BF55" s="638"/>
      <c r="BG55" s="638"/>
      <c r="BH55" s="638"/>
      <c r="BI55" s="638"/>
      <c r="BJ55" s="638"/>
      <c r="BK55" s="638"/>
      <c r="BL55" s="638"/>
      <c r="BM55" s="638"/>
      <c r="BN55" s="638"/>
      <c r="BO55" s="638"/>
      <c r="BP55" s="638"/>
      <c r="BQ55" s="638"/>
      <c r="BR55" s="270"/>
      <c r="BS55" s="270"/>
      <c r="BT55" s="270"/>
      <c r="BU55" s="270"/>
      <c r="BV55" s="270"/>
      <c r="BW55" s="418"/>
      <c r="BX55" s="270"/>
      <c r="BY55" s="270"/>
      <c r="BZ55" s="270"/>
      <c r="CA55" s="270"/>
      <c r="CB55" s="270"/>
      <c r="CC55" s="270"/>
      <c r="CD55" s="270"/>
      <c r="CE55" s="270"/>
      <c r="CF55" s="270"/>
      <c r="CG55" s="243"/>
      <c r="CH55" s="325"/>
    </row>
    <row r="56" spans="1:86" ht="3" customHeight="1">
      <c r="A56" s="173"/>
      <c r="B56" s="671"/>
      <c r="C56" s="671"/>
      <c r="D56" s="671"/>
      <c r="E56" s="673"/>
      <c r="F56" s="673"/>
      <c r="G56" s="654"/>
      <c r="H56" s="666"/>
      <c r="I56" s="666"/>
      <c r="J56" s="666"/>
      <c r="K56" s="666"/>
      <c r="L56" s="666"/>
      <c r="M56" s="666"/>
      <c r="N56" s="666"/>
      <c r="O56" s="666"/>
      <c r="P56" s="666"/>
      <c r="Q56" s="666"/>
      <c r="R56" s="666"/>
      <c r="S56" s="666"/>
      <c r="T56" s="666"/>
      <c r="U56" s="666"/>
      <c r="V56" s="666"/>
      <c r="W56" s="666"/>
      <c r="X56" s="666"/>
      <c r="Y56" s="666"/>
      <c r="Z56" s="666"/>
      <c r="AA56" s="667"/>
      <c r="AB56" s="667"/>
      <c r="AC56" s="667"/>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422"/>
      <c r="BB56" s="264"/>
      <c r="BC56" s="264"/>
      <c r="BD56" s="264"/>
      <c r="BE56" s="264"/>
      <c r="BF56" s="264"/>
      <c r="BG56" s="264"/>
      <c r="BH56" s="264"/>
      <c r="BI56" s="264"/>
      <c r="BJ56" s="421"/>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41"/>
      <c r="CH56" s="325"/>
    </row>
    <row r="57" spans="1:86" ht="3" customHeight="1">
      <c r="A57" s="173"/>
      <c r="B57" s="671"/>
      <c r="C57" s="671"/>
      <c r="D57" s="671"/>
      <c r="E57" s="673"/>
      <c r="F57" s="673"/>
      <c r="G57" s="654"/>
      <c r="H57" s="666"/>
      <c r="I57" s="666"/>
      <c r="J57" s="666"/>
      <c r="K57" s="666"/>
      <c r="L57" s="666"/>
      <c r="M57" s="666"/>
      <c r="N57" s="666"/>
      <c r="O57" s="666"/>
      <c r="P57" s="666"/>
      <c r="Q57" s="666"/>
      <c r="R57" s="666"/>
      <c r="S57" s="666"/>
      <c r="T57" s="666"/>
      <c r="U57" s="666"/>
      <c r="V57" s="666"/>
      <c r="W57" s="666"/>
      <c r="X57" s="666"/>
      <c r="Y57" s="666"/>
      <c r="Z57" s="666"/>
      <c r="AA57" s="667"/>
      <c r="AB57" s="667"/>
      <c r="AC57" s="667"/>
      <c r="AD57" s="618"/>
      <c r="AE57" s="612"/>
      <c r="AF57" s="612"/>
      <c r="AG57" s="612"/>
      <c r="AH57" s="412"/>
      <c r="AI57" s="613"/>
      <c r="AJ57" s="613"/>
      <c r="AK57" s="613"/>
      <c r="AL57" s="613"/>
      <c r="AM57" s="613"/>
      <c r="AN57" s="610"/>
      <c r="AO57" s="614"/>
      <c r="AP57" s="614"/>
      <c r="AQ57" s="614"/>
      <c r="AR57" s="614"/>
      <c r="AS57" s="614"/>
      <c r="AT57" s="610"/>
      <c r="AU57" s="614"/>
      <c r="AV57" s="614"/>
      <c r="AW57" s="614"/>
      <c r="AX57" s="614"/>
      <c r="AY57" s="614"/>
      <c r="AZ57" s="619"/>
      <c r="BA57" s="423"/>
      <c r="BB57" s="417"/>
      <c r="BC57" s="417"/>
      <c r="BD57" s="417"/>
      <c r="BE57" s="417"/>
      <c r="BF57" s="417"/>
      <c r="BG57" s="417"/>
      <c r="BH57" s="417"/>
      <c r="BI57" s="417"/>
      <c r="BJ57" s="416"/>
      <c r="BK57" s="417"/>
      <c r="BL57" s="612"/>
      <c r="BM57" s="612"/>
      <c r="BN57" s="612"/>
      <c r="BO57" s="412"/>
      <c r="BP57" s="613"/>
      <c r="BQ57" s="613"/>
      <c r="BR57" s="613"/>
      <c r="BS57" s="613"/>
      <c r="BT57" s="613"/>
      <c r="BU57" s="610"/>
      <c r="BV57" s="614"/>
      <c r="BW57" s="614"/>
      <c r="BX57" s="614"/>
      <c r="BY57" s="614"/>
      <c r="BZ57" s="614"/>
      <c r="CA57" s="610"/>
      <c r="CB57" s="614"/>
      <c r="CC57" s="614"/>
      <c r="CD57" s="614"/>
      <c r="CE57" s="614"/>
      <c r="CF57" s="614"/>
      <c r="CG57" s="244"/>
      <c r="CH57" s="325"/>
    </row>
    <row r="58" spans="1:86" ht="15" customHeight="1">
      <c r="A58" s="173"/>
      <c r="B58" s="671"/>
      <c r="C58" s="671"/>
      <c r="D58" s="671"/>
      <c r="E58" s="673"/>
      <c r="F58" s="673"/>
      <c r="G58" s="654"/>
      <c r="H58" s="666"/>
      <c r="I58" s="666"/>
      <c r="J58" s="666"/>
      <c r="K58" s="666"/>
      <c r="L58" s="666"/>
      <c r="M58" s="666"/>
      <c r="N58" s="666"/>
      <c r="O58" s="666"/>
      <c r="P58" s="666"/>
      <c r="Q58" s="666"/>
      <c r="R58" s="666"/>
      <c r="S58" s="666"/>
      <c r="T58" s="666"/>
      <c r="U58" s="666"/>
      <c r="V58" s="666"/>
      <c r="W58" s="666"/>
      <c r="X58" s="666"/>
      <c r="Y58" s="666"/>
      <c r="Z58" s="666"/>
      <c r="AA58" s="667"/>
      <c r="AB58" s="667"/>
      <c r="AC58" s="667"/>
      <c r="AD58" s="618"/>
      <c r="AE58" s="409" t="str">
        <f>IF(LEN(VLOOKUP(AA52,suvaha!$D$8:$H$158,3,FALSE))&lt;11,"",LEFT(RIGHT(VLOOKUP(AA52,suvaha!$D$8:$H$158,3,FALSE),11),1))</f>
        <v/>
      </c>
      <c r="AF58" s="211"/>
      <c r="AG58" s="409" t="str">
        <f>IF(LEN(VLOOKUP(AA52,suvaha!$D$8:$H$158,3,FALSE))&lt;10,"",LEFT(RIGHT(VLOOKUP(AA52,suvaha!$D$8:$H$158,3,FALSE),10),1))</f>
        <v/>
      </c>
      <c r="AH58" s="411"/>
      <c r="AI58" s="409" t="str">
        <f>IF(LEN(VLOOKUP(AA52,suvaha!$D$8:$H$158,3,FALSE))&lt;9,"",LEFT(RIGHT(VLOOKUP(AA52,suvaha!$D$8:$H$158,3,FALSE),9),1))</f>
        <v/>
      </c>
      <c r="AJ58" s="211"/>
      <c r="AK58" s="409" t="str">
        <f>IF(LEN(VLOOKUP(AA52,suvaha!$D$8:$H$158,3,FALSE))&lt;8,"",LEFT(RIGHT(VLOOKUP(AA52,suvaha!$D$8:$H$158,3,FALSE),8),1))</f>
        <v/>
      </c>
      <c r="AL58" s="411"/>
      <c r="AM58" s="409" t="str">
        <f>IF(LEN(VLOOKUP(AA52,suvaha!$D$8:$H$158,3,FALSE))&lt;7,"",LEFT(RIGHT(VLOOKUP(AA52,suvaha!$D$8:$H$158,3,FALSE),7),1))</f>
        <v/>
      </c>
      <c r="AN58" s="610"/>
      <c r="AO58" s="409" t="str">
        <f>IF(LEN(VLOOKUP(AA52,suvaha!$D$8:$H$158,3,FALSE))&lt;6,"",LEFT(RIGHT(VLOOKUP(AA52,suvaha!$D$8:$H$158,3,FALSE),6),1))</f>
        <v/>
      </c>
      <c r="AP58" s="411"/>
      <c r="AQ58" s="409" t="str">
        <f>IF(LEN(VLOOKUP(AA52,suvaha!$D$8:$H$158,3,FALSE))&lt;5,"",LEFT(RIGHT(VLOOKUP(AA52,suvaha!$D$8:$H$158,3,FALSE),5),1))</f>
        <v>3</v>
      </c>
      <c r="AR58" s="411"/>
      <c r="AS58" s="409" t="str">
        <f>IF(LEN(VLOOKUP(AA52,suvaha!$D$8:$H$158,3,FALSE))&lt;4,"",LEFT(RIGHT(VLOOKUP(AA52,suvaha!$D$8:$H$158,3,FALSE),4),1))</f>
        <v>3</v>
      </c>
      <c r="AT58" s="610"/>
      <c r="AU58" s="409" t="str">
        <f>IF(LEN(VLOOKUP(AA52,suvaha!$D$8:$H$158,3,FALSE))&lt;3,"",LEFT(RIGHT(VLOOKUP(AA52,suvaha!$D$8:$H$158,3,FALSE),3),1))</f>
        <v>4</v>
      </c>
      <c r="AV58" s="411"/>
      <c r="AW58" s="409" t="str">
        <f>IF(LEN(VLOOKUP(AA52,suvaha!$D$8:$H$158,3,FALSE))&lt;2,"",LEFT(RIGHT(VLOOKUP(AA52,suvaha!$D$8:$H$158,3,FALSE),2),1))</f>
        <v>6</v>
      </c>
      <c r="AX58" s="411"/>
      <c r="AY58" s="409" t="str">
        <f>IF(VLOOKUP(AA52,suvaha!$D$8:$H$85,3,FALSE)=0,"",IF(LEN(VLOOKUP(AA52,suvaha!$D$8:$H$158,3,FALSE))&lt;1,"",LEFT(RIGHT(VLOOKUP(AA52,suvaha!$D$8:$H$158,3,FALSE),1),1)))</f>
        <v>0</v>
      </c>
      <c r="AZ58" s="619"/>
      <c r="BA58" s="423"/>
      <c r="BB58" s="417"/>
      <c r="BC58" s="417"/>
      <c r="BD58" s="417"/>
      <c r="BE58" s="417"/>
      <c r="BF58" s="417"/>
      <c r="BG58" s="417"/>
      <c r="BH58" s="417"/>
      <c r="BI58" s="417"/>
      <c r="BJ58" s="416"/>
      <c r="BK58" s="417"/>
      <c r="BL58" s="409" t="str">
        <f>IF(LEN(VLOOKUP(AA52,suvaha!$D$8:$H$158,5,FALSE))&lt;11,"",LEFT(RIGHT(VLOOKUP(AA52,suvaha!$D$8:$H$158,5,FALSE),11),1))</f>
        <v/>
      </c>
      <c r="BM58" s="211"/>
      <c r="BN58" s="409" t="str">
        <f>IF(LEN(VLOOKUP(AA52,suvaha!$D$8:$H$158,5,FALSE))&lt;10,"",LEFT(RIGHT(VLOOKUP(AA52,suvaha!$D$8:$H$158,5,FALSE),10),1))</f>
        <v/>
      </c>
      <c r="BO58" s="411"/>
      <c r="BP58" s="409" t="str">
        <f>IF(LEN(VLOOKUP(AA52,suvaha!$D$8:$H$158,5,FALSE))&lt;9,"",LEFT(RIGHT(VLOOKUP(AA52,suvaha!$D$8:$H$158,5,FALSE),9),1))</f>
        <v/>
      </c>
      <c r="BQ58" s="211"/>
      <c r="BR58" s="409" t="str">
        <f>IF(LEN(VLOOKUP(AA52,suvaha!$D$8:$H$158,5,FALSE))&lt;8,"",LEFT(RIGHT(VLOOKUP(AA52,suvaha!$D$8:$H$158,5,FALSE),8),1))</f>
        <v/>
      </c>
      <c r="BS58" s="411"/>
      <c r="BT58" s="409" t="str">
        <f>IF(LEN(VLOOKUP(AA52,suvaha!$D$8:$H$158,5,FALSE))&lt;7,"",LEFT(RIGHT(VLOOKUP(AA52,suvaha!$D$8:$H$158,5,FALSE),7),1))</f>
        <v>5</v>
      </c>
      <c r="BU58" s="610"/>
      <c r="BV58" s="409" t="str">
        <f>IF(LEN(VLOOKUP(AA52,suvaha!$D$8:$H$158,5,FALSE))&lt;6,"",LEFT(RIGHT(VLOOKUP(AA52,suvaha!$D$8:$H$158,5,FALSE),6),1))</f>
        <v>2</v>
      </c>
      <c r="BW58" s="411"/>
      <c r="BX58" s="409" t="str">
        <f>IF(LEN(VLOOKUP(AA52,suvaha!$D$8:$H$158,5,FALSE))&lt;5,"",LEFT(RIGHT(VLOOKUP(AA52,suvaha!$D$8:$H$158,5,FALSE),5),1))</f>
        <v>3</v>
      </c>
      <c r="BY58" s="411"/>
      <c r="BZ58" s="409" t="str">
        <f>IF(LEN(VLOOKUP(AA52,suvaha!$D$8:$H$158,5,FALSE))&lt;4,"",LEFT(RIGHT(VLOOKUP(AA52,suvaha!$D$8:$H$158,5,FALSE),4),1))</f>
        <v>2</v>
      </c>
      <c r="CA58" s="610"/>
      <c r="CB58" s="409" t="str">
        <f>IF(LEN(VLOOKUP(AA52,suvaha!$D$8:$H$158,5,FALSE))&lt;3,"",LEFT(RIGHT(VLOOKUP(AA52,suvaha!$D$8:$H$158,5,FALSE),3),1))</f>
        <v>6</v>
      </c>
      <c r="CC58" s="411"/>
      <c r="CD58" s="409" t="str">
        <f>IF(LEN(VLOOKUP(AA52,suvaha!$D$8:$H$158,5,FALSE))&lt;2,"",LEFT(RIGHT(VLOOKUP(AA52,suvaha!$D$8:$H$158,5,FALSE),2),1))</f>
        <v>8</v>
      </c>
      <c r="CE58" s="411"/>
      <c r="CF58" s="409" t="str">
        <f>IF(VLOOKUP(AA52,suvaha!$D$8:$H$85,5,FALSE)=0,"",IF(LEN(VLOOKUP(AA52,suvaha!$D$8:$H$158,5,FALSE))&lt;1,"",LEFT(RIGHT(VLOOKUP(AA52,suvaha!$D$8:$H$158,5,FALSE),1),1)))</f>
        <v>1</v>
      </c>
      <c r="CG58" s="244"/>
      <c r="CH58" s="325"/>
    </row>
    <row r="59" spans="1:86" ht="3" customHeight="1">
      <c r="A59" s="173"/>
      <c r="B59" s="671"/>
      <c r="C59" s="671"/>
      <c r="D59" s="671"/>
      <c r="E59" s="673"/>
      <c r="F59" s="673"/>
      <c r="G59" s="654"/>
      <c r="H59" s="666"/>
      <c r="I59" s="666"/>
      <c r="J59" s="666"/>
      <c r="K59" s="666"/>
      <c r="L59" s="666"/>
      <c r="M59" s="666"/>
      <c r="N59" s="666"/>
      <c r="O59" s="666"/>
      <c r="P59" s="666"/>
      <c r="Q59" s="666"/>
      <c r="R59" s="666"/>
      <c r="S59" s="666"/>
      <c r="T59" s="666"/>
      <c r="U59" s="666"/>
      <c r="V59" s="666"/>
      <c r="W59" s="666"/>
      <c r="X59" s="666"/>
      <c r="Y59" s="666"/>
      <c r="Z59" s="666"/>
      <c r="AA59" s="667"/>
      <c r="AB59" s="667"/>
      <c r="AC59" s="667"/>
      <c r="AD59" s="640"/>
      <c r="AE59" s="640"/>
      <c r="AF59" s="640"/>
      <c r="AG59" s="640"/>
      <c r="AH59" s="640"/>
      <c r="AI59" s="640"/>
      <c r="AJ59" s="640"/>
      <c r="AK59" s="640"/>
      <c r="AL59" s="640"/>
      <c r="AM59" s="640"/>
      <c r="AN59" s="640"/>
      <c r="AO59" s="640"/>
      <c r="AP59" s="640"/>
      <c r="AQ59" s="640"/>
      <c r="AR59" s="640"/>
      <c r="AS59" s="640"/>
      <c r="AT59" s="640"/>
      <c r="AU59" s="640"/>
      <c r="AV59" s="640"/>
      <c r="AW59" s="640"/>
      <c r="AX59" s="640"/>
      <c r="AY59" s="640"/>
      <c r="AZ59" s="640"/>
      <c r="BA59" s="217"/>
      <c r="BB59" s="212"/>
      <c r="BC59" s="212"/>
      <c r="BD59" s="212"/>
      <c r="BE59" s="212"/>
      <c r="BF59" s="212"/>
      <c r="BG59" s="212"/>
      <c r="BH59" s="212"/>
      <c r="BI59" s="212"/>
      <c r="BJ59" s="213"/>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43"/>
    </row>
    <row r="60" spans="1:86" s="206" customFormat="1" ht="3" customHeight="1">
      <c r="A60" s="173"/>
      <c r="B60" s="671"/>
      <c r="C60" s="671"/>
      <c r="D60" s="671"/>
      <c r="E60" s="651" t="s">
        <v>55</v>
      </c>
      <c r="F60" s="651"/>
      <c r="G60" s="654"/>
      <c r="H60" s="656" t="str">
        <f>Index!C86</f>
        <v>Materiál (112, 119, 11X) - /191, 19X/</v>
      </c>
      <c r="I60" s="656"/>
      <c r="J60" s="656"/>
      <c r="K60" s="656"/>
      <c r="L60" s="656"/>
      <c r="M60" s="656"/>
      <c r="N60" s="656"/>
      <c r="O60" s="656"/>
      <c r="P60" s="656"/>
      <c r="Q60" s="656"/>
      <c r="R60" s="656"/>
      <c r="S60" s="656"/>
      <c r="T60" s="656"/>
      <c r="U60" s="656"/>
      <c r="V60" s="656"/>
      <c r="W60" s="656"/>
      <c r="X60" s="656"/>
      <c r="Y60" s="656"/>
      <c r="Z60" s="656"/>
      <c r="AA60" s="658" t="s">
        <v>817</v>
      </c>
      <c r="AB60" s="658"/>
      <c r="AC60" s="658"/>
      <c r="AD60" s="635"/>
      <c r="AE60" s="635"/>
      <c r="AF60" s="635"/>
      <c r="AG60" s="635"/>
      <c r="AH60" s="635"/>
      <c r="AI60" s="635"/>
      <c r="AJ60" s="635"/>
      <c r="AK60" s="635"/>
      <c r="AL60" s="635"/>
      <c r="AM60" s="635"/>
      <c r="AN60" s="635"/>
      <c r="AO60" s="635"/>
      <c r="AP60" s="635"/>
      <c r="AQ60" s="635"/>
      <c r="AR60" s="635"/>
      <c r="AS60" s="635"/>
      <c r="AT60" s="635"/>
      <c r="AU60" s="635"/>
      <c r="AV60" s="635"/>
      <c r="AW60" s="635"/>
      <c r="AX60" s="635"/>
      <c r="AY60" s="635"/>
      <c r="AZ60" s="635"/>
      <c r="BA60" s="636"/>
      <c r="BB60" s="636"/>
      <c r="BC60" s="636"/>
      <c r="BD60" s="636"/>
      <c r="BE60" s="636"/>
      <c r="BF60" s="636"/>
      <c r="BG60" s="636"/>
      <c r="BH60" s="636"/>
      <c r="BI60" s="636"/>
      <c r="BJ60" s="636"/>
      <c r="BK60" s="636"/>
      <c r="BL60" s="636"/>
      <c r="BM60" s="636"/>
      <c r="BN60" s="636"/>
      <c r="BO60" s="636"/>
      <c r="BP60" s="636"/>
      <c r="BQ60" s="636"/>
      <c r="BR60" s="207"/>
      <c r="BS60" s="207"/>
      <c r="BT60" s="207"/>
      <c r="BU60" s="207"/>
      <c r="BV60" s="207"/>
      <c r="BW60" s="208"/>
      <c r="BX60" s="207"/>
      <c r="BY60" s="207"/>
      <c r="BZ60" s="207"/>
      <c r="CA60" s="207"/>
      <c r="CB60" s="207"/>
      <c r="CC60" s="207"/>
      <c r="CD60" s="207"/>
      <c r="CE60" s="207"/>
      <c r="CF60" s="207"/>
      <c r="CG60" s="241"/>
    </row>
    <row r="61" spans="1:86" s="206" customFormat="1" ht="3" customHeight="1">
      <c r="A61" s="173"/>
      <c r="B61" s="671"/>
      <c r="C61" s="671"/>
      <c r="D61" s="671"/>
      <c r="E61" s="651"/>
      <c r="F61" s="651"/>
      <c r="G61" s="654"/>
      <c r="H61" s="656"/>
      <c r="I61" s="656"/>
      <c r="J61" s="656"/>
      <c r="K61" s="656"/>
      <c r="L61" s="656"/>
      <c r="M61" s="656"/>
      <c r="N61" s="656"/>
      <c r="O61" s="656"/>
      <c r="P61" s="656"/>
      <c r="Q61" s="656"/>
      <c r="R61" s="656"/>
      <c r="S61" s="656"/>
      <c r="T61" s="656"/>
      <c r="U61" s="656"/>
      <c r="V61" s="656"/>
      <c r="W61" s="656"/>
      <c r="X61" s="656"/>
      <c r="Y61" s="656"/>
      <c r="Z61" s="656"/>
      <c r="AA61" s="658"/>
      <c r="AB61" s="658"/>
      <c r="AC61" s="658"/>
      <c r="AD61" s="618"/>
      <c r="AE61" s="612"/>
      <c r="AF61" s="612"/>
      <c r="AG61" s="612"/>
      <c r="AH61" s="412"/>
      <c r="AI61" s="613"/>
      <c r="AJ61" s="613"/>
      <c r="AK61" s="613"/>
      <c r="AL61" s="613"/>
      <c r="AM61" s="613"/>
      <c r="AN61" s="610"/>
      <c r="AO61" s="614"/>
      <c r="AP61" s="614"/>
      <c r="AQ61" s="614"/>
      <c r="AR61" s="614"/>
      <c r="AS61" s="614"/>
      <c r="AT61" s="610"/>
      <c r="AU61" s="614"/>
      <c r="AV61" s="614"/>
      <c r="AW61" s="614"/>
      <c r="AX61" s="614"/>
      <c r="AY61" s="614"/>
      <c r="AZ61" s="619"/>
      <c r="BA61" s="618"/>
      <c r="BB61" s="612"/>
      <c r="BC61" s="612"/>
      <c r="BD61" s="612"/>
      <c r="BE61" s="412"/>
      <c r="BF61" s="613"/>
      <c r="BG61" s="613"/>
      <c r="BH61" s="613"/>
      <c r="BI61" s="613"/>
      <c r="BJ61" s="613"/>
      <c r="BK61" s="610"/>
      <c r="BL61" s="614"/>
      <c r="BM61" s="614"/>
      <c r="BN61" s="614"/>
      <c r="BO61" s="614"/>
      <c r="BP61" s="614"/>
      <c r="BQ61" s="610"/>
      <c r="BR61" s="614"/>
      <c r="BS61" s="614"/>
      <c r="BT61" s="614"/>
      <c r="BU61" s="614"/>
      <c r="BV61" s="614"/>
      <c r="BW61" s="416"/>
      <c r="BX61" s="417"/>
      <c r="BY61" s="417"/>
      <c r="BZ61" s="417"/>
      <c r="CA61" s="417"/>
      <c r="CB61" s="417"/>
      <c r="CC61" s="417"/>
      <c r="CD61" s="417"/>
      <c r="CE61" s="417"/>
      <c r="CF61" s="417"/>
      <c r="CG61" s="242"/>
    </row>
    <row r="62" spans="1:86" ht="15" customHeight="1">
      <c r="A62" s="173"/>
      <c r="B62" s="671"/>
      <c r="C62" s="671"/>
      <c r="D62" s="671"/>
      <c r="E62" s="651"/>
      <c r="F62" s="651"/>
      <c r="G62" s="654"/>
      <c r="H62" s="656"/>
      <c r="I62" s="656"/>
      <c r="J62" s="656"/>
      <c r="K62" s="656"/>
      <c r="L62" s="656"/>
      <c r="M62" s="656"/>
      <c r="N62" s="656"/>
      <c r="O62" s="656"/>
      <c r="P62" s="656"/>
      <c r="Q62" s="656"/>
      <c r="R62" s="656"/>
      <c r="S62" s="656"/>
      <c r="T62" s="656"/>
      <c r="U62" s="656"/>
      <c r="V62" s="656"/>
      <c r="W62" s="656"/>
      <c r="X62" s="656"/>
      <c r="Y62" s="656"/>
      <c r="Z62" s="656"/>
      <c r="AA62" s="658"/>
      <c r="AB62" s="658"/>
      <c r="AC62" s="658"/>
      <c r="AD62" s="618"/>
      <c r="AE62" s="409" t="str">
        <f>IF(LEN(VLOOKUP(AA60,suvaha!$D$8:$H$158,2,FALSE))&lt;11,"",LEFT(RIGHT(VLOOKUP(AA60,suvaha!$D$8:$H$158,2,FALSE),11),1))</f>
        <v/>
      </c>
      <c r="AF62" s="211"/>
      <c r="AG62" s="409" t="str">
        <f>IF(LEN(VLOOKUP(AA60,suvaha!$D$8:$H$158,2,FALSE))&lt;10,"",LEFT(RIGHT(VLOOKUP(AA60,suvaha!$D$8:$H$158,2,FALSE),10),1))</f>
        <v/>
      </c>
      <c r="AH62" s="411"/>
      <c r="AI62" s="409" t="str">
        <f>IF(LEN(VLOOKUP(AA60,suvaha!$D$8:$H$158,2,FALSE))&lt;9,"",LEFT(RIGHT(VLOOKUP(AA60,suvaha!$D$8:$H$158,2,FALSE),9),1))</f>
        <v/>
      </c>
      <c r="AJ62" s="211"/>
      <c r="AK62" s="409" t="str">
        <f>IF(LEN(VLOOKUP(AA60,suvaha!$D$8:$H$158,2,FALSE))&lt;8,"",LEFT(RIGHT(VLOOKUP(AA60,suvaha!$D$8:$H$158,2,FALSE),8),1))</f>
        <v/>
      </c>
      <c r="AL62" s="411"/>
      <c r="AM62" s="409" t="str">
        <f>IF(LEN(VLOOKUP(AA60,suvaha!$D$8:$H$158,2,FALSE))&lt;7,"",LEFT(RIGHT(VLOOKUP(AA60,suvaha!$D$8:$H$158,2,FALSE),7),1))</f>
        <v>4</v>
      </c>
      <c r="AN62" s="610"/>
      <c r="AO62" s="409" t="str">
        <f>IF(LEN(VLOOKUP(AA60,suvaha!$D$8:$H$158,2,FALSE))&lt;6,"",LEFT(RIGHT(VLOOKUP(AA60,suvaha!$D$8:$H$158,2,FALSE),6),1))</f>
        <v>7</v>
      </c>
      <c r="AP62" s="411"/>
      <c r="AQ62" s="409" t="str">
        <f>IF(LEN(VLOOKUP(AA60,suvaha!$D$8:$H$158,2,FALSE))&lt;5,"",LEFT(RIGHT(VLOOKUP(AA60,suvaha!$D$8:$H$158,2,FALSE),5),1))</f>
        <v>9</v>
      </c>
      <c r="AR62" s="411"/>
      <c r="AS62" s="409" t="str">
        <f>IF(LEN(VLOOKUP(AA60,suvaha!$D$8:$H$158,2,FALSE))&lt;4,"",LEFT(RIGHT(VLOOKUP(AA60,suvaha!$D$8:$H$158,2,FALSE),4),1))</f>
        <v>2</v>
      </c>
      <c r="AT62" s="610"/>
      <c r="AU62" s="409" t="str">
        <f>IF(LEN(VLOOKUP(AA60,suvaha!$D$8:$H$158,2,FALSE))&lt;3,"",LEFT(RIGHT(VLOOKUP(AA60,suvaha!$D$8:$H$158,2,FALSE),3),1))</f>
        <v>1</v>
      </c>
      <c r="AV62" s="411"/>
      <c r="AW62" s="409" t="str">
        <f>IF(LEN(VLOOKUP(AA60,suvaha!$D$8:$H$158,2,FALSE))&lt;2,"",LEFT(RIGHT(VLOOKUP(AA60,suvaha!$D$8:$H$158,2,FALSE),2),1))</f>
        <v>8</v>
      </c>
      <c r="AX62" s="411"/>
      <c r="AY62" s="409" t="str">
        <f>IF(VLOOKUP(AA60,suvaha!$D$8:$H$85,2,FALSE)=0,"",IF(LEN(VLOOKUP(AA60,suvaha!$D$8:$H$158,2,FALSE))&lt;1,"",LEFT(RIGHT(VLOOKUP(AA60,suvaha!$D$8:$H$158,2,FALSE),1),1)))</f>
        <v>2</v>
      </c>
      <c r="AZ62" s="619"/>
      <c r="BA62" s="618"/>
      <c r="BB62" s="409" t="str">
        <f>IF(LEN(VLOOKUP(AA60,suvaha!$D$8:$H$158,4,FALSE))&lt;11,"",LEFT(RIGHT(VLOOKUP(AA60,suvaha!$D$8:$H$158,4,FALSE),11),1))</f>
        <v/>
      </c>
      <c r="BC62" s="211"/>
      <c r="BD62" s="409" t="str">
        <f>IF(LEN(VLOOKUP(AA60,suvaha!$D$8:$H$158,4,FALSE))&lt;10,"",LEFT(RIGHT(VLOOKUP(AA60,suvaha!$D$8:$H$158,4,FALSE),10),1))</f>
        <v/>
      </c>
      <c r="BE62" s="411"/>
      <c r="BF62" s="409" t="str">
        <f>IF(LEN(VLOOKUP(AA60,suvaha!$D$8:$H$158,4,FALSE))&lt;9,"",LEFT(RIGHT(VLOOKUP(AA60,suvaha!$D$8:$H$158,4,FALSE),9),1))</f>
        <v/>
      </c>
      <c r="BG62" s="211"/>
      <c r="BH62" s="409" t="str">
        <f>IF(LEN(VLOOKUP(AA60,suvaha!$D$8:$H$158,4,FALSE))&lt;8,"",LEFT(RIGHT(VLOOKUP(AA60,suvaha!$D$8:$H$158,4,FALSE),8),1))</f>
        <v/>
      </c>
      <c r="BI62" s="411"/>
      <c r="BJ62" s="409" t="str">
        <f>IF(LEN(VLOOKUP(AA60,suvaha!$D$8:$H$158,4,FALSE))&lt;7,"",LEFT(RIGHT(VLOOKUP(AA60,suvaha!$D$8:$H$158,4,FALSE),7),1))</f>
        <v>4</v>
      </c>
      <c r="BK62" s="610"/>
      <c r="BL62" s="409" t="str">
        <f>IF(LEN(VLOOKUP(AA60,suvaha!$D$8:$H$158,4,FALSE))&lt;6,"",LEFT(RIGHT(VLOOKUP(AA60,suvaha!$D$8:$H$158,4,FALSE),6),1))</f>
        <v>7</v>
      </c>
      <c r="BM62" s="411"/>
      <c r="BN62" s="409" t="str">
        <f>IF(LEN(VLOOKUP(AA60,suvaha!$D$8:$H$158,4,FALSE))&lt;5,"",LEFT(RIGHT(VLOOKUP(AA60,suvaha!$D$8:$H$158,4,FALSE),5),1))</f>
        <v>8</v>
      </c>
      <c r="BO62" s="411"/>
      <c r="BP62" s="409" t="str">
        <f>IF(LEN(VLOOKUP(AA60,suvaha!$D$8:$H$158,4,FALSE))&lt;4,"",LEFT(RIGHT(VLOOKUP(AA60,suvaha!$D$8:$H$158,4,FALSE),4),1))</f>
        <v>1</v>
      </c>
      <c r="BQ62" s="610"/>
      <c r="BR62" s="409" t="str">
        <f>IF(LEN(VLOOKUP(AA60,suvaha!$D$8:$H$158,4,FALSE))&lt;3,"",LEFT(RIGHT(VLOOKUP(AA60,suvaha!$D$8:$H$158,4,FALSE),3),1))</f>
        <v>7</v>
      </c>
      <c r="BS62" s="411"/>
      <c r="BT62" s="409" t="str">
        <f>IF(LEN(VLOOKUP(AA60,suvaha!$D$8:$H$158,4,FALSE))&lt;2,"",LEFT(RIGHT(VLOOKUP(AA60,suvaha!$D$8:$H$158,4,FALSE),2),1))</f>
        <v>4</v>
      </c>
      <c r="BU62" s="411"/>
      <c r="BV62" s="409" t="str">
        <f>IF(VLOOKUP(AA60,suvaha!$D$8:$H$85,4,FALSE)=0,"",IF(LEN(VLOOKUP(AA60,suvaha!$D$8:$H$158,4,FALSE))&lt;1,"",LEFT(RIGHT(VLOOKUP(AA60,suvaha!$D$8:$H$158,4,FALSE),1),1)))</f>
        <v>1</v>
      </c>
      <c r="BW62" s="416"/>
      <c r="BX62" s="417"/>
      <c r="BY62" s="417"/>
      <c r="BZ62" s="417"/>
      <c r="CA62" s="417"/>
      <c r="CB62" s="417"/>
      <c r="CC62" s="417"/>
      <c r="CD62" s="417"/>
      <c r="CE62" s="417"/>
      <c r="CF62" s="417"/>
      <c r="CG62" s="242"/>
    </row>
    <row r="63" spans="1:86" ht="3" customHeight="1">
      <c r="A63" s="173"/>
      <c r="B63" s="671"/>
      <c r="C63" s="671"/>
      <c r="D63" s="671"/>
      <c r="E63" s="651"/>
      <c r="F63" s="651"/>
      <c r="G63" s="654"/>
      <c r="H63" s="656"/>
      <c r="I63" s="656"/>
      <c r="J63" s="656"/>
      <c r="K63" s="656"/>
      <c r="L63" s="656"/>
      <c r="M63" s="656"/>
      <c r="N63" s="656"/>
      <c r="O63" s="656"/>
      <c r="P63" s="656"/>
      <c r="Q63" s="656"/>
      <c r="R63" s="656"/>
      <c r="S63" s="656"/>
      <c r="T63" s="656"/>
      <c r="U63" s="656"/>
      <c r="V63" s="656"/>
      <c r="W63" s="656"/>
      <c r="X63" s="656"/>
      <c r="Y63" s="656"/>
      <c r="Z63" s="656"/>
      <c r="AA63" s="658"/>
      <c r="AB63" s="658"/>
      <c r="AC63" s="658"/>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8"/>
      <c r="BB63" s="638"/>
      <c r="BC63" s="638"/>
      <c r="BD63" s="638"/>
      <c r="BE63" s="638"/>
      <c r="BF63" s="638"/>
      <c r="BG63" s="638"/>
      <c r="BH63" s="638"/>
      <c r="BI63" s="638"/>
      <c r="BJ63" s="638"/>
      <c r="BK63" s="638"/>
      <c r="BL63" s="638"/>
      <c r="BM63" s="638"/>
      <c r="BN63" s="638"/>
      <c r="BO63" s="638"/>
      <c r="BP63" s="638"/>
      <c r="BQ63" s="638"/>
      <c r="BR63" s="270"/>
      <c r="BS63" s="270"/>
      <c r="BT63" s="270"/>
      <c r="BU63" s="270"/>
      <c r="BV63" s="270"/>
      <c r="BW63" s="418"/>
      <c r="BX63" s="270"/>
      <c r="BY63" s="270"/>
      <c r="BZ63" s="270"/>
      <c r="CA63" s="270"/>
      <c r="CB63" s="270"/>
      <c r="CC63" s="270"/>
      <c r="CD63" s="270"/>
      <c r="CE63" s="270"/>
      <c r="CF63" s="270"/>
      <c r="CG63" s="243"/>
    </row>
    <row r="64" spans="1:86" ht="3" customHeight="1">
      <c r="A64" s="173"/>
      <c r="B64" s="671"/>
      <c r="C64" s="671"/>
      <c r="D64" s="671"/>
      <c r="E64" s="651"/>
      <c r="F64" s="651"/>
      <c r="G64" s="654"/>
      <c r="H64" s="656"/>
      <c r="I64" s="656"/>
      <c r="J64" s="656"/>
      <c r="K64" s="656"/>
      <c r="L64" s="656"/>
      <c r="M64" s="656"/>
      <c r="N64" s="656"/>
      <c r="O64" s="656"/>
      <c r="P64" s="656"/>
      <c r="Q64" s="656"/>
      <c r="R64" s="656"/>
      <c r="S64" s="656"/>
      <c r="T64" s="656"/>
      <c r="U64" s="656"/>
      <c r="V64" s="656"/>
      <c r="W64" s="656"/>
      <c r="X64" s="656"/>
      <c r="Y64" s="656"/>
      <c r="Z64" s="656"/>
      <c r="AA64" s="658"/>
      <c r="AB64" s="658"/>
      <c r="AC64" s="658"/>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422"/>
      <c r="BB64" s="264"/>
      <c r="BC64" s="264"/>
      <c r="BD64" s="264"/>
      <c r="BE64" s="264"/>
      <c r="BF64" s="264"/>
      <c r="BG64" s="264"/>
      <c r="BH64" s="264"/>
      <c r="BI64" s="264"/>
      <c r="BJ64" s="421"/>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41"/>
    </row>
    <row r="65" spans="1:85" ht="3" customHeight="1">
      <c r="A65" s="173"/>
      <c r="B65" s="671"/>
      <c r="C65" s="671"/>
      <c r="D65" s="671"/>
      <c r="E65" s="651"/>
      <c r="F65" s="651"/>
      <c r="G65" s="654"/>
      <c r="H65" s="656"/>
      <c r="I65" s="656"/>
      <c r="J65" s="656"/>
      <c r="K65" s="656"/>
      <c r="L65" s="656"/>
      <c r="M65" s="656"/>
      <c r="N65" s="656"/>
      <c r="O65" s="656"/>
      <c r="P65" s="656"/>
      <c r="Q65" s="656"/>
      <c r="R65" s="656"/>
      <c r="S65" s="656"/>
      <c r="T65" s="656"/>
      <c r="U65" s="656"/>
      <c r="V65" s="656"/>
      <c r="W65" s="656"/>
      <c r="X65" s="656"/>
      <c r="Y65" s="656"/>
      <c r="Z65" s="656"/>
      <c r="AA65" s="658"/>
      <c r="AB65" s="658"/>
      <c r="AC65" s="658"/>
      <c r="AD65" s="618"/>
      <c r="AE65" s="612"/>
      <c r="AF65" s="612"/>
      <c r="AG65" s="612"/>
      <c r="AH65" s="412"/>
      <c r="AI65" s="613"/>
      <c r="AJ65" s="613"/>
      <c r="AK65" s="613"/>
      <c r="AL65" s="613"/>
      <c r="AM65" s="613"/>
      <c r="AN65" s="610"/>
      <c r="AO65" s="614"/>
      <c r="AP65" s="614"/>
      <c r="AQ65" s="614"/>
      <c r="AR65" s="614"/>
      <c r="AS65" s="614"/>
      <c r="AT65" s="610"/>
      <c r="AU65" s="614"/>
      <c r="AV65" s="614"/>
      <c r="AW65" s="614"/>
      <c r="AX65" s="614"/>
      <c r="AY65" s="614"/>
      <c r="AZ65" s="619"/>
      <c r="BA65" s="423"/>
      <c r="BB65" s="417"/>
      <c r="BC65" s="417"/>
      <c r="BD65" s="417"/>
      <c r="BE65" s="417"/>
      <c r="BF65" s="417"/>
      <c r="BG65" s="417"/>
      <c r="BH65" s="417"/>
      <c r="BI65" s="417"/>
      <c r="BJ65" s="416"/>
      <c r="BK65" s="417"/>
      <c r="BL65" s="612"/>
      <c r="BM65" s="612"/>
      <c r="BN65" s="612"/>
      <c r="BO65" s="412"/>
      <c r="BP65" s="613"/>
      <c r="BQ65" s="613"/>
      <c r="BR65" s="613"/>
      <c r="BS65" s="613"/>
      <c r="BT65" s="613"/>
      <c r="BU65" s="610"/>
      <c r="BV65" s="614"/>
      <c r="BW65" s="614"/>
      <c r="BX65" s="614"/>
      <c r="BY65" s="614"/>
      <c r="BZ65" s="614"/>
      <c r="CA65" s="610"/>
      <c r="CB65" s="614"/>
      <c r="CC65" s="614"/>
      <c r="CD65" s="614"/>
      <c r="CE65" s="614"/>
      <c r="CF65" s="614"/>
      <c r="CG65" s="244"/>
    </row>
    <row r="66" spans="1:85" ht="15" customHeight="1">
      <c r="A66" s="173"/>
      <c r="B66" s="671"/>
      <c r="C66" s="671"/>
      <c r="D66" s="671"/>
      <c r="E66" s="651"/>
      <c r="F66" s="651"/>
      <c r="G66" s="654"/>
      <c r="H66" s="656"/>
      <c r="I66" s="656"/>
      <c r="J66" s="656"/>
      <c r="K66" s="656"/>
      <c r="L66" s="656"/>
      <c r="M66" s="656"/>
      <c r="N66" s="656"/>
      <c r="O66" s="656"/>
      <c r="P66" s="656"/>
      <c r="Q66" s="656"/>
      <c r="R66" s="656"/>
      <c r="S66" s="656"/>
      <c r="T66" s="656"/>
      <c r="U66" s="656"/>
      <c r="V66" s="656"/>
      <c r="W66" s="656"/>
      <c r="X66" s="656"/>
      <c r="Y66" s="656"/>
      <c r="Z66" s="656"/>
      <c r="AA66" s="658"/>
      <c r="AB66" s="658"/>
      <c r="AC66" s="658"/>
      <c r="AD66" s="618"/>
      <c r="AE66" s="409" t="str">
        <f>IF(LEN(VLOOKUP(AA60,suvaha!$D$8:$H$158,3,FALSE))&lt;11,"",LEFT(RIGHT(VLOOKUP(AA60,suvaha!$D$8:$H$158,3,FALSE),11),1))</f>
        <v/>
      </c>
      <c r="AF66" s="211"/>
      <c r="AG66" s="409" t="str">
        <f>IF(LEN(VLOOKUP(AA60,suvaha!$D$8:$H$158,3,FALSE))&lt;10,"",LEFT(RIGHT(VLOOKUP(AA60,suvaha!$D$8:$H$158,3,FALSE),10),1))</f>
        <v/>
      </c>
      <c r="AH66" s="411"/>
      <c r="AI66" s="409" t="str">
        <f>IF(LEN(VLOOKUP(AA60,suvaha!$D$8:$H$158,3,FALSE))&lt;9,"",LEFT(RIGHT(VLOOKUP(AA60,suvaha!$D$8:$H$158,3,FALSE),9),1))</f>
        <v/>
      </c>
      <c r="AJ66" s="211"/>
      <c r="AK66" s="409" t="str">
        <f>IF(LEN(VLOOKUP(AA60,suvaha!$D$8:$H$158,3,FALSE))&lt;8,"",LEFT(RIGHT(VLOOKUP(AA60,suvaha!$D$8:$H$158,3,FALSE),8),1))</f>
        <v/>
      </c>
      <c r="AL66" s="411"/>
      <c r="AM66" s="409" t="str">
        <f>IF(LEN(VLOOKUP(AA60,suvaha!$D$8:$H$158,3,FALSE))&lt;7,"",LEFT(RIGHT(VLOOKUP(AA60,suvaha!$D$8:$H$158,3,FALSE),7),1))</f>
        <v/>
      </c>
      <c r="AN66" s="610"/>
      <c r="AO66" s="409" t="str">
        <f>IF(LEN(VLOOKUP(AA60,suvaha!$D$8:$H$158,3,FALSE))&lt;6,"",LEFT(RIGHT(VLOOKUP(AA60,suvaha!$D$8:$H$158,3,FALSE),6),1))</f>
        <v/>
      </c>
      <c r="AP66" s="411"/>
      <c r="AQ66" s="409" t="str">
        <f>IF(LEN(VLOOKUP(AA60,suvaha!$D$8:$H$158,3,FALSE))&lt;5,"",LEFT(RIGHT(VLOOKUP(AA60,suvaha!$D$8:$H$158,3,FALSE),5),1))</f>
        <v>1</v>
      </c>
      <c r="AR66" s="411"/>
      <c r="AS66" s="409" t="str">
        <f>IF(LEN(VLOOKUP(AA60,suvaha!$D$8:$H$158,3,FALSE))&lt;4,"",LEFT(RIGHT(VLOOKUP(AA60,suvaha!$D$8:$H$158,3,FALSE),4),1))</f>
        <v>0</v>
      </c>
      <c r="AT66" s="610"/>
      <c r="AU66" s="409" t="str">
        <f>IF(LEN(VLOOKUP(AA60,suvaha!$D$8:$H$158,3,FALSE))&lt;3,"",LEFT(RIGHT(VLOOKUP(AA60,suvaha!$D$8:$H$158,3,FALSE),3),1))</f>
        <v>4</v>
      </c>
      <c r="AV66" s="411"/>
      <c r="AW66" s="409" t="str">
        <f>IF(LEN(VLOOKUP(AA60,suvaha!$D$8:$H$158,3,FALSE))&lt;2,"",LEFT(RIGHT(VLOOKUP(AA60,suvaha!$D$8:$H$158,3,FALSE),2),1))</f>
        <v>4</v>
      </c>
      <c r="AX66" s="411"/>
      <c r="AY66" s="409" t="str">
        <f>IF(VLOOKUP(AA60,suvaha!$D$8:$H$85,3,FALSE)=0,"",IF(LEN(VLOOKUP(AA60,suvaha!$D$8:$H$158,3,FALSE))&lt;1,"",LEFT(RIGHT(VLOOKUP(AA60,suvaha!$D$8:$H$158,3,FALSE),1),1)))</f>
        <v>1</v>
      </c>
      <c r="AZ66" s="619"/>
      <c r="BA66" s="423"/>
      <c r="BB66" s="417"/>
      <c r="BC66" s="417"/>
      <c r="BD66" s="417"/>
      <c r="BE66" s="417"/>
      <c r="BF66" s="417"/>
      <c r="BG66" s="417"/>
      <c r="BH66" s="417"/>
      <c r="BI66" s="417"/>
      <c r="BJ66" s="416"/>
      <c r="BK66" s="417"/>
      <c r="BL66" s="409" t="str">
        <f>IF(LEN(VLOOKUP(AA60,suvaha!$D$8:$H$158,5,FALSE))&lt;11,"",LEFT(RIGHT(VLOOKUP(AA60,suvaha!$D$8:$H$158,5,FALSE),11),1))</f>
        <v/>
      </c>
      <c r="BM66" s="211"/>
      <c r="BN66" s="409" t="str">
        <f>IF(LEN(VLOOKUP(AA60,suvaha!$D$8:$H$158,5,FALSE))&lt;10,"",LEFT(RIGHT(VLOOKUP(AA60,suvaha!$D$8:$H$158,5,FALSE),10),1))</f>
        <v/>
      </c>
      <c r="BO66" s="411"/>
      <c r="BP66" s="409" t="str">
        <f>IF(LEN(VLOOKUP(AA60,suvaha!$D$8:$H$158,5,FALSE))&lt;9,"",LEFT(RIGHT(VLOOKUP(AA60,suvaha!$D$8:$H$158,5,FALSE),9),1))</f>
        <v/>
      </c>
      <c r="BQ66" s="211"/>
      <c r="BR66" s="409" t="str">
        <f>IF(LEN(VLOOKUP(AA60,suvaha!$D$8:$H$158,5,FALSE))&lt;8,"",LEFT(RIGHT(VLOOKUP(AA60,suvaha!$D$8:$H$158,5,FALSE),8),1))</f>
        <v/>
      </c>
      <c r="BS66" s="411"/>
      <c r="BT66" s="409" t="str">
        <f>IF(LEN(VLOOKUP(AA60,suvaha!$D$8:$H$158,5,FALSE))&lt;7,"",LEFT(RIGHT(VLOOKUP(AA60,suvaha!$D$8:$H$158,5,FALSE),7),1))</f>
        <v>2</v>
      </c>
      <c r="BU66" s="610"/>
      <c r="BV66" s="409" t="str">
        <f>IF(LEN(VLOOKUP(AA60,suvaha!$D$8:$H$158,5,FALSE))&lt;6,"",LEFT(RIGHT(VLOOKUP(AA60,suvaha!$D$8:$H$158,5,FALSE),6),1))</f>
        <v>9</v>
      </c>
      <c r="BW66" s="411"/>
      <c r="BX66" s="409" t="str">
        <f>IF(LEN(VLOOKUP(AA60,suvaha!$D$8:$H$158,5,FALSE))&lt;5,"",LEFT(RIGHT(VLOOKUP(AA60,suvaha!$D$8:$H$158,5,FALSE),5),1))</f>
        <v>6</v>
      </c>
      <c r="BY66" s="411"/>
      <c r="BZ66" s="409" t="str">
        <f>IF(LEN(VLOOKUP(AA60,suvaha!$D$8:$H$158,5,FALSE))&lt;4,"",LEFT(RIGHT(VLOOKUP(AA60,suvaha!$D$8:$H$158,5,FALSE),4),1))</f>
        <v>6</v>
      </c>
      <c r="CA66" s="610"/>
      <c r="CB66" s="409" t="str">
        <f>IF(LEN(VLOOKUP(AA60,suvaha!$D$8:$H$158,5,FALSE))&lt;3,"",LEFT(RIGHT(VLOOKUP(AA60,suvaha!$D$8:$H$158,5,FALSE),3),1))</f>
        <v>8</v>
      </c>
      <c r="CC66" s="411"/>
      <c r="CD66" s="409" t="str">
        <f>IF(LEN(VLOOKUP(AA60,suvaha!$D$8:$H$158,5,FALSE))&lt;2,"",LEFT(RIGHT(VLOOKUP(AA60,suvaha!$D$8:$H$158,5,FALSE),2),1))</f>
        <v>3</v>
      </c>
      <c r="CE66" s="411"/>
      <c r="CF66" s="409" t="str">
        <f>IF(VLOOKUP(AA60,suvaha!$D$8:$H$85,5,FALSE)=0,"",IF(LEN(VLOOKUP(AA60,suvaha!$D$8:$H$158,5,FALSE))&lt;1,"",LEFT(RIGHT(VLOOKUP(AA60,suvaha!$D$8:$H$158,5,FALSE),1),1)))</f>
        <v>6</v>
      </c>
      <c r="CG66" s="244"/>
    </row>
    <row r="67" spans="1:85" ht="3" customHeight="1">
      <c r="A67" s="173"/>
      <c r="B67" s="671"/>
      <c r="C67" s="671"/>
      <c r="D67" s="671"/>
      <c r="E67" s="651"/>
      <c r="F67" s="651"/>
      <c r="G67" s="654"/>
      <c r="H67" s="656"/>
      <c r="I67" s="656"/>
      <c r="J67" s="656"/>
      <c r="K67" s="656"/>
      <c r="L67" s="656"/>
      <c r="M67" s="656"/>
      <c r="N67" s="656"/>
      <c r="O67" s="656"/>
      <c r="P67" s="656"/>
      <c r="Q67" s="656"/>
      <c r="R67" s="656"/>
      <c r="S67" s="656"/>
      <c r="T67" s="656"/>
      <c r="U67" s="656"/>
      <c r="V67" s="656"/>
      <c r="W67" s="656"/>
      <c r="X67" s="656"/>
      <c r="Y67" s="656"/>
      <c r="Z67" s="656"/>
      <c r="AA67" s="658"/>
      <c r="AB67" s="658"/>
      <c r="AC67" s="658"/>
      <c r="AD67" s="637"/>
      <c r="AE67" s="637"/>
      <c r="AF67" s="637"/>
      <c r="AG67" s="637"/>
      <c r="AH67" s="637"/>
      <c r="AI67" s="637"/>
      <c r="AJ67" s="637"/>
      <c r="AK67" s="637"/>
      <c r="AL67" s="637"/>
      <c r="AM67" s="637"/>
      <c r="AN67" s="637"/>
      <c r="AO67" s="637"/>
      <c r="AP67" s="637"/>
      <c r="AQ67" s="637"/>
      <c r="AR67" s="637"/>
      <c r="AS67" s="637"/>
      <c r="AT67" s="637"/>
      <c r="AU67" s="637"/>
      <c r="AV67" s="637"/>
      <c r="AW67" s="637"/>
      <c r="AX67" s="637"/>
      <c r="AY67" s="637"/>
      <c r="AZ67" s="637"/>
      <c r="BA67" s="424"/>
      <c r="BB67" s="270"/>
      <c r="BC67" s="270"/>
      <c r="BD67" s="270"/>
      <c r="BE67" s="270"/>
      <c r="BF67" s="270"/>
      <c r="BG67" s="270"/>
      <c r="BH67" s="270"/>
      <c r="BI67" s="270"/>
      <c r="BJ67" s="418"/>
      <c r="BK67" s="270"/>
      <c r="BL67" s="270"/>
      <c r="BM67" s="270"/>
      <c r="BN67" s="270"/>
      <c r="BO67" s="270"/>
      <c r="BP67" s="270"/>
      <c r="BQ67" s="270"/>
      <c r="BR67" s="270"/>
      <c r="BS67" s="270"/>
      <c r="BT67" s="270"/>
      <c r="BU67" s="270"/>
      <c r="BV67" s="270"/>
      <c r="BW67" s="270"/>
      <c r="BX67" s="270"/>
      <c r="BY67" s="270"/>
      <c r="BZ67" s="270"/>
      <c r="CA67" s="270"/>
      <c r="CB67" s="270"/>
      <c r="CC67" s="270"/>
      <c r="CD67" s="270"/>
      <c r="CE67" s="270"/>
      <c r="CF67" s="270"/>
      <c r="CG67" s="243"/>
    </row>
    <row r="68" spans="1:85" s="206" customFormat="1" ht="3" customHeight="1">
      <c r="A68" s="173"/>
      <c r="B68" s="671"/>
      <c r="C68" s="671"/>
      <c r="D68" s="671"/>
      <c r="E68" s="669" t="s">
        <v>775</v>
      </c>
      <c r="F68" s="669"/>
      <c r="G68" s="654"/>
      <c r="H68" s="656" t="str">
        <f>Index!C87</f>
        <v>Nedokončená výroba a polotovary vlastnej výroby (121, 122, 12X) - /192, 193, 19X/</v>
      </c>
      <c r="I68" s="656"/>
      <c r="J68" s="656"/>
      <c r="K68" s="656"/>
      <c r="L68" s="656"/>
      <c r="M68" s="656"/>
      <c r="N68" s="656"/>
      <c r="O68" s="656"/>
      <c r="P68" s="656"/>
      <c r="Q68" s="656"/>
      <c r="R68" s="656"/>
      <c r="S68" s="656"/>
      <c r="T68" s="656"/>
      <c r="U68" s="656"/>
      <c r="V68" s="656"/>
      <c r="W68" s="656"/>
      <c r="X68" s="656"/>
      <c r="Y68" s="656"/>
      <c r="Z68" s="656"/>
      <c r="AA68" s="658" t="s">
        <v>818</v>
      </c>
      <c r="AB68" s="658"/>
      <c r="AC68" s="658"/>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59"/>
      <c r="BB68" s="659"/>
      <c r="BC68" s="659"/>
      <c r="BD68" s="659"/>
      <c r="BE68" s="659"/>
      <c r="BF68" s="659"/>
      <c r="BG68" s="659"/>
      <c r="BH68" s="659"/>
      <c r="BI68" s="659"/>
      <c r="BJ68" s="659"/>
      <c r="BK68" s="659"/>
      <c r="BL68" s="659"/>
      <c r="BM68" s="659"/>
      <c r="BN68" s="659"/>
      <c r="BO68" s="659"/>
      <c r="BP68" s="659"/>
      <c r="BQ68" s="659"/>
      <c r="BR68" s="264"/>
      <c r="BS68" s="264"/>
      <c r="BT68" s="264"/>
      <c r="BU68" s="264"/>
      <c r="BV68" s="264"/>
      <c r="BW68" s="421"/>
      <c r="BX68" s="264"/>
      <c r="BY68" s="264"/>
      <c r="BZ68" s="264"/>
      <c r="CA68" s="264"/>
      <c r="CB68" s="264"/>
      <c r="CC68" s="264"/>
      <c r="CD68" s="264"/>
      <c r="CE68" s="264"/>
      <c r="CF68" s="264"/>
      <c r="CG68" s="241"/>
    </row>
    <row r="69" spans="1:85" s="206" customFormat="1" ht="3" customHeight="1">
      <c r="A69" s="173"/>
      <c r="B69" s="671"/>
      <c r="C69" s="671"/>
      <c r="D69" s="671"/>
      <c r="E69" s="669"/>
      <c r="F69" s="669"/>
      <c r="G69" s="654"/>
      <c r="H69" s="656"/>
      <c r="I69" s="656"/>
      <c r="J69" s="656"/>
      <c r="K69" s="656"/>
      <c r="L69" s="656"/>
      <c r="M69" s="656"/>
      <c r="N69" s="656"/>
      <c r="O69" s="656"/>
      <c r="P69" s="656"/>
      <c r="Q69" s="656"/>
      <c r="R69" s="656"/>
      <c r="S69" s="656"/>
      <c r="T69" s="656"/>
      <c r="U69" s="656"/>
      <c r="V69" s="656"/>
      <c r="W69" s="656"/>
      <c r="X69" s="656"/>
      <c r="Y69" s="656"/>
      <c r="Z69" s="656"/>
      <c r="AA69" s="658"/>
      <c r="AB69" s="658"/>
      <c r="AC69" s="658"/>
      <c r="AD69" s="618"/>
      <c r="AE69" s="612"/>
      <c r="AF69" s="612"/>
      <c r="AG69" s="612"/>
      <c r="AH69" s="412"/>
      <c r="AI69" s="613"/>
      <c r="AJ69" s="613"/>
      <c r="AK69" s="613"/>
      <c r="AL69" s="613"/>
      <c r="AM69" s="613"/>
      <c r="AN69" s="610"/>
      <c r="AO69" s="614"/>
      <c r="AP69" s="614"/>
      <c r="AQ69" s="614"/>
      <c r="AR69" s="614"/>
      <c r="AS69" s="614"/>
      <c r="AT69" s="610"/>
      <c r="AU69" s="614"/>
      <c r="AV69" s="614"/>
      <c r="AW69" s="614"/>
      <c r="AX69" s="614"/>
      <c r="AY69" s="614"/>
      <c r="AZ69" s="619"/>
      <c r="BA69" s="618"/>
      <c r="BB69" s="612"/>
      <c r="BC69" s="612"/>
      <c r="BD69" s="612"/>
      <c r="BE69" s="412"/>
      <c r="BF69" s="613"/>
      <c r="BG69" s="613"/>
      <c r="BH69" s="613"/>
      <c r="BI69" s="613"/>
      <c r="BJ69" s="613"/>
      <c r="BK69" s="610"/>
      <c r="BL69" s="614"/>
      <c r="BM69" s="614"/>
      <c r="BN69" s="614"/>
      <c r="BO69" s="614"/>
      <c r="BP69" s="614"/>
      <c r="BQ69" s="610"/>
      <c r="BR69" s="614"/>
      <c r="BS69" s="614"/>
      <c r="BT69" s="614"/>
      <c r="BU69" s="614"/>
      <c r="BV69" s="614"/>
      <c r="BW69" s="416"/>
      <c r="BX69" s="417"/>
      <c r="BY69" s="417"/>
      <c r="BZ69" s="417"/>
      <c r="CA69" s="417"/>
      <c r="CB69" s="417"/>
      <c r="CC69" s="417"/>
      <c r="CD69" s="417"/>
      <c r="CE69" s="417"/>
      <c r="CF69" s="417"/>
      <c r="CG69" s="242"/>
    </row>
    <row r="70" spans="1:85" ht="15" customHeight="1">
      <c r="A70" s="173"/>
      <c r="B70" s="671"/>
      <c r="C70" s="671"/>
      <c r="D70" s="671"/>
      <c r="E70" s="669"/>
      <c r="F70" s="669"/>
      <c r="G70" s="654"/>
      <c r="H70" s="656"/>
      <c r="I70" s="656"/>
      <c r="J70" s="656"/>
      <c r="K70" s="656"/>
      <c r="L70" s="656"/>
      <c r="M70" s="656"/>
      <c r="N70" s="656"/>
      <c r="O70" s="656"/>
      <c r="P70" s="656"/>
      <c r="Q70" s="656"/>
      <c r="R70" s="656"/>
      <c r="S70" s="656"/>
      <c r="T70" s="656"/>
      <c r="U70" s="656"/>
      <c r="V70" s="656"/>
      <c r="W70" s="656"/>
      <c r="X70" s="656"/>
      <c r="Y70" s="656"/>
      <c r="Z70" s="656"/>
      <c r="AA70" s="658"/>
      <c r="AB70" s="658"/>
      <c r="AC70" s="658"/>
      <c r="AD70" s="618"/>
      <c r="AE70" s="409" t="str">
        <f>IF(LEN(VLOOKUP(AA68,suvaha!$D$8:$H$158,2,FALSE))&lt;11,"",LEFT(RIGHT(VLOOKUP(AA68,suvaha!$D$8:$H$158,2,FALSE),11),1))</f>
        <v/>
      </c>
      <c r="AF70" s="211"/>
      <c r="AG70" s="409" t="str">
        <f>IF(LEN(VLOOKUP(AA68,suvaha!$D$8:$H$158,2,FALSE))&lt;10,"",LEFT(RIGHT(VLOOKUP(AA68,suvaha!$D$8:$H$158,2,FALSE),10),1))</f>
        <v/>
      </c>
      <c r="AH70" s="411"/>
      <c r="AI70" s="409" t="str">
        <f>IF(LEN(VLOOKUP(AA68,suvaha!$D$8:$H$158,2,FALSE))&lt;9,"",LEFT(RIGHT(VLOOKUP(AA68,suvaha!$D$8:$H$158,2,FALSE),9),1))</f>
        <v/>
      </c>
      <c r="AJ70" s="211"/>
      <c r="AK70" s="409" t="str">
        <f>IF(LEN(VLOOKUP(AA68,suvaha!$D$8:$H$158,2,FALSE))&lt;8,"",LEFT(RIGHT(VLOOKUP(AA68,suvaha!$D$8:$H$158,2,FALSE),8),1))</f>
        <v/>
      </c>
      <c r="AL70" s="411"/>
      <c r="AM70" s="409" t="str">
        <f>IF(LEN(VLOOKUP(AA68,suvaha!$D$8:$H$158,2,FALSE))&lt;7,"",LEFT(RIGHT(VLOOKUP(AA68,suvaha!$D$8:$H$158,2,FALSE),7),1))</f>
        <v>2</v>
      </c>
      <c r="AN70" s="610"/>
      <c r="AO70" s="409" t="str">
        <f>IF(LEN(VLOOKUP(AA68,suvaha!$D$8:$H$158,2,FALSE))&lt;6,"",LEFT(RIGHT(VLOOKUP(AA68,suvaha!$D$8:$H$158,2,FALSE),6),1))</f>
        <v>0</v>
      </c>
      <c r="AP70" s="411"/>
      <c r="AQ70" s="409" t="str">
        <f>IF(LEN(VLOOKUP(AA68,suvaha!$D$8:$H$158,2,FALSE))&lt;5,"",LEFT(RIGHT(VLOOKUP(AA68,suvaha!$D$8:$H$158,2,FALSE),5),1))</f>
        <v>7</v>
      </c>
      <c r="AR70" s="411"/>
      <c r="AS70" s="409" t="str">
        <f>IF(LEN(VLOOKUP(AA68,suvaha!$D$8:$H$158,2,FALSE))&lt;4,"",LEFT(RIGHT(VLOOKUP(AA68,suvaha!$D$8:$H$158,2,FALSE),4),1))</f>
        <v>0</v>
      </c>
      <c r="AT70" s="610"/>
      <c r="AU70" s="409" t="str">
        <f>IF(LEN(VLOOKUP(AA68,suvaha!$D$8:$H$158,2,FALSE))&lt;3,"",LEFT(RIGHT(VLOOKUP(AA68,suvaha!$D$8:$H$158,2,FALSE),3),1))</f>
        <v>1</v>
      </c>
      <c r="AV70" s="411"/>
      <c r="AW70" s="409" t="str">
        <f>IF(LEN(VLOOKUP(AA68,suvaha!$D$8:$H$158,2,FALSE))&lt;2,"",LEFT(RIGHT(VLOOKUP(AA68,suvaha!$D$8:$H$158,2,FALSE),2),1))</f>
        <v>3</v>
      </c>
      <c r="AX70" s="411"/>
      <c r="AY70" s="409" t="str">
        <f>IF(VLOOKUP(AA68,suvaha!$D$8:$H$85,2,FALSE)=0,"",IF(LEN(VLOOKUP(AA68,suvaha!$D$8:$H$158,2,FALSE))&lt;1,"",LEFT(RIGHT(VLOOKUP(AA68,suvaha!$D$8:$H$158,2,FALSE),1),1)))</f>
        <v>0</v>
      </c>
      <c r="AZ70" s="619"/>
      <c r="BA70" s="618"/>
      <c r="BB70" s="409" t="str">
        <f>IF(LEN(VLOOKUP(AA68,suvaha!$D$8:$H$158,4,FALSE))&lt;11,"",LEFT(RIGHT(VLOOKUP(AA68,suvaha!$D$8:$H$158,4,FALSE),11),1))</f>
        <v/>
      </c>
      <c r="BC70" s="211"/>
      <c r="BD70" s="409" t="str">
        <f>IF(LEN(VLOOKUP(AA68,suvaha!$D$8:$H$158,4,FALSE))&lt;10,"",LEFT(RIGHT(VLOOKUP(AA68,suvaha!$D$8:$H$158,4,FALSE),10),1))</f>
        <v/>
      </c>
      <c r="BE70" s="411"/>
      <c r="BF70" s="409" t="str">
        <f>IF(LEN(VLOOKUP(AA68,suvaha!$D$8:$H$158,4,FALSE))&lt;9,"",LEFT(RIGHT(VLOOKUP(AA68,suvaha!$D$8:$H$158,4,FALSE),9),1))</f>
        <v/>
      </c>
      <c r="BG70" s="211"/>
      <c r="BH70" s="409" t="str">
        <f>IF(LEN(VLOOKUP(AA68,suvaha!$D$8:$H$158,4,FALSE))&lt;8,"",LEFT(RIGHT(VLOOKUP(AA68,suvaha!$D$8:$H$158,4,FALSE),8),1))</f>
        <v/>
      </c>
      <c r="BI70" s="411"/>
      <c r="BJ70" s="409" t="str">
        <f>IF(LEN(VLOOKUP(AA68,suvaha!$D$8:$H$158,4,FALSE))&lt;7,"",LEFT(RIGHT(VLOOKUP(AA68,suvaha!$D$8:$H$158,4,FALSE),7),1))</f>
        <v>2</v>
      </c>
      <c r="BK70" s="610"/>
      <c r="BL70" s="409" t="str">
        <f>IF(LEN(VLOOKUP(AA68,suvaha!$D$8:$H$158,4,FALSE))&lt;6,"",LEFT(RIGHT(VLOOKUP(AA68,suvaha!$D$8:$H$158,4,FALSE),6),1))</f>
        <v>0</v>
      </c>
      <c r="BM70" s="411"/>
      <c r="BN70" s="409" t="str">
        <f>IF(LEN(VLOOKUP(AA68,suvaha!$D$8:$H$158,4,FALSE))&lt;5,"",LEFT(RIGHT(VLOOKUP(AA68,suvaha!$D$8:$H$158,4,FALSE),5),1))</f>
        <v>7</v>
      </c>
      <c r="BO70" s="411"/>
      <c r="BP70" s="409" t="str">
        <f>IF(LEN(VLOOKUP(AA68,suvaha!$D$8:$H$158,4,FALSE))&lt;4,"",LEFT(RIGHT(VLOOKUP(AA68,suvaha!$D$8:$H$158,4,FALSE),4),1))</f>
        <v>0</v>
      </c>
      <c r="BQ70" s="610"/>
      <c r="BR70" s="409" t="str">
        <f>IF(LEN(VLOOKUP(AA68,suvaha!$D$8:$H$158,4,FALSE))&lt;3,"",LEFT(RIGHT(VLOOKUP(AA68,suvaha!$D$8:$H$158,4,FALSE),3),1))</f>
        <v>1</v>
      </c>
      <c r="BS70" s="411"/>
      <c r="BT70" s="409" t="str">
        <f>IF(LEN(VLOOKUP(AA68,suvaha!$D$8:$H$158,4,FALSE))&lt;2,"",LEFT(RIGHT(VLOOKUP(AA68,suvaha!$D$8:$H$158,4,FALSE),2),1))</f>
        <v>3</v>
      </c>
      <c r="BU70" s="411"/>
      <c r="BV70" s="409" t="str">
        <f>IF(VLOOKUP(AA68,suvaha!$D$8:$H$85,4,FALSE)=0,"",IF(LEN(VLOOKUP(AA68,suvaha!$D$8:$H$158,4,FALSE))&lt;1,"",LEFT(RIGHT(VLOOKUP(AA68,suvaha!$D$8:$H$158,4,FALSE),1),1)))</f>
        <v>0</v>
      </c>
      <c r="BW70" s="416"/>
      <c r="BX70" s="417"/>
      <c r="BY70" s="417"/>
      <c r="BZ70" s="417"/>
      <c r="CA70" s="417"/>
      <c r="CB70" s="417"/>
      <c r="CC70" s="417"/>
      <c r="CD70" s="417"/>
      <c r="CE70" s="417"/>
      <c r="CF70" s="417"/>
      <c r="CG70" s="242"/>
    </row>
    <row r="71" spans="1:85" ht="3" customHeight="1">
      <c r="A71" s="173"/>
      <c r="B71" s="671"/>
      <c r="C71" s="671"/>
      <c r="D71" s="671"/>
      <c r="E71" s="669"/>
      <c r="F71" s="669"/>
      <c r="G71" s="654"/>
      <c r="H71" s="656"/>
      <c r="I71" s="656"/>
      <c r="J71" s="656"/>
      <c r="K71" s="656"/>
      <c r="L71" s="656"/>
      <c r="M71" s="656"/>
      <c r="N71" s="656"/>
      <c r="O71" s="656"/>
      <c r="P71" s="656"/>
      <c r="Q71" s="656"/>
      <c r="R71" s="656"/>
      <c r="S71" s="656"/>
      <c r="T71" s="656"/>
      <c r="U71" s="656"/>
      <c r="V71" s="656"/>
      <c r="W71" s="656"/>
      <c r="X71" s="656"/>
      <c r="Y71" s="656"/>
      <c r="Z71" s="656"/>
      <c r="AA71" s="658"/>
      <c r="AB71" s="658"/>
      <c r="AC71" s="658"/>
      <c r="AD71" s="637"/>
      <c r="AE71" s="637"/>
      <c r="AF71" s="637"/>
      <c r="AG71" s="637"/>
      <c r="AH71" s="637"/>
      <c r="AI71" s="637"/>
      <c r="AJ71" s="637"/>
      <c r="AK71" s="637"/>
      <c r="AL71" s="637"/>
      <c r="AM71" s="637"/>
      <c r="AN71" s="637"/>
      <c r="AO71" s="637"/>
      <c r="AP71" s="637"/>
      <c r="AQ71" s="637"/>
      <c r="AR71" s="637"/>
      <c r="AS71" s="637"/>
      <c r="AT71" s="637"/>
      <c r="AU71" s="637"/>
      <c r="AV71" s="637"/>
      <c r="AW71" s="637"/>
      <c r="AX71" s="637"/>
      <c r="AY71" s="637"/>
      <c r="AZ71" s="637"/>
      <c r="BA71" s="638"/>
      <c r="BB71" s="638"/>
      <c r="BC71" s="638"/>
      <c r="BD71" s="638"/>
      <c r="BE71" s="638"/>
      <c r="BF71" s="638"/>
      <c r="BG71" s="638"/>
      <c r="BH71" s="638"/>
      <c r="BI71" s="638"/>
      <c r="BJ71" s="638"/>
      <c r="BK71" s="638"/>
      <c r="BL71" s="638"/>
      <c r="BM71" s="638"/>
      <c r="BN71" s="638"/>
      <c r="BO71" s="638"/>
      <c r="BP71" s="638"/>
      <c r="BQ71" s="638"/>
      <c r="BR71" s="270"/>
      <c r="BS71" s="270"/>
      <c r="BT71" s="270"/>
      <c r="BU71" s="270"/>
      <c r="BV71" s="270"/>
      <c r="BW71" s="418"/>
      <c r="BX71" s="270"/>
      <c r="BY71" s="270"/>
      <c r="BZ71" s="270"/>
      <c r="CA71" s="270"/>
      <c r="CB71" s="270"/>
      <c r="CC71" s="270"/>
      <c r="CD71" s="270"/>
      <c r="CE71" s="270"/>
      <c r="CF71" s="270"/>
      <c r="CG71" s="243"/>
    </row>
    <row r="72" spans="1:85" ht="3" customHeight="1">
      <c r="A72" s="173"/>
      <c r="B72" s="671"/>
      <c r="C72" s="671"/>
      <c r="D72" s="671"/>
      <c r="E72" s="669"/>
      <c r="F72" s="669"/>
      <c r="G72" s="654"/>
      <c r="H72" s="656"/>
      <c r="I72" s="656"/>
      <c r="J72" s="656"/>
      <c r="K72" s="656"/>
      <c r="L72" s="656"/>
      <c r="M72" s="656"/>
      <c r="N72" s="656"/>
      <c r="O72" s="656"/>
      <c r="P72" s="656"/>
      <c r="Q72" s="656"/>
      <c r="R72" s="656"/>
      <c r="S72" s="656"/>
      <c r="T72" s="656"/>
      <c r="U72" s="656"/>
      <c r="V72" s="656"/>
      <c r="W72" s="656"/>
      <c r="X72" s="656"/>
      <c r="Y72" s="656"/>
      <c r="Z72" s="656"/>
      <c r="AA72" s="658"/>
      <c r="AB72" s="658"/>
      <c r="AC72" s="658"/>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422"/>
      <c r="BB72" s="264"/>
      <c r="BC72" s="264"/>
      <c r="BD72" s="264"/>
      <c r="BE72" s="264"/>
      <c r="BF72" s="264"/>
      <c r="BG72" s="264"/>
      <c r="BH72" s="264"/>
      <c r="BI72" s="264"/>
      <c r="BJ72" s="421"/>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41"/>
    </row>
    <row r="73" spans="1:85" ht="3" customHeight="1">
      <c r="A73" s="173"/>
      <c r="B73" s="671"/>
      <c r="C73" s="671"/>
      <c r="D73" s="671"/>
      <c r="E73" s="669"/>
      <c r="F73" s="669"/>
      <c r="G73" s="654"/>
      <c r="H73" s="656"/>
      <c r="I73" s="656"/>
      <c r="J73" s="656"/>
      <c r="K73" s="656"/>
      <c r="L73" s="656"/>
      <c r="M73" s="656"/>
      <c r="N73" s="656"/>
      <c r="O73" s="656"/>
      <c r="P73" s="656"/>
      <c r="Q73" s="656"/>
      <c r="R73" s="656"/>
      <c r="S73" s="656"/>
      <c r="T73" s="656"/>
      <c r="U73" s="656"/>
      <c r="V73" s="656"/>
      <c r="W73" s="656"/>
      <c r="X73" s="656"/>
      <c r="Y73" s="656"/>
      <c r="Z73" s="656"/>
      <c r="AA73" s="658"/>
      <c r="AB73" s="658"/>
      <c r="AC73" s="658"/>
      <c r="AD73" s="618"/>
      <c r="AE73" s="612"/>
      <c r="AF73" s="612"/>
      <c r="AG73" s="612"/>
      <c r="AH73" s="412"/>
      <c r="AI73" s="613"/>
      <c r="AJ73" s="613"/>
      <c r="AK73" s="613"/>
      <c r="AL73" s="613"/>
      <c r="AM73" s="613"/>
      <c r="AN73" s="610"/>
      <c r="AO73" s="614"/>
      <c r="AP73" s="614"/>
      <c r="AQ73" s="614"/>
      <c r="AR73" s="614"/>
      <c r="AS73" s="614"/>
      <c r="AT73" s="610"/>
      <c r="AU73" s="614"/>
      <c r="AV73" s="614"/>
      <c r="AW73" s="614"/>
      <c r="AX73" s="614"/>
      <c r="AY73" s="614"/>
      <c r="AZ73" s="619"/>
      <c r="BA73" s="423"/>
      <c r="BB73" s="417"/>
      <c r="BC73" s="417"/>
      <c r="BD73" s="417"/>
      <c r="BE73" s="417"/>
      <c r="BF73" s="417"/>
      <c r="BG73" s="417"/>
      <c r="BH73" s="417"/>
      <c r="BI73" s="417"/>
      <c r="BJ73" s="416"/>
      <c r="BK73" s="417"/>
      <c r="BL73" s="612"/>
      <c r="BM73" s="612"/>
      <c r="BN73" s="612"/>
      <c r="BO73" s="412"/>
      <c r="BP73" s="613"/>
      <c r="BQ73" s="613"/>
      <c r="BR73" s="613"/>
      <c r="BS73" s="613"/>
      <c r="BT73" s="613"/>
      <c r="BU73" s="610"/>
      <c r="BV73" s="614"/>
      <c r="BW73" s="614"/>
      <c r="BX73" s="614"/>
      <c r="BY73" s="614"/>
      <c r="BZ73" s="614"/>
      <c r="CA73" s="610"/>
      <c r="CB73" s="614"/>
      <c r="CC73" s="614"/>
      <c r="CD73" s="614"/>
      <c r="CE73" s="614"/>
      <c r="CF73" s="614"/>
      <c r="CG73" s="244"/>
    </row>
    <row r="74" spans="1:85" ht="15" customHeight="1">
      <c r="A74" s="173"/>
      <c r="B74" s="671"/>
      <c r="C74" s="671"/>
      <c r="D74" s="671"/>
      <c r="E74" s="669"/>
      <c r="F74" s="669"/>
      <c r="G74" s="654"/>
      <c r="H74" s="656"/>
      <c r="I74" s="656"/>
      <c r="J74" s="656"/>
      <c r="K74" s="656"/>
      <c r="L74" s="656"/>
      <c r="M74" s="656"/>
      <c r="N74" s="656"/>
      <c r="O74" s="656"/>
      <c r="P74" s="656"/>
      <c r="Q74" s="656"/>
      <c r="R74" s="656"/>
      <c r="S74" s="656"/>
      <c r="T74" s="656"/>
      <c r="U74" s="656"/>
      <c r="V74" s="656"/>
      <c r="W74" s="656"/>
      <c r="X74" s="656"/>
      <c r="Y74" s="656"/>
      <c r="Z74" s="656"/>
      <c r="AA74" s="658"/>
      <c r="AB74" s="658"/>
      <c r="AC74" s="658"/>
      <c r="AD74" s="618"/>
      <c r="AE74" s="409" t="str">
        <f>IF(LEN(VLOOKUP(AA68,suvaha!$D$8:$H$158,3,FALSE))&lt;11,"",LEFT(RIGHT(VLOOKUP(AA68,suvaha!$D$8:$H$158,3,FALSE),11),1))</f>
        <v/>
      </c>
      <c r="AF74" s="211"/>
      <c r="AG74" s="409" t="str">
        <f>IF(LEN(VLOOKUP(AA68,suvaha!$D$8:$H$158,3,FALSE))&lt;10,"",LEFT(RIGHT(VLOOKUP(AA68,suvaha!$D$8:$H$158,3,FALSE),10),1))</f>
        <v/>
      </c>
      <c r="AH74" s="411"/>
      <c r="AI74" s="409" t="str">
        <f>IF(LEN(VLOOKUP(AA68,suvaha!$D$8:$H$158,3,FALSE))&lt;9,"",LEFT(RIGHT(VLOOKUP(AA68,suvaha!$D$8:$H$158,3,FALSE),9),1))</f>
        <v/>
      </c>
      <c r="AJ74" s="211"/>
      <c r="AK74" s="409" t="str">
        <f>IF(LEN(VLOOKUP(AA68,suvaha!$D$8:$H$158,3,FALSE))&lt;8,"",LEFT(RIGHT(VLOOKUP(AA68,suvaha!$D$8:$H$158,3,FALSE),8),1))</f>
        <v/>
      </c>
      <c r="AL74" s="411"/>
      <c r="AM74" s="409" t="str">
        <f>IF(LEN(VLOOKUP(AA68,suvaha!$D$8:$H$158,3,FALSE))&lt;7,"",LEFT(RIGHT(VLOOKUP(AA68,suvaha!$D$8:$H$158,3,FALSE),7),1))</f>
        <v/>
      </c>
      <c r="AN74" s="610"/>
      <c r="AO74" s="409" t="str">
        <f>IF(LEN(VLOOKUP(AA68,suvaha!$D$8:$H$158,3,FALSE))&lt;6,"",LEFT(RIGHT(VLOOKUP(AA68,suvaha!$D$8:$H$158,3,FALSE),6),1))</f>
        <v/>
      </c>
      <c r="AP74" s="411"/>
      <c r="AQ74" s="409" t="str">
        <f>IF(LEN(VLOOKUP(AA68,suvaha!$D$8:$H$158,3,FALSE))&lt;5,"",LEFT(RIGHT(VLOOKUP(AA68,suvaha!$D$8:$H$158,3,FALSE),5),1))</f>
        <v/>
      </c>
      <c r="AR74" s="411"/>
      <c r="AS74" s="409" t="str">
        <f>IF(LEN(VLOOKUP(AA68,suvaha!$D$8:$H$158,3,FALSE))&lt;4,"",LEFT(RIGHT(VLOOKUP(AA68,suvaha!$D$8:$H$158,3,FALSE),4),1))</f>
        <v/>
      </c>
      <c r="AT74" s="610"/>
      <c r="AU74" s="409" t="str">
        <f>IF(LEN(VLOOKUP(AA68,suvaha!$D$8:$H$158,3,FALSE))&lt;3,"",LEFT(RIGHT(VLOOKUP(AA68,suvaha!$D$8:$H$158,3,FALSE),3),1))</f>
        <v/>
      </c>
      <c r="AV74" s="411"/>
      <c r="AW74" s="409" t="str">
        <f>IF(LEN(VLOOKUP(AA68,suvaha!$D$8:$H$158,3,FALSE))&lt;2,"",LEFT(RIGHT(VLOOKUP(AA68,suvaha!$D$8:$H$158,3,FALSE),2),1))</f>
        <v/>
      </c>
      <c r="AX74" s="411"/>
      <c r="AY74" s="409" t="str">
        <f>IF(VLOOKUP(AA68,suvaha!$D$8:$H$85,3,FALSE)=0,"",IF(LEN(VLOOKUP(AA68,suvaha!$D$8:$H$158,3,FALSE))&lt;1,"",LEFT(RIGHT(VLOOKUP(AA68,suvaha!$D$8:$H$158,3,FALSE),1),1)))</f>
        <v/>
      </c>
      <c r="AZ74" s="619"/>
      <c r="BA74" s="423"/>
      <c r="BB74" s="417"/>
      <c r="BC74" s="417"/>
      <c r="BD74" s="417"/>
      <c r="BE74" s="417"/>
      <c r="BF74" s="417"/>
      <c r="BG74" s="417"/>
      <c r="BH74" s="417"/>
      <c r="BI74" s="417"/>
      <c r="BJ74" s="416"/>
      <c r="BK74" s="417"/>
      <c r="BL74" s="409" t="str">
        <f>IF(LEN(VLOOKUP(AA68,suvaha!$D$8:$H$158,5,FALSE))&lt;11,"",LEFT(RIGHT(VLOOKUP(AA68,suvaha!$D$8:$H$158,5,FALSE),11),1))</f>
        <v/>
      </c>
      <c r="BM74" s="211"/>
      <c r="BN74" s="409" t="str">
        <f>IF(LEN(VLOOKUP(AA68,suvaha!$D$8:$H$158,5,FALSE))&lt;10,"",LEFT(RIGHT(VLOOKUP(AA68,suvaha!$D$8:$H$158,5,FALSE),10),1))</f>
        <v/>
      </c>
      <c r="BO74" s="411"/>
      <c r="BP74" s="409" t="str">
        <f>IF(LEN(VLOOKUP(AA68,suvaha!$D$8:$H$158,5,FALSE))&lt;9,"",LEFT(RIGHT(VLOOKUP(AA68,suvaha!$D$8:$H$158,5,FALSE),9),1))</f>
        <v/>
      </c>
      <c r="BQ74" s="211"/>
      <c r="BR74" s="409" t="str">
        <f>IF(LEN(VLOOKUP(AA68,suvaha!$D$8:$H$158,5,FALSE))&lt;8,"",LEFT(RIGHT(VLOOKUP(AA68,suvaha!$D$8:$H$158,5,FALSE),8),1))</f>
        <v/>
      </c>
      <c r="BS74" s="411"/>
      <c r="BT74" s="409" t="str">
        <f>IF(LEN(VLOOKUP(AA68,suvaha!$D$8:$H$158,5,FALSE))&lt;7,"",LEFT(RIGHT(VLOOKUP(AA68,suvaha!$D$8:$H$158,5,FALSE),7),1))</f>
        <v>1</v>
      </c>
      <c r="BU74" s="610"/>
      <c r="BV74" s="409" t="str">
        <f>IF(LEN(VLOOKUP(AA68,suvaha!$D$8:$H$158,5,FALSE))&lt;6,"",LEFT(RIGHT(VLOOKUP(AA68,suvaha!$D$8:$H$158,5,FALSE),6),1))</f>
        <v>5</v>
      </c>
      <c r="BW74" s="411"/>
      <c r="BX74" s="409" t="str">
        <f>IF(LEN(VLOOKUP(AA68,suvaha!$D$8:$H$158,5,FALSE))&lt;5,"",LEFT(RIGHT(VLOOKUP(AA68,suvaha!$D$8:$H$158,5,FALSE),5),1))</f>
        <v>2</v>
      </c>
      <c r="BY74" s="411"/>
      <c r="BZ74" s="409" t="str">
        <f>IF(LEN(VLOOKUP(AA68,suvaha!$D$8:$H$158,5,FALSE))&lt;4,"",LEFT(RIGHT(VLOOKUP(AA68,suvaha!$D$8:$H$158,5,FALSE),4),1))</f>
        <v>8</v>
      </c>
      <c r="CA74" s="610"/>
      <c r="CB74" s="409" t="str">
        <f>IF(LEN(VLOOKUP(AA68,suvaha!$D$8:$H$158,5,FALSE))&lt;3,"",LEFT(RIGHT(VLOOKUP(AA68,suvaha!$D$8:$H$158,5,FALSE),3),1))</f>
        <v>2</v>
      </c>
      <c r="CC74" s="411"/>
      <c r="CD74" s="409" t="str">
        <f>IF(LEN(VLOOKUP(AA68,suvaha!$D$8:$H$158,5,FALSE))&lt;2,"",LEFT(RIGHT(VLOOKUP(AA68,suvaha!$D$8:$H$158,5,FALSE),2),1))</f>
        <v>1</v>
      </c>
      <c r="CE74" s="411"/>
      <c r="CF74" s="409" t="str">
        <f>IF(VLOOKUP(AA68,suvaha!$D$8:$H$85,5,FALSE)=0,"",IF(LEN(VLOOKUP(AA68,suvaha!$D$8:$H$158,5,FALSE))&lt;1,"",LEFT(RIGHT(VLOOKUP(AA68,suvaha!$D$8:$H$158,5,FALSE),1),1)))</f>
        <v>9</v>
      </c>
      <c r="CG74" s="244"/>
    </row>
    <row r="75" spans="1:85" ht="3" customHeight="1">
      <c r="A75" s="173"/>
      <c r="B75" s="671"/>
      <c r="C75" s="671"/>
      <c r="D75" s="671"/>
      <c r="E75" s="669"/>
      <c r="F75" s="669"/>
      <c r="G75" s="654"/>
      <c r="H75" s="656"/>
      <c r="I75" s="656"/>
      <c r="J75" s="656"/>
      <c r="K75" s="656"/>
      <c r="L75" s="656"/>
      <c r="M75" s="656"/>
      <c r="N75" s="656"/>
      <c r="O75" s="656"/>
      <c r="P75" s="656"/>
      <c r="Q75" s="656"/>
      <c r="R75" s="656"/>
      <c r="S75" s="656"/>
      <c r="T75" s="656"/>
      <c r="U75" s="656"/>
      <c r="V75" s="656"/>
      <c r="W75" s="656"/>
      <c r="X75" s="656"/>
      <c r="Y75" s="656"/>
      <c r="Z75" s="656"/>
      <c r="AA75" s="658"/>
      <c r="AB75" s="658"/>
      <c r="AC75" s="658"/>
      <c r="AD75" s="637"/>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424"/>
      <c r="BB75" s="270"/>
      <c r="BC75" s="270"/>
      <c r="BD75" s="270"/>
      <c r="BE75" s="270"/>
      <c r="BF75" s="270"/>
      <c r="BG75" s="270"/>
      <c r="BH75" s="270"/>
      <c r="BI75" s="270"/>
      <c r="BJ75" s="418"/>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43"/>
    </row>
    <row r="76" spans="1:85" s="206" customFormat="1" ht="3" customHeight="1">
      <c r="A76" s="173"/>
      <c r="B76" s="671"/>
      <c r="C76" s="671"/>
      <c r="D76" s="671"/>
      <c r="E76" s="669" t="s">
        <v>776</v>
      </c>
      <c r="F76" s="669"/>
      <c r="G76" s="654"/>
      <c r="H76" s="656" t="str">
        <f>Index!C88</f>
        <v>Výrobky (123) - 194</v>
      </c>
      <c r="I76" s="656"/>
      <c r="J76" s="656"/>
      <c r="K76" s="656"/>
      <c r="L76" s="656"/>
      <c r="M76" s="656"/>
      <c r="N76" s="656"/>
      <c r="O76" s="656"/>
      <c r="P76" s="656"/>
      <c r="Q76" s="656"/>
      <c r="R76" s="656"/>
      <c r="S76" s="656"/>
      <c r="T76" s="656"/>
      <c r="U76" s="656"/>
      <c r="V76" s="656"/>
      <c r="W76" s="656"/>
      <c r="X76" s="656"/>
      <c r="Y76" s="656"/>
      <c r="Z76" s="656"/>
      <c r="AA76" s="658" t="s">
        <v>819</v>
      </c>
      <c r="AB76" s="658"/>
      <c r="AC76" s="658"/>
      <c r="AD76" s="617"/>
      <c r="AE76" s="617"/>
      <c r="AF76" s="617"/>
      <c r="AG76" s="617"/>
      <c r="AH76" s="617"/>
      <c r="AI76" s="617"/>
      <c r="AJ76" s="617"/>
      <c r="AK76" s="617"/>
      <c r="AL76" s="617"/>
      <c r="AM76" s="617"/>
      <c r="AN76" s="617"/>
      <c r="AO76" s="617"/>
      <c r="AP76" s="617"/>
      <c r="AQ76" s="617"/>
      <c r="AR76" s="617"/>
      <c r="AS76" s="617"/>
      <c r="AT76" s="617"/>
      <c r="AU76" s="617"/>
      <c r="AV76" s="617"/>
      <c r="AW76" s="617"/>
      <c r="AX76" s="617"/>
      <c r="AY76" s="617"/>
      <c r="AZ76" s="617"/>
      <c r="BA76" s="659"/>
      <c r="BB76" s="659"/>
      <c r="BC76" s="659"/>
      <c r="BD76" s="659"/>
      <c r="BE76" s="659"/>
      <c r="BF76" s="659"/>
      <c r="BG76" s="659"/>
      <c r="BH76" s="659"/>
      <c r="BI76" s="659"/>
      <c r="BJ76" s="659"/>
      <c r="BK76" s="659"/>
      <c r="BL76" s="659"/>
      <c r="BM76" s="659"/>
      <c r="BN76" s="659"/>
      <c r="BO76" s="659"/>
      <c r="BP76" s="659"/>
      <c r="BQ76" s="659"/>
      <c r="BR76" s="264"/>
      <c r="BS76" s="264"/>
      <c r="BT76" s="264"/>
      <c r="BU76" s="264"/>
      <c r="BV76" s="264"/>
      <c r="BW76" s="421"/>
      <c r="BX76" s="264"/>
      <c r="BY76" s="264"/>
      <c r="BZ76" s="264"/>
      <c r="CA76" s="264"/>
      <c r="CB76" s="264"/>
      <c r="CC76" s="264"/>
      <c r="CD76" s="264"/>
      <c r="CE76" s="264"/>
      <c r="CF76" s="264"/>
      <c r="CG76" s="241"/>
    </row>
    <row r="77" spans="1:85" s="206" customFormat="1" ht="3" customHeight="1">
      <c r="A77" s="173"/>
      <c r="B77" s="671"/>
      <c r="C77" s="671"/>
      <c r="D77" s="671"/>
      <c r="E77" s="669"/>
      <c r="F77" s="669"/>
      <c r="G77" s="654"/>
      <c r="H77" s="656"/>
      <c r="I77" s="656"/>
      <c r="J77" s="656"/>
      <c r="K77" s="656"/>
      <c r="L77" s="656"/>
      <c r="M77" s="656"/>
      <c r="N77" s="656"/>
      <c r="O77" s="656"/>
      <c r="P77" s="656"/>
      <c r="Q77" s="656"/>
      <c r="R77" s="656"/>
      <c r="S77" s="656"/>
      <c r="T77" s="656"/>
      <c r="U77" s="656"/>
      <c r="V77" s="656"/>
      <c r="W77" s="656"/>
      <c r="X77" s="656"/>
      <c r="Y77" s="656"/>
      <c r="Z77" s="656"/>
      <c r="AA77" s="658"/>
      <c r="AB77" s="658"/>
      <c r="AC77" s="658"/>
      <c r="AD77" s="618"/>
      <c r="AE77" s="612"/>
      <c r="AF77" s="612"/>
      <c r="AG77" s="612"/>
      <c r="AH77" s="412"/>
      <c r="AI77" s="613"/>
      <c r="AJ77" s="613"/>
      <c r="AK77" s="613"/>
      <c r="AL77" s="613"/>
      <c r="AM77" s="613"/>
      <c r="AN77" s="610"/>
      <c r="AO77" s="614"/>
      <c r="AP77" s="614"/>
      <c r="AQ77" s="614"/>
      <c r="AR77" s="614"/>
      <c r="AS77" s="614"/>
      <c r="AT77" s="610"/>
      <c r="AU77" s="614"/>
      <c r="AV77" s="614"/>
      <c r="AW77" s="614"/>
      <c r="AX77" s="614"/>
      <c r="AY77" s="614"/>
      <c r="AZ77" s="619"/>
      <c r="BA77" s="618"/>
      <c r="BB77" s="612"/>
      <c r="BC77" s="612"/>
      <c r="BD77" s="612"/>
      <c r="BE77" s="412"/>
      <c r="BF77" s="613"/>
      <c r="BG77" s="613"/>
      <c r="BH77" s="613"/>
      <c r="BI77" s="613"/>
      <c r="BJ77" s="613"/>
      <c r="BK77" s="610"/>
      <c r="BL77" s="614"/>
      <c r="BM77" s="614"/>
      <c r="BN77" s="614"/>
      <c r="BO77" s="614"/>
      <c r="BP77" s="614"/>
      <c r="BQ77" s="610"/>
      <c r="BR77" s="614"/>
      <c r="BS77" s="614"/>
      <c r="BT77" s="614"/>
      <c r="BU77" s="614"/>
      <c r="BV77" s="614"/>
      <c r="BW77" s="416"/>
      <c r="BX77" s="417"/>
      <c r="BY77" s="417"/>
      <c r="BZ77" s="417"/>
      <c r="CA77" s="417"/>
      <c r="CB77" s="417"/>
      <c r="CC77" s="417"/>
      <c r="CD77" s="417"/>
      <c r="CE77" s="417"/>
      <c r="CF77" s="417"/>
      <c r="CG77" s="242"/>
    </row>
    <row r="78" spans="1:85" ht="15" customHeight="1">
      <c r="A78" s="173"/>
      <c r="B78" s="671"/>
      <c r="C78" s="671"/>
      <c r="D78" s="671"/>
      <c r="E78" s="669"/>
      <c r="F78" s="669"/>
      <c r="G78" s="654"/>
      <c r="H78" s="656"/>
      <c r="I78" s="656"/>
      <c r="J78" s="656"/>
      <c r="K78" s="656"/>
      <c r="L78" s="656"/>
      <c r="M78" s="656"/>
      <c r="N78" s="656"/>
      <c r="O78" s="656"/>
      <c r="P78" s="656"/>
      <c r="Q78" s="656"/>
      <c r="R78" s="656"/>
      <c r="S78" s="656"/>
      <c r="T78" s="656"/>
      <c r="U78" s="656"/>
      <c r="V78" s="656"/>
      <c r="W78" s="656"/>
      <c r="X78" s="656"/>
      <c r="Y78" s="656"/>
      <c r="Z78" s="656"/>
      <c r="AA78" s="658"/>
      <c r="AB78" s="658"/>
      <c r="AC78" s="658"/>
      <c r="AD78" s="618"/>
      <c r="AE78" s="409" t="str">
        <f>IF(LEN(VLOOKUP(AA76,suvaha!$D$8:$H$158,2,FALSE))&lt;11,"",LEFT(RIGHT(VLOOKUP(AA76,suvaha!$D$8:$H$158,2,FALSE),11),1))</f>
        <v/>
      </c>
      <c r="AF78" s="211"/>
      <c r="AG78" s="409" t="str">
        <f>IF(LEN(VLOOKUP(AA76,suvaha!$D$8:$H$158,2,FALSE))&lt;10,"",LEFT(RIGHT(VLOOKUP(AA76,suvaha!$D$8:$H$158,2,FALSE),10),1))</f>
        <v/>
      </c>
      <c r="AH78" s="411"/>
      <c r="AI78" s="409" t="str">
        <f>IF(LEN(VLOOKUP(AA76,suvaha!$D$8:$H$158,2,FALSE))&lt;9,"",LEFT(RIGHT(VLOOKUP(AA76,suvaha!$D$8:$H$158,2,FALSE),9),1))</f>
        <v/>
      </c>
      <c r="AJ78" s="211"/>
      <c r="AK78" s="409" t="str">
        <f>IF(LEN(VLOOKUP(AA76,suvaha!$D$8:$H$158,2,FALSE))&lt;8,"",LEFT(RIGHT(VLOOKUP(AA76,suvaha!$D$8:$H$158,2,FALSE),8),1))</f>
        <v/>
      </c>
      <c r="AL78" s="411"/>
      <c r="AM78" s="409" t="str">
        <f>IF(LEN(VLOOKUP(AA76,suvaha!$D$8:$H$158,2,FALSE))&lt;7,"",LEFT(RIGHT(VLOOKUP(AA76,suvaha!$D$8:$H$158,2,FALSE),7),1))</f>
        <v/>
      </c>
      <c r="AN78" s="610"/>
      <c r="AO78" s="409" t="str">
        <f>IF(LEN(VLOOKUP(AA76,suvaha!$D$8:$H$158,2,FALSE))&lt;6,"",LEFT(RIGHT(VLOOKUP(AA76,suvaha!$D$8:$H$158,2,FALSE),6),1))</f>
        <v>8</v>
      </c>
      <c r="AP78" s="411"/>
      <c r="AQ78" s="409" t="str">
        <f>IF(LEN(VLOOKUP(AA76,suvaha!$D$8:$H$158,2,FALSE))&lt;5,"",LEFT(RIGHT(VLOOKUP(AA76,suvaha!$D$8:$H$158,2,FALSE),5),1))</f>
        <v>5</v>
      </c>
      <c r="AR78" s="411"/>
      <c r="AS78" s="409" t="str">
        <f>IF(LEN(VLOOKUP(AA76,suvaha!$D$8:$H$158,2,FALSE))&lt;4,"",LEFT(RIGHT(VLOOKUP(AA76,suvaha!$D$8:$H$158,2,FALSE),4),1))</f>
        <v>3</v>
      </c>
      <c r="AT78" s="610"/>
      <c r="AU78" s="409" t="str">
        <f>IF(LEN(VLOOKUP(AA76,suvaha!$D$8:$H$158,2,FALSE))&lt;3,"",LEFT(RIGHT(VLOOKUP(AA76,suvaha!$D$8:$H$158,2,FALSE),3),1))</f>
        <v>0</v>
      </c>
      <c r="AV78" s="411"/>
      <c r="AW78" s="409" t="str">
        <f>IF(LEN(VLOOKUP(AA76,suvaha!$D$8:$H$158,2,FALSE))&lt;2,"",LEFT(RIGHT(VLOOKUP(AA76,suvaha!$D$8:$H$158,2,FALSE),2),1))</f>
        <v>4</v>
      </c>
      <c r="AX78" s="411"/>
      <c r="AY78" s="409" t="str">
        <f>IF(VLOOKUP(AA76,suvaha!$D$8:$H$85,2,FALSE)=0,"",IF(LEN(VLOOKUP(AA76,suvaha!$D$8:$H$158,2,FALSE))&lt;1,"",LEFT(RIGHT(VLOOKUP(AA76,suvaha!$D$8:$H$158,2,FALSE),1),1)))</f>
        <v>7</v>
      </c>
      <c r="AZ78" s="619"/>
      <c r="BA78" s="618"/>
      <c r="BB78" s="409" t="str">
        <f>IF(LEN(VLOOKUP(AA76,suvaha!$D$8:$H$158,4,FALSE))&lt;11,"",LEFT(RIGHT(VLOOKUP(AA76,suvaha!$D$8:$H$158,4,FALSE),11),1))</f>
        <v/>
      </c>
      <c r="BC78" s="211"/>
      <c r="BD78" s="409" t="str">
        <f>IF(LEN(VLOOKUP(AA76,suvaha!$D$8:$H$158,4,FALSE))&lt;10,"",LEFT(RIGHT(VLOOKUP(AA76,suvaha!$D$8:$H$158,4,FALSE),10),1))</f>
        <v/>
      </c>
      <c r="BE78" s="411"/>
      <c r="BF78" s="409" t="str">
        <f>IF(LEN(VLOOKUP(AA76,suvaha!$D$8:$H$158,4,FALSE))&lt;9,"",LEFT(RIGHT(VLOOKUP(AA76,suvaha!$D$8:$H$158,4,FALSE),9),1))</f>
        <v/>
      </c>
      <c r="BG78" s="211"/>
      <c r="BH78" s="409" t="str">
        <f>IF(LEN(VLOOKUP(AA76,suvaha!$D$8:$H$158,4,FALSE))&lt;8,"",LEFT(RIGHT(VLOOKUP(AA76,suvaha!$D$8:$H$158,4,FALSE),8),1))</f>
        <v/>
      </c>
      <c r="BI78" s="411"/>
      <c r="BJ78" s="409" t="str">
        <f>IF(LEN(VLOOKUP(AA76,suvaha!$D$8:$H$158,4,FALSE))&lt;7,"",LEFT(RIGHT(VLOOKUP(AA76,suvaha!$D$8:$H$158,4,FALSE),7),1))</f>
        <v/>
      </c>
      <c r="BK78" s="610"/>
      <c r="BL78" s="409" t="str">
        <f>IF(LEN(VLOOKUP(AA76,suvaha!$D$8:$H$158,4,FALSE))&lt;6,"",LEFT(RIGHT(VLOOKUP(AA76,suvaha!$D$8:$H$158,4,FALSE),6),1))</f>
        <v>8</v>
      </c>
      <c r="BM78" s="411"/>
      <c r="BN78" s="409" t="str">
        <f>IF(LEN(VLOOKUP(AA76,suvaha!$D$8:$H$158,4,FALSE))&lt;5,"",LEFT(RIGHT(VLOOKUP(AA76,suvaha!$D$8:$H$158,4,FALSE),5),1))</f>
        <v>3</v>
      </c>
      <c r="BO78" s="411"/>
      <c r="BP78" s="409" t="str">
        <f>IF(LEN(VLOOKUP(AA76,suvaha!$D$8:$H$158,4,FALSE))&lt;4,"",LEFT(RIGHT(VLOOKUP(AA76,suvaha!$D$8:$H$158,4,FALSE),4),1))</f>
        <v>0</v>
      </c>
      <c r="BQ78" s="610"/>
      <c r="BR78" s="409" t="str">
        <f>IF(LEN(VLOOKUP(AA76,suvaha!$D$8:$H$158,4,FALSE))&lt;3,"",LEFT(RIGHT(VLOOKUP(AA76,suvaha!$D$8:$H$158,4,FALSE),3),1))</f>
        <v>0</v>
      </c>
      <c r="BS78" s="411"/>
      <c r="BT78" s="409" t="str">
        <f>IF(LEN(VLOOKUP(AA76,suvaha!$D$8:$H$158,4,FALSE))&lt;2,"",LEFT(RIGHT(VLOOKUP(AA76,suvaha!$D$8:$H$158,4,FALSE),2),1))</f>
        <v>2</v>
      </c>
      <c r="BU78" s="411"/>
      <c r="BV78" s="409" t="str">
        <f>IF(VLOOKUP(AA76,suvaha!$D$8:$H$85,4,FALSE)=0,"",IF(LEN(VLOOKUP(AA76,suvaha!$D$8:$H$158,4,FALSE))&lt;1,"",LEFT(RIGHT(VLOOKUP(AA76,suvaha!$D$8:$H$158,4,FALSE),1),1)))</f>
        <v>8</v>
      </c>
      <c r="BW78" s="416"/>
      <c r="BX78" s="417"/>
      <c r="BY78" s="417"/>
      <c r="BZ78" s="417"/>
      <c r="CA78" s="417"/>
      <c r="CB78" s="417"/>
      <c r="CC78" s="417"/>
      <c r="CD78" s="417"/>
      <c r="CE78" s="417"/>
      <c r="CF78" s="417"/>
      <c r="CG78" s="242"/>
    </row>
    <row r="79" spans="1:85" ht="2.25" customHeight="1">
      <c r="A79" s="173"/>
      <c r="B79" s="671"/>
      <c r="C79" s="671"/>
      <c r="D79" s="671"/>
      <c r="E79" s="669"/>
      <c r="F79" s="669"/>
      <c r="G79" s="654"/>
      <c r="H79" s="656"/>
      <c r="I79" s="656"/>
      <c r="J79" s="656"/>
      <c r="K79" s="656"/>
      <c r="L79" s="656"/>
      <c r="M79" s="656"/>
      <c r="N79" s="656"/>
      <c r="O79" s="656"/>
      <c r="P79" s="656"/>
      <c r="Q79" s="656"/>
      <c r="R79" s="656"/>
      <c r="S79" s="656"/>
      <c r="T79" s="656"/>
      <c r="U79" s="656"/>
      <c r="V79" s="656"/>
      <c r="W79" s="656"/>
      <c r="X79" s="656"/>
      <c r="Y79" s="656"/>
      <c r="Z79" s="656"/>
      <c r="AA79" s="658"/>
      <c r="AB79" s="658"/>
      <c r="AC79" s="658"/>
      <c r="AD79" s="637"/>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8"/>
      <c r="BB79" s="638"/>
      <c r="BC79" s="638"/>
      <c r="BD79" s="638"/>
      <c r="BE79" s="638"/>
      <c r="BF79" s="638"/>
      <c r="BG79" s="638"/>
      <c r="BH79" s="638"/>
      <c r="BI79" s="638"/>
      <c r="BJ79" s="638"/>
      <c r="BK79" s="638"/>
      <c r="BL79" s="638"/>
      <c r="BM79" s="638"/>
      <c r="BN79" s="638"/>
      <c r="BO79" s="638"/>
      <c r="BP79" s="638"/>
      <c r="BQ79" s="638"/>
      <c r="BR79" s="270"/>
      <c r="BS79" s="270"/>
      <c r="BT79" s="270"/>
      <c r="BU79" s="270"/>
      <c r="BV79" s="270"/>
      <c r="BW79" s="418"/>
      <c r="BX79" s="270"/>
      <c r="BY79" s="270"/>
      <c r="BZ79" s="270"/>
      <c r="CA79" s="270"/>
      <c r="CB79" s="270"/>
      <c r="CC79" s="270"/>
      <c r="CD79" s="270"/>
      <c r="CE79" s="270"/>
      <c r="CF79" s="270"/>
      <c r="CG79" s="243"/>
    </row>
    <row r="80" spans="1:85" ht="2.25" customHeight="1">
      <c r="A80" s="173"/>
      <c r="B80" s="671"/>
      <c r="C80" s="671"/>
      <c r="D80" s="671"/>
      <c r="E80" s="669"/>
      <c r="F80" s="669"/>
      <c r="G80" s="654"/>
      <c r="H80" s="656"/>
      <c r="I80" s="656"/>
      <c r="J80" s="656"/>
      <c r="K80" s="656"/>
      <c r="L80" s="656"/>
      <c r="M80" s="656"/>
      <c r="N80" s="656"/>
      <c r="O80" s="656"/>
      <c r="P80" s="656"/>
      <c r="Q80" s="656"/>
      <c r="R80" s="656"/>
      <c r="S80" s="656"/>
      <c r="T80" s="656"/>
      <c r="U80" s="656"/>
      <c r="V80" s="656"/>
      <c r="W80" s="656"/>
      <c r="X80" s="656"/>
      <c r="Y80" s="656"/>
      <c r="Z80" s="656"/>
      <c r="AA80" s="658"/>
      <c r="AB80" s="658"/>
      <c r="AC80" s="658"/>
      <c r="AD80" s="617"/>
      <c r="AE80" s="617"/>
      <c r="AF80" s="617"/>
      <c r="AG80" s="617"/>
      <c r="AH80" s="617"/>
      <c r="AI80" s="617"/>
      <c r="AJ80" s="617"/>
      <c r="AK80" s="617"/>
      <c r="AL80" s="617"/>
      <c r="AM80" s="617"/>
      <c r="AN80" s="617"/>
      <c r="AO80" s="617"/>
      <c r="AP80" s="617"/>
      <c r="AQ80" s="617"/>
      <c r="AR80" s="617"/>
      <c r="AS80" s="617"/>
      <c r="AT80" s="617"/>
      <c r="AU80" s="617"/>
      <c r="AV80" s="617"/>
      <c r="AW80" s="617"/>
      <c r="AX80" s="617"/>
      <c r="AY80" s="617"/>
      <c r="AZ80" s="617"/>
      <c r="BA80" s="422"/>
      <c r="BB80" s="264"/>
      <c r="BC80" s="264"/>
      <c r="BD80" s="264"/>
      <c r="BE80" s="264"/>
      <c r="BF80" s="264"/>
      <c r="BG80" s="264"/>
      <c r="BH80" s="264"/>
      <c r="BI80" s="264"/>
      <c r="BJ80" s="421"/>
      <c r="BK80" s="264"/>
      <c r="BL80" s="264"/>
      <c r="BM80" s="264"/>
      <c r="BN80" s="264"/>
      <c r="BO80" s="264"/>
      <c r="BP80" s="264"/>
      <c r="BQ80" s="264"/>
      <c r="BR80" s="264"/>
      <c r="BS80" s="264"/>
      <c r="BT80" s="264"/>
      <c r="BU80" s="264"/>
      <c r="BV80" s="264"/>
      <c r="BW80" s="264"/>
      <c r="BX80" s="264"/>
      <c r="BY80" s="264"/>
      <c r="BZ80" s="264"/>
      <c r="CA80" s="264"/>
      <c r="CB80" s="264"/>
      <c r="CC80" s="264"/>
      <c r="CD80" s="264"/>
      <c r="CE80" s="264"/>
      <c r="CF80" s="264"/>
      <c r="CG80" s="241"/>
    </row>
    <row r="81" spans="1:85" ht="2.25" customHeight="1">
      <c r="A81" s="173"/>
      <c r="B81" s="671"/>
      <c r="C81" s="671"/>
      <c r="D81" s="671"/>
      <c r="E81" s="669"/>
      <c r="F81" s="669"/>
      <c r="G81" s="654"/>
      <c r="H81" s="656"/>
      <c r="I81" s="656"/>
      <c r="J81" s="656"/>
      <c r="K81" s="656"/>
      <c r="L81" s="656"/>
      <c r="M81" s="656"/>
      <c r="N81" s="656"/>
      <c r="O81" s="656"/>
      <c r="P81" s="656"/>
      <c r="Q81" s="656"/>
      <c r="R81" s="656"/>
      <c r="S81" s="656"/>
      <c r="T81" s="656"/>
      <c r="U81" s="656"/>
      <c r="V81" s="656"/>
      <c r="W81" s="656"/>
      <c r="X81" s="656"/>
      <c r="Y81" s="656"/>
      <c r="Z81" s="656"/>
      <c r="AA81" s="658"/>
      <c r="AB81" s="658"/>
      <c r="AC81" s="658"/>
      <c r="AD81" s="618"/>
      <c r="AE81" s="612"/>
      <c r="AF81" s="612"/>
      <c r="AG81" s="612"/>
      <c r="AH81" s="412"/>
      <c r="AI81" s="613"/>
      <c r="AJ81" s="613"/>
      <c r="AK81" s="613"/>
      <c r="AL81" s="613"/>
      <c r="AM81" s="613"/>
      <c r="AN81" s="610"/>
      <c r="AO81" s="614"/>
      <c r="AP81" s="614"/>
      <c r="AQ81" s="614"/>
      <c r="AR81" s="614"/>
      <c r="AS81" s="614"/>
      <c r="AT81" s="610"/>
      <c r="AU81" s="614"/>
      <c r="AV81" s="614"/>
      <c r="AW81" s="614"/>
      <c r="AX81" s="614"/>
      <c r="AY81" s="614"/>
      <c r="AZ81" s="619"/>
      <c r="BA81" s="423"/>
      <c r="BB81" s="417"/>
      <c r="BC81" s="417"/>
      <c r="BD81" s="417"/>
      <c r="BE81" s="417"/>
      <c r="BF81" s="417"/>
      <c r="BG81" s="417"/>
      <c r="BH81" s="417"/>
      <c r="BI81" s="417"/>
      <c r="BJ81" s="416"/>
      <c r="BK81" s="417"/>
      <c r="BL81" s="612"/>
      <c r="BM81" s="612"/>
      <c r="BN81" s="612"/>
      <c r="BO81" s="412"/>
      <c r="BP81" s="613"/>
      <c r="BQ81" s="613"/>
      <c r="BR81" s="613"/>
      <c r="BS81" s="613"/>
      <c r="BT81" s="613"/>
      <c r="BU81" s="610"/>
      <c r="BV81" s="614"/>
      <c r="BW81" s="614"/>
      <c r="BX81" s="614"/>
      <c r="BY81" s="614"/>
      <c r="BZ81" s="614"/>
      <c r="CA81" s="610"/>
      <c r="CB81" s="614"/>
      <c r="CC81" s="614"/>
      <c r="CD81" s="614"/>
      <c r="CE81" s="614"/>
      <c r="CF81" s="614"/>
      <c r="CG81" s="244"/>
    </row>
    <row r="82" spans="1:85" ht="15" customHeight="1">
      <c r="A82" s="173"/>
      <c r="B82" s="671"/>
      <c r="C82" s="671"/>
      <c r="D82" s="671"/>
      <c r="E82" s="669"/>
      <c r="F82" s="669"/>
      <c r="G82" s="654"/>
      <c r="H82" s="656"/>
      <c r="I82" s="656"/>
      <c r="J82" s="656"/>
      <c r="K82" s="656"/>
      <c r="L82" s="656"/>
      <c r="M82" s="656"/>
      <c r="N82" s="656"/>
      <c r="O82" s="656"/>
      <c r="P82" s="656"/>
      <c r="Q82" s="656"/>
      <c r="R82" s="656"/>
      <c r="S82" s="656"/>
      <c r="T82" s="656"/>
      <c r="U82" s="656"/>
      <c r="V82" s="656"/>
      <c r="W82" s="656"/>
      <c r="X82" s="656"/>
      <c r="Y82" s="656"/>
      <c r="Z82" s="656"/>
      <c r="AA82" s="658"/>
      <c r="AB82" s="658"/>
      <c r="AC82" s="658"/>
      <c r="AD82" s="618"/>
      <c r="AE82" s="409" t="str">
        <f>IF(LEN(VLOOKUP(AA76,suvaha!$D$8:$H$158,3,FALSE))&lt;11,"",LEFT(RIGHT(VLOOKUP(AA76,suvaha!$D$8:$H$158,3,FALSE),11),1))</f>
        <v/>
      </c>
      <c r="AF82" s="211"/>
      <c r="AG82" s="409" t="str">
        <f>IF(LEN(VLOOKUP(AA76,suvaha!$D$8:$H$158,3,FALSE))&lt;10,"",LEFT(RIGHT(VLOOKUP(AA76,suvaha!$D$8:$H$158,3,FALSE),10),1))</f>
        <v/>
      </c>
      <c r="AH82" s="411"/>
      <c r="AI82" s="409" t="str">
        <f>IF(LEN(VLOOKUP(AA76,suvaha!$D$8:$H$158,3,FALSE))&lt;9,"",LEFT(RIGHT(VLOOKUP(AA76,suvaha!$D$8:$H$158,3,FALSE),9),1))</f>
        <v/>
      </c>
      <c r="AJ82" s="211"/>
      <c r="AK82" s="409" t="str">
        <f>IF(LEN(VLOOKUP(AA76,suvaha!$D$8:$H$158,3,FALSE))&lt;8,"",LEFT(RIGHT(VLOOKUP(AA76,suvaha!$D$8:$H$158,3,FALSE),8),1))</f>
        <v/>
      </c>
      <c r="AL82" s="411"/>
      <c r="AM82" s="409" t="str">
        <f>IF(LEN(VLOOKUP(AA76,suvaha!$D$8:$H$158,3,FALSE))&lt;7,"",LEFT(RIGHT(VLOOKUP(AA76,suvaha!$D$8:$H$158,3,FALSE),7),1))</f>
        <v/>
      </c>
      <c r="AN82" s="610"/>
      <c r="AO82" s="409" t="str">
        <f>IF(LEN(VLOOKUP(AA76,suvaha!$D$8:$H$158,3,FALSE))&lt;6,"",LEFT(RIGHT(VLOOKUP(AA76,suvaha!$D$8:$H$158,3,FALSE),6),1))</f>
        <v/>
      </c>
      <c r="AP82" s="411"/>
      <c r="AQ82" s="409" t="str">
        <f>IF(LEN(VLOOKUP(AA76,suvaha!$D$8:$H$158,3,FALSE))&lt;5,"",LEFT(RIGHT(VLOOKUP(AA76,suvaha!$D$8:$H$158,3,FALSE),5),1))</f>
        <v>2</v>
      </c>
      <c r="AR82" s="411"/>
      <c r="AS82" s="409" t="str">
        <f>IF(LEN(VLOOKUP(AA76,suvaha!$D$8:$H$158,3,FALSE))&lt;4,"",LEFT(RIGHT(VLOOKUP(AA76,suvaha!$D$8:$H$158,3,FALSE),4),1))</f>
        <v>3</v>
      </c>
      <c r="AT82" s="610"/>
      <c r="AU82" s="409" t="str">
        <f>IF(LEN(VLOOKUP(AA76,suvaha!$D$8:$H$158,3,FALSE))&lt;3,"",LEFT(RIGHT(VLOOKUP(AA76,suvaha!$D$8:$H$158,3,FALSE),3),1))</f>
        <v>0</v>
      </c>
      <c r="AV82" s="411"/>
      <c r="AW82" s="409" t="str">
        <f>IF(LEN(VLOOKUP(AA76,suvaha!$D$8:$H$158,3,FALSE))&lt;2,"",LEFT(RIGHT(VLOOKUP(AA76,suvaha!$D$8:$H$158,3,FALSE),2),1))</f>
        <v>1</v>
      </c>
      <c r="AX82" s="411"/>
      <c r="AY82" s="409" t="str">
        <f>IF(VLOOKUP(AA76,suvaha!$D$8:$H$85,3,FALSE)=0,"",IF(LEN(VLOOKUP(AA76,suvaha!$D$8:$H$158,3,FALSE))&lt;1,"",LEFT(RIGHT(VLOOKUP(AA76,suvaha!$D$8:$H$158,3,FALSE),1),1)))</f>
        <v>9</v>
      </c>
      <c r="AZ82" s="619"/>
      <c r="BA82" s="423"/>
      <c r="BB82" s="417"/>
      <c r="BC82" s="417"/>
      <c r="BD82" s="417"/>
      <c r="BE82" s="417"/>
      <c r="BF82" s="417"/>
      <c r="BG82" s="417"/>
      <c r="BH82" s="417"/>
      <c r="BI82" s="417"/>
      <c r="BJ82" s="416"/>
      <c r="BK82" s="417"/>
      <c r="BL82" s="409" t="str">
        <f>IF(LEN(VLOOKUP(AA76,suvaha!$D$8:$H$158,5,FALSE))&lt;11,"",LEFT(RIGHT(VLOOKUP(AA76,suvaha!$D$8:$H$158,5,FALSE),11),1))</f>
        <v/>
      </c>
      <c r="BM82" s="211"/>
      <c r="BN82" s="409" t="str">
        <f>IF(LEN(VLOOKUP(AA76,suvaha!$D$8:$H$158,5,FALSE))&lt;10,"",LEFT(RIGHT(VLOOKUP(AA76,suvaha!$D$8:$H$158,5,FALSE),10),1))</f>
        <v/>
      </c>
      <c r="BO82" s="411"/>
      <c r="BP82" s="409" t="str">
        <f>IF(LEN(VLOOKUP(AA76,suvaha!$D$8:$H$158,5,FALSE))&lt;9,"",LEFT(RIGHT(VLOOKUP(AA76,suvaha!$D$8:$H$158,5,FALSE),9),1))</f>
        <v/>
      </c>
      <c r="BQ82" s="211"/>
      <c r="BR82" s="409" t="str">
        <f>IF(LEN(VLOOKUP(AA76,suvaha!$D$8:$H$158,5,FALSE))&lt;8,"",LEFT(RIGHT(VLOOKUP(AA76,suvaha!$D$8:$H$158,5,FALSE),8),1))</f>
        <v/>
      </c>
      <c r="BS82" s="411"/>
      <c r="BT82" s="409" t="str">
        <f>IF(LEN(VLOOKUP(AA76,suvaha!$D$8:$H$158,5,FALSE))&lt;7,"",LEFT(RIGHT(VLOOKUP(AA76,suvaha!$D$8:$H$158,5,FALSE),7),1))</f>
        <v/>
      </c>
      <c r="BU82" s="610"/>
      <c r="BV82" s="409" t="str">
        <f>IF(LEN(VLOOKUP(AA76,suvaha!$D$8:$H$158,5,FALSE))&lt;6,"",LEFT(RIGHT(VLOOKUP(AA76,suvaha!$D$8:$H$158,5,FALSE),6),1))</f>
        <v>4</v>
      </c>
      <c r="BW82" s="411"/>
      <c r="BX82" s="409" t="str">
        <f>IF(LEN(VLOOKUP(AA76,suvaha!$D$8:$H$158,5,FALSE))&lt;5,"",LEFT(RIGHT(VLOOKUP(AA76,suvaha!$D$8:$H$158,5,FALSE),5),1))</f>
        <v>3</v>
      </c>
      <c r="BY82" s="411"/>
      <c r="BZ82" s="409" t="str">
        <f>IF(LEN(VLOOKUP(AA76,suvaha!$D$8:$H$158,5,FALSE))&lt;4,"",LEFT(RIGHT(VLOOKUP(AA76,suvaha!$D$8:$H$158,5,FALSE),4),1))</f>
        <v>1</v>
      </c>
      <c r="CA82" s="610"/>
      <c r="CB82" s="409" t="str">
        <f>IF(LEN(VLOOKUP(AA76,suvaha!$D$8:$H$158,5,FALSE))&lt;3,"",LEFT(RIGHT(VLOOKUP(AA76,suvaha!$D$8:$H$158,5,FALSE),3),1))</f>
        <v>3</v>
      </c>
      <c r="CC82" s="411"/>
      <c r="CD82" s="409" t="str">
        <f>IF(LEN(VLOOKUP(AA76,suvaha!$D$8:$H$158,5,FALSE))&lt;2,"",LEFT(RIGHT(VLOOKUP(AA76,suvaha!$D$8:$H$158,5,FALSE),2),1))</f>
        <v>3</v>
      </c>
      <c r="CE82" s="411"/>
      <c r="CF82" s="409" t="str">
        <f>IF(VLOOKUP(AA76,suvaha!$D$8:$H$85,5,FALSE)=0,"",IF(LEN(VLOOKUP(AA76,suvaha!$D$8:$H$158,5,FALSE))&lt;1,"",LEFT(RIGHT(VLOOKUP(AA76,suvaha!$D$8:$H$158,5,FALSE),1),1)))</f>
        <v>0</v>
      </c>
      <c r="CG82" s="244"/>
    </row>
    <row r="83" spans="1:85" ht="3" customHeight="1">
      <c r="A83" s="173"/>
      <c r="B83" s="671"/>
      <c r="C83" s="671"/>
      <c r="D83" s="671"/>
      <c r="E83" s="669"/>
      <c r="F83" s="669"/>
      <c r="G83" s="654"/>
      <c r="H83" s="656"/>
      <c r="I83" s="656"/>
      <c r="J83" s="656"/>
      <c r="K83" s="656"/>
      <c r="L83" s="656"/>
      <c r="M83" s="656"/>
      <c r="N83" s="656"/>
      <c r="O83" s="656"/>
      <c r="P83" s="656"/>
      <c r="Q83" s="656"/>
      <c r="R83" s="656"/>
      <c r="S83" s="656"/>
      <c r="T83" s="656"/>
      <c r="U83" s="656"/>
      <c r="V83" s="656"/>
      <c r="W83" s="656"/>
      <c r="X83" s="656"/>
      <c r="Y83" s="656"/>
      <c r="Z83" s="656"/>
      <c r="AA83" s="658"/>
      <c r="AB83" s="658"/>
      <c r="AC83" s="658"/>
      <c r="AD83" s="637"/>
      <c r="AE83" s="637"/>
      <c r="AF83" s="637"/>
      <c r="AG83" s="637"/>
      <c r="AH83" s="637"/>
      <c r="AI83" s="637"/>
      <c r="AJ83" s="637"/>
      <c r="AK83" s="637"/>
      <c r="AL83" s="637"/>
      <c r="AM83" s="637"/>
      <c r="AN83" s="637"/>
      <c r="AO83" s="637"/>
      <c r="AP83" s="637"/>
      <c r="AQ83" s="637"/>
      <c r="AR83" s="637"/>
      <c r="AS83" s="637"/>
      <c r="AT83" s="637"/>
      <c r="AU83" s="637"/>
      <c r="AV83" s="637"/>
      <c r="AW83" s="637"/>
      <c r="AX83" s="637"/>
      <c r="AY83" s="637"/>
      <c r="AZ83" s="637"/>
      <c r="BA83" s="424"/>
      <c r="BB83" s="270"/>
      <c r="BC83" s="270"/>
      <c r="BD83" s="270"/>
      <c r="BE83" s="270"/>
      <c r="BF83" s="270"/>
      <c r="BG83" s="270"/>
      <c r="BH83" s="270"/>
      <c r="BI83" s="270"/>
      <c r="BJ83" s="418"/>
      <c r="BK83" s="270"/>
      <c r="BL83" s="270"/>
      <c r="BM83" s="270"/>
      <c r="BN83" s="270"/>
      <c r="BO83" s="270"/>
      <c r="BP83" s="270"/>
      <c r="BQ83" s="270"/>
      <c r="BR83" s="270"/>
      <c r="BS83" s="270"/>
      <c r="BT83" s="270"/>
      <c r="BU83" s="270"/>
      <c r="BV83" s="270"/>
      <c r="BW83" s="270"/>
      <c r="BX83" s="270"/>
      <c r="BY83" s="270"/>
      <c r="BZ83" s="270"/>
      <c r="CA83" s="270"/>
      <c r="CB83" s="270"/>
      <c r="CC83" s="270"/>
      <c r="CD83" s="270"/>
      <c r="CE83" s="270"/>
      <c r="CF83" s="270"/>
      <c r="CG83" s="243"/>
    </row>
    <row r="84" spans="1:85" s="206" customFormat="1" ht="3" customHeight="1">
      <c r="A84" s="173"/>
      <c r="B84" s="671"/>
      <c r="C84" s="671"/>
      <c r="D84" s="671"/>
      <c r="E84" s="669" t="s">
        <v>777</v>
      </c>
      <c r="F84" s="669"/>
      <c r="G84" s="654"/>
      <c r="H84" s="656" t="str">
        <f>Index!C89</f>
        <v>Zvieratá (124) - 195</v>
      </c>
      <c r="I84" s="656"/>
      <c r="J84" s="656"/>
      <c r="K84" s="656"/>
      <c r="L84" s="656"/>
      <c r="M84" s="656"/>
      <c r="N84" s="656"/>
      <c r="O84" s="656"/>
      <c r="P84" s="656"/>
      <c r="Q84" s="656"/>
      <c r="R84" s="656"/>
      <c r="S84" s="656"/>
      <c r="T84" s="656"/>
      <c r="U84" s="656"/>
      <c r="V84" s="656"/>
      <c r="W84" s="656"/>
      <c r="X84" s="656"/>
      <c r="Y84" s="656"/>
      <c r="Z84" s="656"/>
      <c r="AA84" s="658" t="s">
        <v>820</v>
      </c>
      <c r="AB84" s="658"/>
      <c r="AC84" s="658"/>
      <c r="AD84" s="617"/>
      <c r="AE84" s="617"/>
      <c r="AF84" s="617"/>
      <c r="AG84" s="617"/>
      <c r="AH84" s="617"/>
      <c r="AI84" s="617"/>
      <c r="AJ84" s="617"/>
      <c r="AK84" s="617"/>
      <c r="AL84" s="617"/>
      <c r="AM84" s="617"/>
      <c r="AN84" s="617"/>
      <c r="AO84" s="617"/>
      <c r="AP84" s="617"/>
      <c r="AQ84" s="617"/>
      <c r="AR84" s="617"/>
      <c r="AS84" s="617"/>
      <c r="AT84" s="617"/>
      <c r="AU84" s="617"/>
      <c r="AV84" s="617"/>
      <c r="AW84" s="617"/>
      <c r="AX84" s="617"/>
      <c r="AY84" s="617"/>
      <c r="AZ84" s="617"/>
      <c r="BA84" s="659"/>
      <c r="BB84" s="659"/>
      <c r="BC84" s="659"/>
      <c r="BD84" s="659"/>
      <c r="BE84" s="659"/>
      <c r="BF84" s="659"/>
      <c r="BG84" s="659"/>
      <c r="BH84" s="659"/>
      <c r="BI84" s="659"/>
      <c r="BJ84" s="659"/>
      <c r="BK84" s="659"/>
      <c r="BL84" s="659"/>
      <c r="BM84" s="659"/>
      <c r="BN84" s="659"/>
      <c r="BO84" s="659"/>
      <c r="BP84" s="659"/>
      <c r="BQ84" s="659"/>
      <c r="BR84" s="264"/>
      <c r="BS84" s="264"/>
      <c r="BT84" s="264"/>
      <c r="BU84" s="264"/>
      <c r="BV84" s="264"/>
      <c r="BW84" s="421"/>
      <c r="BX84" s="264"/>
      <c r="BY84" s="264"/>
      <c r="BZ84" s="264"/>
      <c r="CA84" s="264"/>
      <c r="CB84" s="264"/>
      <c r="CC84" s="264"/>
      <c r="CD84" s="264"/>
      <c r="CE84" s="264"/>
      <c r="CF84" s="264"/>
      <c r="CG84" s="241"/>
    </row>
    <row r="85" spans="1:85" s="206" customFormat="1" ht="3" customHeight="1">
      <c r="A85" s="173"/>
      <c r="B85" s="671"/>
      <c r="C85" s="671"/>
      <c r="D85" s="671"/>
      <c r="E85" s="669"/>
      <c r="F85" s="669"/>
      <c r="G85" s="654"/>
      <c r="H85" s="656"/>
      <c r="I85" s="656"/>
      <c r="J85" s="656"/>
      <c r="K85" s="656"/>
      <c r="L85" s="656"/>
      <c r="M85" s="656"/>
      <c r="N85" s="656"/>
      <c r="O85" s="656"/>
      <c r="P85" s="656"/>
      <c r="Q85" s="656"/>
      <c r="R85" s="656"/>
      <c r="S85" s="656"/>
      <c r="T85" s="656"/>
      <c r="U85" s="656"/>
      <c r="V85" s="656"/>
      <c r="W85" s="656"/>
      <c r="X85" s="656"/>
      <c r="Y85" s="656"/>
      <c r="Z85" s="656"/>
      <c r="AA85" s="658"/>
      <c r="AB85" s="658"/>
      <c r="AC85" s="658"/>
      <c r="AD85" s="618"/>
      <c r="AE85" s="612"/>
      <c r="AF85" s="612"/>
      <c r="AG85" s="612"/>
      <c r="AH85" s="412"/>
      <c r="AI85" s="613"/>
      <c r="AJ85" s="613"/>
      <c r="AK85" s="613"/>
      <c r="AL85" s="613"/>
      <c r="AM85" s="613"/>
      <c r="AN85" s="610"/>
      <c r="AO85" s="614"/>
      <c r="AP85" s="614"/>
      <c r="AQ85" s="614"/>
      <c r="AR85" s="614"/>
      <c r="AS85" s="614"/>
      <c r="AT85" s="610"/>
      <c r="AU85" s="614"/>
      <c r="AV85" s="614"/>
      <c r="AW85" s="614"/>
      <c r="AX85" s="614"/>
      <c r="AY85" s="614"/>
      <c r="AZ85" s="619"/>
      <c r="BA85" s="618"/>
      <c r="BB85" s="612"/>
      <c r="BC85" s="612"/>
      <c r="BD85" s="612"/>
      <c r="BE85" s="412"/>
      <c r="BF85" s="613"/>
      <c r="BG85" s="613"/>
      <c r="BH85" s="613"/>
      <c r="BI85" s="613"/>
      <c r="BJ85" s="613"/>
      <c r="BK85" s="610"/>
      <c r="BL85" s="614"/>
      <c r="BM85" s="614"/>
      <c r="BN85" s="614"/>
      <c r="BO85" s="614"/>
      <c r="BP85" s="614"/>
      <c r="BQ85" s="610"/>
      <c r="BR85" s="614"/>
      <c r="BS85" s="614"/>
      <c r="BT85" s="614"/>
      <c r="BU85" s="614"/>
      <c r="BV85" s="614"/>
      <c r="BW85" s="416"/>
      <c r="BX85" s="417"/>
      <c r="BY85" s="417"/>
      <c r="BZ85" s="417"/>
      <c r="CA85" s="417"/>
      <c r="CB85" s="417"/>
      <c r="CC85" s="417"/>
      <c r="CD85" s="417"/>
      <c r="CE85" s="417"/>
      <c r="CF85" s="417"/>
      <c r="CG85" s="242"/>
    </row>
    <row r="86" spans="1:85" ht="15" customHeight="1">
      <c r="A86" s="173"/>
      <c r="B86" s="671"/>
      <c r="C86" s="671"/>
      <c r="D86" s="671"/>
      <c r="E86" s="669"/>
      <c r="F86" s="669"/>
      <c r="G86" s="654"/>
      <c r="H86" s="656"/>
      <c r="I86" s="656"/>
      <c r="J86" s="656"/>
      <c r="K86" s="656"/>
      <c r="L86" s="656"/>
      <c r="M86" s="656"/>
      <c r="N86" s="656"/>
      <c r="O86" s="656"/>
      <c r="P86" s="656"/>
      <c r="Q86" s="656"/>
      <c r="R86" s="656"/>
      <c r="S86" s="656"/>
      <c r="T86" s="656"/>
      <c r="U86" s="656"/>
      <c r="V86" s="656"/>
      <c r="W86" s="656"/>
      <c r="X86" s="656"/>
      <c r="Y86" s="656"/>
      <c r="Z86" s="656"/>
      <c r="AA86" s="658"/>
      <c r="AB86" s="658"/>
      <c r="AC86" s="658"/>
      <c r="AD86" s="618"/>
      <c r="AE86" s="409" t="str">
        <f>IF(LEN(VLOOKUP(AA84,suvaha!$D$8:$H$158,2,FALSE))&lt;11,"",LEFT(RIGHT(VLOOKUP(AA84,suvaha!$D$8:$H$158,2,FALSE),11),1))</f>
        <v/>
      </c>
      <c r="AF86" s="211"/>
      <c r="AG86" s="409" t="str">
        <f>IF(LEN(VLOOKUP(AA84,suvaha!$D$8:$H$158,2,FALSE))&lt;10,"",LEFT(RIGHT(VLOOKUP(AA84,suvaha!$D$8:$H$158,2,FALSE),10),1))</f>
        <v/>
      </c>
      <c r="AH86" s="411"/>
      <c r="AI86" s="409" t="str">
        <f>IF(LEN(VLOOKUP(AA84,suvaha!$D$8:$H$158,2,FALSE))&lt;9,"",LEFT(RIGHT(VLOOKUP(AA84,suvaha!$D$8:$H$158,2,FALSE),9),1))</f>
        <v/>
      </c>
      <c r="AJ86" s="211"/>
      <c r="AK86" s="409" t="str">
        <f>IF(LEN(VLOOKUP(AA84,suvaha!$D$8:$H$158,2,FALSE))&lt;8,"",LEFT(RIGHT(VLOOKUP(AA84,suvaha!$D$8:$H$158,2,FALSE),8),1))</f>
        <v/>
      </c>
      <c r="AL86" s="411"/>
      <c r="AM86" s="409" t="str">
        <f>IF(LEN(VLOOKUP(AA84,suvaha!$D$8:$H$158,2,FALSE))&lt;7,"",LEFT(RIGHT(VLOOKUP(AA84,suvaha!$D$8:$H$158,2,FALSE),7),1))</f>
        <v/>
      </c>
      <c r="AN86" s="610"/>
      <c r="AO86" s="409" t="str">
        <f>IF(LEN(VLOOKUP(AA84,suvaha!$D$8:$H$158,2,FALSE))&lt;6,"",LEFT(RIGHT(VLOOKUP(AA84,suvaha!$D$8:$H$158,2,FALSE),6),1))</f>
        <v/>
      </c>
      <c r="AP86" s="411"/>
      <c r="AQ86" s="409" t="str">
        <f>IF(LEN(VLOOKUP(AA84,suvaha!$D$8:$H$158,2,FALSE))&lt;5,"",LEFT(RIGHT(VLOOKUP(AA84,suvaha!$D$8:$H$158,2,FALSE),5),1))</f>
        <v/>
      </c>
      <c r="AR86" s="411"/>
      <c r="AS86" s="409" t="str">
        <f>IF(LEN(VLOOKUP(AA84,suvaha!$D$8:$H$158,2,FALSE))&lt;4,"",LEFT(RIGHT(VLOOKUP(AA84,suvaha!$D$8:$H$158,2,FALSE),4),1))</f>
        <v/>
      </c>
      <c r="AT86" s="610"/>
      <c r="AU86" s="409" t="str">
        <f>IF(LEN(VLOOKUP(AA84,suvaha!$D$8:$H$158,2,FALSE))&lt;3,"",LEFT(RIGHT(VLOOKUP(AA84,suvaha!$D$8:$H$158,2,FALSE),3),1))</f>
        <v/>
      </c>
      <c r="AV86" s="411"/>
      <c r="AW86" s="409" t="str">
        <f>IF(LEN(VLOOKUP(AA84,suvaha!$D$8:$H$158,2,FALSE))&lt;2,"",LEFT(RIGHT(VLOOKUP(AA84,suvaha!$D$8:$H$158,2,FALSE),2),1))</f>
        <v/>
      </c>
      <c r="AX86" s="411"/>
      <c r="AY86" s="409" t="str">
        <f>IF(VLOOKUP(AA84,suvaha!$D$8:$H$85,2,FALSE)=0,"",IF(LEN(VLOOKUP(AA84,suvaha!$D$8:$H$158,2,FALSE))&lt;1,"",LEFT(RIGHT(VLOOKUP(AA84,suvaha!$D$8:$H$158,2,FALSE),1),1)))</f>
        <v/>
      </c>
      <c r="AZ86" s="619"/>
      <c r="BA86" s="618"/>
      <c r="BB86" s="409" t="str">
        <f>IF(LEN(VLOOKUP(AA84,suvaha!$D$8:$H$158,4,FALSE))&lt;11,"",LEFT(RIGHT(VLOOKUP(AA84,suvaha!$D$8:$H$158,4,FALSE),11),1))</f>
        <v/>
      </c>
      <c r="BC86" s="211"/>
      <c r="BD86" s="409" t="str">
        <f>IF(LEN(VLOOKUP(AA84,suvaha!$D$8:$H$158,4,FALSE))&lt;10,"",LEFT(RIGHT(VLOOKUP(AA84,suvaha!$D$8:$H$158,4,FALSE),10),1))</f>
        <v/>
      </c>
      <c r="BE86" s="411"/>
      <c r="BF86" s="409" t="str">
        <f>IF(LEN(VLOOKUP(AA84,suvaha!$D$8:$H$158,4,FALSE))&lt;9,"",LEFT(RIGHT(VLOOKUP(AA84,suvaha!$D$8:$H$158,4,FALSE),9),1))</f>
        <v/>
      </c>
      <c r="BG86" s="211"/>
      <c r="BH86" s="409" t="str">
        <f>IF(LEN(VLOOKUP(AA84,suvaha!$D$8:$H$158,4,FALSE))&lt;8,"",LEFT(RIGHT(VLOOKUP(AA84,suvaha!$D$8:$H$158,4,FALSE),8),1))</f>
        <v/>
      </c>
      <c r="BI86" s="411"/>
      <c r="BJ86" s="409" t="str">
        <f>IF(LEN(VLOOKUP(AA84,suvaha!$D$8:$H$158,4,FALSE))&lt;7,"",LEFT(RIGHT(VLOOKUP(AA84,suvaha!$D$8:$H$158,4,FALSE),7),1))</f>
        <v/>
      </c>
      <c r="BK86" s="610"/>
      <c r="BL86" s="409" t="str">
        <f>IF(LEN(VLOOKUP(AA84,suvaha!$D$8:$H$158,4,FALSE))&lt;6,"",LEFT(RIGHT(VLOOKUP(AA84,suvaha!$D$8:$H$158,4,FALSE),6),1))</f>
        <v/>
      </c>
      <c r="BM86" s="411"/>
      <c r="BN86" s="409" t="str">
        <f>IF(LEN(VLOOKUP(AA84,suvaha!$D$8:$H$158,4,FALSE))&lt;5,"",LEFT(RIGHT(VLOOKUP(AA84,suvaha!$D$8:$H$158,4,FALSE),5),1))</f>
        <v/>
      </c>
      <c r="BO86" s="411"/>
      <c r="BP86" s="409" t="str">
        <f>IF(LEN(VLOOKUP(AA84,suvaha!$D$8:$H$158,4,FALSE))&lt;4,"",LEFT(RIGHT(VLOOKUP(AA84,suvaha!$D$8:$H$158,4,FALSE),4),1))</f>
        <v/>
      </c>
      <c r="BQ86" s="610"/>
      <c r="BR86" s="409" t="str">
        <f>IF(LEN(VLOOKUP(AA84,suvaha!$D$8:$H$158,4,FALSE))&lt;3,"",LEFT(RIGHT(VLOOKUP(AA84,suvaha!$D$8:$H$158,4,FALSE),3),1))</f>
        <v/>
      </c>
      <c r="BS86" s="411"/>
      <c r="BT86" s="409" t="str">
        <f>IF(LEN(VLOOKUP(AA84,suvaha!$D$8:$H$158,4,FALSE))&lt;2,"",LEFT(RIGHT(VLOOKUP(AA84,suvaha!$D$8:$H$158,4,FALSE),2),1))</f>
        <v/>
      </c>
      <c r="BU86" s="411"/>
      <c r="BV86" s="409" t="str">
        <f>IF(VLOOKUP(AA84,suvaha!$D$8:$H$85,4,FALSE)=0,"",IF(LEN(VLOOKUP(AA84,suvaha!$D$8:$H$158,4,FALSE))&lt;1,"",LEFT(RIGHT(VLOOKUP(AA84,suvaha!$D$8:$H$158,4,FALSE),1),1)))</f>
        <v/>
      </c>
      <c r="BW86" s="416"/>
      <c r="BX86" s="417"/>
      <c r="BY86" s="417"/>
      <c r="BZ86" s="417"/>
      <c r="CA86" s="417"/>
      <c r="CB86" s="417"/>
      <c r="CC86" s="417"/>
      <c r="CD86" s="417"/>
      <c r="CE86" s="417"/>
      <c r="CF86" s="417"/>
      <c r="CG86" s="242"/>
    </row>
    <row r="87" spans="1:85" ht="2.25" customHeight="1">
      <c r="A87" s="173"/>
      <c r="B87" s="671"/>
      <c r="C87" s="671"/>
      <c r="D87" s="671"/>
      <c r="E87" s="669"/>
      <c r="F87" s="669"/>
      <c r="G87" s="654"/>
      <c r="H87" s="656"/>
      <c r="I87" s="656"/>
      <c r="J87" s="656"/>
      <c r="K87" s="656"/>
      <c r="L87" s="656"/>
      <c r="M87" s="656"/>
      <c r="N87" s="656"/>
      <c r="O87" s="656"/>
      <c r="P87" s="656"/>
      <c r="Q87" s="656"/>
      <c r="R87" s="656"/>
      <c r="S87" s="656"/>
      <c r="T87" s="656"/>
      <c r="U87" s="656"/>
      <c r="V87" s="656"/>
      <c r="W87" s="656"/>
      <c r="X87" s="656"/>
      <c r="Y87" s="656"/>
      <c r="Z87" s="656"/>
      <c r="AA87" s="658"/>
      <c r="AB87" s="658"/>
      <c r="AC87" s="658"/>
      <c r="AD87" s="637"/>
      <c r="AE87" s="637"/>
      <c r="AF87" s="637"/>
      <c r="AG87" s="637"/>
      <c r="AH87" s="637"/>
      <c r="AI87" s="637"/>
      <c r="AJ87" s="637"/>
      <c r="AK87" s="637"/>
      <c r="AL87" s="637"/>
      <c r="AM87" s="637"/>
      <c r="AN87" s="637"/>
      <c r="AO87" s="637"/>
      <c r="AP87" s="637"/>
      <c r="AQ87" s="637"/>
      <c r="AR87" s="637"/>
      <c r="AS87" s="637"/>
      <c r="AT87" s="637"/>
      <c r="AU87" s="637"/>
      <c r="AV87" s="637"/>
      <c r="AW87" s="637"/>
      <c r="AX87" s="637"/>
      <c r="AY87" s="637"/>
      <c r="AZ87" s="637"/>
      <c r="BA87" s="638"/>
      <c r="BB87" s="638"/>
      <c r="BC87" s="638"/>
      <c r="BD87" s="638"/>
      <c r="BE87" s="638"/>
      <c r="BF87" s="638"/>
      <c r="BG87" s="638"/>
      <c r="BH87" s="638"/>
      <c r="BI87" s="638"/>
      <c r="BJ87" s="638"/>
      <c r="BK87" s="638"/>
      <c r="BL87" s="638"/>
      <c r="BM87" s="638"/>
      <c r="BN87" s="638"/>
      <c r="BO87" s="638"/>
      <c r="BP87" s="638"/>
      <c r="BQ87" s="638"/>
      <c r="BR87" s="270"/>
      <c r="BS87" s="270"/>
      <c r="BT87" s="270"/>
      <c r="BU87" s="270"/>
      <c r="BV87" s="270"/>
      <c r="BW87" s="418"/>
      <c r="BX87" s="270"/>
      <c r="BY87" s="270"/>
      <c r="BZ87" s="270"/>
      <c r="CA87" s="270"/>
      <c r="CB87" s="270"/>
      <c r="CC87" s="270"/>
      <c r="CD87" s="270"/>
      <c r="CE87" s="270"/>
      <c r="CF87" s="270"/>
      <c r="CG87" s="243"/>
    </row>
    <row r="88" spans="1:85" ht="2.25" customHeight="1">
      <c r="A88" s="173"/>
      <c r="B88" s="671"/>
      <c r="C88" s="671"/>
      <c r="D88" s="671"/>
      <c r="E88" s="669"/>
      <c r="F88" s="669"/>
      <c r="G88" s="654"/>
      <c r="H88" s="656"/>
      <c r="I88" s="656"/>
      <c r="J88" s="656"/>
      <c r="K88" s="656"/>
      <c r="L88" s="656"/>
      <c r="M88" s="656"/>
      <c r="N88" s="656"/>
      <c r="O88" s="656"/>
      <c r="P88" s="656"/>
      <c r="Q88" s="656"/>
      <c r="R88" s="656"/>
      <c r="S88" s="656"/>
      <c r="T88" s="656"/>
      <c r="U88" s="656"/>
      <c r="V88" s="656"/>
      <c r="W88" s="656"/>
      <c r="X88" s="656"/>
      <c r="Y88" s="656"/>
      <c r="Z88" s="656"/>
      <c r="AA88" s="658"/>
      <c r="AB88" s="658"/>
      <c r="AC88" s="658"/>
      <c r="AD88" s="617"/>
      <c r="AE88" s="617"/>
      <c r="AF88" s="617"/>
      <c r="AG88" s="617"/>
      <c r="AH88" s="617"/>
      <c r="AI88" s="617"/>
      <c r="AJ88" s="617"/>
      <c r="AK88" s="617"/>
      <c r="AL88" s="617"/>
      <c r="AM88" s="617"/>
      <c r="AN88" s="617"/>
      <c r="AO88" s="617"/>
      <c r="AP88" s="617"/>
      <c r="AQ88" s="617"/>
      <c r="AR88" s="617"/>
      <c r="AS88" s="617"/>
      <c r="AT88" s="617"/>
      <c r="AU88" s="617"/>
      <c r="AV88" s="617"/>
      <c r="AW88" s="617"/>
      <c r="AX88" s="617"/>
      <c r="AY88" s="617"/>
      <c r="AZ88" s="617"/>
      <c r="BA88" s="422"/>
      <c r="BB88" s="264"/>
      <c r="BC88" s="264"/>
      <c r="BD88" s="264"/>
      <c r="BE88" s="264"/>
      <c r="BF88" s="264"/>
      <c r="BG88" s="264"/>
      <c r="BH88" s="264"/>
      <c r="BI88" s="264"/>
      <c r="BJ88" s="421"/>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41"/>
    </row>
    <row r="89" spans="1:85" ht="2.25" customHeight="1">
      <c r="A89" s="173"/>
      <c r="B89" s="671"/>
      <c r="C89" s="671"/>
      <c r="D89" s="671"/>
      <c r="E89" s="669"/>
      <c r="F89" s="669"/>
      <c r="G89" s="654"/>
      <c r="H89" s="656"/>
      <c r="I89" s="656"/>
      <c r="J89" s="656"/>
      <c r="K89" s="656"/>
      <c r="L89" s="656"/>
      <c r="M89" s="656"/>
      <c r="N89" s="656"/>
      <c r="O89" s="656"/>
      <c r="P89" s="656"/>
      <c r="Q89" s="656"/>
      <c r="R89" s="656"/>
      <c r="S89" s="656"/>
      <c r="T89" s="656"/>
      <c r="U89" s="656"/>
      <c r="V89" s="656"/>
      <c r="W89" s="656"/>
      <c r="X89" s="656"/>
      <c r="Y89" s="656"/>
      <c r="Z89" s="656"/>
      <c r="AA89" s="658"/>
      <c r="AB89" s="658"/>
      <c r="AC89" s="658"/>
      <c r="AD89" s="618"/>
      <c r="AE89" s="612"/>
      <c r="AF89" s="612"/>
      <c r="AG89" s="612"/>
      <c r="AH89" s="412"/>
      <c r="AI89" s="613"/>
      <c r="AJ89" s="613"/>
      <c r="AK89" s="613"/>
      <c r="AL89" s="613"/>
      <c r="AM89" s="613"/>
      <c r="AN89" s="610"/>
      <c r="AO89" s="614"/>
      <c r="AP89" s="614"/>
      <c r="AQ89" s="614"/>
      <c r="AR89" s="614"/>
      <c r="AS89" s="614"/>
      <c r="AT89" s="610"/>
      <c r="AU89" s="614"/>
      <c r="AV89" s="614"/>
      <c r="AW89" s="614"/>
      <c r="AX89" s="614"/>
      <c r="AY89" s="614"/>
      <c r="AZ89" s="619"/>
      <c r="BA89" s="423"/>
      <c r="BB89" s="417"/>
      <c r="BC89" s="417"/>
      <c r="BD89" s="417"/>
      <c r="BE89" s="417"/>
      <c r="BF89" s="417"/>
      <c r="BG89" s="417"/>
      <c r="BH89" s="417"/>
      <c r="BI89" s="417"/>
      <c r="BJ89" s="416"/>
      <c r="BK89" s="417"/>
      <c r="BL89" s="612"/>
      <c r="BM89" s="612"/>
      <c r="BN89" s="612"/>
      <c r="BO89" s="412"/>
      <c r="BP89" s="613"/>
      <c r="BQ89" s="613"/>
      <c r="BR89" s="613"/>
      <c r="BS89" s="613"/>
      <c r="BT89" s="613"/>
      <c r="BU89" s="610"/>
      <c r="BV89" s="614"/>
      <c r="BW89" s="614"/>
      <c r="BX89" s="614"/>
      <c r="BY89" s="614"/>
      <c r="BZ89" s="614"/>
      <c r="CA89" s="610"/>
      <c r="CB89" s="614"/>
      <c r="CC89" s="614"/>
      <c r="CD89" s="614"/>
      <c r="CE89" s="614"/>
      <c r="CF89" s="614"/>
      <c r="CG89" s="244"/>
    </row>
    <row r="90" spans="1:85" ht="15" customHeight="1">
      <c r="A90" s="173"/>
      <c r="B90" s="671"/>
      <c r="C90" s="671"/>
      <c r="D90" s="671"/>
      <c r="E90" s="669"/>
      <c r="F90" s="669"/>
      <c r="G90" s="654"/>
      <c r="H90" s="656"/>
      <c r="I90" s="656"/>
      <c r="J90" s="656"/>
      <c r="K90" s="656"/>
      <c r="L90" s="656"/>
      <c r="M90" s="656"/>
      <c r="N90" s="656"/>
      <c r="O90" s="656"/>
      <c r="P90" s="656"/>
      <c r="Q90" s="656"/>
      <c r="R90" s="656"/>
      <c r="S90" s="656"/>
      <c r="T90" s="656"/>
      <c r="U90" s="656"/>
      <c r="V90" s="656"/>
      <c r="W90" s="656"/>
      <c r="X90" s="656"/>
      <c r="Y90" s="656"/>
      <c r="Z90" s="656"/>
      <c r="AA90" s="658"/>
      <c r="AB90" s="658"/>
      <c r="AC90" s="658"/>
      <c r="AD90" s="618"/>
      <c r="AE90" s="409" t="str">
        <f>IF(LEN(VLOOKUP(AA84,suvaha!$D$8:$H$158,3,FALSE))&lt;11,"",LEFT(RIGHT(VLOOKUP(AA84,suvaha!$D$8:$H$158,3,FALSE),11),1))</f>
        <v/>
      </c>
      <c r="AF90" s="211"/>
      <c r="AG90" s="409" t="str">
        <f>IF(LEN(VLOOKUP(AA84,suvaha!$D$8:$H$158,3,FALSE))&lt;10,"",LEFT(RIGHT(VLOOKUP(AA84,suvaha!$D$8:$H$158,3,FALSE),10),1))</f>
        <v/>
      </c>
      <c r="AH90" s="411"/>
      <c r="AI90" s="409" t="str">
        <f>IF(LEN(VLOOKUP(AA84,suvaha!$D$8:$H$158,3,FALSE))&lt;9,"",LEFT(RIGHT(VLOOKUP(AA84,suvaha!$D$8:$H$158,3,FALSE),9),1))</f>
        <v/>
      </c>
      <c r="AJ90" s="211"/>
      <c r="AK90" s="409" t="str">
        <f>IF(LEN(VLOOKUP(AA84,suvaha!$D$8:$H$158,3,FALSE))&lt;8,"",LEFT(RIGHT(VLOOKUP(AA84,suvaha!$D$8:$H$158,3,FALSE),8),1))</f>
        <v/>
      </c>
      <c r="AL90" s="411"/>
      <c r="AM90" s="409" t="str">
        <f>IF(LEN(VLOOKUP(AA84,suvaha!$D$8:$H$158,3,FALSE))&lt;7,"",LEFT(RIGHT(VLOOKUP(AA84,suvaha!$D$8:$H$158,3,FALSE),7),1))</f>
        <v/>
      </c>
      <c r="AN90" s="610"/>
      <c r="AO90" s="409" t="str">
        <f>IF(LEN(VLOOKUP(AA84,suvaha!$D$8:$H$158,3,FALSE))&lt;6,"",LEFT(RIGHT(VLOOKUP(AA84,suvaha!$D$8:$H$158,3,FALSE),6),1))</f>
        <v/>
      </c>
      <c r="AP90" s="411"/>
      <c r="AQ90" s="409" t="str">
        <f>IF(LEN(VLOOKUP(AA84,suvaha!$D$8:$H$158,3,FALSE))&lt;5,"",LEFT(RIGHT(VLOOKUP(AA84,suvaha!$D$8:$H$158,3,FALSE),5),1))</f>
        <v/>
      </c>
      <c r="AR90" s="411"/>
      <c r="AS90" s="409" t="str">
        <f>IF(LEN(VLOOKUP(AA84,suvaha!$D$8:$H$158,3,FALSE))&lt;4,"",LEFT(RIGHT(VLOOKUP(AA84,suvaha!$D$8:$H$158,3,FALSE),4),1))</f>
        <v/>
      </c>
      <c r="AT90" s="610"/>
      <c r="AU90" s="409" t="str">
        <f>IF(LEN(VLOOKUP(AA84,suvaha!$D$8:$H$158,3,FALSE))&lt;3,"",LEFT(RIGHT(VLOOKUP(AA84,suvaha!$D$8:$H$158,3,FALSE),3),1))</f>
        <v/>
      </c>
      <c r="AV90" s="411"/>
      <c r="AW90" s="409" t="str">
        <f>IF(LEN(VLOOKUP(AA84,suvaha!$D$8:$H$158,3,FALSE))&lt;2,"",LEFT(RIGHT(VLOOKUP(AA84,suvaha!$D$8:$H$158,3,FALSE),2),1))</f>
        <v/>
      </c>
      <c r="AX90" s="411"/>
      <c r="AY90" s="409" t="str">
        <f>IF(VLOOKUP(AA84,suvaha!$D$8:$H$85,3,FALSE)=0,"",IF(LEN(VLOOKUP(AA84,suvaha!$D$8:$H$158,3,FALSE))&lt;1,"",LEFT(RIGHT(VLOOKUP(AA84,suvaha!$D$8:$H$158,3,FALSE),1),1)))</f>
        <v/>
      </c>
      <c r="AZ90" s="619"/>
      <c r="BA90" s="423"/>
      <c r="BB90" s="417"/>
      <c r="BC90" s="417"/>
      <c r="BD90" s="417"/>
      <c r="BE90" s="417"/>
      <c r="BF90" s="417"/>
      <c r="BG90" s="417"/>
      <c r="BH90" s="417"/>
      <c r="BI90" s="417"/>
      <c r="BJ90" s="416"/>
      <c r="BK90" s="417"/>
      <c r="BL90" s="409" t="str">
        <f>IF(LEN(VLOOKUP(AA84,suvaha!$D$8:$H$158,5,FALSE))&lt;11,"",LEFT(RIGHT(VLOOKUP(AA84,suvaha!$D$8:$H$158,5,FALSE),11),1))</f>
        <v/>
      </c>
      <c r="BM90" s="211"/>
      <c r="BN90" s="409" t="str">
        <f>IF(LEN(VLOOKUP(AA84,suvaha!$D$8:$H$158,5,FALSE))&lt;10,"",LEFT(RIGHT(VLOOKUP(AA84,suvaha!$D$8:$H$158,5,FALSE),10),1))</f>
        <v/>
      </c>
      <c r="BO90" s="411"/>
      <c r="BP90" s="409" t="str">
        <f>IF(LEN(VLOOKUP(AA84,suvaha!$D$8:$H$158,5,FALSE))&lt;9,"",LEFT(RIGHT(VLOOKUP(AA84,suvaha!$D$8:$H$158,5,FALSE),9),1))</f>
        <v/>
      </c>
      <c r="BQ90" s="211"/>
      <c r="BR90" s="409" t="str">
        <f>IF(LEN(VLOOKUP(AA84,suvaha!$D$8:$H$158,5,FALSE))&lt;8,"",LEFT(RIGHT(VLOOKUP(AA84,suvaha!$D$8:$H$158,5,FALSE),8),1))</f>
        <v/>
      </c>
      <c r="BS90" s="411"/>
      <c r="BT90" s="409" t="str">
        <f>IF(LEN(VLOOKUP(AA84,suvaha!$D$8:$H$158,5,FALSE))&lt;7,"",LEFT(RIGHT(VLOOKUP(AA84,suvaha!$D$8:$H$158,5,FALSE),7),1))</f>
        <v/>
      </c>
      <c r="BU90" s="610"/>
      <c r="BV90" s="409" t="str">
        <f>IF(LEN(VLOOKUP(AA84,suvaha!$D$8:$H$158,5,FALSE))&lt;6,"",LEFT(RIGHT(VLOOKUP(AA84,suvaha!$D$8:$H$158,5,FALSE),6),1))</f>
        <v/>
      </c>
      <c r="BW90" s="411"/>
      <c r="BX90" s="409" t="str">
        <f>IF(LEN(VLOOKUP(AA84,suvaha!$D$8:$H$158,5,FALSE))&lt;5,"",LEFT(RIGHT(VLOOKUP(AA84,suvaha!$D$8:$H$158,5,FALSE),5),1))</f>
        <v/>
      </c>
      <c r="BY90" s="411"/>
      <c r="BZ90" s="409" t="str">
        <f>IF(LEN(VLOOKUP(AA84,suvaha!$D$8:$H$158,5,FALSE))&lt;4,"",LEFT(RIGHT(VLOOKUP(AA84,suvaha!$D$8:$H$158,5,FALSE),4),1))</f>
        <v/>
      </c>
      <c r="CA90" s="610"/>
      <c r="CB90" s="409" t="str">
        <f>IF(LEN(VLOOKUP(AA84,suvaha!$D$8:$H$158,5,FALSE))&lt;3,"",LEFT(RIGHT(VLOOKUP(AA84,suvaha!$D$8:$H$158,5,FALSE),3),1))</f>
        <v/>
      </c>
      <c r="CC90" s="411"/>
      <c r="CD90" s="409" t="str">
        <f>IF(LEN(VLOOKUP(AA84,suvaha!$D$8:$H$158,5,FALSE))&lt;2,"",LEFT(RIGHT(VLOOKUP(AA84,suvaha!$D$8:$H$158,5,FALSE),2),1))</f>
        <v/>
      </c>
      <c r="CE90" s="411"/>
      <c r="CF90" s="409" t="str">
        <f>IF(VLOOKUP(AA84,suvaha!$D$8:$H$85,5,FALSE)=0,"",IF(LEN(VLOOKUP(AA84,suvaha!$D$8:$H$158,5,FALSE))&lt;1,"",LEFT(RIGHT(VLOOKUP(AA84,suvaha!$D$8:$H$158,5,FALSE),1),1)))</f>
        <v/>
      </c>
      <c r="CG90" s="244"/>
    </row>
    <row r="91" spans="1:85" ht="3" customHeight="1">
      <c r="A91" s="173"/>
      <c r="B91" s="671"/>
      <c r="C91" s="671"/>
      <c r="D91" s="671"/>
      <c r="E91" s="669"/>
      <c r="F91" s="669"/>
      <c r="G91" s="654"/>
      <c r="H91" s="656"/>
      <c r="I91" s="656"/>
      <c r="J91" s="656"/>
      <c r="K91" s="656"/>
      <c r="L91" s="656"/>
      <c r="M91" s="656"/>
      <c r="N91" s="656"/>
      <c r="O91" s="656"/>
      <c r="P91" s="656"/>
      <c r="Q91" s="656"/>
      <c r="R91" s="656"/>
      <c r="S91" s="656"/>
      <c r="T91" s="656"/>
      <c r="U91" s="656"/>
      <c r="V91" s="656"/>
      <c r="W91" s="656"/>
      <c r="X91" s="656"/>
      <c r="Y91" s="656"/>
      <c r="Z91" s="656"/>
      <c r="AA91" s="658"/>
      <c r="AB91" s="658"/>
      <c r="AC91" s="658"/>
      <c r="AD91" s="637"/>
      <c r="AE91" s="637"/>
      <c r="AF91" s="637"/>
      <c r="AG91" s="637"/>
      <c r="AH91" s="637"/>
      <c r="AI91" s="637"/>
      <c r="AJ91" s="637"/>
      <c r="AK91" s="637"/>
      <c r="AL91" s="637"/>
      <c r="AM91" s="637"/>
      <c r="AN91" s="637"/>
      <c r="AO91" s="637"/>
      <c r="AP91" s="637"/>
      <c r="AQ91" s="637"/>
      <c r="AR91" s="637"/>
      <c r="AS91" s="637"/>
      <c r="AT91" s="637"/>
      <c r="AU91" s="637"/>
      <c r="AV91" s="637"/>
      <c r="AW91" s="637"/>
      <c r="AX91" s="637"/>
      <c r="AY91" s="637"/>
      <c r="AZ91" s="637"/>
      <c r="BA91" s="424"/>
      <c r="BB91" s="270"/>
      <c r="BC91" s="270"/>
      <c r="BD91" s="270"/>
      <c r="BE91" s="270"/>
      <c r="BF91" s="270"/>
      <c r="BG91" s="270"/>
      <c r="BH91" s="270"/>
      <c r="BI91" s="270"/>
      <c r="BJ91" s="418"/>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43"/>
    </row>
    <row r="92" spans="1:85" s="206" customFormat="1" ht="3" customHeight="1">
      <c r="A92" s="173"/>
      <c r="B92" s="671"/>
      <c r="C92" s="671"/>
      <c r="D92" s="671"/>
      <c r="E92" s="669" t="s">
        <v>778</v>
      </c>
      <c r="F92" s="669"/>
      <c r="G92" s="654"/>
      <c r="H92" s="656" t="str">
        <f>Index!C90</f>
        <v>Tovar (132, 133, 13X, 139) - /196, 19X/</v>
      </c>
      <c r="I92" s="656"/>
      <c r="J92" s="656"/>
      <c r="K92" s="656"/>
      <c r="L92" s="656"/>
      <c r="M92" s="656"/>
      <c r="N92" s="656"/>
      <c r="O92" s="656"/>
      <c r="P92" s="656"/>
      <c r="Q92" s="656"/>
      <c r="R92" s="656"/>
      <c r="S92" s="656"/>
      <c r="T92" s="656"/>
      <c r="U92" s="656"/>
      <c r="V92" s="656"/>
      <c r="W92" s="656"/>
      <c r="X92" s="656"/>
      <c r="Y92" s="656"/>
      <c r="Z92" s="656"/>
      <c r="AA92" s="658" t="s">
        <v>821</v>
      </c>
      <c r="AB92" s="658"/>
      <c r="AC92" s="658"/>
      <c r="AD92" s="617"/>
      <c r="AE92" s="617"/>
      <c r="AF92" s="617"/>
      <c r="AG92" s="617"/>
      <c r="AH92" s="617"/>
      <c r="AI92" s="617"/>
      <c r="AJ92" s="617"/>
      <c r="AK92" s="617"/>
      <c r="AL92" s="617"/>
      <c r="AM92" s="617"/>
      <c r="AN92" s="617"/>
      <c r="AO92" s="617"/>
      <c r="AP92" s="617"/>
      <c r="AQ92" s="617"/>
      <c r="AR92" s="617"/>
      <c r="AS92" s="617"/>
      <c r="AT92" s="617"/>
      <c r="AU92" s="617"/>
      <c r="AV92" s="617"/>
      <c r="AW92" s="617"/>
      <c r="AX92" s="617"/>
      <c r="AY92" s="617"/>
      <c r="AZ92" s="617"/>
      <c r="BA92" s="659"/>
      <c r="BB92" s="659"/>
      <c r="BC92" s="659"/>
      <c r="BD92" s="659"/>
      <c r="BE92" s="659"/>
      <c r="BF92" s="659"/>
      <c r="BG92" s="659"/>
      <c r="BH92" s="659"/>
      <c r="BI92" s="659"/>
      <c r="BJ92" s="659"/>
      <c r="BK92" s="659"/>
      <c r="BL92" s="659"/>
      <c r="BM92" s="659"/>
      <c r="BN92" s="659"/>
      <c r="BO92" s="659"/>
      <c r="BP92" s="659"/>
      <c r="BQ92" s="659"/>
      <c r="BR92" s="264"/>
      <c r="BS92" s="264"/>
      <c r="BT92" s="264"/>
      <c r="BU92" s="264"/>
      <c r="BV92" s="264"/>
      <c r="BW92" s="421"/>
      <c r="BX92" s="264"/>
      <c r="BY92" s="264"/>
      <c r="BZ92" s="264"/>
      <c r="CA92" s="264"/>
      <c r="CB92" s="264"/>
      <c r="CC92" s="264"/>
      <c r="CD92" s="264"/>
      <c r="CE92" s="264"/>
      <c r="CF92" s="264"/>
      <c r="CG92" s="241"/>
    </row>
    <row r="93" spans="1:85" s="206" customFormat="1" ht="3" customHeight="1">
      <c r="A93" s="173"/>
      <c r="B93" s="671"/>
      <c r="C93" s="671"/>
      <c r="D93" s="671"/>
      <c r="E93" s="669"/>
      <c r="F93" s="669"/>
      <c r="G93" s="654"/>
      <c r="H93" s="656"/>
      <c r="I93" s="656"/>
      <c r="J93" s="656"/>
      <c r="K93" s="656"/>
      <c r="L93" s="656"/>
      <c r="M93" s="656"/>
      <c r="N93" s="656"/>
      <c r="O93" s="656"/>
      <c r="P93" s="656"/>
      <c r="Q93" s="656"/>
      <c r="R93" s="656"/>
      <c r="S93" s="656"/>
      <c r="T93" s="656"/>
      <c r="U93" s="656"/>
      <c r="V93" s="656"/>
      <c r="W93" s="656"/>
      <c r="X93" s="656"/>
      <c r="Y93" s="656"/>
      <c r="Z93" s="656"/>
      <c r="AA93" s="658"/>
      <c r="AB93" s="658"/>
      <c r="AC93" s="658"/>
      <c r="AD93" s="618"/>
      <c r="AE93" s="612"/>
      <c r="AF93" s="612"/>
      <c r="AG93" s="612"/>
      <c r="AH93" s="412"/>
      <c r="AI93" s="613"/>
      <c r="AJ93" s="613"/>
      <c r="AK93" s="613"/>
      <c r="AL93" s="613"/>
      <c r="AM93" s="613"/>
      <c r="AN93" s="610"/>
      <c r="AO93" s="614"/>
      <c r="AP93" s="614"/>
      <c r="AQ93" s="614"/>
      <c r="AR93" s="614"/>
      <c r="AS93" s="614"/>
      <c r="AT93" s="610"/>
      <c r="AU93" s="614"/>
      <c r="AV93" s="614"/>
      <c r="AW93" s="614"/>
      <c r="AX93" s="614"/>
      <c r="AY93" s="614"/>
      <c r="AZ93" s="619"/>
      <c r="BA93" s="618"/>
      <c r="BB93" s="612"/>
      <c r="BC93" s="612"/>
      <c r="BD93" s="612"/>
      <c r="BE93" s="412"/>
      <c r="BF93" s="613"/>
      <c r="BG93" s="613"/>
      <c r="BH93" s="613"/>
      <c r="BI93" s="613"/>
      <c r="BJ93" s="613"/>
      <c r="BK93" s="610"/>
      <c r="BL93" s="614"/>
      <c r="BM93" s="614"/>
      <c r="BN93" s="614"/>
      <c r="BO93" s="614"/>
      <c r="BP93" s="614"/>
      <c r="BQ93" s="610"/>
      <c r="BR93" s="614"/>
      <c r="BS93" s="614"/>
      <c r="BT93" s="614"/>
      <c r="BU93" s="614"/>
      <c r="BV93" s="614"/>
      <c r="BW93" s="416"/>
      <c r="BX93" s="417"/>
      <c r="BY93" s="417"/>
      <c r="BZ93" s="417"/>
      <c r="CA93" s="417"/>
      <c r="CB93" s="417"/>
      <c r="CC93" s="417"/>
      <c r="CD93" s="417"/>
      <c r="CE93" s="417"/>
      <c r="CF93" s="417"/>
      <c r="CG93" s="242"/>
    </row>
    <row r="94" spans="1:85" ht="15" customHeight="1">
      <c r="A94" s="173"/>
      <c r="B94" s="671"/>
      <c r="C94" s="671"/>
      <c r="D94" s="671"/>
      <c r="E94" s="669"/>
      <c r="F94" s="669"/>
      <c r="G94" s="654"/>
      <c r="H94" s="656"/>
      <c r="I94" s="656"/>
      <c r="J94" s="656"/>
      <c r="K94" s="656"/>
      <c r="L94" s="656"/>
      <c r="M94" s="656"/>
      <c r="N94" s="656"/>
      <c r="O94" s="656"/>
      <c r="P94" s="656"/>
      <c r="Q94" s="656"/>
      <c r="R94" s="656"/>
      <c r="S94" s="656"/>
      <c r="T94" s="656"/>
      <c r="U94" s="656"/>
      <c r="V94" s="656"/>
      <c r="W94" s="656"/>
      <c r="X94" s="656"/>
      <c r="Y94" s="656"/>
      <c r="Z94" s="656"/>
      <c r="AA94" s="658"/>
      <c r="AB94" s="658"/>
      <c r="AC94" s="658"/>
      <c r="AD94" s="618"/>
      <c r="AE94" s="409" t="str">
        <f>IF(LEN(VLOOKUP(AA92,suvaha!$D$8:$H$158,2,FALSE))&lt;11,"",LEFT(RIGHT(VLOOKUP(AA92,suvaha!$D$8:$H$158,2,FALSE),11),1))</f>
        <v/>
      </c>
      <c r="AF94" s="211"/>
      <c r="AG94" s="409" t="str">
        <f>IF(LEN(VLOOKUP(AA92,suvaha!$D$8:$H$158,2,FALSE))&lt;10,"",LEFT(RIGHT(VLOOKUP(AA92,suvaha!$D$8:$H$158,2,FALSE),10),1))</f>
        <v/>
      </c>
      <c r="AH94" s="411"/>
      <c r="AI94" s="409" t="str">
        <f>IF(LEN(VLOOKUP(AA92,suvaha!$D$8:$H$158,2,FALSE))&lt;9,"",LEFT(RIGHT(VLOOKUP(AA92,suvaha!$D$8:$H$158,2,FALSE),9),1))</f>
        <v/>
      </c>
      <c r="AJ94" s="211"/>
      <c r="AK94" s="409" t="str">
        <f>IF(LEN(VLOOKUP(AA92,suvaha!$D$8:$H$158,2,FALSE))&lt;8,"",LEFT(RIGHT(VLOOKUP(AA92,suvaha!$D$8:$H$158,2,FALSE),8),1))</f>
        <v/>
      </c>
      <c r="AL94" s="411"/>
      <c r="AM94" s="409" t="str">
        <f>IF(LEN(VLOOKUP(AA92,suvaha!$D$8:$H$158,2,FALSE))&lt;7,"",LEFT(RIGHT(VLOOKUP(AA92,suvaha!$D$8:$H$158,2,FALSE),7),1))</f>
        <v/>
      </c>
      <c r="AN94" s="610"/>
      <c r="AO94" s="409" t="str">
        <f>IF(LEN(VLOOKUP(AA92,suvaha!$D$8:$H$158,2,FALSE))&lt;6,"",LEFT(RIGHT(VLOOKUP(AA92,suvaha!$D$8:$H$158,2,FALSE),6),1))</f>
        <v>2</v>
      </c>
      <c r="AP94" s="411"/>
      <c r="AQ94" s="409" t="str">
        <f>IF(LEN(VLOOKUP(AA92,suvaha!$D$8:$H$158,2,FALSE))&lt;5,"",LEFT(RIGHT(VLOOKUP(AA92,suvaha!$D$8:$H$158,2,FALSE),5),1))</f>
        <v>1</v>
      </c>
      <c r="AR94" s="411"/>
      <c r="AS94" s="409" t="str">
        <f>IF(LEN(VLOOKUP(AA92,suvaha!$D$8:$H$158,2,FALSE))&lt;4,"",LEFT(RIGHT(VLOOKUP(AA92,suvaha!$D$8:$H$158,2,FALSE),4),1))</f>
        <v>9</v>
      </c>
      <c r="AT94" s="610"/>
      <c r="AU94" s="409" t="str">
        <f>IF(LEN(VLOOKUP(AA92,suvaha!$D$8:$H$158,2,FALSE))&lt;3,"",LEFT(RIGHT(VLOOKUP(AA92,suvaha!$D$8:$H$158,2,FALSE),3),1))</f>
        <v>0</v>
      </c>
      <c r="AV94" s="411"/>
      <c r="AW94" s="409" t="str">
        <f>IF(LEN(VLOOKUP(AA92,suvaha!$D$8:$H$158,2,FALSE))&lt;2,"",LEFT(RIGHT(VLOOKUP(AA92,suvaha!$D$8:$H$158,2,FALSE),2),1))</f>
        <v>1</v>
      </c>
      <c r="AX94" s="411"/>
      <c r="AY94" s="409" t="str">
        <f>IF(VLOOKUP(AA92,suvaha!$D$8:$H$85,2,FALSE)=0,"",IF(LEN(VLOOKUP(AA92,suvaha!$D$8:$H$158,2,FALSE))&lt;1,"",LEFT(RIGHT(VLOOKUP(AA92,suvaha!$D$8:$H$158,2,FALSE),1),1)))</f>
        <v>4</v>
      </c>
      <c r="AZ94" s="619"/>
      <c r="BA94" s="618"/>
      <c r="BB94" s="409" t="str">
        <f>IF(LEN(VLOOKUP(AA92,suvaha!$D$8:$H$158,4,FALSE))&lt;11,"",LEFT(RIGHT(VLOOKUP(AA92,suvaha!$D$8:$H$158,4,FALSE),11),1))</f>
        <v/>
      </c>
      <c r="BC94" s="211"/>
      <c r="BD94" s="409" t="str">
        <f>IF(LEN(VLOOKUP(AA92,suvaha!$D$8:$H$158,4,FALSE))&lt;10,"",LEFT(RIGHT(VLOOKUP(AA92,suvaha!$D$8:$H$158,4,FALSE),10),1))</f>
        <v/>
      </c>
      <c r="BE94" s="411"/>
      <c r="BF94" s="409" t="str">
        <f>IF(LEN(VLOOKUP(AA92,suvaha!$D$8:$H$158,4,FALSE))&lt;9,"",LEFT(RIGHT(VLOOKUP(AA92,suvaha!$D$8:$H$158,4,FALSE),9),1))</f>
        <v/>
      </c>
      <c r="BG94" s="211"/>
      <c r="BH94" s="409" t="str">
        <f>IF(LEN(VLOOKUP(AA92,suvaha!$D$8:$H$158,4,FALSE))&lt;8,"",LEFT(RIGHT(VLOOKUP(AA92,suvaha!$D$8:$H$158,4,FALSE),8),1))</f>
        <v/>
      </c>
      <c r="BI94" s="411"/>
      <c r="BJ94" s="409" t="str">
        <f>IF(LEN(VLOOKUP(AA92,suvaha!$D$8:$H$158,4,FALSE))&lt;7,"",LEFT(RIGHT(VLOOKUP(AA92,suvaha!$D$8:$H$158,4,FALSE),7),1))</f>
        <v/>
      </c>
      <c r="BK94" s="610"/>
      <c r="BL94" s="409" t="str">
        <f>IF(LEN(VLOOKUP(AA92,suvaha!$D$8:$H$158,4,FALSE))&lt;6,"",LEFT(RIGHT(VLOOKUP(AA92,suvaha!$D$8:$H$158,4,FALSE),6),1))</f>
        <v>2</v>
      </c>
      <c r="BM94" s="411"/>
      <c r="BN94" s="409" t="str">
        <f>IF(LEN(VLOOKUP(AA92,suvaha!$D$8:$H$158,4,FALSE))&lt;5,"",LEFT(RIGHT(VLOOKUP(AA92,suvaha!$D$8:$H$158,4,FALSE),5),1))</f>
        <v>1</v>
      </c>
      <c r="BO94" s="411"/>
      <c r="BP94" s="409" t="str">
        <f>IF(LEN(VLOOKUP(AA92,suvaha!$D$8:$H$158,4,FALSE))&lt;4,"",LEFT(RIGHT(VLOOKUP(AA92,suvaha!$D$8:$H$158,4,FALSE),4),1))</f>
        <v>9</v>
      </c>
      <c r="BQ94" s="610"/>
      <c r="BR94" s="409" t="str">
        <f>IF(LEN(VLOOKUP(AA92,suvaha!$D$8:$H$158,4,FALSE))&lt;3,"",LEFT(RIGHT(VLOOKUP(AA92,suvaha!$D$8:$H$158,4,FALSE),3),1))</f>
        <v>0</v>
      </c>
      <c r="BS94" s="411"/>
      <c r="BT94" s="409" t="str">
        <f>IF(LEN(VLOOKUP(AA92,suvaha!$D$8:$H$158,4,FALSE))&lt;2,"",LEFT(RIGHT(VLOOKUP(AA92,suvaha!$D$8:$H$158,4,FALSE),2),1))</f>
        <v>1</v>
      </c>
      <c r="BU94" s="411"/>
      <c r="BV94" s="409" t="str">
        <f>IF(VLOOKUP(AA92,suvaha!$D$8:$H$85,4,FALSE)=0,"",IF(LEN(VLOOKUP(AA92,suvaha!$D$8:$H$158,4,FALSE))&lt;1,"",LEFT(RIGHT(VLOOKUP(AA92,suvaha!$D$8:$H$158,4,FALSE),1),1)))</f>
        <v>4</v>
      </c>
      <c r="BW94" s="416"/>
      <c r="BX94" s="417"/>
      <c r="BY94" s="417"/>
      <c r="BZ94" s="417"/>
      <c r="CA94" s="417"/>
      <c r="CB94" s="417"/>
      <c r="CC94" s="417"/>
      <c r="CD94" s="417"/>
      <c r="CE94" s="417"/>
      <c r="CF94" s="417"/>
      <c r="CG94" s="242"/>
    </row>
    <row r="95" spans="1:85" ht="2.25" customHeight="1">
      <c r="A95" s="173"/>
      <c r="B95" s="671"/>
      <c r="C95" s="671"/>
      <c r="D95" s="671"/>
      <c r="E95" s="669"/>
      <c r="F95" s="669"/>
      <c r="G95" s="654"/>
      <c r="H95" s="656"/>
      <c r="I95" s="656"/>
      <c r="J95" s="656"/>
      <c r="K95" s="656"/>
      <c r="L95" s="656"/>
      <c r="M95" s="656"/>
      <c r="N95" s="656"/>
      <c r="O95" s="656"/>
      <c r="P95" s="656"/>
      <c r="Q95" s="656"/>
      <c r="R95" s="656"/>
      <c r="S95" s="656"/>
      <c r="T95" s="656"/>
      <c r="U95" s="656"/>
      <c r="V95" s="656"/>
      <c r="W95" s="656"/>
      <c r="X95" s="656"/>
      <c r="Y95" s="656"/>
      <c r="Z95" s="656"/>
      <c r="AA95" s="658"/>
      <c r="AB95" s="658"/>
      <c r="AC95" s="658"/>
      <c r="AD95" s="637"/>
      <c r="AE95" s="637"/>
      <c r="AF95" s="637"/>
      <c r="AG95" s="637"/>
      <c r="AH95" s="637"/>
      <c r="AI95" s="637"/>
      <c r="AJ95" s="637"/>
      <c r="AK95" s="637"/>
      <c r="AL95" s="637"/>
      <c r="AM95" s="637"/>
      <c r="AN95" s="637"/>
      <c r="AO95" s="637"/>
      <c r="AP95" s="637"/>
      <c r="AQ95" s="637"/>
      <c r="AR95" s="637"/>
      <c r="AS95" s="637"/>
      <c r="AT95" s="637"/>
      <c r="AU95" s="637"/>
      <c r="AV95" s="637"/>
      <c r="AW95" s="637"/>
      <c r="AX95" s="637"/>
      <c r="AY95" s="637"/>
      <c r="AZ95" s="637"/>
      <c r="BA95" s="638"/>
      <c r="BB95" s="638"/>
      <c r="BC95" s="638"/>
      <c r="BD95" s="638"/>
      <c r="BE95" s="638"/>
      <c r="BF95" s="638"/>
      <c r="BG95" s="638"/>
      <c r="BH95" s="638"/>
      <c r="BI95" s="638"/>
      <c r="BJ95" s="638"/>
      <c r="BK95" s="638"/>
      <c r="BL95" s="638"/>
      <c r="BM95" s="638"/>
      <c r="BN95" s="638"/>
      <c r="BO95" s="638"/>
      <c r="BP95" s="638"/>
      <c r="BQ95" s="638"/>
      <c r="BR95" s="270"/>
      <c r="BS95" s="270"/>
      <c r="BT95" s="270"/>
      <c r="BU95" s="270"/>
      <c r="BV95" s="270"/>
      <c r="BW95" s="418"/>
      <c r="BX95" s="270"/>
      <c r="BY95" s="270"/>
      <c r="BZ95" s="270"/>
      <c r="CA95" s="270"/>
      <c r="CB95" s="270"/>
      <c r="CC95" s="270"/>
      <c r="CD95" s="270"/>
      <c r="CE95" s="270"/>
      <c r="CF95" s="270"/>
      <c r="CG95" s="243"/>
    </row>
    <row r="96" spans="1:85" ht="2.25" customHeight="1">
      <c r="A96" s="173"/>
      <c r="B96" s="671"/>
      <c r="C96" s="671"/>
      <c r="D96" s="671"/>
      <c r="E96" s="669"/>
      <c r="F96" s="669"/>
      <c r="G96" s="654"/>
      <c r="H96" s="656"/>
      <c r="I96" s="656"/>
      <c r="J96" s="656"/>
      <c r="K96" s="656"/>
      <c r="L96" s="656"/>
      <c r="M96" s="656"/>
      <c r="N96" s="656"/>
      <c r="O96" s="656"/>
      <c r="P96" s="656"/>
      <c r="Q96" s="656"/>
      <c r="R96" s="656"/>
      <c r="S96" s="656"/>
      <c r="T96" s="656"/>
      <c r="U96" s="656"/>
      <c r="V96" s="656"/>
      <c r="W96" s="656"/>
      <c r="X96" s="656"/>
      <c r="Y96" s="656"/>
      <c r="Z96" s="656"/>
      <c r="AA96" s="658"/>
      <c r="AB96" s="658"/>
      <c r="AC96" s="658"/>
      <c r="AD96" s="617"/>
      <c r="AE96" s="617"/>
      <c r="AF96" s="617"/>
      <c r="AG96" s="617"/>
      <c r="AH96" s="617"/>
      <c r="AI96" s="617"/>
      <c r="AJ96" s="617"/>
      <c r="AK96" s="617"/>
      <c r="AL96" s="617"/>
      <c r="AM96" s="617"/>
      <c r="AN96" s="617"/>
      <c r="AO96" s="617"/>
      <c r="AP96" s="617"/>
      <c r="AQ96" s="617"/>
      <c r="AR96" s="617"/>
      <c r="AS96" s="617"/>
      <c r="AT96" s="617"/>
      <c r="AU96" s="617"/>
      <c r="AV96" s="617"/>
      <c r="AW96" s="617"/>
      <c r="AX96" s="617"/>
      <c r="AY96" s="617"/>
      <c r="AZ96" s="617"/>
      <c r="BA96" s="422"/>
      <c r="BB96" s="264"/>
      <c r="BC96" s="264"/>
      <c r="BD96" s="264"/>
      <c r="BE96" s="264"/>
      <c r="BF96" s="264"/>
      <c r="BG96" s="264"/>
      <c r="BH96" s="264"/>
      <c r="BI96" s="264"/>
      <c r="BJ96" s="421"/>
      <c r="BK96" s="264"/>
      <c r="BL96" s="264"/>
      <c r="BM96" s="264"/>
      <c r="BN96" s="264"/>
      <c r="BO96" s="264"/>
      <c r="BP96" s="264"/>
      <c r="BQ96" s="264"/>
      <c r="BR96" s="264"/>
      <c r="BS96" s="264"/>
      <c r="BT96" s="264"/>
      <c r="BU96" s="264"/>
      <c r="BV96" s="264"/>
      <c r="BW96" s="264"/>
      <c r="BX96" s="264"/>
      <c r="BY96" s="264"/>
      <c r="BZ96" s="264"/>
      <c r="CA96" s="264"/>
      <c r="CB96" s="264"/>
      <c r="CC96" s="264"/>
      <c r="CD96" s="264"/>
      <c r="CE96" s="264"/>
      <c r="CF96" s="264"/>
      <c r="CG96" s="241"/>
    </row>
    <row r="97" spans="1:85" ht="2.25" customHeight="1">
      <c r="A97" s="173"/>
      <c r="B97" s="671"/>
      <c r="C97" s="671"/>
      <c r="D97" s="671"/>
      <c r="E97" s="669"/>
      <c r="F97" s="669"/>
      <c r="G97" s="654"/>
      <c r="H97" s="656"/>
      <c r="I97" s="656"/>
      <c r="J97" s="656"/>
      <c r="K97" s="656"/>
      <c r="L97" s="656"/>
      <c r="M97" s="656"/>
      <c r="N97" s="656"/>
      <c r="O97" s="656"/>
      <c r="P97" s="656"/>
      <c r="Q97" s="656"/>
      <c r="R97" s="656"/>
      <c r="S97" s="656"/>
      <c r="T97" s="656"/>
      <c r="U97" s="656"/>
      <c r="V97" s="656"/>
      <c r="W97" s="656"/>
      <c r="X97" s="656"/>
      <c r="Y97" s="656"/>
      <c r="Z97" s="656"/>
      <c r="AA97" s="658"/>
      <c r="AB97" s="658"/>
      <c r="AC97" s="658"/>
      <c r="AD97" s="618"/>
      <c r="AE97" s="612"/>
      <c r="AF97" s="612"/>
      <c r="AG97" s="612"/>
      <c r="AH97" s="412"/>
      <c r="AI97" s="613"/>
      <c r="AJ97" s="613"/>
      <c r="AK97" s="613"/>
      <c r="AL97" s="613"/>
      <c r="AM97" s="613"/>
      <c r="AN97" s="610"/>
      <c r="AO97" s="614"/>
      <c r="AP97" s="614"/>
      <c r="AQ97" s="614"/>
      <c r="AR97" s="614"/>
      <c r="AS97" s="614"/>
      <c r="AT97" s="610"/>
      <c r="AU97" s="614"/>
      <c r="AV97" s="614"/>
      <c r="AW97" s="614"/>
      <c r="AX97" s="614"/>
      <c r="AY97" s="614"/>
      <c r="AZ97" s="619"/>
      <c r="BA97" s="423"/>
      <c r="BB97" s="417"/>
      <c r="BC97" s="417"/>
      <c r="BD97" s="417"/>
      <c r="BE97" s="417"/>
      <c r="BF97" s="417"/>
      <c r="BG97" s="417"/>
      <c r="BH97" s="417"/>
      <c r="BI97" s="417"/>
      <c r="BJ97" s="416"/>
      <c r="BK97" s="417"/>
      <c r="BL97" s="612"/>
      <c r="BM97" s="612"/>
      <c r="BN97" s="612"/>
      <c r="BO97" s="412"/>
      <c r="BP97" s="613"/>
      <c r="BQ97" s="613"/>
      <c r="BR97" s="613"/>
      <c r="BS97" s="613"/>
      <c r="BT97" s="613"/>
      <c r="BU97" s="610"/>
      <c r="BV97" s="614"/>
      <c r="BW97" s="614"/>
      <c r="BX97" s="614"/>
      <c r="BY97" s="614"/>
      <c r="BZ97" s="614"/>
      <c r="CA97" s="610"/>
      <c r="CB97" s="614"/>
      <c r="CC97" s="614"/>
      <c r="CD97" s="614"/>
      <c r="CE97" s="614"/>
      <c r="CF97" s="614"/>
      <c r="CG97" s="244"/>
    </row>
    <row r="98" spans="1:85" ht="15" customHeight="1">
      <c r="A98" s="173"/>
      <c r="B98" s="671"/>
      <c r="C98" s="671"/>
      <c r="D98" s="671"/>
      <c r="E98" s="669"/>
      <c r="F98" s="669"/>
      <c r="G98" s="654"/>
      <c r="H98" s="656"/>
      <c r="I98" s="656"/>
      <c r="J98" s="656"/>
      <c r="K98" s="656"/>
      <c r="L98" s="656"/>
      <c r="M98" s="656"/>
      <c r="N98" s="656"/>
      <c r="O98" s="656"/>
      <c r="P98" s="656"/>
      <c r="Q98" s="656"/>
      <c r="R98" s="656"/>
      <c r="S98" s="656"/>
      <c r="T98" s="656"/>
      <c r="U98" s="656"/>
      <c r="V98" s="656"/>
      <c r="W98" s="656"/>
      <c r="X98" s="656"/>
      <c r="Y98" s="656"/>
      <c r="Z98" s="656"/>
      <c r="AA98" s="658"/>
      <c r="AB98" s="658"/>
      <c r="AC98" s="658"/>
      <c r="AD98" s="618"/>
      <c r="AE98" s="409" t="str">
        <f>IF(LEN(VLOOKUP(AA92,suvaha!$D$8:$H$158,3,FALSE))&lt;11,"",LEFT(RIGHT(VLOOKUP(AA92,suvaha!$D$8:$H$158,3,FALSE),11),1))</f>
        <v/>
      </c>
      <c r="AF98" s="211"/>
      <c r="AG98" s="409" t="str">
        <f>IF(LEN(VLOOKUP(AA92,suvaha!$D$8:$H$158,3,FALSE))&lt;10,"",LEFT(RIGHT(VLOOKUP(AA92,suvaha!$D$8:$H$158,3,FALSE),10),1))</f>
        <v/>
      </c>
      <c r="AH98" s="411"/>
      <c r="AI98" s="409" t="str">
        <f>IF(LEN(VLOOKUP(AA92,suvaha!$D$8:$H$158,3,FALSE))&lt;9,"",LEFT(RIGHT(VLOOKUP(AA92,suvaha!$D$8:$H$158,3,FALSE),9),1))</f>
        <v/>
      </c>
      <c r="AJ98" s="211"/>
      <c r="AK98" s="409" t="str">
        <f>IF(LEN(VLOOKUP(AA92,suvaha!$D$8:$H$158,3,FALSE))&lt;8,"",LEFT(RIGHT(VLOOKUP(AA92,suvaha!$D$8:$H$158,3,FALSE),8),1))</f>
        <v/>
      </c>
      <c r="AL98" s="411"/>
      <c r="AM98" s="409" t="str">
        <f>IF(LEN(VLOOKUP(AA92,suvaha!$D$8:$H$158,3,FALSE))&lt;7,"",LEFT(RIGHT(VLOOKUP(AA92,suvaha!$D$8:$H$158,3,FALSE),7),1))</f>
        <v/>
      </c>
      <c r="AN98" s="610"/>
      <c r="AO98" s="409" t="str">
        <f>IF(LEN(VLOOKUP(AA92,suvaha!$D$8:$H$158,3,FALSE))&lt;6,"",LEFT(RIGHT(VLOOKUP(AA92,suvaha!$D$8:$H$158,3,FALSE),6),1))</f>
        <v/>
      </c>
      <c r="AP98" s="411"/>
      <c r="AQ98" s="409" t="str">
        <f>IF(LEN(VLOOKUP(AA92,suvaha!$D$8:$H$158,3,FALSE))&lt;5,"",LEFT(RIGHT(VLOOKUP(AA92,suvaha!$D$8:$H$158,3,FALSE),5),1))</f>
        <v/>
      </c>
      <c r="AR98" s="411"/>
      <c r="AS98" s="409" t="str">
        <f>IF(LEN(VLOOKUP(AA92,suvaha!$D$8:$H$158,3,FALSE))&lt;4,"",LEFT(RIGHT(VLOOKUP(AA92,suvaha!$D$8:$H$158,3,FALSE),4),1))</f>
        <v/>
      </c>
      <c r="AT98" s="610"/>
      <c r="AU98" s="409" t="str">
        <f>IF(LEN(VLOOKUP(AA92,suvaha!$D$8:$H$158,3,FALSE))&lt;3,"",LEFT(RIGHT(VLOOKUP(AA92,suvaha!$D$8:$H$158,3,FALSE),3),1))</f>
        <v/>
      </c>
      <c r="AV98" s="411"/>
      <c r="AW98" s="409" t="str">
        <f>IF(LEN(VLOOKUP(AA92,suvaha!$D$8:$H$158,3,FALSE))&lt;2,"",LEFT(RIGHT(VLOOKUP(AA92,suvaha!$D$8:$H$158,3,FALSE),2),1))</f>
        <v/>
      </c>
      <c r="AX98" s="411"/>
      <c r="AY98" s="409" t="str">
        <f>IF(VLOOKUP(AA92,suvaha!$D$8:$H$85,3,FALSE)=0,"",IF(LEN(VLOOKUP(AA92,suvaha!$D$8:$H$158,3,FALSE))&lt;1,"",LEFT(RIGHT(VLOOKUP(AA92,suvaha!$D$8:$H$158,3,FALSE),1),1)))</f>
        <v/>
      </c>
      <c r="AZ98" s="619"/>
      <c r="BA98" s="423"/>
      <c r="BB98" s="417"/>
      <c r="BC98" s="417"/>
      <c r="BD98" s="417"/>
      <c r="BE98" s="417"/>
      <c r="BF98" s="417"/>
      <c r="BG98" s="417"/>
      <c r="BH98" s="417"/>
      <c r="BI98" s="417"/>
      <c r="BJ98" s="416"/>
      <c r="BK98" s="417"/>
      <c r="BL98" s="409" t="str">
        <f>IF(LEN(VLOOKUP(AA92,suvaha!$D$8:$H$158,5,FALSE))&lt;11,"",LEFT(RIGHT(VLOOKUP(AA92,suvaha!$D$8:$H$158,5,FALSE),11),1))</f>
        <v/>
      </c>
      <c r="BM98" s="211"/>
      <c r="BN98" s="409" t="str">
        <f>IF(LEN(VLOOKUP(AA92,suvaha!$D$8:$H$158,5,FALSE))&lt;10,"",LEFT(RIGHT(VLOOKUP(AA92,suvaha!$D$8:$H$158,5,FALSE),10),1))</f>
        <v/>
      </c>
      <c r="BO98" s="411"/>
      <c r="BP98" s="409" t="str">
        <f>IF(LEN(VLOOKUP(AA92,suvaha!$D$8:$H$158,5,FALSE))&lt;9,"",LEFT(RIGHT(VLOOKUP(AA92,suvaha!$D$8:$H$158,5,FALSE),9),1))</f>
        <v/>
      </c>
      <c r="BQ98" s="211"/>
      <c r="BR98" s="409" t="str">
        <f>IF(LEN(VLOOKUP(AA92,suvaha!$D$8:$H$158,5,FALSE))&lt;8,"",LEFT(RIGHT(VLOOKUP(AA92,suvaha!$D$8:$H$158,5,FALSE),8),1))</f>
        <v/>
      </c>
      <c r="BS98" s="411"/>
      <c r="BT98" s="409" t="str">
        <f>IF(LEN(VLOOKUP(AA92,suvaha!$D$8:$H$158,5,FALSE))&lt;7,"",LEFT(RIGHT(VLOOKUP(AA92,suvaha!$D$8:$H$158,5,FALSE),7),1))</f>
        <v/>
      </c>
      <c r="BU98" s="610"/>
      <c r="BV98" s="409" t="str">
        <f>IF(LEN(VLOOKUP(AA92,suvaha!$D$8:$H$158,5,FALSE))&lt;6,"",LEFT(RIGHT(VLOOKUP(AA92,suvaha!$D$8:$H$158,5,FALSE),6),1))</f>
        <v>2</v>
      </c>
      <c r="BW98" s="411"/>
      <c r="BX98" s="409" t="str">
        <f>IF(LEN(VLOOKUP(AA92,suvaha!$D$8:$H$158,5,FALSE))&lt;5,"",LEFT(RIGHT(VLOOKUP(AA92,suvaha!$D$8:$H$158,5,FALSE),5),1))</f>
        <v>0</v>
      </c>
      <c r="BY98" s="411"/>
      <c r="BZ98" s="409" t="str">
        <f>IF(LEN(VLOOKUP(AA92,suvaha!$D$8:$H$158,5,FALSE))&lt;4,"",LEFT(RIGHT(VLOOKUP(AA92,suvaha!$D$8:$H$158,5,FALSE),4),1))</f>
        <v>1</v>
      </c>
      <c r="CA98" s="610"/>
      <c r="CB98" s="409" t="str">
        <f>IF(LEN(VLOOKUP(AA92,suvaha!$D$8:$H$158,5,FALSE))&lt;3,"",LEFT(RIGHT(VLOOKUP(AA92,suvaha!$D$8:$H$158,5,FALSE),3),1))</f>
        <v>1</v>
      </c>
      <c r="CC98" s="411"/>
      <c r="CD98" s="409" t="str">
        <f>IF(LEN(VLOOKUP(AA92,suvaha!$D$8:$H$158,5,FALSE))&lt;2,"",LEFT(RIGHT(VLOOKUP(AA92,suvaha!$D$8:$H$158,5,FALSE),2),1))</f>
        <v>9</v>
      </c>
      <c r="CE98" s="411"/>
      <c r="CF98" s="409" t="str">
        <f>IF(VLOOKUP(AA92,suvaha!$D$8:$H$85,5,FALSE)=0,"",IF(LEN(VLOOKUP(AA92,suvaha!$D$8:$H$158,5,FALSE))&lt;1,"",LEFT(RIGHT(VLOOKUP(AA92,suvaha!$D$8:$H$158,5,FALSE),1),1)))</f>
        <v>3</v>
      </c>
      <c r="CG98" s="244"/>
    </row>
    <row r="99" spans="1:85" ht="3" customHeight="1">
      <c r="A99" s="173"/>
      <c r="B99" s="671"/>
      <c r="C99" s="671"/>
      <c r="D99" s="671"/>
      <c r="E99" s="669"/>
      <c r="F99" s="669"/>
      <c r="G99" s="654"/>
      <c r="H99" s="656"/>
      <c r="I99" s="656"/>
      <c r="J99" s="656"/>
      <c r="K99" s="656"/>
      <c r="L99" s="656"/>
      <c r="M99" s="656"/>
      <c r="N99" s="656"/>
      <c r="O99" s="656"/>
      <c r="P99" s="656"/>
      <c r="Q99" s="656"/>
      <c r="R99" s="656"/>
      <c r="S99" s="656"/>
      <c r="T99" s="656"/>
      <c r="U99" s="656"/>
      <c r="V99" s="656"/>
      <c r="W99" s="656"/>
      <c r="X99" s="656"/>
      <c r="Y99" s="656"/>
      <c r="Z99" s="656"/>
      <c r="AA99" s="658"/>
      <c r="AB99" s="658"/>
      <c r="AC99" s="658"/>
      <c r="AD99" s="637"/>
      <c r="AE99" s="637"/>
      <c r="AF99" s="637"/>
      <c r="AG99" s="637"/>
      <c r="AH99" s="637"/>
      <c r="AI99" s="637"/>
      <c r="AJ99" s="637"/>
      <c r="AK99" s="637"/>
      <c r="AL99" s="637"/>
      <c r="AM99" s="637"/>
      <c r="AN99" s="637"/>
      <c r="AO99" s="637"/>
      <c r="AP99" s="637"/>
      <c r="AQ99" s="637"/>
      <c r="AR99" s="637"/>
      <c r="AS99" s="637"/>
      <c r="AT99" s="637"/>
      <c r="AU99" s="637"/>
      <c r="AV99" s="637"/>
      <c r="AW99" s="637"/>
      <c r="AX99" s="637"/>
      <c r="AY99" s="637"/>
      <c r="AZ99" s="637"/>
      <c r="BA99" s="424"/>
      <c r="BB99" s="270"/>
      <c r="BC99" s="270"/>
      <c r="BD99" s="270"/>
      <c r="BE99" s="270"/>
      <c r="BF99" s="270"/>
      <c r="BG99" s="270"/>
      <c r="BH99" s="270"/>
      <c r="BI99" s="270"/>
      <c r="BJ99" s="418"/>
      <c r="BK99" s="270"/>
      <c r="BL99" s="270"/>
      <c r="BM99" s="270"/>
      <c r="BN99" s="270"/>
      <c r="BO99" s="270"/>
      <c r="BP99" s="270"/>
      <c r="BQ99" s="270"/>
      <c r="BR99" s="270"/>
      <c r="BS99" s="270"/>
      <c r="BT99" s="270"/>
      <c r="BU99" s="270"/>
      <c r="BV99" s="270"/>
      <c r="BW99" s="270"/>
      <c r="BX99" s="270"/>
      <c r="BY99" s="270"/>
      <c r="BZ99" s="270"/>
      <c r="CA99" s="270"/>
      <c r="CB99" s="270"/>
      <c r="CC99" s="270"/>
      <c r="CD99" s="270"/>
      <c r="CE99" s="270"/>
      <c r="CF99" s="270"/>
      <c r="CG99" s="243"/>
    </row>
    <row r="100" spans="1:85" s="206" customFormat="1" ht="3" customHeight="1">
      <c r="A100" s="173"/>
      <c r="B100" s="671"/>
      <c r="C100" s="671"/>
      <c r="D100" s="671"/>
      <c r="E100" s="669" t="s">
        <v>779</v>
      </c>
      <c r="F100" s="669"/>
      <c r="G100" s="654"/>
      <c r="H100" s="656" t="str">
        <f>Index!C91</f>
        <v>Poskytnuté preddavky na zásoby (314A) - /391A/</v>
      </c>
      <c r="I100" s="656"/>
      <c r="J100" s="656"/>
      <c r="K100" s="656"/>
      <c r="L100" s="656"/>
      <c r="M100" s="656"/>
      <c r="N100" s="656"/>
      <c r="O100" s="656"/>
      <c r="P100" s="656"/>
      <c r="Q100" s="656"/>
      <c r="R100" s="656"/>
      <c r="S100" s="656"/>
      <c r="T100" s="656"/>
      <c r="U100" s="656"/>
      <c r="V100" s="656"/>
      <c r="W100" s="656"/>
      <c r="X100" s="656"/>
      <c r="Y100" s="656"/>
      <c r="Z100" s="656"/>
      <c r="AA100" s="658" t="s">
        <v>822</v>
      </c>
      <c r="AB100" s="658"/>
      <c r="AC100" s="658"/>
      <c r="AD100" s="617"/>
      <c r="AE100" s="617"/>
      <c r="AF100" s="617"/>
      <c r="AG100" s="617"/>
      <c r="AH100" s="617"/>
      <c r="AI100" s="617"/>
      <c r="AJ100" s="617"/>
      <c r="AK100" s="617"/>
      <c r="AL100" s="617"/>
      <c r="AM100" s="617"/>
      <c r="AN100" s="617"/>
      <c r="AO100" s="617"/>
      <c r="AP100" s="617"/>
      <c r="AQ100" s="617"/>
      <c r="AR100" s="617"/>
      <c r="AS100" s="617"/>
      <c r="AT100" s="617"/>
      <c r="AU100" s="617"/>
      <c r="AV100" s="617"/>
      <c r="AW100" s="617"/>
      <c r="AX100" s="617"/>
      <c r="AY100" s="617"/>
      <c r="AZ100" s="617"/>
      <c r="BA100" s="659"/>
      <c r="BB100" s="659"/>
      <c r="BC100" s="659"/>
      <c r="BD100" s="659"/>
      <c r="BE100" s="659"/>
      <c r="BF100" s="659"/>
      <c r="BG100" s="659"/>
      <c r="BH100" s="659"/>
      <c r="BI100" s="659"/>
      <c r="BJ100" s="659"/>
      <c r="BK100" s="659"/>
      <c r="BL100" s="659"/>
      <c r="BM100" s="659"/>
      <c r="BN100" s="659"/>
      <c r="BO100" s="659"/>
      <c r="BP100" s="659"/>
      <c r="BQ100" s="659"/>
      <c r="BR100" s="264"/>
      <c r="BS100" s="264"/>
      <c r="BT100" s="264"/>
      <c r="BU100" s="264"/>
      <c r="BV100" s="264"/>
      <c r="BW100" s="421"/>
      <c r="BX100" s="264"/>
      <c r="BY100" s="264"/>
      <c r="BZ100" s="264"/>
      <c r="CA100" s="264"/>
      <c r="CB100" s="264"/>
      <c r="CC100" s="264"/>
      <c r="CD100" s="264"/>
      <c r="CE100" s="264"/>
      <c r="CF100" s="264"/>
      <c r="CG100" s="241"/>
    </row>
    <row r="101" spans="1:85" s="206" customFormat="1" ht="3" customHeight="1">
      <c r="A101" s="173"/>
      <c r="B101" s="671"/>
      <c r="C101" s="671"/>
      <c r="D101" s="671"/>
      <c r="E101" s="669"/>
      <c r="F101" s="669"/>
      <c r="G101" s="654"/>
      <c r="H101" s="656"/>
      <c r="I101" s="656"/>
      <c r="J101" s="656"/>
      <c r="K101" s="656"/>
      <c r="L101" s="656"/>
      <c r="M101" s="656"/>
      <c r="N101" s="656"/>
      <c r="O101" s="656"/>
      <c r="P101" s="656"/>
      <c r="Q101" s="656"/>
      <c r="R101" s="656"/>
      <c r="S101" s="656"/>
      <c r="T101" s="656"/>
      <c r="U101" s="656"/>
      <c r="V101" s="656"/>
      <c r="W101" s="656"/>
      <c r="X101" s="656"/>
      <c r="Y101" s="656"/>
      <c r="Z101" s="656"/>
      <c r="AA101" s="658"/>
      <c r="AB101" s="658"/>
      <c r="AC101" s="658"/>
      <c r="AD101" s="618"/>
      <c r="AE101" s="612"/>
      <c r="AF101" s="612"/>
      <c r="AG101" s="612"/>
      <c r="AH101" s="412"/>
      <c r="AI101" s="613"/>
      <c r="AJ101" s="613"/>
      <c r="AK101" s="613"/>
      <c r="AL101" s="613"/>
      <c r="AM101" s="613"/>
      <c r="AN101" s="610"/>
      <c r="AO101" s="614"/>
      <c r="AP101" s="614"/>
      <c r="AQ101" s="614"/>
      <c r="AR101" s="614"/>
      <c r="AS101" s="614"/>
      <c r="AT101" s="610"/>
      <c r="AU101" s="614"/>
      <c r="AV101" s="614"/>
      <c r="AW101" s="614"/>
      <c r="AX101" s="614"/>
      <c r="AY101" s="614"/>
      <c r="AZ101" s="619"/>
      <c r="BA101" s="618"/>
      <c r="BB101" s="612"/>
      <c r="BC101" s="612"/>
      <c r="BD101" s="612"/>
      <c r="BE101" s="412"/>
      <c r="BF101" s="613"/>
      <c r="BG101" s="613"/>
      <c r="BH101" s="613"/>
      <c r="BI101" s="613"/>
      <c r="BJ101" s="613"/>
      <c r="BK101" s="610"/>
      <c r="BL101" s="614"/>
      <c r="BM101" s="614"/>
      <c r="BN101" s="614"/>
      <c r="BO101" s="614"/>
      <c r="BP101" s="614"/>
      <c r="BQ101" s="610"/>
      <c r="BR101" s="614"/>
      <c r="BS101" s="614"/>
      <c r="BT101" s="614"/>
      <c r="BU101" s="614"/>
      <c r="BV101" s="614"/>
      <c r="BW101" s="416"/>
      <c r="BX101" s="417"/>
      <c r="BY101" s="417"/>
      <c r="BZ101" s="417"/>
      <c r="CA101" s="417"/>
      <c r="CB101" s="417"/>
      <c r="CC101" s="417"/>
      <c r="CD101" s="417"/>
      <c r="CE101" s="417"/>
      <c r="CF101" s="417"/>
      <c r="CG101" s="242"/>
    </row>
    <row r="102" spans="1:85" ht="15" customHeight="1">
      <c r="A102" s="173"/>
      <c r="B102" s="671"/>
      <c r="C102" s="671"/>
      <c r="D102" s="671"/>
      <c r="E102" s="669"/>
      <c r="F102" s="669"/>
      <c r="G102" s="654"/>
      <c r="H102" s="656"/>
      <c r="I102" s="656"/>
      <c r="J102" s="656"/>
      <c r="K102" s="656"/>
      <c r="L102" s="656"/>
      <c r="M102" s="656"/>
      <c r="N102" s="656"/>
      <c r="O102" s="656"/>
      <c r="P102" s="656"/>
      <c r="Q102" s="656"/>
      <c r="R102" s="656"/>
      <c r="S102" s="656"/>
      <c r="T102" s="656"/>
      <c r="U102" s="656"/>
      <c r="V102" s="656"/>
      <c r="W102" s="656"/>
      <c r="X102" s="656"/>
      <c r="Y102" s="656"/>
      <c r="Z102" s="656"/>
      <c r="AA102" s="658"/>
      <c r="AB102" s="658"/>
      <c r="AC102" s="658"/>
      <c r="AD102" s="618"/>
      <c r="AE102" s="409" t="str">
        <f>IF(LEN(VLOOKUP(AA100,suvaha!$D$8:$H$158,2,FALSE))&lt;11,"",LEFT(RIGHT(VLOOKUP(AA100,suvaha!$D$8:$H$158,2,FALSE),11),1))</f>
        <v/>
      </c>
      <c r="AF102" s="211"/>
      <c r="AG102" s="409" t="str">
        <f>IF(LEN(VLOOKUP(AA100,suvaha!$D$8:$H$158,2,FALSE))&lt;10,"",LEFT(RIGHT(VLOOKUP(AA100,suvaha!$D$8:$H$158,2,FALSE),10),1))</f>
        <v/>
      </c>
      <c r="AH102" s="411"/>
      <c r="AI102" s="409" t="str">
        <f>IF(LEN(VLOOKUP(AA100,suvaha!$D$8:$H$158,2,FALSE))&lt;9,"",LEFT(RIGHT(VLOOKUP(AA100,suvaha!$D$8:$H$158,2,FALSE),9),1))</f>
        <v/>
      </c>
      <c r="AJ102" s="211"/>
      <c r="AK102" s="409" t="str">
        <f>IF(LEN(VLOOKUP(AA100,suvaha!$D$8:$H$158,2,FALSE))&lt;8,"",LEFT(RIGHT(VLOOKUP(AA100,suvaha!$D$8:$H$158,2,FALSE),8),1))</f>
        <v/>
      </c>
      <c r="AL102" s="411"/>
      <c r="AM102" s="409" t="str">
        <f>IF(LEN(VLOOKUP(AA100,suvaha!$D$8:$H$158,2,FALSE))&lt;7,"",LEFT(RIGHT(VLOOKUP(AA100,suvaha!$D$8:$H$158,2,FALSE),7),1))</f>
        <v/>
      </c>
      <c r="AN102" s="610"/>
      <c r="AO102" s="409" t="str">
        <f>IF(LEN(VLOOKUP(AA100,suvaha!$D$8:$H$158,2,FALSE))&lt;6,"",LEFT(RIGHT(VLOOKUP(AA100,suvaha!$D$8:$H$158,2,FALSE),6),1))</f>
        <v/>
      </c>
      <c r="AP102" s="411"/>
      <c r="AQ102" s="409" t="str">
        <f>IF(LEN(VLOOKUP(AA100,suvaha!$D$8:$H$158,2,FALSE))&lt;5,"",LEFT(RIGHT(VLOOKUP(AA100,suvaha!$D$8:$H$158,2,FALSE),5),1))</f>
        <v>3</v>
      </c>
      <c r="AR102" s="411"/>
      <c r="AS102" s="409" t="str">
        <f>IF(LEN(VLOOKUP(AA100,suvaha!$D$8:$H$158,2,FALSE))&lt;4,"",LEFT(RIGHT(VLOOKUP(AA100,suvaha!$D$8:$H$158,2,FALSE),4),1))</f>
        <v>3</v>
      </c>
      <c r="AT102" s="610"/>
      <c r="AU102" s="409" t="str">
        <f>IF(LEN(VLOOKUP(AA100,suvaha!$D$8:$H$158,2,FALSE))&lt;3,"",LEFT(RIGHT(VLOOKUP(AA100,suvaha!$D$8:$H$158,2,FALSE),3),1))</f>
        <v>6</v>
      </c>
      <c r="AV102" s="411"/>
      <c r="AW102" s="409" t="str">
        <f>IF(LEN(VLOOKUP(AA100,suvaha!$D$8:$H$158,2,FALSE))&lt;2,"",LEFT(RIGHT(VLOOKUP(AA100,suvaha!$D$8:$H$158,2,FALSE),2),1))</f>
        <v>0</v>
      </c>
      <c r="AX102" s="411"/>
      <c r="AY102" s="409" t="str">
        <f>IF(VLOOKUP(AA100,suvaha!$D$8:$H$85,2,FALSE)=0,"",IF(LEN(VLOOKUP(AA100,suvaha!$D$8:$H$158,2,FALSE))&lt;1,"",LEFT(RIGHT(VLOOKUP(AA100,suvaha!$D$8:$H$158,2,FALSE),1),1)))</f>
        <v>2</v>
      </c>
      <c r="AZ102" s="619"/>
      <c r="BA102" s="618"/>
      <c r="BB102" s="409" t="str">
        <f>IF(LEN(VLOOKUP(AA100,suvaha!$D$8:$H$158,4,FALSE))&lt;11,"",LEFT(RIGHT(VLOOKUP(AA100,suvaha!$D$8:$H$158,4,FALSE),11),1))</f>
        <v/>
      </c>
      <c r="BC102" s="211"/>
      <c r="BD102" s="409" t="str">
        <f>IF(LEN(VLOOKUP(AA100,suvaha!$D$8:$H$158,4,FALSE))&lt;10,"",LEFT(RIGHT(VLOOKUP(AA100,suvaha!$D$8:$H$158,4,FALSE),10),1))</f>
        <v/>
      </c>
      <c r="BE102" s="411"/>
      <c r="BF102" s="409" t="str">
        <f>IF(LEN(VLOOKUP(AA100,suvaha!$D$8:$H$158,4,FALSE))&lt;9,"",LEFT(RIGHT(VLOOKUP(AA100,suvaha!$D$8:$H$158,4,FALSE),9),1))</f>
        <v/>
      </c>
      <c r="BG102" s="211"/>
      <c r="BH102" s="409" t="str">
        <f>IF(LEN(VLOOKUP(AA100,suvaha!$D$8:$H$158,4,FALSE))&lt;8,"",LEFT(RIGHT(VLOOKUP(AA100,suvaha!$D$8:$H$158,4,FALSE),8),1))</f>
        <v/>
      </c>
      <c r="BI102" s="411"/>
      <c r="BJ102" s="409" t="str">
        <f>IF(LEN(VLOOKUP(AA100,suvaha!$D$8:$H$158,4,FALSE))&lt;7,"",LEFT(RIGHT(VLOOKUP(AA100,suvaha!$D$8:$H$158,4,FALSE),7),1))</f>
        <v/>
      </c>
      <c r="BK102" s="610"/>
      <c r="BL102" s="409" t="str">
        <f>IF(LEN(VLOOKUP(AA100,suvaha!$D$8:$H$158,4,FALSE))&lt;6,"",LEFT(RIGHT(VLOOKUP(AA100,suvaha!$D$8:$H$158,4,FALSE),6),1))</f>
        <v/>
      </c>
      <c r="BM102" s="411"/>
      <c r="BN102" s="409" t="str">
        <f>IF(LEN(VLOOKUP(AA100,suvaha!$D$8:$H$158,4,FALSE))&lt;5,"",LEFT(RIGHT(VLOOKUP(AA100,suvaha!$D$8:$H$158,4,FALSE),5),1))</f>
        <v>3</v>
      </c>
      <c r="BO102" s="411"/>
      <c r="BP102" s="409" t="str">
        <f>IF(LEN(VLOOKUP(AA100,suvaha!$D$8:$H$158,4,FALSE))&lt;4,"",LEFT(RIGHT(VLOOKUP(AA100,suvaha!$D$8:$H$158,4,FALSE),4),1))</f>
        <v>3</v>
      </c>
      <c r="BQ102" s="610"/>
      <c r="BR102" s="409" t="str">
        <f>IF(LEN(VLOOKUP(AA100,suvaha!$D$8:$H$158,4,FALSE))&lt;3,"",LEFT(RIGHT(VLOOKUP(AA100,suvaha!$D$8:$H$158,4,FALSE),3),1))</f>
        <v>6</v>
      </c>
      <c r="BS102" s="411"/>
      <c r="BT102" s="409" t="str">
        <f>IF(LEN(VLOOKUP(AA100,suvaha!$D$8:$H$158,4,FALSE))&lt;2,"",LEFT(RIGHT(VLOOKUP(AA100,suvaha!$D$8:$H$158,4,FALSE),2),1))</f>
        <v>0</v>
      </c>
      <c r="BU102" s="411"/>
      <c r="BV102" s="409" t="str">
        <f>IF(VLOOKUP(AA100,suvaha!$D$8:$H$85,4,FALSE)=0,"",IF(LEN(VLOOKUP(AA100,suvaha!$D$8:$H$158,4,FALSE))&lt;1,"",LEFT(RIGHT(VLOOKUP(AA100,suvaha!$D$8:$H$158,4,FALSE),1),1)))</f>
        <v>2</v>
      </c>
      <c r="BW102" s="416"/>
      <c r="BX102" s="417"/>
      <c r="BY102" s="417"/>
      <c r="BZ102" s="417"/>
      <c r="CA102" s="417"/>
      <c r="CB102" s="417"/>
      <c r="CC102" s="417"/>
      <c r="CD102" s="417"/>
      <c r="CE102" s="417"/>
      <c r="CF102" s="417"/>
      <c r="CG102" s="242"/>
    </row>
    <row r="103" spans="1:85" ht="3" customHeight="1">
      <c r="A103" s="173"/>
      <c r="B103" s="671"/>
      <c r="C103" s="671"/>
      <c r="D103" s="671"/>
      <c r="E103" s="669"/>
      <c r="F103" s="669"/>
      <c r="G103" s="654"/>
      <c r="H103" s="656"/>
      <c r="I103" s="656"/>
      <c r="J103" s="656"/>
      <c r="K103" s="656"/>
      <c r="L103" s="656"/>
      <c r="M103" s="656"/>
      <c r="N103" s="656"/>
      <c r="O103" s="656"/>
      <c r="P103" s="656"/>
      <c r="Q103" s="656"/>
      <c r="R103" s="656"/>
      <c r="S103" s="656"/>
      <c r="T103" s="656"/>
      <c r="U103" s="656"/>
      <c r="V103" s="656"/>
      <c r="W103" s="656"/>
      <c r="X103" s="656"/>
      <c r="Y103" s="656"/>
      <c r="Z103" s="656"/>
      <c r="AA103" s="658"/>
      <c r="AB103" s="658"/>
      <c r="AC103" s="658"/>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7"/>
      <c r="AZ103" s="637"/>
      <c r="BA103" s="638"/>
      <c r="BB103" s="638"/>
      <c r="BC103" s="638"/>
      <c r="BD103" s="638"/>
      <c r="BE103" s="638"/>
      <c r="BF103" s="638"/>
      <c r="BG103" s="638"/>
      <c r="BH103" s="638"/>
      <c r="BI103" s="638"/>
      <c r="BJ103" s="638"/>
      <c r="BK103" s="638"/>
      <c r="BL103" s="638"/>
      <c r="BM103" s="638"/>
      <c r="BN103" s="638"/>
      <c r="BO103" s="638"/>
      <c r="BP103" s="638"/>
      <c r="BQ103" s="638"/>
      <c r="BR103" s="270"/>
      <c r="BS103" s="270"/>
      <c r="BT103" s="270"/>
      <c r="BU103" s="270"/>
      <c r="BV103" s="270"/>
      <c r="BW103" s="418"/>
      <c r="BX103" s="270"/>
      <c r="BY103" s="270"/>
      <c r="BZ103" s="270"/>
      <c r="CA103" s="270"/>
      <c r="CB103" s="270"/>
      <c r="CC103" s="270"/>
      <c r="CD103" s="270"/>
      <c r="CE103" s="270"/>
      <c r="CF103" s="270"/>
      <c r="CG103" s="243"/>
    </row>
    <row r="104" spans="1:85" ht="3" customHeight="1">
      <c r="A104" s="173"/>
      <c r="B104" s="671"/>
      <c r="C104" s="671"/>
      <c r="D104" s="671"/>
      <c r="E104" s="669"/>
      <c r="F104" s="669"/>
      <c r="G104" s="654"/>
      <c r="H104" s="656"/>
      <c r="I104" s="656"/>
      <c r="J104" s="656"/>
      <c r="K104" s="656"/>
      <c r="L104" s="656"/>
      <c r="M104" s="656"/>
      <c r="N104" s="656"/>
      <c r="O104" s="656"/>
      <c r="P104" s="656"/>
      <c r="Q104" s="656"/>
      <c r="R104" s="656"/>
      <c r="S104" s="656"/>
      <c r="T104" s="656"/>
      <c r="U104" s="656"/>
      <c r="V104" s="656"/>
      <c r="W104" s="656"/>
      <c r="X104" s="656"/>
      <c r="Y104" s="656"/>
      <c r="Z104" s="656"/>
      <c r="AA104" s="658"/>
      <c r="AB104" s="658"/>
      <c r="AC104" s="658"/>
      <c r="AD104" s="617"/>
      <c r="AE104" s="617"/>
      <c r="AF104" s="617"/>
      <c r="AG104" s="617"/>
      <c r="AH104" s="617"/>
      <c r="AI104" s="617"/>
      <c r="AJ104" s="617"/>
      <c r="AK104" s="617"/>
      <c r="AL104" s="617"/>
      <c r="AM104" s="617"/>
      <c r="AN104" s="617"/>
      <c r="AO104" s="617"/>
      <c r="AP104" s="617"/>
      <c r="AQ104" s="617"/>
      <c r="AR104" s="617"/>
      <c r="AS104" s="617"/>
      <c r="AT104" s="617"/>
      <c r="AU104" s="617"/>
      <c r="AV104" s="617"/>
      <c r="AW104" s="617"/>
      <c r="AX104" s="617"/>
      <c r="AY104" s="617"/>
      <c r="AZ104" s="617"/>
      <c r="BA104" s="422"/>
      <c r="BB104" s="264"/>
      <c r="BC104" s="264"/>
      <c r="BD104" s="264"/>
      <c r="BE104" s="264"/>
      <c r="BF104" s="264"/>
      <c r="BG104" s="264"/>
      <c r="BH104" s="264"/>
      <c r="BI104" s="264"/>
      <c r="BJ104" s="421"/>
      <c r="BK104" s="264"/>
      <c r="BL104" s="264"/>
      <c r="BM104" s="264"/>
      <c r="BN104" s="264"/>
      <c r="BO104" s="264"/>
      <c r="BP104" s="264"/>
      <c r="BQ104" s="264"/>
      <c r="BR104" s="264"/>
      <c r="BS104" s="264"/>
      <c r="BT104" s="264"/>
      <c r="BU104" s="264"/>
      <c r="BV104" s="264"/>
      <c r="BW104" s="264"/>
      <c r="BX104" s="264"/>
      <c r="BY104" s="264"/>
      <c r="BZ104" s="264"/>
      <c r="CA104" s="264"/>
      <c r="CB104" s="264"/>
      <c r="CC104" s="264"/>
      <c r="CD104" s="264"/>
      <c r="CE104" s="264"/>
      <c r="CF104" s="264"/>
      <c r="CG104" s="241"/>
    </row>
    <row r="105" spans="1:85" ht="3" customHeight="1">
      <c r="A105" s="173"/>
      <c r="B105" s="671"/>
      <c r="C105" s="671"/>
      <c r="D105" s="671"/>
      <c r="E105" s="669"/>
      <c r="F105" s="669"/>
      <c r="G105" s="654"/>
      <c r="H105" s="656"/>
      <c r="I105" s="656"/>
      <c r="J105" s="656"/>
      <c r="K105" s="656"/>
      <c r="L105" s="656"/>
      <c r="M105" s="656"/>
      <c r="N105" s="656"/>
      <c r="O105" s="656"/>
      <c r="P105" s="656"/>
      <c r="Q105" s="656"/>
      <c r="R105" s="656"/>
      <c r="S105" s="656"/>
      <c r="T105" s="656"/>
      <c r="U105" s="656"/>
      <c r="V105" s="656"/>
      <c r="W105" s="656"/>
      <c r="X105" s="656"/>
      <c r="Y105" s="656"/>
      <c r="Z105" s="656"/>
      <c r="AA105" s="658"/>
      <c r="AB105" s="658"/>
      <c r="AC105" s="658"/>
      <c r="AD105" s="618"/>
      <c r="AE105" s="612"/>
      <c r="AF105" s="612"/>
      <c r="AG105" s="612"/>
      <c r="AH105" s="412"/>
      <c r="AI105" s="613"/>
      <c r="AJ105" s="613"/>
      <c r="AK105" s="613"/>
      <c r="AL105" s="613"/>
      <c r="AM105" s="613"/>
      <c r="AN105" s="610"/>
      <c r="AO105" s="614"/>
      <c r="AP105" s="614"/>
      <c r="AQ105" s="614"/>
      <c r="AR105" s="614"/>
      <c r="AS105" s="614"/>
      <c r="AT105" s="610"/>
      <c r="AU105" s="614"/>
      <c r="AV105" s="614"/>
      <c r="AW105" s="614"/>
      <c r="AX105" s="614"/>
      <c r="AY105" s="614"/>
      <c r="AZ105" s="619"/>
      <c r="BA105" s="423"/>
      <c r="BB105" s="417"/>
      <c r="BC105" s="417"/>
      <c r="BD105" s="417"/>
      <c r="BE105" s="417"/>
      <c r="BF105" s="417"/>
      <c r="BG105" s="417"/>
      <c r="BH105" s="417"/>
      <c r="BI105" s="417"/>
      <c r="BJ105" s="416"/>
      <c r="BK105" s="417"/>
      <c r="BL105" s="612"/>
      <c r="BM105" s="612"/>
      <c r="BN105" s="612"/>
      <c r="BO105" s="412"/>
      <c r="BP105" s="613"/>
      <c r="BQ105" s="613"/>
      <c r="BR105" s="613"/>
      <c r="BS105" s="613"/>
      <c r="BT105" s="613"/>
      <c r="BU105" s="610"/>
      <c r="BV105" s="614"/>
      <c r="BW105" s="614"/>
      <c r="BX105" s="614"/>
      <c r="BY105" s="614"/>
      <c r="BZ105" s="614"/>
      <c r="CA105" s="610"/>
      <c r="CB105" s="614"/>
      <c r="CC105" s="614"/>
      <c r="CD105" s="614"/>
      <c r="CE105" s="614"/>
      <c r="CF105" s="614"/>
      <c r="CG105" s="244"/>
    </row>
    <row r="106" spans="1:85" ht="15" customHeight="1">
      <c r="A106" s="173"/>
      <c r="B106" s="671"/>
      <c r="C106" s="671"/>
      <c r="D106" s="671"/>
      <c r="E106" s="669"/>
      <c r="F106" s="669"/>
      <c r="G106" s="654"/>
      <c r="H106" s="656"/>
      <c r="I106" s="656"/>
      <c r="J106" s="656"/>
      <c r="K106" s="656"/>
      <c r="L106" s="656"/>
      <c r="M106" s="656"/>
      <c r="N106" s="656"/>
      <c r="O106" s="656"/>
      <c r="P106" s="656"/>
      <c r="Q106" s="656"/>
      <c r="R106" s="656"/>
      <c r="S106" s="656"/>
      <c r="T106" s="656"/>
      <c r="U106" s="656"/>
      <c r="V106" s="656"/>
      <c r="W106" s="656"/>
      <c r="X106" s="656"/>
      <c r="Y106" s="656"/>
      <c r="Z106" s="656"/>
      <c r="AA106" s="658"/>
      <c r="AB106" s="658"/>
      <c r="AC106" s="658"/>
      <c r="AD106" s="618"/>
      <c r="AE106" s="409" t="str">
        <f>IF(LEN(VLOOKUP(AA100,suvaha!$D$8:$H$158,3,FALSE))&lt;11,"",LEFT(RIGHT(VLOOKUP(AA100,suvaha!$D$8:$H$158,3,FALSE),11),1))</f>
        <v/>
      </c>
      <c r="AF106" s="211"/>
      <c r="AG106" s="409" t="str">
        <f>IF(LEN(VLOOKUP(AA100,suvaha!$D$8:$H$158,3,FALSE))&lt;10,"",LEFT(RIGHT(VLOOKUP(AA100,suvaha!$D$8:$H$158,3,FALSE),10),1))</f>
        <v/>
      </c>
      <c r="AH106" s="411"/>
      <c r="AI106" s="409" t="str">
        <f>IF(LEN(VLOOKUP(AA100,suvaha!$D$8:$H$158,3,FALSE))&lt;9,"",LEFT(RIGHT(VLOOKUP(AA100,suvaha!$D$8:$H$158,3,FALSE),9),1))</f>
        <v/>
      </c>
      <c r="AJ106" s="211"/>
      <c r="AK106" s="409" t="str">
        <f>IF(LEN(VLOOKUP(AA100,suvaha!$D$8:$H$158,3,FALSE))&lt;8,"",LEFT(RIGHT(VLOOKUP(AA100,suvaha!$D$8:$H$158,3,FALSE),8),1))</f>
        <v/>
      </c>
      <c r="AL106" s="411"/>
      <c r="AM106" s="409" t="str">
        <f>IF(LEN(VLOOKUP(AA100,suvaha!$D$8:$H$158,3,FALSE))&lt;7,"",LEFT(RIGHT(VLOOKUP(AA100,suvaha!$D$8:$H$158,3,FALSE),7),1))</f>
        <v/>
      </c>
      <c r="AN106" s="610"/>
      <c r="AO106" s="409" t="str">
        <f>IF(LEN(VLOOKUP(AA100,suvaha!$D$8:$H$158,3,FALSE))&lt;6,"",LEFT(RIGHT(VLOOKUP(AA100,suvaha!$D$8:$H$158,3,FALSE),6),1))</f>
        <v/>
      </c>
      <c r="AP106" s="411"/>
      <c r="AQ106" s="409" t="str">
        <f>IF(LEN(VLOOKUP(AA100,suvaha!$D$8:$H$158,3,FALSE))&lt;5,"",LEFT(RIGHT(VLOOKUP(AA100,suvaha!$D$8:$H$158,3,FALSE),5),1))</f>
        <v/>
      </c>
      <c r="AR106" s="411"/>
      <c r="AS106" s="409" t="str">
        <f>IF(LEN(VLOOKUP(AA100,suvaha!$D$8:$H$158,3,FALSE))&lt;4,"",LEFT(RIGHT(VLOOKUP(AA100,suvaha!$D$8:$H$158,3,FALSE),4),1))</f>
        <v/>
      </c>
      <c r="AT106" s="610"/>
      <c r="AU106" s="409" t="str">
        <f>IF(LEN(VLOOKUP(AA100,suvaha!$D$8:$H$158,3,FALSE))&lt;3,"",LEFT(RIGHT(VLOOKUP(AA100,suvaha!$D$8:$H$158,3,FALSE),3),1))</f>
        <v/>
      </c>
      <c r="AV106" s="411"/>
      <c r="AW106" s="409" t="str">
        <f>IF(LEN(VLOOKUP(AA100,suvaha!$D$8:$H$158,3,FALSE))&lt;2,"",LEFT(RIGHT(VLOOKUP(AA100,suvaha!$D$8:$H$158,3,FALSE),2),1))</f>
        <v/>
      </c>
      <c r="AX106" s="411"/>
      <c r="AY106" s="409" t="str">
        <f>IF(VLOOKUP(AA100,suvaha!$D$8:$H$85,3,FALSE)=0,"",IF(LEN(VLOOKUP(AA100,suvaha!$D$8:$H$158,3,FALSE))&lt;1,"",LEFT(RIGHT(VLOOKUP(AA100,suvaha!$D$8:$H$158,3,FALSE),1),1)))</f>
        <v/>
      </c>
      <c r="AZ106" s="619"/>
      <c r="BA106" s="423"/>
      <c r="BB106" s="417"/>
      <c r="BC106" s="417"/>
      <c r="BD106" s="417"/>
      <c r="BE106" s="417"/>
      <c r="BF106" s="417"/>
      <c r="BG106" s="417"/>
      <c r="BH106" s="417"/>
      <c r="BI106" s="417"/>
      <c r="BJ106" s="416"/>
      <c r="BK106" s="417"/>
      <c r="BL106" s="409" t="str">
        <f>IF(LEN(VLOOKUP(AA100,suvaha!$D$8:$H$158,5,FALSE))&lt;11,"",LEFT(RIGHT(VLOOKUP(AA100,suvaha!$D$8:$H$158,5,FALSE),11),1))</f>
        <v/>
      </c>
      <c r="BM106" s="211"/>
      <c r="BN106" s="409" t="str">
        <f>IF(LEN(VLOOKUP(AA100,suvaha!$D$8:$H$158,5,FALSE))&lt;10,"",LEFT(RIGHT(VLOOKUP(AA100,suvaha!$D$8:$H$158,5,FALSE),10),1))</f>
        <v/>
      </c>
      <c r="BO106" s="411"/>
      <c r="BP106" s="409" t="str">
        <f>IF(LEN(VLOOKUP(AA100,suvaha!$D$8:$H$158,5,FALSE))&lt;9,"",LEFT(RIGHT(VLOOKUP(AA100,suvaha!$D$8:$H$158,5,FALSE),9),1))</f>
        <v/>
      </c>
      <c r="BQ106" s="211"/>
      <c r="BR106" s="409" t="str">
        <f>IF(LEN(VLOOKUP(AA100,suvaha!$D$8:$H$158,5,FALSE))&lt;8,"",LEFT(RIGHT(VLOOKUP(AA100,suvaha!$D$8:$H$158,5,FALSE),8),1))</f>
        <v/>
      </c>
      <c r="BS106" s="411"/>
      <c r="BT106" s="409" t="str">
        <f>IF(LEN(VLOOKUP(AA100,suvaha!$D$8:$H$158,5,FALSE))&lt;7,"",LEFT(RIGHT(VLOOKUP(AA100,suvaha!$D$8:$H$158,5,FALSE),7),1))</f>
        <v/>
      </c>
      <c r="BU106" s="610"/>
      <c r="BV106" s="409" t="str">
        <f>IF(LEN(VLOOKUP(AA100,suvaha!$D$8:$H$158,5,FALSE))&lt;6,"",LEFT(RIGHT(VLOOKUP(AA100,suvaha!$D$8:$H$158,5,FALSE),6),1))</f>
        <v>1</v>
      </c>
      <c r="BW106" s="411"/>
      <c r="BX106" s="409" t="str">
        <f>IF(LEN(VLOOKUP(AA100,suvaha!$D$8:$H$158,5,FALSE))&lt;5,"",LEFT(RIGHT(VLOOKUP(AA100,suvaha!$D$8:$H$158,5,FALSE),5),1))</f>
        <v>0</v>
      </c>
      <c r="BY106" s="411"/>
      <c r="BZ106" s="409" t="str">
        <f>IF(LEN(VLOOKUP(AA100,suvaha!$D$8:$H$158,5,FALSE))&lt;4,"",LEFT(RIGHT(VLOOKUP(AA100,suvaha!$D$8:$H$158,5,FALSE),4),1))</f>
        <v>5</v>
      </c>
      <c r="CA106" s="610"/>
      <c r="CB106" s="409" t="str">
        <f>IF(LEN(VLOOKUP(AA100,suvaha!$D$8:$H$158,5,FALSE))&lt;3,"",LEFT(RIGHT(VLOOKUP(AA100,suvaha!$D$8:$H$158,5,FALSE),3),1))</f>
        <v>1</v>
      </c>
      <c r="CC106" s="411"/>
      <c r="CD106" s="409" t="str">
        <f>IF(LEN(VLOOKUP(AA100,suvaha!$D$8:$H$158,5,FALSE))&lt;2,"",LEFT(RIGHT(VLOOKUP(AA100,suvaha!$D$8:$H$158,5,FALSE),2),1))</f>
        <v>0</v>
      </c>
      <c r="CE106" s="411"/>
      <c r="CF106" s="409" t="str">
        <f>IF(VLOOKUP(AA100,suvaha!$D$8:$H$85,5,FALSE)=0,"",IF(LEN(VLOOKUP(AA100,suvaha!$D$8:$H$158,5,FALSE))&lt;1,"",LEFT(RIGHT(VLOOKUP(AA100,suvaha!$D$8:$H$158,5,FALSE),1),1)))</f>
        <v>3</v>
      </c>
      <c r="CG106" s="244"/>
    </row>
    <row r="107" spans="1:85" ht="3" customHeight="1">
      <c r="A107" s="173"/>
      <c r="B107" s="671"/>
      <c r="C107" s="671"/>
      <c r="D107" s="671"/>
      <c r="E107" s="669"/>
      <c r="F107" s="669"/>
      <c r="G107" s="654"/>
      <c r="H107" s="656"/>
      <c r="I107" s="656"/>
      <c r="J107" s="656"/>
      <c r="K107" s="656"/>
      <c r="L107" s="656"/>
      <c r="M107" s="656"/>
      <c r="N107" s="656"/>
      <c r="O107" s="656"/>
      <c r="P107" s="656"/>
      <c r="Q107" s="656"/>
      <c r="R107" s="656"/>
      <c r="S107" s="656"/>
      <c r="T107" s="656"/>
      <c r="U107" s="656"/>
      <c r="V107" s="656"/>
      <c r="W107" s="656"/>
      <c r="X107" s="656"/>
      <c r="Y107" s="656"/>
      <c r="Z107" s="656"/>
      <c r="AA107" s="658"/>
      <c r="AB107" s="658"/>
      <c r="AC107" s="658"/>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424"/>
      <c r="BB107" s="270"/>
      <c r="BC107" s="270"/>
      <c r="BD107" s="270"/>
      <c r="BE107" s="270"/>
      <c r="BF107" s="270"/>
      <c r="BG107" s="270"/>
      <c r="BH107" s="270"/>
      <c r="BI107" s="270"/>
      <c r="BJ107" s="418"/>
      <c r="BK107" s="270"/>
      <c r="BL107" s="270"/>
      <c r="BM107" s="270"/>
      <c r="BN107" s="270"/>
      <c r="BO107" s="270"/>
      <c r="BP107" s="270"/>
      <c r="BQ107" s="270"/>
      <c r="BR107" s="270"/>
      <c r="BS107" s="270"/>
      <c r="BT107" s="270"/>
      <c r="BU107" s="270"/>
      <c r="BV107" s="270"/>
      <c r="BW107" s="270"/>
      <c r="BX107" s="270"/>
      <c r="BY107" s="270"/>
      <c r="BZ107" s="270"/>
      <c r="CA107" s="270"/>
      <c r="CB107" s="270"/>
      <c r="CC107" s="270"/>
      <c r="CD107" s="270"/>
      <c r="CE107" s="270"/>
      <c r="CF107" s="270"/>
      <c r="CG107" s="243"/>
    </row>
    <row r="108" spans="1:85" s="206" customFormat="1" ht="3" customHeight="1">
      <c r="A108" s="173"/>
      <c r="B108" s="671"/>
      <c r="C108" s="671"/>
      <c r="D108" s="671"/>
      <c r="E108" s="732" t="s">
        <v>66</v>
      </c>
      <c r="F108" s="732"/>
      <c r="G108" s="654"/>
      <c r="H108" s="666" t="str">
        <f>Index!C92</f>
        <v>Dlhodobé pohľadávky súčet (r. 42 + r. 46 až r. 52)</v>
      </c>
      <c r="I108" s="666"/>
      <c r="J108" s="666"/>
      <c r="K108" s="666"/>
      <c r="L108" s="666"/>
      <c r="M108" s="666"/>
      <c r="N108" s="666"/>
      <c r="O108" s="666"/>
      <c r="P108" s="666"/>
      <c r="Q108" s="666"/>
      <c r="R108" s="666"/>
      <c r="S108" s="666"/>
      <c r="T108" s="666"/>
      <c r="U108" s="666"/>
      <c r="V108" s="666"/>
      <c r="W108" s="666"/>
      <c r="X108" s="666"/>
      <c r="Y108" s="666"/>
      <c r="Z108" s="666"/>
      <c r="AA108" s="667" t="s">
        <v>823</v>
      </c>
      <c r="AB108" s="667"/>
      <c r="AC108" s="667"/>
      <c r="AD108" s="617"/>
      <c r="AE108" s="617"/>
      <c r="AF108" s="617"/>
      <c r="AG108" s="617"/>
      <c r="AH108" s="617"/>
      <c r="AI108" s="617"/>
      <c r="AJ108" s="617"/>
      <c r="AK108" s="617"/>
      <c r="AL108" s="617"/>
      <c r="AM108" s="617"/>
      <c r="AN108" s="617"/>
      <c r="AO108" s="617"/>
      <c r="AP108" s="617"/>
      <c r="AQ108" s="617"/>
      <c r="AR108" s="617"/>
      <c r="AS108" s="617"/>
      <c r="AT108" s="617"/>
      <c r="AU108" s="617"/>
      <c r="AV108" s="617"/>
      <c r="AW108" s="617"/>
      <c r="AX108" s="617"/>
      <c r="AY108" s="617"/>
      <c r="AZ108" s="617"/>
      <c r="BA108" s="659"/>
      <c r="BB108" s="659"/>
      <c r="BC108" s="659"/>
      <c r="BD108" s="659"/>
      <c r="BE108" s="659"/>
      <c r="BF108" s="659"/>
      <c r="BG108" s="659"/>
      <c r="BH108" s="659"/>
      <c r="BI108" s="659"/>
      <c r="BJ108" s="659"/>
      <c r="BK108" s="659"/>
      <c r="BL108" s="659"/>
      <c r="BM108" s="659"/>
      <c r="BN108" s="659"/>
      <c r="BO108" s="659"/>
      <c r="BP108" s="659"/>
      <c r="BQ108" s="659"/>
      <c r="BR108" s="264"/>
      <c r="BS108" s="264"/>
      <c r="BT108" s="264"/>
      <c r="BU108" s="264"/>
      <c r="BV108" s="264"/>
      <c r="BW108" s="421"/>
      <c r="BX108" s="264"/>
      <c r="BY108" s="264"/>
      <c r="BZ108" s="264"/>
      <c r="CA108" s="264"/>
      <c r="CB108" s="264"/>
      <c r="CC108" s="264"/>
      <c r="CD108" s="264"/>
      <c r="CE108" s="264"/>
      <c r="CF108" s="264"/>
      <c r="CG108" s="241"/>
    </row>
    <row r="109" spans="1:85" s="206" customFormat="1" ht="3" customHeight="1">
      <c r="A109" s="173"/>
      <c r="B109" s="671"/>
      <c r="C109" s="671"/>
      <c r="D109" s="671"/>
      <c r="E109" s="732"/>
      <c r="F109" s="732"/>
      <c r="G109" s="654"/>
      <c r="H109" s="666"/>
      <c r="I109" s="666"/>
      <c r="J109" s="666"/>
      <c r="K109" s="666"/>
      <c r="L109" s="666"/>
      <c r="M109" s="666"/>
      <c r="N109" s="666"/>
      <c r="O109" s="666"/>
      <c r="P109" s="666"/>
      <c r="Q109" s="666"/>
      <c r="R109" s="666"/>
      <c r="S109" s="666"/>
      <c r="T109" s="666"/>
      <c r="U109" s="666"/>
      <c r="V109" s="666"/>
      <c r="W109" s="666"/>
      <c r="X109" s="666"/>
      <c r="Y109" s="666"/>
      <c r="Z109" s="666"/>
      <c r="AA109" s="667"/>
      <c r="AB109" s="667"/>
      <c r="AC109" s="667"/>
      <c r="AD109" s="618"/>
      <c r="AE109" s="612"/>
      <c r="AF109" s="612"/>
      <c r="AG109" s="612"/>
      <c r="AH109" s="412"/>
      <c r="AI109" s="613"/>
      <c r="AJ109" s="613"/>
      <c r="AK109" s="613"/>
      <c r="AL109" s="613"/>
      <c r="AM109" s="613"/>
      <c r="AN109" s="610"/>
      <c r="AO109" s="614"/>
      <c r="AP109" s="614"/>
      <c r="AQ109" s="614"/>
      <c r="AR109" s="614"/>
      <c r="AS109" s="614"/>
      <c r="AT109" s="610"/>
      <c r="AU109" s="614"/>
      <c r="AV109" s="614"/>
      <c r="AW109" s="614"/>
      <c r="AX109" s="614"/>
      <c r="AY109" s="614"/>
      <c r="AZ109" s="619"/>
      <c r="BA109" s="618"/>
      <c r="BB109" s="612"/>
      <c r="BC109" s="612"/>
      <c r="BD109" s="612"/>
      <c r="BE109" s="412"/>
      <c r="BF109" s="613"/>
      <c r="BG109" s="613"/>
      <c r="BH109" s="613"/>
      <c r="BI109" s="613"/>
      <c r="BJ109" s="613"/>
      <c r="BK109" s="610"/>
      <c r="BL109" s="614"/>
      <c r="BM109" s="614"/>
      <c r="BN109" s="614"/>
      <c r="BO109" s="614"/>
      <c r="BP109" s="614"/>
      <c r="BQ109" s="610"/>
      <c r="BR109" s="614"/>
      <c r="BS109" s="614"/>
      <c r="BT109" s="614"/>
      <c r="BU109" s="614"/>
      <c r="BV109" s="614"/>
      <c r="BW109" s="416"/>
      <c r="BX109" s="417"/>
      <c r="BY109" s="417"/>
      <c r="BZ109" s="417"/>
      <c r="CA109" s="417"/>
      <c r="CB109" s="417"/>
      <c r="CC109" s="417"/>
      <c r="CD109" s="417"/>
      <c r="CE109" s="417"/>
      <c r="CF109" s="417"/>
      <c r="CG109" s="242"/>
    </row>
    <row r="110" spans="1:85" ht="15" customHeight="1">
      <c r="A110" s="173"/>
      <c r="B110" s="671"/>
      <c r="C110" s="671"/>
      <c r="D110" s="671"/>
      <c r="E110" s="732"/>
      <c r="F110" s="732"/>
      <c r="G110" s="654"/>
      <c r="H110" s="666"/>
      <c r="I110" s="666"/>
      <c r="J110" s="666"/>
      <c r="K110" s="666"/>
      <c r="L110" s="666"/>
      <c r="M110" s="666"/>
      <c r="N110" s="666"/>
      <c r="O110" s="666"/>
      <c r="P110" s="666"/>
      <c r="Q110" s="666"/>
      <c r="R110" s="666"/>
      <c r="S110" s="666"/>
      <c r="T110" s="666"/>
      <c r="U110" s="666"/>
      <c r="V110" s="666"/>
      <c r="W110" s="666"/>
      <c r="X110" s="666"/>
      <c r="Y110" s="666"/>
      <c r="Z110" s="666"/>
      <c r="AA110" s="667"/>
      <c r="AB110" s="667"/>
      <c r="AC110" s="667"/>
      <c r="AD110" s="618"/>
      <c r="AE110" s="409" t="str">
        <f>IF(LEN(VLOOKUP(AA108,suvaha!$D$8:$H$158,2,FALSE))&lt;11,"",LEFT(RIGHT(VLOOKUP(AA108,suvaha!$D$8:$H$158,2,FALSE),11),1))</f>
        <v/>
      </c>
      <c r="AF110" s="211"/>
      <c r="AG110" s="409" t="str">
        <f>IF(LEN(VLOOKUP(AA108,suvaha!$D$8:$H$158,2,FALSE))&lt;10,"",LEFT(RIGHT(VLOOKUP(AA108,suvaha!$D$8:$H$158,2,FALSE),10),1))</f>
        <v/>
      </c>
      <c r="AH110" s="411"/>
      <c r="AI110" s="409" t="str">
        <f>IF(LEN(VLOOKUP(AA108,suvaha!$D$8:$H$158,2,FALSE))&lt;9,"",LEFT(RIGHT(VLOOKUP(AA108,suvaha!$D$8:$H$158,2,FALSE),9),1))</f>
        <v/>
      </c>
      <c r="AJ110" s="211"/>
      <c r="AK110" s="409" t="str">
        <f>IF(LEN(VLOOKUP(AA108,suvaha!$D$8:$H$158,2,FALSE))&lt;8,"",LEFT(RIGHT(VLOOKUP(AA108,suvaha!$D$8:$H$158,2,FALSE),8),1))</f>
        <v/>
      </c>
      <c r="AL110" s="411"/>
      <c r="AM110" s="409" t="str">
        <f>IF(LEN(VLOOKUP(AA108,suvaha!$D$8:$H$158,2,FALSE))&lt;7,"",LEFT(RIGHT(VLOOKUP(AA108,suvaha!$D$8:$H$158,2,FALSE),7),1))</f>
        <v/>
      </c>
      <c r="AN110" s="610"/>
      <c r="AO110" s="409" t="str">
        <f>IF(LEN(VLOOKUP(AA108,suvaha!$D$8:$H$158,2,FALSE))&lt;6,"",LEFT(RIGHT(VLOOKUP(AA108,suvaha!$D$8:$H$158,2,FALSE),6),1))</f>
        <v/>
      </c>
      <c r="AP110" s="411"/>
      <c r="AQ110" s="409" t="str">
        <f>IF(LEN(VLOOKUP(AA108,suvaha!$D$8:$H$158,2,FALSE))&lt;5,"",LEFT(RIGHT(VLOOKUP(AA108,suvaha!$D$8:$H$158,2,FALSE),5),1))</f>
        <v/>
      </c>
      <c r="AR110" s="411"/>
      <c r="AS110" s="409" t="str">
        <f>IF(LEN(VLOOKUP(AA108,suvaha!$D$8:$H$158,2,FALSE))&lt;4,"",LEFT(RIGHT(VLOOKUP(AA108,suvaha!$D$8:$H$158,2,FALSE),4),1))</f>
        <v/>
      </c>
      <c r="AT110" s="610"/>
      <c r="AU110" s="409" t="str">
        <f>IF(LEN(VLOOKUP(AA108,suvaha!$D$8:$H$158,2,FALSE))&lt;3,"",LEFT(RIGHT(VLOOKUP(AA108,suvaha!$D$8:$H$158,2,FALSE),3),1))</f>
        <v/>
      </c>
      <c r="AV110" s="411"/>
      <c r="AW110" s="409" t="str">
        <f>IF(LEN(VLOOKUP(AA108,suvaha!$D$8:$H$158,2,FALSE))&lt;2,"",LEFT(RIGHT(VLOOKUP(AA108,suvaha!$D$8:$H$158,2,FALSE),2),1))</f>
        <v/>
      </c>
      <c r="AX110" s="411"/>
      <c r="AY110" s="409" t="str">
        <f>IF(VLOOKUP(AA108,suvaha!$D$8:$H$85,2,FALSE)=0,"",IF(LEN(VLOOKUP(AA108,suvaha!$D$8:$H$158,2,FALSE))&lt;1,"",LEFT(RIGHT(VLOOKUP(AA108,suvaha!$D$8:$H$158,2,FALSE),1),1)))</f>
        <v/>
      </c>
      <c r="AZ110" s="619"/>
      <c r="BA110" s="618"/>
      <c r="BB110" s="409" t="str">
        <f>IF(LEN(VLOOKUP(AA108,suvaha!$D$8:$H$158,4,FALSE))&lt;11,"",LEFT(RIGHT(VLOOKUP(AA108,suvaha!$D$8:$H$158,4,FALSE),11),1))</f>
        <v/>
      </c>
      <c r="BC110" s="211"/>
      <c r="BD110" s="409" t="str">
        <f>IF(LEN(VLOOKUP(AA108,suvaha!$D$8:$H$158,4,FALSE))&lt;10,"",LEFT(RIGHT(VLOOKUP(AA108,suvaha!$D$8:$H$158,4,FALSE),10),1))</f>
        <v/>
      </c>
      <c r="BE110" s="411"/>
      <c r="BF110" s="409" t="str">
        <f>IF(LEN(VLOOKUP(AA108,suvaha!$D$8:$H$158,4,FALSE))&lt;9,"",LEFT(RIGHT(VLOOKUP(AA108,suvaha!$D$8:$H$158,4,FALSE),9),1))</f>
        <v/>
      </c>
      <c r="BG110" s="211"/>
      <c r="BH110" s="409" t="str">
        <f>IF(LEN(VLOOKUP(AA108,suvaha!$D$8:$H$158,4,FALSE))&lt;8,"",LEFT(RIGHT(VLOOKUP(AA108,suvaha!$D$8:$H$158,4,FALSE),8),1))</f>
        <v/>
      </c>
      <c r="BI110" s="411"/>
      <c r="BJ110" s="409" t="str">
        <f>IF(LEN(VLOOKUP(AA108,suvaha!$D$8:$H$158,4,FALSE))&lt;7,"",LEFT(RIGHT(VLOOKUP(AA108,suvaha!$D$8:$H$158,4,FALSE),7),1))</f>
        <v/>
      </c>
      <c r="BK110" s="610"/>
      <c r="BL110" s="409" t="str">
        <f>IF(LEN(VLOOKUP(AA108,suvaha!$D$8:$H$158,4,FALSE))&lt;6,"",LEFT(RIGHT(VLOOKUP(AA108,suvaha!$D$8:$H$158,4,FALSE),6),1))</f>
        <v/>
      </c>
      <c r="BM110" s="411"/>
      <c r="BN110" s="409" t="str">
        <f>IF(LEN(VLOOKUP(AA108,suvaha!$D$8:$H$158,4,FALSE))&lt;5,"",LEFT(RIGHT(VLOOKUP(AA108,suvaha!$D$8:$H$158,4,FALSE),5),1))</f>
        <v/>
      </c>
      <c r="BO110" s="411"/>
      <c r="BP110" s="409" t="str">
        <f>IF(LEN(VLOOKUP(AA108,suvaha!$D$8:$H$158,4,FALSE))&lt;4,"",LEFT(RIGHT(VLOOKUP(AA108,suvaha!$D$8:$H$158,4,FALSE),4),1))</f>
        <v/>
      </c>
      <c r="BQ110" s="610"/>
      <c r="BR110" s="409" t="str">
        <f>IF(LEN(VLOOKUP(AA108,suvaha!$D$8:$H$158,4,FALSE))&lt;3,"",LEFT(RIGHT(VLOOKUP(AA108,suvaha!$D$8:$H$158,4,FALSE),3),1))</f>
        <v/>
      </c>
      <c r="BS110" s="411"/>
      <c r="BT110" s="409" t="str">
        <f>IF(LEN(VLOOKUP(AA108,suvaha!$D$8:$H$158,4,FALSE))&lt;2,"",LEFT(RIGHT(VLOOKUP(AA108,suvaha!$D$8:$H$158,4,FALSE),2),1))</f>
        <v/>
      </c>
      <c r="BU110" s="411"/>
      <c r="BV110" s="409" t="str">
        <f>IF(VLOOKUP(AA108,suvaha!$D$8:$H$85,4,FALSE)=0,"",IF(LEN(VLOOKUP(AA108,suvaha!$D$8:$H$158,4,FALSE))&lt;1,"",LEFT(RIGHT(VLOOKUP(AA108,suvaha!$D$8:$H$158,4,FALSE),1),1)))</f>
        <v/>
      </c>
      <c r="BW110" s="416"/>
      <c r="BX110" s="417"/>
      <c r="BY110" s="417"/>
      <c r="BZ110" s="417"/>
      <c r="CA110" s="417"/>
      <c r="CB110" s="417"/>
      <c r="CC110" s="417"/>
      <c r="CD110" s="417"/>
      <c r="CE110" s="417"/>
      <c r="CF110" s="417"/>
      <c r="CG110" s="242"/>
    </row>
    <row r="111" spans="1:85" ht="3" customHeight="1">
      <c r="A111" s="173"/>
      <c r="B111" s="671"/>
      <c r="C111" s="671"/>
      <c r="D111" s="671"/>
      <c r="E111" s="732"/>
      <c r="F111" s="732"/>
      <c r="G111" s="654"/>
      <c r="H111" s="666"/>
      <c r="I111" s="666"/>
      <c r="J111" s="666"/>
      <c r="K111" s="666"/>
      <c r="L111" s="666"/>
      <c r="M111" s="666"/>
      <c r="N111" s="666"/>
      <c r="O111" s="666"/>
      <c r="P111" s="666"/>
      <c r="Q111" s="666"/>
      <c r="R111" s="666"/>
      <c r="S111" s="666"/>
      <c r="T111" s="666"/>
      <c r="U111" s="666"/>
      <c r="V111" s="666"/>
      <c r="W111" s="666"/>
      <c r="X111" s="666"/>
      <c r="Y111" s="666"/>
      <c r="Z111" s="666"/>
      <c r="AA111" s="667"/>
      <c r="AB111" s="667"/>
      <c r="AC111" s="667"/>
      <c r="AD111" s="637"/>
      <c r="AE111" s="637"/>
      <c r="AF111" s="637"/>
      <c r="AG111" s="637"/>
      <c r="AH111" s="637"/>
      <c r="AI111" s="637"/>
      <c r="AJ111" s="637"/>
      <c r="AK111" s="637"/>
      <c r="AL111" s="637"/>
      <c r="AM111" s="637"/>
      <c r="AN111" s="637"/>
      <c r="AO111" s="637"/>
      <c r="AP111" s="637"/>
      <c r="AQ111" s="637"/>
      <c r="AR111" s="637"/>
      <c r="AS111" s="637"/>
      <c r="AT111" s="637"/>
      <c r="AU111" s="637"/>
      <c r="AV111" s="637"/>
      <c r="AW111" s="637"/>
      <c r="AX111" s="637"/>
      <c r="AY111" s="637"/>
      <c r="AZ111" s="637"/>
      <c r="BA111" s="638"/>
      <c r="BB111" s="638"/>
      <c r="BC111" s="638"/>
      <c r="BD111" s="638"/>
      <c r="BE111" s="638"/>
      <c r="BF111" s="638"/>
      <c r="BG111" s="638"/>
      <c r="BH111" s="638"/>
      <c r="BI111" s="638"/>
      <c r="BJ111" s="638"/>
      <c r="BK111" s="638"/>
      <c r="BL111" s="638"/>
      <c r="BM111" s="638"/>
      <c r="BN111" s="638"/>
      <c r="BO111" s="638"/>
      <c r="BP111" s="638"/>
      <c r="BQ111" s="638"/>
      <c r="BR111" s="270"/>
      <c r="BS111" s="270"/>
      <c r="BT111" s="270"/>
      <c r="BU111" s="270"/>
      <c r="BV111" s="270"/>
      <c r="BW111" s="418"/>
      <c r="BX111" s="270"/>
      <c r="BY111" s="270"/>
      <c r="BZ111" s="270"/>
      <c r="CA111" s="270"/>
      <c r="CB111" s="270"/>
      <c r="CC111" s="270"/>
      <c r="CD111" s="270"/>
      <c r="CE111" s="270"/>
      <c r="CF111" s="270"/>
      <c r="CG111" s="243"/>
    </row>
    <row r="112" spans="1:85" ht="3" customHeight="1">
      <c r="A112" s="173"/>
      <c r="B112" s="671"/>
      <c r="C112" s="671"/>
      <c r="D112" s="671"/>
      <c r="E112" s="732"/>
      <c r="F112" s="732"/>
      <c r="G112" s="654"/>
      <c r="H112" s="666"/>
      <c r="I112" s="666"/>
      <c r="J112" s="666"/>
      <c r="K112" s="666"/>
      <c r="L112" s="666"/>
      <c r="M112" s="666"/>
      <c r="N112" s="666"/>
      <c r="O112" s="666"/>
      <c r="P112" s="666"/>
      <c r="Q112" s="666"/>
      <c r="R112" s="666"/>
      <c r="S112" s="666"/>
      <c r="T112" s="666"/>
      <c r="U112" s="666"/>
      <c r="V112" s="666"/>
      <c r="W112" s="666"/>
      <c r="X112" s="666"/>
      <c r="Y112" s="666"/>
      <c r="Z112" s="666"/>
      <c r="AA112" s="667"/>
      <c r="AB112" s="667"/>
      <c r="AC112" s="667"/>
      <c r="AD112" s="617"/>
      <c r="AE112" s="617"/>
      <c r="AF112" s="617"/>
      <c r="AG112" s="617"/>
      <c r="AH112" s="617"/>
      <c r="AI112" s="617"/>
      <c r="AJ112" s="617"/>
      <c r="AK112" s="617"/>
      <c r="AL112" s="617"/>
      <c r="AM112" s="617"/>
      <c r="AN112" s="617"/>
      <c r="AO112" s="617"/>
      <c r="AP112" s="617"/>
      <c r="AQ112" s="617"/>
      <c r="AR112" s="617"/>
      <c r="AS112" s="617"/>
      <c r="AT112" s="617"/>
      <c r="AU112" s="617"/>
      <c r="AV112" s="617"/>
      <c r="AW112" s="617"/>
      <c r="AX112" s="617"/>
      <c r="AY112" s="617"/>
      <c r="AZ112" s="617"/>
      <c r="BA112" s="422"/>
      <c r="BB112" s="264"/>
      <c r="BC112" s="264"/>
      <c r="BD112" s="264"/>
      <c r="BE112" s="264"/>
      <c r="BF112" s="264"/>
      <c r="BG112" s="264"/>
      <c r="BH112" s="264"/>
      <c r="BI112" s="264"/>
      <c r="BJ112" s="421"/>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41"/>
    </row>
    <row r="113" spans="1:86" ht="3" customHeight="1">
      <c r="A113" s="173"/>
      <c r="B113" s="671"/>
      <c r="C113" s="671"/>
      <c r="D113" s="671"/>
      <c r="E113" s="732"/>
      <c r="F113" s="732"/>
      <c r="G113" s="654"/>
      <c r="H113" s="666"/>
      <c r="I113" s="666"/>
      <c r="J113" s="666"/>
      <c r="K113" s="666"/>
      <c r="L113" s="666"/>
      <c r="M113" s="666"/>
      <c r="N113" s="666"/>
      <c r="O113" s="666"/>
      <c r="P113" s="666"/>
      <c r="Q113" s="666"/>
      <c r="R113" s="666"/>
      <c r="S113" s="666"/>
      <c r="T113" s="666"/>
      <c r="U113" s="666"/>
      <c r="V113" s="666"/>
      <c r="W113" s="666"/>
      <c r="X113" s="666"/>
      <c r="Y113" s="666"/>
      <c r="Z113" s="666"/>
      <c r="AA113" s="667"/>
      <c r="AB113" s="667"/>
      <c r="AC113" s="667"/>
      <c r="AD113" s="618"/>
      <c r="AE113" s="612"/>
      <c r="AF113" s="612"/>
      <c r="AG113" s="612"/>
      <c r="AH113" s="412"/>
      <c r="AI113" s="613"/>
      <c r="AJ113" s="613"/>
      <c r="AK113" s="613"/>
      <c r="AL113" s="613"/>
      <c r="AM113" s="613"/>
      <c r="AN113" s="610"/>
      <c r="AO113" s="614"/>
      <c r="AP113" s="614"/>
      <c r="AQ113" s="614"/>
      <c r="AR113" s="614"/>
      <c r="AS113" s="614"/>
      <c r="AT113" s="610"/>
      <c r="AU113" s="614"/>
      <c r="AV113" s="614"/>
      <c r="AW113" s="614"/>
      <c r="AX113" s="614"/>
      <c r="AY113" s="614"/>
      <c r="AZ113" s="619"/>
      <c r="BA113" s="423"/>
      <c r="BB113" s="417"/>
      <c r="BC113" s="417"/>
      <c r="BD113" s="417"/>
      <c r="BE113" s="417"/>
      <c r="BF113" s="417"/>
      <c r="BG113" s="417"/>
      <c r="BH113" s="417"/>
      <c r="BI113" s="417"/>
      <c r="BJ113" s="416"/>
      <c r="BK113" s="417"/>
      <c r="BL113" s="612"/>
      <c r="BM113" s="612"/>
      <c r="BN113" s="612"/>
      <c r="BO113" s="412"/>
      <c r="BP113" s="613"/>
      <c r="BQ113" s="613"/>
      <c r="BR113" s="613"/>
      <c r="BS113" s="613"/>
      <c r="BT113" s="613"/>
      <c r="BU113" s="610"/>
      <c r="BV113" s="614"/>
      <c r="BW113" s="614"/>
      <c r="BX113" s="614"/>
      <c r="BY113" s="614"/>
      <c r="BZ113" s="614"/>
      <c r="CA113" s="610"/>
      <c r="CB113" s="614"/>
      <c r="CC113" s="614"/>
      <c r="CD113" s="614"/>
      <c r="CE113" s="614"/>
      <c r="CF113" s="614"/>
      <c r="CG113" s="244"/>
    </row>
    <row r="114" spans="1:86" ht="15" customHeight="1">
      <c r="A114" s="173"/>
      <c r="B114" s="671"/>
      <c r="C114" s="671"/>
      <c r="D114" s="671"/>
      <c r="E114" s="732"/>
      <c r="F114" s="732"/>
      <c r="G114" s="654"/>
      <c r="H114" s="666"/>
      <c r="I114" s="666"/>
      <c r="J114" s="666"/>
      <c r="K114" s="666"/>
      <c r="L114" s="666"/>
      <c r="M114" s="666"/>
      <c r="N114" s="666"/>
      <c r="O114" s="666"/>
      <c r="P114" s="666"/>
      <c r="Q114" s="666"/>
      <c r="R114" s="666"/>
      <c r="S114" s="666"/>
      <c r="T114" s="666"/>
      <c r="U114" s="666"/>
      <c r="V114" s="666"/>
      <c r="W114" s="666"/>
      <c r="X114" s="666"/>
      <c r="Y114" s="666"/>
      <c r="Z114" s="666"/>
      <c r="AA114" s="667"/>
      <c r="AB114" s="667"/>
      <c r="AC114" s="667"/>
      <c r="AD114" s="618"/>
      <c r="AE114" s="409" t="str">
        <f>IF(LEN(VLOOKUP(AA108,suvaha!$D$8:$H$158,3,FALSE))&lt;11,"",LEFT(RIGHT(VLOOKUP(AA108,suvaha!$D$8:$H$158,3,FALSE),11),1))</f>
        <v/>
      </c>
      <c r="AF114" s="211"/>
      <c r="AG114" s="409" t="str">
        <f>IF(LEN(VLOOKUP(AA108,suvaha!$D$8:$H$158,3,FALSE))&lt;10,"",LEFT(RIGHT(VLOOKUP(AA108,suvaha!$D$8:$H$158,3,FALSE),10),1))</f>
        <v/>
      </c>
      <c r="AH114" s="411"/>
      <c r="AI114" s="409" t="str">
        <f>IF(LEN(VLOOKUP(AA108,suvaha!$D$8:$H$158,3,FALSE))&lt;9,"",LEFT(RIGHT(VLOOKUP(AA108,suvaha!$D$8:$H$158,3,FALSE),9),1))</f>
        <v/>
      </c>
      <c r="AJ114" s="211"/>
      <c r="AK114" s="409" t="str">
        <f>IF(LEN(VLOOKUP(AA108,suvaha!$D$8:$H$158,3,FALSE))&lt;8,"",LEFT(RIGHT(VLOOKUP(AA108,suvaha!$D$8:$H$158,3,FALSE),8),1))</f>
        <v/>
      </c>
      <c r="AL114" s="411"/>
      <c r="AM114" s="409" t="str">
        <f>IF(LEN(VLOOKUP(AA108,suvaha!$D$8:$H$158,3,FALSE))&lt;7,"",LEFT(RIGHT(VLOOKUP(AA108,suvaha!$D$8:$H$158,3,FALSE),7),1))</f>
        <v/>
      </c>
      <c r="AN114" s="610"/>
      <c r="AO114" s="409" t="str">
        <f>IF(LEN(VLOOKUP(AA108,suvaha!$D$8:$H$158,3,FALSE))&lt;6,"",LEFT(RIGHT(VLOOKUP(AA108,suvaha!$D$8:$H$158,3,FALSE),6),1))</f>
        <v/>
      </c>
      <c r="AP114" s="411"/>
      <c r="AQ114" s="409" t="str">
        <f>IF(LEN(VLOOKUP(AA108,suvaha!$D$8:$H$158,3,FALSE))&lt;5,"",LEFT(RIGHT(VLOOKUP(AA108,suvaha!$D$8:$H$158,3,FALSE),5),1))</f>
        <v/>
      </c>
      <c r="AR114" s="411"/>
      <c r="AS114" s="409" t="str">
        <f>IF(LEN(VLOOKUP(AA108,suvaha!$D$8:$H$158,3,FALSE))&lt;4,"",LEFT(RIGHT(VLOOKUP(AA108,suvaha!$D$8:$H$158,3,FALSE),4),1))</f>
        <v/>
      </c>
      <c r="AT114" s="610"/>
      <c r="AU114" s="409" t="str">
        <f>IF(LEN(VLOOKUP(AA108,suvaha!$D$8:$H$158,3,FALSE))&lt;3,"",LEFT(RIGHT(VLOOKUP(AA108,suvaha!$D$8:$H$158,3,FALSE),3),1))</f>
        <v/>
      </c>
      <c r="AV114" s="411"/>
      <c r="AW114" s="409" t="str">
        <f>IF(LEN(VLOOKUP(AA108,suvaha!$D$8:$H$158,3,FALSE))&lt;2,"",LEFT(RIGHT(VLOOKUP(AA108,suvaha!$D$8:$H$158,3,FALSE),2),1))</f>
        <v/>
      </c>
      <c r="AX114" s="411"/>
      <c r="AY114" s="409" t="str">
        <f>IF(VLOOKUP(AA108,suvaha!$D$8:$H$85,3,FALSE)=0,"",IF(LEN(VLOOKUP(AA108,suvaha!$D$8:$H$158,3,FALSE))&lt;1,"",LEFT(RIGHT(VLOOKUP(AA108,suvaha!$D$8:$H$158,3,FALSE),1),1)))</f>
        <v/>
      </c>
      <c r="AZ114" s="619"/>
      <c r="BA114" s="423"/>
      <c r="BB114" s="417"/>
      <c r="BC114" s="417"/>
      <c r="BD114" s="417"/>
      <c r="BE114" s="417"/>
      <c r="BF114" s="417"/>
      <c r="BG114" s="417"/>
      <c r="BH114" s="417"/>
      <c r="BI114" s="417"/>
      <c r="BJ114" s="416"/>
      <c r="BK114" s="417"/>
      <c r="BL114" s="409" t="str">
        <f>IF(LEN(VLOOKUP(AA108,suvaha!$D$8:$H$158,5,FALSE))&lt;11,"",LEFT(RIGHT(VLOOKUP(AA108,suvaha!$D$8:$H$158,5,FALSE),11),1))</f>
        <v/>
      </c>
      <c r="BM114" s="211"/>
      <c r="BN114" s="409" t="str">
        <f>IF(LEN(VLOOKUP(AA108,suvaha!$D$8:$H$158,5,FALSE))&lt;10,"",LEFT(RIGHT(VLOOKUP(AA108,suvaha!$D$8:$H$158,5,FALSE),10),1))</f>
        <v/>
      </c>
      <c r="BO114" s="411"/>
      <c r="BP114" s="409" t="str">
        <f>IF(LEN(VLOOKUP(AA108,suvaha!$D$8:$H$158,5,FALSE))&lt;9,"",LEFT(RIGHT(VLOOKUP(AA108,suvaha!$D$8:$H$158,5,FALSE),9),1))</f>
        <v/>
      </c>
      <c r="BQ114" s="211"/>
      <c r="BR114" s="409" t="str">
        <f>IF(LEN(VLOOKUP(AA108,suvaha!$D$8:$H$158,5,FALSE))&lt;8,"",LEFT(RIGHT(VLOOKUP(AA108,suvaha!$D$8:$H$158,5,FALSE),8),1))</f>
        <v/>
      </c>
      <c r="BS114" s="411"/>
      <c r="BT114" s="409" t="str">
        <f>IF(LEN(VLOOKUP(AA108,suvaha!$D$8:$H$158,5,FALSE))&lt;7,"",LEFT(RIGHT(VLOOKUP(AA108,suvaha!$D$8:$H$158,5,FALSE),7),1))</f>
        <v/>
      </c>
      <c r="BU114" s="610"/>
      <c r="BV114" s="409" t="str">
        <f>IF(LEN(VLOOKUP(AA108,suvaha!$D$8:$H$158,5,FALSE))&lt;6,"",LEFT(RIGHT(VLOOKUP(AA108,suvaha!$D$8:$H$158,5,FALSE),6),1))</f>
        <v/>
      </c>
      <c r="BW114" s="411"/>
      <c r="BX114" s="409" t="str">
        <f>IF(LEN(VLOOKUP(AA108,suvaha!$D$8:$H$158,5,FALSE))&lt;5,"",LEFT(RIGHT(VLOOKUP(AA108,suvaha!$D$8:$H$158,5,FALSE),5),1))</f>
        <v/>
      </c>
      <c r="BY114" s="411"/>
      <c r="BZ114" s="409" t="str">
        <f>IF(LEN(VLOOKUP(AA108,suvaha!$D$8:$H$158,5,FALSE))&lt;4,"",LEFT(RIGHT(VLOOKUP(AA108,suvaha!$D$8:$H$158,5,FALSE),4),1))</f>
        <v/>
      </c>
      <c r="CA114" s="610"/>
      <c r="CB114" s="409" t="str">
        <f>IF(LEN(VLOOKUP(AA108,suvaha!$D$8:$H$158,5,FALSE))&lt;3,"",LEFT(RIGHT(VLOOKUP(AA108,suvaha!$D$8:$H$158,5,FALSE),3),1))</f>
        <v/>
      </c>
      <c r="CC114" s="411"/>
      <c r="CD114" s="409" t="str">
        <f>IF(LEN(VLOOKUP(AA108,suvaha!$D$8:$H$158,5,FALSE))&lt;2,"",LEFT(RIGHT(VLOOKUP(AA108,suvaha!$D$8:$H$158,5,FALSE),2),1))</f>
        <v/>
      </c>
      <c r="CE114" s="411"/>
      <c r="CF114" s="409" t="str">
        <f>IF(VLOOKUP(AA108,suvaha!$D$8:$H$85,5,FALSE)=0,"",IF(LEN(VLOOKUP(AA108,suvaha!$D$8:$H$158,5,FALSE))&lt;1,"",LEFT(RIGHT(VLOOKUP(AA108,suvaha!$D$8:$H$158,5,FALSE),1),1)))</f>
        <v/>
      </c>
      <c r="CG114" s="244"/>
    </row>
    <row r="115" spans="1:86" ht="3" customHeight="1">
      <c r="A115" s="173"/>
      <c r="B115" s="671"/>
      <c r="C115" s="671"/>
      <c r="D115" s="671"/>
      <c r="E115" s="732"/>
      <c r="F115" s="732"/>
      <c r="G115" s="654"/>
      <c r="H115" s="666"/>
      <c r="I115" s="666"/>
      <c r="J115" s="666"/>
      <c r="K115" s="666"/>
      <c r="L115" s="666"/>
      <c r="M115" s="666"/>
      <c r="N115" s="666"/>
      <c r="O115" s="666"/>
      <c r="P115" s="666"/>
      <c r="Q115" s="666"/>
      <c r="R115" s="666"/>
      <c r="S115" s="666"/>
      <c r="T115" s="666"/>
      <c r="U115" s="666"/>
      <c r="V115" s="666"/>
      <c r="W115" s="666"/>
      <c r="X115" s="666"/>
      <c r="Y115" s="666"/>
      <c r="Z115" s="666"/>
      <c r="AA115" s="667"/>
      <c r="AB115" s="667"/>
      <c r="AC115" s="667"/>
      <c r="AD115" s="637"/>
      <c r="AE115" s="637"/>
      <c r="AF115" s="637"/>
      <c r="AG115" s="637"/>
      <c r="AH115" s="637"/>
      <c r="AI115" s="637"/>
      <c r="AJ115" s="637"/>
      <c r="AK115" s="637"/>
      <c r="AL115" s="637"/>
      <c r="AM115" s="637"/>
      <c r="AN115" s="637"/>
      <c r="AO115" s="637"/>
      <c r="AP115" s="637"/>
      <c r="AQ115" s="637"/>
      <c r="AR115" s="637"/>
      <c r="AS115" s="637"/>
      <c r="AT115" s="637"/>
      <c r="AU115" s="637"/>
      <c r="AV115" s="637"/>
      <c r="AW115" s="637"/>
      <c r="AX115" s="637"/>
      <c r="AY115" s="637"/>
      <c r="AZ115" s="637"/>
      <c r="BA115" s="424"/>
      <c r="BB115" s="270"/>
      <c r="BC115" s="270"/>
      <c r="BD115" s="270"/>
      <c r="BE115" s="270"/>
      <c r="BF115" s="270"/>
      <c r="BG115" s="270"/>
      <c r="BH115" s="270"/>
      <c r="BI115" s="270"/>
      <c r="BJ115" s="418"/>
      <c r="BK115" s="270"/>
      <c r="BL115" s="270"/>
      <c r="BM115" s="270"/>
      <c r="BN115" s="270"/>
      <c r="BO115" s="270"/>
      <c r="BP115" s="270"/>
      <c r="BQ115" s="270"/>
      <c r="BR115" s="270"/>
      <c r="BS115" s="270"/>
      <c r="BT115" s="270"/>
      <c r="BU115" s="270"/>
      <c r="BV115" s="270"/>
      <c r="BW115" s="270"/>
      <c r="BX115" s="270"/>
      <c r="BY115" s="270"/>
      <c r="BZ115" s="270"/>
      <c r="CA115" s="270"/>
      <c r="CB115" s="270"/>
      <c r="CC115" s="270"/>
      <c r="CD115" s="270"/>
      <c r="CE115" s="270"/>
      <c r="CF115" s="270"/>
      <c r="CG115" s="243"/>
    </row>
    <row r="116" spans="1:86" s="206" customFormat="1" ht="3" customHeight="1">
      <c r="A116" s="173"/>
      <c r="B116" s="671"/>
      <c r="C116" s="671"/>
      <c r="D116" s="671"/>
      <c r="E116" s="673" t="s">
        <v>824</v>
      </c>
      <c r="F116" s="673"/>
      <c r="G116" s="739"/>
      <c r="H116" s="666" t="str">
        <f>Index!C93</f>
        <v>Pohľadávky z obchodného styku súčet (r. 43 až r. 45)</v>
      </c>
      <c r="I116" s="666"/>
      <c r="J116" s="666"/>
      <c r="K116" s="666"/>
      <c r="L116" s="666"/>
      <c r="M116" s="666"/>
      <c r="N116" s="666"/>
      <c r="O116" s="666"/>
      <c r="P116" s="666"/>
      <c r="Q116" s="666"/>
      <c r="R116" s="666"/>
      <c r="S116" s="666"/>
      <c r="T116" s="666"/>
      <c r="U116" s="666"/>
      <c r="V116" s="666"/>
      <c r="W116" s="666"/>
      <c r="X116" s="666"/>
      <c r="Y116" s="666"/>
      <c r="Z116" s="666"/>
      <c r="AA116" s="667" t="s">
        <v>826</v>
      </c>
      <c r="AB116" s="667"/>
      <c r="AC116" s="667"/>
      <c r="AD116" s="617"/>
      <c r="AE116" s="617"/>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59"/>
      <c r="BB116" s="659"/>
      <c r="BC116" s="659"/>
      <c r="BD116" s="659"/>
      <c r="BE116" s="659"/>
      <c r="BF116" s="659"/>
      <c r="BG116" s="659"/>
      <c r="BH116" s="659"/>
      <c r="BI116" s="659"/>
      <c r="BJ116" s="659"/>
      <c r="BK116" s="659"/>
      <c r="BL116" s="659"/>
      <c r="BM116" s="659"/>
      <c r="BN116" s="659"/>
      <c r="BO116" s="659"/>
      <c r="BP116" s="659"/>
      <c r="BQ116" s="659"/>
      <c r="BR116" s="264"/>
      <c r="BS116" s="264"/>
      <c r="BT116" s="264"/>
      <c r="BU116" s="264"/>
      <c r="BV116" s="264"/>
      <c r="BW116" s="421"/>
      <c r="BX116" s="264"/>
      <c r="BY116" s="264"/>
      <c r="BZ116" s="264"/>
      <c r="CA116" s="264"/>
      <c r="CB116" s="264"/>
      <c r="CC116" s="264"/>
      <c r="CD116" s="264"/>
      <c r="CE116" s="264"/>
      <c r="CF116" s="264"/>
      <c r="CG116" s="241"/>
    </row>
    <row r="117" spans="1:86" s="206" customFormat="1" ht="3" customHeight="1">
      <c r="A117" s="173"/>
      <c r="B117" s="671"/>
      <c r="C117" s="671"/>
      <c r="D117" s="671"/>
      <c r="E117" s="673"/>
      <c r="F117" s="673"/>
      <c r="G117" s="739"/>
      <c r="H117" s="666"/>
      <c r="I117" s="666"/>
      <c r="J117" s="666"/>
      <c r="K117" s="666"/>
      <c r="L117" s="666"/>
      <c r="M117" s="666"/>
      <c r="N117" s="666"/>
      <c r="O117" s="666"/>
      <c r="P117" s="666"/>
      <c r="Q117" s="666"/>
      <c r="R117" s="666"/>
      <c r="S117" s="666"/>
      <c r="T117" s="666"/>
      <c r="U117" s="666"/>
      <c r="V117" s="666"/>
      <c r="W117" s="666"/>
      <c r="X117" s="666"/>
      <c r="Y117" s="666"/>
      <c r="Z117" s="666"/>
      <c r="AA117" s="667"/>
      <c r="AB117" s="667"/>
      <c r="AC117" s="667"/>
      <c r="AD117" s="618"/>
      <c r="AE117" s="612"/>
      <c r="AF117" s="612"/>
      <c r="AG117" s="612"/>
      <c r="AH117" s="412"/>
      <c r="AI117" s="613"/>
      <c r="AJ117" s="613"/>
      <c r="AK117" s="613"/>
      <c r="AL117" s="613"/>
      <c r="AM117" s="613"/>
      <c r="AN117" s="610"/>
      <c r="AO117" s="614"/>
      <c r="AP117" s="614"/>
      <c r="AQ117" s="614"/>
      <c r="AR117" s="614"/>
      <c r="AS117" s="614"/>
      <c r="AT117" s="610"/>
      <c r="AU117" s="614"/>
      <c r="AV117" s="614"/>
      <c r="AW117" s="614"/>
      <c r="AX117" s="614"/>
      <c r="AY117" s="614"/>
      <c r="AZ117" s="619"/>
      <c r="BA117" s="618"/>
      <c r="BB117" s="612"/>
      <c r="BC117" s="612"/>
      <c r="BD117" s="612"/>
      <c r="BE117" s="412"/>
      <c r="BF117" s="613"/>
      <c r="BG117" s="613"/>
      <c r="BH117" s="613"/>
      <c r="BI117" s="613"/>
      <c r="BJ117" s="613"/>
      <c r="BK117" s="610"/>
      <c r="BL117" s="614"/>
      <c r="BM117" s="614"/>
      <c r="BN117" s="614"/>
      <c r="BO117" s="614"/>
      <c r="BP117" s="614"/>
      <c r="BQ117" s="610"/>
      <c r="BR117" s="614"/>
      <c r="BS117" s="614"/>
      <c r="BT117" s="614"/>
      <c r="BU117" s="614"/>
      <c r="BV117" s="614"/>
      <c r="BW117" s="416"/>
      <c r="BX117" s="417"/>
      <c r="BY117" s="417"/>
      <c r="BZ117" s="417"/>
      <c r="CA117" s="417"/>
      <c r="CB117" s="417"/>
      <c r="CC117" s="417"/>
      <c r="CD117" s="417"/>
      <c r="CE117" s="417"/>
      <c r="CF117" s="417"/>
      <c r="CG117" s="242"/>
    </row>
    <row r="118" spans="1:86" ht="15" customHeight="1">
      <c r="A118" s="173"/>
      <c r="B118" s="671"/>
      <c r="C118" s="671"/>
      <c r="D118" s="671"/>
      <c r="E118" s="673"/>
      <c r="F118" s="673"/>
      <c r="G118" s="739"/>
      <c r="H118" s="666"/>
      <c r="I118" s="666"/>
      <c r="J118" s="666"/>
      <c r="K118" s="666"/>
      <c r="L118" s="666"/>
      <c r="M118" s="666"/>
      <c r="N118" s="666"/>
      <c r="O118" s="666"/>
      <c r="P118" s="666"/>
      <c r="Q118" s="666"/>
      <c r="R118" s="666"/>
      <c r="S118" s="666"/>
      <c r="T118" s="666"/>
      <c r="U118" s="666"/>
      <c r="V118" s="666"/>
      <c r="W118" s="666"/>
      <c r="X118" s="666"/>
      <c r="Y118" s="666"/>
      <c r="Z118" s="666"/>
      <c r="AA118" s="667"/>
      <c r="AB118" s="667"/>
      <c r="AC118" s="667"/>
      <c r="AD118" s="618"/>
      <c r="AE118" s="409" t="str">
        <f>IF(LEN(VLOOKUP(AA116,suvaha!$D$8:$H$158,2,FALSE))&lt;11,"",LEFT(RIGHT(VLOOKUP(AA116,suvaha!$D$8:$H$158,2,FALSE),11),1))</f>
        <v/>
      </c>
      <c r="AF118" s="211"/>
      <c r="AG118" s="409" t="str">
        <f>IF(LEN(VLOOKUP(AA116,suvaha!$D$8:$H$158,2,FALSE))&lt;10,"",LEFT(RIGHT(VLOOKUP(AA116,suvaha!$D$8:$H$158,2,FALSE),10),1))</f>
        <v/>
      </c>
      <c r="AH118" s="411"/>
      <c r="AI118" s="409" t="str">
        <f>IF(LEN(VLOOKUP(AA116,suvaha!$D$8:$H$158,2,FALSE))&lt;9,"",LEFT(RIGHT(VLOOKUP(AA116,suvaha!$D$8:$H$158,2,FALSE),9),1))</f>
        <v/>
      </c>
      <c r="AJ118" s="211"/>
      <c r="AK118" s="409" t="str">
        <f>IF(LEN(VLOOKUP(AA116,suvaha!$D$8:$H$158,2,FALSE))&lt;8,"",LEFT(RIGHT(VLOOKUP(AA116,suvaha!$D$8:$H$158,2,FALSE),8),1))</f>
        <v/>
      </c>
      <c r="AL118" s="411"/>
      <c r="AM118" s="409" t="str">
        <f>IF(LEN(VLOOKUP(AA116,suvaha!$D$8:$H$158,2,FALSE))&lt;7,"",LEFT(RIGHT(VLOOKUP(AA116,suvaha!$D$8:$H$158,2,FALSE),7),1))</f>
        <v/>
      </c>
      <c r="AN118" s="610"/>
      <c r="AO118" s="409" t="str">
        <f>IF(LEN(VLOOKUP(AA116,suvaha!$D$8:$H$158,2,FALSE))&lt;6,"",LEFT(RIGHT(VLOOKUP(AA116,suvaha!$D$8:$H$158,2,FALSE),6),1))</f>
        <v/>
      </c>
      <c r="AP118" s="411"/>
      <c r="AQ118" s="409" t="str">
        <f>IF(LEN(VLOOKUP(AA116,suvaha!$D$8:$H$158,2,FALSE))&lt;5,"",LEFT(RIGHT(VLOOKUP(AA116,suvaha!$D$8:$H$158,2,FALSE),5),1))</f>
        <v/>
      </c>
      <c r="AR118" s="411"/>
      <c r="AS118" s="409" t="str">
        <f>IF(LEN(VLOOKUP(AA116,suvaha!$D$8:$H$158,2,FALSE))&lt;4,"",LEFT(RIGHT(VLOOKUP(AA116,suvaha!$D$8:$H$158,2,FALSE),4),1))</f>
        <v/>
      </c>
      <c r="AT118" s="610"/>
      <c r="AU118" s="409" t="str">
        <f>IF(LEN(VLOOKUP(AA116,suvaha!$D$8:$H$158,2,FALSE))&lt;3,"",LEFT(RIGHT(VLOOKUP(AA116,suvaha!$D$8:$H$158,2,FALSE),3),1))</f>
        <v/>
      </c>
      <c r="AV118" s="411"/>
      <c r="AW118" s="409" t="str">
        <f>IF(LEN(VLOOKUP(AA116,suvaha!$D$8:$H$158,2,FALSE))&lt;2,"",LEFT(RIGHT(VLOOKUP(AA116,suvaha!$D$8:$H$158,2,FALSE),2),1))</f>
        <v/>
      </c>
      <c r="AX118" s="411"/>
      <c r="AY118" s="409" t="str">
        <f>IF(VLOOKUP(AA116,suvaha!$D$8:$H$85,2,FALSE)=0,"",IF(LEN(VLOOKUP(AA116,suvaha!$D$8:$H$158,2,FALSE))&lt;1,"",LEFT(RIGHT(VLOOKUP(AA116,suvaha!$D$8:$H$158,2,FALSE),1),1)))</f>
        <v/>
      </c>
      <c r="AZ118" s="619"/>
      <c r="BA118" s="618"/>
      <c r="BB118" s="409" t="str">
        <f>IF(LEN(VLOOKUP(AA116,suvaha!$D$8:$H$158,4,FALSE))&lt;11,"",LEFT(RIGHT(VLOOKUP(AA116,suvaha!$D$8:$H$158,4,FALSE),11),1))</f>
        <v/>
      </c>
      <c r="BC118" s="211"/>
      <c r="BD118" s="409" t="str">
        <f>IF(LEN(VLOOKUP(AA116,suvaha!$D$8:$H$158,4,FALSE))&lt;10,"",LEFT(RIGHT(VLOOKUP(AA116,suvaha!$D$8:$H$158,4,FALSE),10),1))</f>
        <v/>
      </c>
      <c r="BE118" s="411"/>
      <c r="BF118" s="409" t="str">
        <f>IF(LEN(VLOOKUP(AA116,suvaha!$D$8:$H$158,4,FALSE))&lt;9,"",LEFT(RIGHT(VLOOKUP(AA116,suvaha!$D$8:$H$158,4,FALSE),9),1))</f>
        <v/>
      </c>
      <c r="BG118" s="211"/>
      <c r="BH118" s="409" t="str">
        <f>IF(LEN(VLOOKUP(AA116,suvaha!$D$8:$H$158,4,FALSE))&lt;8,"",LEFT(RIGHT(VLOOKUP(AA116,suvaha!$D$8:$H$158,4,FALSE),8),1))</f>
        <v/>
      </c>
      <c r="BI118" s="411"/>
      <c r="BJ118" s="409" t="str">
        <f>IF(LEN(VLOOKUP(AA116,suvaha!$D$8:$H$158,4,FALSE))&lt;7,"",LEFT(RIGHT(VLOOKUP(AA116,suvaha!$D$8:$H$158,4,FALSE),7),1))</f>
        <v/>
      </c>
      <c r="BK118" s="610"/>
      <c r="BL118" s="409" t="str">
        <f>IF(LEN(VLOOKUP(AA116,suvaha!$D$8:$H$158,4,FALSE))&lt;6,"",LEFT(RIGHT(VLOOKUP(AA116,suvaha!$D$8:$H$158,4,FALSE),6),1))</f>
        <v/>
      </c>
      <c r="BM118" s="411"/>
      <c r="BN118" s="409" t="str">
        <f>IF(LEN(VLOOKUP(AA116,suvaha!$D$8:$H$158,4,FALSE))&lt;5,"",LEFT(RIGHT(VLOOKUP(AA116,suvaha!$D$8:$H$158,4,FALSE),5),1))</f>
        <v/>
      </c>
      <c r="BO118" s="411"/>
      <c r="BP118" s="409" t="str">
        <f>IF(LEN(VLOOKUP(AA116,suvaha!$D$8:$H$158,4,FALSE))&lt;4,"",LEFT(RIGHT(VLOOKUP(AA116,suvaha!$D$8:$H$158,4,FALSE),4),1))</f>
        <v/>
      </c>
      <c r="BQ118" s="610"/>
      <c r="BR118" s="409" t="str">
        <f>IF(LEN(VLOOKUP(AA116,suvaha!$D$8:$H$158,4,FALSE))&lt;3,"",LEFT(RIGHT(VLOOKUP(AA116,suvaha!$D$8:$H$158,4,FALSE),3),1))</f>
        <v/>
      </c>
      <c r="BS118" s="411"/>
      <c r="BT118" s="409" t="str">
        <f>IF(LEN(VLOOKUP(AA116,suvaha!$D$8:$H$158,4,FALSE))&lt;2,"",LEFT(RIGHT(VLOOKUP(AA116,suvaha!$D$8:$H$158,4,FALSE),2),1))</f>
        <v/>
      </c>
      <c r="BU118" s="411"/>
      <c r="BV118" s="409" t="str">
        <f>IF(VLOOKUP(AA116,suvaha!$D$8:$H$85,4,FALSE)=0,"",IF(LEN(VLOOKUP(AA116,suvaha!$D$8:$H$158,4,FALSE))&lt;1,"",LEFT(RIGHT(VLOOKUP(AA116,suvaha!$D$8:$H$158,4,FALSE),1),1)))</f>
        <v/>
      </c>
      <c r="BW118" s="416"/>
      <c r="BX118" s="417"/>
      <c r="BY118" s="417"/>
      <c r="BZ118" s="417"/>
      <c r="CA118" s="417"/>
      <c r="CB118" s="417"/>
      <c r="CC118" s="417"/>
      <c r="CD118" s="417"/>
      <c r="CE118" s="417"/>
      <c r="CF118" s="417"/>
      <c r="CG118" s="242"/>
    </row>
    <row r="119" spans="1:86" ht="3" customHeight="1">
      <c r="A119" s="173"/>
      <c r="B119" s="671"/>
      <c r="C119" s="671"/>
      <c r="D119" s="671"/>
      <c r="E119" s="673"/>
      <c r="F119" s="673"/>
      <c r="G119" s="739"/>
      <c r="H119" s="666"/>
      <c r="I119" s="666"/>
      <c r="J119" s="666"/>
      <c r="K119" s="666"/>
      <c r="L119" s="666"/>
      <c r="M119" s="666"/>
      <c r="N119" s="666"/>
      <c r="O119" s="666"/>
      <c r="P119" s="666"/>
      <c r="Q119" s="666"/>
      <c r="R119" s="666"/>
      <c r="S119" s="666"/>
      <c r="T119" s="666"/>
      <c r="U119" s="666"/>
      <c r="V119" s="666"/>
      <c r="W119" s="666"/>
      <c r="X119" s="666"/>
      <c r="Y119" s="666"/>
      <c r="Z119" s="666"/>
      <c r="AA119" s="667"/>
      <c r="AB119" s="667"/>
      <c r="AC119" s="667"/>
      <c r="AD119" s="637"/>
      <c r="AE119" s="637"/>
      <c r="AF119" s="637"/>
      <c r="AG119" s="637"/>
      <c r="AH119" s="637"/>
      <c r="AI119" s="637"/>
      <c r="AJ119" s="637"/>
      <c r="AK119" s="637"/>
      <c r="AL119" s="637"/>
      <c r="AM119" s="637"/>
      <c r="AN119" s="637"/>
      <c r="AO119" s="637"/>
      <c r="AP119" s="637"/>
      <c r="AQ119" s="637"/>
      <c r="AR119" s="637"/>
      <c r="AS119" s="637"/>
      <c r="AT119" s="637"/>
      <c r="AU119" s="637"/>
      <c r="AV119" s="637"/>
      <c r="AW119" s="637"/>
      <c r="AX119" s="637"/>
      <c r="AY119" s="637"/>
      <c r="AZ119" s="637"/>
      <c r="BA119" s="638"/>
      <c r="BB119" s="638"/>
      <c r="BC119" s="638"/>
      <c r="BD119" s="638"/>
      <c r="BE119" s="638"/>
      <c r="BF119" s="638"/>
      <c r="BG119" s="638"/>
      <c r="BH119" s="638"/>
      <c r="BI119" s="638"/>
      <c r="BJ119" s="638"/>
      <c r="BK119" s="638"/>
      <c r="BL119" s="638"/>
      <c r="BM119" s="638"/>
      <c r="BN119" s="638"/>
      <c r="BO119" s="638"/>
      <c r="BP119" s="638"/>
      <c r="BQ119" s="638"/>
      <c r="BR119" s="270"/>
      <c r="BS119" s="270"/>
      <c r="BT119" s="270"/>
      <c r="BU119" s="270"/>
      <c r="BV119" s="270"/>
      <c r="BW119" s="418"/>
      <c r="BX119" s="270"/>
      <c r="BY119" s="270"/>
      <c r="BZ119" s="270"/>
      <c r="CA119" s="270"/>
      <c r="CB119" s="270"/>
      <c r="CC119" s="270"/>
      <c r="CD119" s="270"/>
      <c r="CE119" s="270"/>
      <c r="CF119" s="270"/>
      <c r="CG119" s="243"/>
    </row>
    <row r="120" spans="1:86" ht="3" customHeight="1">
      <c r="A120" s="173"/>
      <c r="B120" s="671"/>
      <c r="C120" s="671"/>
      <c r="D120" s="671"/>
      <c r="E120" s="673"/>
      <c r="F120" s="673"/>
      <c r="G120" s="739"/>
      <c r="H120" s="666"/>
      <c r="I120" s="666"/>
      <c r="J120" s="666"/>
      <c r="K120" s="666"/>
      <c r="L120" s="666"/>
      <c r="M120" s="666"/>
      <c r="N120" s="666"/>
      <c r="O120" s="666"/>
      <c r="P120" s="666"/>
      <c r="Q120" s="666"/>
      <c r="R120" s="666"/>
      <c r="S120" s="666"/>
      <c r="T120" s="666"/>
      <c r="U120" s="666"/>
      <c r="V120" s="666"/>
      <c r="W120" s="666"/>
      <c r="X120" s="666"/>
      <c r="Y120" s="666"/>
      <c r="Z120" s="666"/>
      <c r="AA120" s="667"/>
      <c r="AB120" s="667"/>
      <c r="AC120" s="667"/>
      <c r="AD120" s="617"/>
      <c r="AE120" s="617"/>
      <c r="AF120" s="617"/>
      <c r="AG120" s="617"/>
      <c r="AH120" s="617"/>
      <c r="AI120" s="617"/>
      <c r="AJ120" s="617"/>
      <c r="AK120" s="617"/>
      <c r="AL120" s="617"/>
      <c r="AM120" s="617"/>
      <c r="AN120" s="617"/>
      <c r="AO120" s="617"/>
      <c r="AP120" s="617"/>
      <c r="AQ120" s="617"/>
      <c r="AR120" s="617"/>
      <c r="AS120" s="617"/>
      <c r="AT120" s="617"/>
      <c r="AU120" s="617"/>
      <c r="AV120" s="617"/>
      <c r="AW120" s="617"/>
      <c r="AX120" s="617"/>
      <c r="AY120" s="617"/>
      <c r="AZ120" s="617"/>
      <c r="BA120" s="422"/>
      <c r="BB120" s="264"/>
      <c r="BC120" s="264"/>
      <c r="BD120" s="264"/>
      <c r="BE120" s="264"/>
      <c r="BF120" s="264"/>
      <c r="BG120" s="264"/>
      <c r="BH120" s="264"/>
      <c r="BI120" s="264"/>
      <c r="BJ120" s="421"/>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41"/>
    </row>
    <row r="121" spans="1:86" ht="3" customHeight="1">
      <c r="A121" s="173"/>
      <c r="B121" s="671"/>
      <c r="C121" s="671"/>
      <c r="D121" s="671"/>
      <c r="E121" s="673"/>
      <c r="F121" s="673"/>
      <c r="G121" s="739"/>
      <c r="H121" s="666"/>
      <c r="I121" s="666"/>
      <c r="J121" s="666"/>
      <c r="K121" s="666"/>
      <c r="L121" s="666"/>
      <c r="M121" s="666"/>
      <c r="N121" s="666"/>
      <c r="O121" s="666"/>
      <c r="P121" s="666"/>
      <c r="Q121" s="666"/>
      <c r="R121" s="666"/>
      <c r="S121" s="666"/>
      <c r="T121" s="666"/>
      <c r="U121" s="666"/>
      <c r="V121" s="666"/>
      <c r="W121" s="666"/>
      <c r="X121" s="666"/>
      <c r="Y121" s="666"/>
      <c r="Z121" s="666"/>
      <c r="AA121" s="667"/>
      <c r="AB121" s="667"/>
      <c r="AC121" s="667"/>
      <c r="AD121" s="618"/>
      <c r="AE121" s="612"/>
      <c r="AF121" s="612"/>
      <c r="AG121" s="612"/>
      <c r="AH121" s="412"/>
      <c r="AI121" s="613"/>
      <c r="AJ121" s="613"/>
      <c r="AK121" s="613"/>
      <c r="AL121" s="613"/>
      <c r="AM121" s="613"/>
      <c r="AN121" s="610"/>
      <c r="AO121" s="614"/>
      <c r="AP121" s="614"/>
      <c r="AQ121" s="614"/>
      <c r="AR121" s="614"/>
      <c r="AS121" s="614"/>
      <c r="AT121" s="610"/>
      <c r="AU121" s="614"/>
      <c r="AV121" s="614"/>
      <c r="AW121" s="614"/>
      <c r="AX121" s="614"/>
      <c r="AY121" s="614"/>
      <c r="AZ121" s="619"/>
      <c r="BA121" s="423"/>
      <c r="BB121" s="417"/>
      <c r="BC121" s="417"/>
      <c r="BD121" s="417"/>
      <c r="BE121" s="417"/>
      <c r="BF121" s="417"/>
      <c r="BG121" s="417"/>
      <c r="BH121" s="417"/>
      <c r="BI121" s="417"/>
      <c r="BJ121" s="416"/>
      <c r="BK121" s="417"/>
      <c r="BL121" s="612"/>
      <c r="BM121" s="612"/>
      <c r="BN121" s="612"/>
      <c r="BO121" s="412"/>
      <c r="BP121" s="613"/>
      <c r="BQ121" s="613"/>
      <c r="BR121" s="613"/>
      <c r="BS121" s="613"/>
      <c r="BT121" s="613"/>
      <c r="BU121" s="610"/>
      <c r="BV121" s="614"/>
      <c r="BW121" s="614"/>
      <c r="BX121" s="614"/>
      <c r="BY121" s="614"/>
      <c r="BZ121" s="614"/>
      <c r="CA121" s="610"/>
      <c r="CB121" s="614"/>
      <c r="CC121" s="614"/>
      <c r="CD121" s="614"/>
      <c r="CE121" s="614"/>
      <c r="CF121" s="614"/>
      <c r="CG121" s="244"/>
    </row>
    <row r="122" spans="1:86" ht="15" customHeight="1">
      <c r="A122" s="173"/>
      <c r="B122" s="671"/>
      <c r="C122" s="671"/>
      <c r="D122" s="671"/>
      <c r="E122" s="673"/>
      <c r="F122" s="673"/>
      <c r="G122" s="739"/>
      <c r="H122" s="666"/>
      <c r="I122" s="666"/>
      <c r="J122" s="666"/>
      <c r="K122" s="666"/>
      <c r="L122" s="666"/>
      <c r="M122" s="666"/>
      <c r="N122" s="666"/>
      <c r="O122" s="666"/>
      <c r="P122" s="666"/>
      <c r="Q122" s="666"/>
      <c r="R122" s="666"/>
      <c r="S122" s="666"/>
      <c r="T122" s="666"/>
      <c r="U122" s="666"/>
      <c r="V122" s="666"/>
      <c r="W122" s="666"/>
      <c r="X122" s="666"/>
      <c r="Y122" s="666"/>
      <c r="Z122" s="666"/>
      <c r="AA122" s="667"/>
      <c r="AB122" s="667"/>
      <c r="AC122" s="667"/>
      <c r="AD122" s="618"/>
      <c r="AE122" s="409" t="str">
        <f>IF(LEN(VLOOKUP(AA116,suvaha!$D$8:$H$158,3,FALSE))&lt;11,"",LEFT(RIGHT(VLOOKUP(AA116,suvaha!$D$8:$H$158,3,FALSE),11),1))</f>
        <v/>
      </c>
      <c r="AF122" s="211"/>
      <c r="AG122" s="409" t="str">
        <f>IF(LEN(VLOOKUP(AA116,suvaha!$D$8:$H$158,3,FALSE))&lt;10,"",LEFT(RIGHT(VLOOKUP(AA116,suvaha!$D$8:$H$158,3,FALSE),10),1))</f>
        <v/>
      </c>
      <c r="AH122" s="411"/>
      <c r="AI122" s="409" t="str">
        <f>IF(LEN(VLOOKUP(AA116,suvaha!$D$8:$H$158,3,FALSE))&lt;9,"",LEFT(RIGHT(VLOOKUP(AA116,suvaha!$D$8:$H$158,3,FALSE),9),1))</f>
        <v/>
      </c>
      <c r="AJ122" s="211"/>
      <c r="AK122" s="409" t="str">
        <f>IF(LEN(VLOOKUP(AA116,suvaha!$D$8:$H$158,3,FALSE))&lt;8,"",LEFT(RIGHT(VLOOKUP(AA116,suvaha!$D$8:$H$158,3,FALSE),8),1))</f>
        <v/>
      </c>
      <c r="AL122" s="411"/>
      <c r="AM122" s="409" t="str">
        <f>IF(LEN(VLOOKUP(AA116,suvaha!$D$8:$H$158,3,FALSE))&lt;7,"",LEFT(RIGHT(VLOOKUP(AA116,suvaha!$D$8:$H$158,3,FALSE),7),1))</f>
        <v/>
      </c>
      <c r="AN122" s="610"/>
      <c r="AO122" s="409" t="str">
        <f>IF(LEN(VLOOKUP(AA116,suvaha!$D$8:$H$158,3,FALSE))&lt;6,"",LEFT(RIGHT(VLOOKUP(AA116,suvaha!$D$8:$H$158,3,FALSE),6),1))</f>
        <v/>
      </c>
      <c r="AP122" s="411"/>
      <c r="AQ122" s="409" t="str">
        <f>IF(LEN(VLOOKUP(AA116,suvaha!$D$8:$H$158,3,FALSE))&lt;5,"",LEFT(RIGHT(VLOOKUP(AA116,suvaha!$D$8:$H$158,3,FALSE),5),1))</f>
        <v/>
      </c>
      <c r="AR122" s="411"/>
      <c r="AS122" s="409" t="str">
        <f>IF(LEN(VLOOKUP(AA116,suvaha!$D$8:$H$158,3,FALSE))&lt;4,"",LEFT(RIGHT(VLOOKUP(AA116,suvaha!$D$8:$H$158,3,FALSE),4),1))</f>
        <v/>
      </c>
      <c r="AT122" s="610"/>
      <c r="AU122" s="409" t="str">
        <f>IF(LEN(VLOOKUP(AA116,suvaha!$D$8:$H$158,3,FALSE))&lt;3,"",LEFT(RIGHT(VLOOKUP(AA116,suvaha!$D$8:$H$158,3,FALSE),3),1))</f>
        <v/>
      </c>
      <c r="AV122" s="411"/>
      <c r="AW122" s="409" t="str">
        <f>IF(LEN(VLOOKUP(AA116,suvaha!$D$8:$H$158,3,FALSE))&lt;2,"",LEFT(RIGHT(VLOOKUP(AA116,suvaha!$D$8:$H$158,3,FALSE),2),1))</f>
        <v/>
      </c>
      <c r="AX122" s="411"/>
      <c r="AY122" s="409" t="str">
        <f>IF(VLOOKUP(AA116,suvaha!$D$8:$H$85,3,FALSE)=0,"",IF(LEN(VLOOKUP(AA116,suvaha!$D$8:$H$158,3,FALSE))&lt;1,"",LEFT(RIGHT(VLOOKUP(AA116,suvaha!$D$8:$H$158,3,FALSE),1),1)))</f>
        <v/>
      </c>
      <c r="AZ122" s="619"/>
      <c r="BA122" s="423"/>
      <c r="BB122" s="417"/>
      <c r="BC122" s="417"/>
      <c r="BD122" s="417"/>
      <c r="BE122" s="417"/>
      <c r="BF122" s="417"/>
      <c r="BG122" s="417"/>
      <c r="BH122" s="417"/>
      <c r="BI122" s="417"/>
      <c r="BJ122" s="416"/>
      <c r="BK122" s="417"/>
      <c r="BL122" s="409" t="str">
        <f>IF(LEN(VLOOKUP(AA116,suvaha!$D$8:$H$158,5,FALSE))&lt;11,"",LEFT(RIGHT(VLOOKUP(AA116,suvaha!$D$8:$H$158,5,FALSE),11),1))</f>
        <v/>
      </c>
      <c r="BM122" s="211"/>
      <c r="BN122" s="409" t="str">
        <f>IF(LEN(VLOOKUP(AA116,suvaha!$D$8:$H$158,5,FALSE))&lt;10,"",LEFT(RIGHT(VLOOKUP(AA116,suvaha!$D$8:$H$158,5,FALSE),10),1))</f>
        <v/>
      </c>
      <c r="BO122" s="411"/>
      <c r="BP122" s="409" t="str">
        <f>IF(LEN(VLOOKUP(AA116,suvaha!$D$8:$H$158,5,FALSE))&lt;9,"",LEFT(RIGHT(VLOOKUP(AA116,suvaha!$D$8:$H$158,5,FALSE),9),1))</f>
        <v/>
      </c>
      <c r="BQ122" s="211"/>
      <c r="BR122" s="409" t="str">
        <f>IF(LEN(VLOOKUP(AA116,suvaha!$D$8:$H$158,5,FALSE))&lt;8,"",LEFT(RIGHT(VLOOKUP(AA116,suvaha!$D$8:$H$158,5,FALSE),8),1))</f>
        <v/>
      </c>
      <c r="BS122" s="411"/>
      <c r="BT122" s="409" t="str">
        <f>IF(LEN(VLOOKUP(AA116,suvaha!$D$8:$H$158,5,FALSE))&lt;7,"",LEFT(RIGHT(VLOOKUP(AA116,suvaha!$D$8:$H$158,5,FALSE),7),1))</f>
        <v/>
      </c>
      <c r="BU122" s="610"/>
      <c r="BV122" s="409" t="str">
        <f>IF(LEN(VLOOKUP(AA116,suvaha!$D$8:$H$158,5,FALSE))&lt;6,"",LEFT(RIGHT(VLOOKUP(AA116,suvaha!$D$8:$H$158,5,FALSE),6),1))</f>
        <v/>
      </c>
      <c r="BW122" s="411"/>
      <c r="BX122" s="409" t="str">
        <f>IF(LEN(VLOOKUP(AA116,suvaha!$D$8:$H$158,5,FALSE))&lt;5,"",LEFT(RIGHT(VLOOKUP(AA116,suvaha!$D$8:$H$158,5,FALSE),5),1))</f>
        <v/>
      </c>
      <c r="BY122" s="411"/>
      <c r="BZ122" s="409" t="str">
        <f>IF(LEN(VLOOKUP(AA116,suvaha!$D$8:$H$158,5,FALSE))&lt;4,"",LEFT(RIGHT(VLOOKUP(AA116,suvaha!$D$8:$H$158,5,FALSE),4),1))</f>
        <v/>
      </c>
      <c r="CA122" s="610"/>
      <c r="CB122" s="409" t="str">
        <f>IF(LEN(VLOOKUP(AA116,suvaha!$D$8:$H$158,5,FALSE))&lt;3,"",LEFT(RIGHT(VLOOKUP(AA116,suvaha!$D$8:$H$158,5,FALSE),3),1))</f>
        <v/>
      </c>
      <c r="CC122" s="411"/>
      <c r="CD122" s="409" t="str">
        <f>IF(LEN(VLOOKUP(AA116,suvaha!$D$8:$H$158,5,FALSE))&lt;2,"",LEFT(RIGHT(VLOOKUP(AA116,suvaha!$D$8:$H$158,5,FALSE),2),1))</f>
        <v/>
      </c>
      <c r="CE122" s="411"/>
      <c r="CF122" s="409" t="str">
        <f>IF(VLOOKUP(AA116,suvaha!$D$8:$H$85,5,FALSE)=0,"",IF(LEN(VLOOKUP(AA116,suvaha!$D$8:$H$158,5,FALSE))&lt;1,"",LEFT(RIGHT(VLOOKUP(AA116,suvaha!$D$8:$H$158,5,FALSE),1),1)))</f>
        <v/>
      </c>
      <c r="CG122" s="244"/>
    </row>
    <row r="123" spans="1:86" ht="3" customHeight="1">
      <c r="A123" s="173"/>
      <c r="B123" s="671"/>
      <c r="C123" s="671"/>
      <c r="D123" s="671"/>
      <c r="E123" s="673"/>
      <c r="F123" s="673"/>
      <c r="G123" s="739"/>
      <c r="H123" s="666"/>
      <c r="I123" s="666"/>
      <c r="J123" s="666"/>
      <c r="K123" s="666"/>
      <c r="L123" s="666"/>
      <c r="M123" s="666"/>
      <c r="N123" s="666"/>
      <c r="O123" s="666"/>
      <c r="P123" s="666"/>
      <c r="Q123" s="666"/>
      <c r="R123" s="666"/>
      <c r="S123" s="666"/>
      <c r="T123" s="666"/>
      <c r="U123" s="666"/>
      <c r="V123" s="666"/>
      <c r="W123" s="666"/>
      <c r="X123" s="666"/>
      <c r="Y123" s="666"/>
      <c r="Z123" s="666"/>
      <c r="AA123" s="667"/>
      <c r="AB123" s="667"/>
      <c r="AC123" s="667"/>
      <c r="AD123" s="640"/>
      <c r="AE123" s="640"/>
      <c r="AF123" s="640"/>
      <c r="AG123" s="640"/>
      <c r="AH123" s="640"/>
      <c r="AI123" s="640"/>
      <c r="AJ123" s="640"/>
      <c r="AK123" s="640"/>
      <c r="AL123" s="640"/>
      <c r="AM123" s="640"/>
      <c r="AN123" s="640"/>
      <c r="AO123" s="640"/>
      <c r="AP123" s="640"/>
      <c r="AQ123" s="640"/>
      <c r="AR123" s="640"/>
      <c r="AS123" s="640"/>
      <c r="AT123" s="640"/>
      <c r="AU123" s="640"/>
      <c r="AV123" s="640"/>
      <c r="AW123" s="640"/>
      <c r="AX123" s="640"/>
      <c r="AY123" s="640"/>
      <c r="AZ123" s="640"/>
      <c r="BA123" s="217"/>
      <c r="BB123" s="212"/>
      <c r="BC123" s="212"/>
      <c r="BD123" s="212"/>
      <c r="BE123" s="212"/>
      <c r="BF123" s="212"/>
      <c r="BG123" s="212"/>
      <c r="BH123" s="212"/>
      <c r="BI123" s="212"/>
      <c r="BJ123" s="213"/>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43"/>
    </row>
    <row r="124" spans="1:86" ht="3" customHeight="1">
      <c r="B124" s="173"/>
      <c r="E124" s="616"/>
      <c r="F124" s="616"/>
      <c r="G124" s="616"/>
      <c r="H124" s="616"/>
      <c r="I124" s="616"/>
      <c r="J124" s="616"/>
      <c r="K124" s="616"/>
      <c r="L124" s="616"/>
      <c r="M124" s="616"/>
      <c r="N124" s="616"/>
      <c r="O124" s="616"/>
      <c r="P124" s="616"/>
      <c r="Q124" s="616"/>
      <c r="R124" s="616"/>
      <c r="S124" s="616"/>
      <c r="T124" s="616"/>
      <c r="U124" s="616"/>
      <c r="V124" s="616"/>
      <c r="W124" s="616"/>
      <c r="X124" s="616"/>
      <c r="Y124" s="616"/>
      <c r="Z124" s="616"/>
      <c r="AA124" s="616"/>
      <c r="AB124" s="616"/>
      <c r="AC124" s="616"/>
      <c r="AD124" s="177"/>
      <c r="AE124" s="177"/>
      <c r="AF124" s="177"/>
      <c r="AG124" s="177"/>
      <c r="AH124" s="177"/>
      <c r="AI124" s="177"/>
      <c r="AJ124" s="177"/>
      <c r="AK124" s="177"/>
      <c r="AL124" s="177"/>
      <c r="AM124" s="177"/>
      <c r="AN124" s="177"/>
      <c r="AO124" s="177"/>
      <c r="AP124" s="177"/>
      <c r="AQ124" s="177"/>
      <c r="AR124" s="177"/>
      <c r="AS124" s="177"/>
      <c r="AT124" s="177"/>
      <c r="AU124" s="177"/>
      <c r="AV124" s="177"/>
      <c r="AW124" s="177"/>
      <c r="AX124" s="177"/>
      <c r="AY124" s="177"/>
      <c r="AZ124" s="177"/>
      <c r="BA124" s="177"/>
      <c r="BB124" s="177"/>
      <c r="BC124" s="177"/>
      <c r="BD124" s="177"/>
      <c r="BE124" s="177"/>
      <c r="BF124" s="177"/>
      <c r="BG124" s="177"/>
      <c r="BH124" s="177"/>
      <c r="BI124" s="177"/>
      <c r="BJ124" s="177"/>
      <c r="BK124" s="177"/>
      <c r="BL124" s="177"/>
      <c r="BM124" s="177"/>
      <c r="BN124" s="177"/>
      <c r="BO124" s="177"/>
      <c r="BP124" s="177"/>
      <c r="BQ124" s="177"/>
      <c r="BR124" s="177"/>
      <c r="BS124" s="177"/>
      <c r="BT124" s="177"/>
      <c r="BU124" s="177"/>
      <c r="BV124" s="177"/>
      <c r="BW124" s="177"/>
      <c r="BX124" s="177"/>
      <c r="BY124" s="177"/>
      <c r="BZ124" s="177"/>
      <c r="CA124" s="177"/>
      <c r="CB124" s="177"/>
      <c r="CC124" s="177"/>
      <c r="CD124" s="177"/>
      <c r="CE124" s="177"/>
      <c r="CF124" s="177"/>
      <c r="CG124" s="177"/>
    </row>
    <row r="125" spans="1:86" s="188" customFormat="1" ht="5.25" customHeight="1">
      <c r="A125" s="173"/>
      <c r="B125" s="173"/>
      <c r="C125" s="173"/>
      <c r="D125" s="173"/>
      <c r="E125" s="223"/>
      <c r="F125" s="325"/>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3"/>
      <c r="BM125" s="173"/>
      <c r="BN125" s="173"/>
      <c r="BO125" s="173"/>
      <c r="BP125" s="173"/>
      <c r="BQ125" s="173"/>
      <c r="BR125" s="173"/>
      <c r="BS125" s="173"/>
      <c r="BT125" s="173"/>
      <c r="BU125" s="173"/>
      <c r="BV125" s="173"/>
      <c r="BW125" s="173"/>
      <c r="BX125" s="173"/>
      <c r="BY125" s="173"/>
      <c r="BZ125" s="173"/>
      <c r="CA125" s="173"/>
      <c r="CB125" s="173"/>
      <c r="CC125" s="173"/>
      <c r="CD125" s="173"/>
      <c r="CE125" s="173"/>
      <c r="CF125" s="325"/>
      <c r="CG125" s="193"/>
      <c r="CH125" s="173"/>
    </row>
    <row r="126" spans="1:86" ht="3.75" customHeight="1">
      <c r="A126" s="188"/>
      <c r="B126" s="173"/>
      <c r="C126" s="188"/>
      <c r="D126" s="188"/>
      <c r="E126" s="223"/>
      <c r="F126" s="325"/>
      <c r="G126" s="224"/>
      <c r="H126" s="195"/>
      <c r="I126" s="195"/>
      <c r="J126" s="195"/>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320"/>
      <c r="BF126" s="320"/>
      <c r="BG126" s="320"/>
      <c r="BH126" s="320"/>
      <c r="BI126" s="320"/>
      <c r="BJ126" s="320"/>
      <c r="BK126" s="320"/>
      <c r="BL126" s="320"/>
      <c r="BM126" s="320"/>
      <c r="BN126" s="320"/>
      <c r="BO126" s="320"/>
      <c r="BP126" s="320"/>
      <c r="BQ126" s="320"/>
      <c r="BR126" s="320"/>
      <c r="BS126" s="320"/>
      <c r="BT126" s="320"/>
      <c r="BU126" s="320"/>
      <c r="BV126" s="320"/>
      <c r="BW126" s="320"/>
      <c r="BX126" s="320"/>
      <c r="BY126" s="320"/>
      <c r="BZ126" s="320"/>
      <c r="CA126" s="320"/>
      <c r="CB126" s="320"/>
      <c r="CC126" s="320"/>
      <c r="CD126" s="320"/>
      <c r="CE126" s="320"/>
      <c r="CF126" s="325"/>
      <c r="CG126" s="193"/>
      <c r="CH126" s="188"/>
    </row>
    <row r="127" spans="1:86" ht="3.75" customHeight="1" thickBot="1">
      <c r="A127" s="188"/>
      <c r="B127" s="173"/>
      <c r="C127" s="188"/>
      <c r="D127" s="188"/>
      <c r="E127" s="225"/>
      <c r="F127" s="226"/>
      <c r="G127" s="224"/>
      <c r="H127" s="195"/>
      <c r="I127" s="195"/>
      <c r="J127" s="195"/>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c r="AP127" s="320"/>
      <c r="AQ127" s="320"/>
      <c r="AR127" s="320"/>
      <c r="AS127" s="320"/>
      <c r="AT127" s="320"/>
      <c r="AU127" s="320"/>
      <c r="AV127" s="320"/>
      <c r="AW127" s="320"/>
      <c r="AX127" s="320"/>
      <c r="AY127" s="320"/>
      <c r="AZ127" s="320"/>
      <c r="BA127" s="320"/>
      <c r="BB127" s="320"/>
      <c r="BC127" s="320"/>
      <c r="BD127" s="320"/>
      <c r="BE127" s="320"/>
      <c r="BF127" s="320"/>
      <c r="BG127" s="320"/>
      <c r="BH127" s="320"/>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226"/>
      <c r="CG127" s="227"/>
      <c r="CH127" s="188"/>
    </row>
    <row r="128" spans="1:86" ht="10.5" customHeight="1" thickTop="1">
      <c r="A128" s="188"/>
      <c r="B128" s="173"/>
      <c r="C128" s="188"/>
      <c r="D128" s="188"/>
      <c r="E128" s="188"/>
      <c r="F128" s="188"/>
      <c r="G128" s="224"/>
      <c r="H128" s="315" t="s">
        <v>765</v>
      </c>
      <c r="I128" s="195"/>
      <c r="J128" s="195"/>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c r="AI128" s="320"/>
      <c r="AJ128" s="320"/>
      <c r="AK128" s="320"/>
      <c r="AL128" s="320"/>
      <c r="AM128" s="320"/>
      <c r="AN128" s="320"/>
      <c r="AO128" s="320"/>
      <c r="AP128" s="320"/>
      <c r="AQ128" s="320"/>
      <c r="AR128" s="320"/>
      <c r="AS128" s="320"/>
      <c r="AT128" s="320"/>
      <c r="AU128" s="320"/>
      <c r="AV128" s="320"/>
      <c r="AW128" s="320"/>
      <c r="AX128" s="320"/>
      <c r="AY128" s="320"/>
      <c r="AZ128" s="320"/>
      <c r="BA128" s="320"/>
      <c r="BB128" s="320"/>
      <c r="BC128" s="320"/>
      <c r="BD128" s="320"/>
      <c r="BE128" s="320"/>
      <c r="BF128" s="320"/>
      <c r="BG128" s="320"/>
      <c r="BH128" s="320"/>
      <c r="BI128" s="320"/>
      <c r="BJ128" s="320"/>
      <c r="BK128" s="320"/>
      <c r="BL128" s="320"/>
      <c r="BM128" s="320"/>
      <c r="BN128" s="320"/>
      <c r="BO128" s="320"/>
      <c r="BP128" s="320"/>
      <c r="BQ128" s="320"/>
      <c r="BR128" s="320"/>
      <c r="BS128" s="320"/>
      <c r="BT128" s="320"/>
      <c r="BU128" s="320"/>
      <c r="BV128" s="320"/>
      <c r="BW128" s="320"/>
      <c r="BX128" s="320"/>
      <c r="BY128" s="320"/>
      <c r="BZ128" s="320"/>
      <c r="CA128" s="320"/>
      <c r="CB128" s="320"/>
      <c r="CC128" s="320"/>
      <c r="CD128" s="387" t="str">
        <f>Index!C422</f>
        <v>Strana 4</v>
      </c>
      <c r="CE128" s="320"/>
      <c r="CF128" s="320"/>
      <c r="CG128" s="320"/>
      <c r="CH128" s="188"/>
    </row>
    <row r="129" spans="1:88" s="234" customFormat="1">
      <c r="A129" s="229"/>
      <c r="B129" s="228"/>
      <c r="C129" s="229"/>
      <c r="D129" s="229"/>
      <c r="E129" s="230"/>
      <c r="F129" s="230"/>
      <c r="G129" s="230"/>
      <c r="H129" s="231"/>
      <c r="I129" s="231"/>
      <c r="J129" s="231"/>
      <c r="K129" s="232"/>
      <c r="L129" s="232"/>
      <c r="M129" s="232"/>
      <c r="N129" s="232"/>
      <c r="O129" s="232"/>
      <c r="P129" s="232"/>
      <c r="Q129" s="232"/>
      <c r="R129" s="232"/>
      <c r="S129" s="232"/>
      <c r="T129" s="232"/>
      <c r="U129" s="232"/>
      <c r="V129" s="232"/>
      <c r="W129" s="232"/>
      <c r="X129" s="232"/>
      <c r="Y129" s="232"/>
      <c r="Z129" s="232"/>
      <c r="AA129" s="232"/>
      <c r="AB129" s="232"/>
      <c r="AC129" s="232"/>
      <c r="AD129" s="232"/>
      <c r="AE129" s="233">
        <v>10</v>
      </c>
      <c r="AF129" s="232"/>
      <c r="AG129" s="233">
        <v>9</v>
      </c>
      <c r="AH129" s="232"/>
      <c r="AI129" s="233">
        <v>8</v>
      </c>
      <c r="AJ129" s="232"/>
      <c r="AK129" s="233">
        <v>7</v>
      </c>
      <c r="AL129" s="232"/>
      <c r="AM129" s="233">
        <v>6</v>
      </c>
      <c r="AN129" s="232"/>
      <c r="AO129" s="233">
        <v>5</v>
      </c>
      <c r="AP129" s="232"/>
      <c r="AQ129" s="233">
        <v>4</v>
      </c>
      <c r="AR129" s="232"/>
      <c r="AS129" s="233">
        <v>3</v>
      </c>
      <c r="AT129" s="232"/>
      <c r="AU129" s="233">
        <v>2</v>
      </c>
      <c r="AV129" s="232"/>
      <c r="AW129" s="233">
        <v>1</v>
      </c>
      <c r="AX129" s="232"/>
      <c r="AY129" s="233">
        <v>0</v>
      </c>
      <c r="AZ129" s="232"/>
      <c r="BA129" s="232"/>
      <c r="BB129" s="233">
        <v>10</v>
      </c>
      <c r="BC129" s="232"/>
      <c r="BD129" s="233">
        <v>9</v>
      </c>
      <c r="BE129" s="232"/>
      <c r="BF129" s="233">
        <v>8</v>
      </c>
      <c r="BG129" s="232"/>
      <c r="BH129" s="233">
        <v>7</v>
      </c>
      <c r="BI129" s="232"/>
      <c r="BJ129" s="233">
        <v>6</v>
      </c>
      <c r="BK129" s="232"/>
      <c r="BL129" s="233">
        <v>5</v>
      </c>
      <c r="BM129" s="232"/>
      <c r="BN129" s="233">
        <v>4</v>
      </c>
      <c r="BO129" s="232"/>
      <c r="BP129" s="233">
        <v>3</v>
      </c>
      <c r="BQ129" s="232"/>
      <c r="BR129" s="233">
        <v>2</v>
      </c>
      <c r="BS129" s="232"/>
      <c r="BT129" s="233">
        <v>1</v>
      </c>
      <c r="BU129" s="232"/>
      <c r="BV129" s="233">
        <v>0</v>
      </c>
      <c r="BW129" s="232"/>
      <c r="BX129" s="232"/>
      <c r="BY129" s="232"/>
      <c r="BZ129" s="232"/>
      <c r="CA129" s="232"/>
      <c r="CB129" s="232"/>
      <c r="CC129" s="232"/>
      <c r="CD129" s="232"/>
      <c r="CE129" s="232"/>
      <c r="CF129" s="232"/>
      <c r="CG129" s="232"/>
      <c r="CH129" s="229"/>
      <c r="CI129" s="229"/>
      <c r="CJ129" s="229"/>
    </row>
    <row r="130" spans="1:88" s="234" customFormat="1">
      <c r="B130" s="228"/>
      <c r="C130" s="229"/>
      <c r="D130" s="229"/>
      <c r="E130" s="230"/>
      <c r="F130" s="230"/>
      <c r="G130" s="230"/>
      <c r="H130" s="231"/>
      <c r="I130" s="231"/>
      <c r="J130" s="231"/>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232"/>
      <c r="BF130" s="232"/>
      <c r="BG130" s="232"/>
      <c r="BH130" s="232"/>
      <c r="BI130" s="232"/>
      <c r="BJ130" s="232"/>
      <c r="BK130" s="232"/>
      <c r="BL130" s="233">
        <v>10</v>
      </c>
      <c r="BM130" s="232"/>
      <c r="BN130" s="233">
        <v>9</v>
      </c>
      <c r="BO130" s="232"/>
      <c r="BP130" s="233">
        <v>8</v>
      </c>
      <c r="BQ130" s="232"/>
      <c r="BR130" s="233">
        <v>7</v>
      </c>
      <c r="BS130" s="232"/>
      <c r="BT130" s="233">
        <v>6</v>
      </c>
      <c r="BU130" s="232"/>
      <c r="BV130" s="233">
        <v>5</v>
      </c>
      <c r="BW130" s="232"/>
      <c r="BX130" s="233">
        <v>4</v>
      </c>
      <c r="BY130" s="232"/>
      <c r="BZ130" s="233">
        <v>3</v>
      </c>
      <c r="CA130" s="232"/>
      <c r="CB130" s="233">
        <v>2</v>
      </c>
      <c r="CC130" s="232"/>
      <c r="CD130" s="233">
        <v>1</v>
      </c>
      <c r="CE130" s="232"/>
      <c r="CF130" s="233">
        <v>0</v>
      </c>
      <c r="CG130" s="232"/>
      <c r="CH130" s="229"/>
      <c r="CJ130" s="229"/>
    </row>
  </sheetData>
  <sheetProtection sheet="1" objects="1" scenarios="1"/>
  <mergeCells count="584">
    <mergeCell ref="AB4:AC5"/>
    <mergeCell ref="AD4:AD5"/>
    <mergeCell ref="AR4:AR5"/>
    <mergeCell ref="E7:F10"/>
    <mergeCell ref="AD7:BQ8"/>
    <mergeCell ref="BR7:CG10"/>
    <mergeCell ref="B8:D8"/>
    <mergeCell ref="G8:Z9"/>
    <mergeCell ref="B9:C45"/>
    <mergeCell ref="D9:D45"/>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CH9:CH5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E13:AG13"/>
    <mergeCell ref="AI13:AM13"/>
    <mergeCell ref="AN13:AN14"/>
    <mergeCell ref="BP17:BT17"/>
    <mergeCell ref="BU17:BU18"/>
    <mergeCell ref="BV17:BZ17"/>
    <mergeCell ref="CA17:CA18"/>
    <mergeCell ref="AZ3:BC4"/>
    <mergeCell ref="BD3:BR3"/>
    <mergeCell ref="AG9:AZ10"/>
    <mergeCell ref="BA9:BQ10"/>
    <mergeCell ref="CB17:CF17"/>
    <mergeCell ref="AD16:AZ16"/>
    <mergeCell ref="AD17:AD18"/>
    <mergeCell ref="AE17:AG17"/>
    <mergeCell ref="AI17:AM17"/>
    <mergeCell ref="AN17:AN18"/>
    <mergeCell ref="AO17:AS17"/>
    <mergeCell ref="AT17:AT18"/>
    <mergeCell ref="AU17:AY17"/>
    <mergeCell ref="AZ17:AZ18"/>
    <mergeCell ref="AD19:AZ19"/>
    <mergeCell ref="E20:F27"/>
    <mergeCell ref="G20:G27"/>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L25:BN25"/>
    <mergeCell ref="BP25:BT25"/>
    <mergeCell ref="BB13:BD13"/>
    <mergeCell ref="AD13:AD14"/>
    <mergeCell ref="BR21:BV21"/>
    <mergeCell ref="BA20:BQ20"/>
    <mergeCell ref="AD21:AD22"/>
    <mergeCell ref="AE21:AG21"/>
    <mergeCell ref="AI21:AM21"/>
    <mergeCell ref="AN21:AN22"/>
    <mergeCell ref="AO21:AS21"/>
    <mergeCell ref="AT21:AT22"/>
    <mergeCell ref="AU21:AY21"/>
    <mergeCell ref="AZ21:AZ22"/>
    <mergeCell ref="BA21:BA22"/>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Q29:BQ30"/>
    <mergeCell ref="BR29:BV29"/>
    <mergeCell ref="AD31:AZ31"/>
    <mergeCell ref="BA31:BQ31"/>
    <mergeCell ref="AO29:AS29"/>
    <mergeCell ref="AT29:AT30"/>
    <mergeCell ref="AU29:AY29"/>
    <mergeCell ref="AZ29:AZ30"/>
    <mergeCell ref="BA29:BA30"/>
    <mergeCell ref="BB29:BD29"/>
    <mergeCell ref="AD29:AD30"/>
    <mergeCell ref="AE29:AG29"/>
    <mergeCell ref="AI29:AM29"/>
    <mergeCell ref="AN29:AN30"/>
    <mergeCell ref="BU33:BU34"/>
    <mergeCell ref="BV33:BZ33"/>
    <mergeCell ref="CA33:CA34"/>
    <mergeCell ref="CB33:CF33"/>
    <mergeCell ref="AD32:AZ32"/>
    <mergeCell ref="AD33:AD34"/>
    <mergeCell ref="AE33:AG33"/>
    <mergeCell ref="AI33:AM33"/>
    <mergeCell ref="AN33:AN34"/>
    <mergeCell ref="AO33:AS33"/>
    <mergeCell ref="AT33:AT34"/>
    <mergeCell ref="AU33:AY33"/>
    <mergeCell ref="AZ33:AZ34"/>
    <mergeCell ref="AD35:AZ35"/>
    <mergeCell ref="E36:F43"/>
    <mergeCell ref="G36:G43"/>
    <mergeCell ref="H36:Z43"/>
    <mergeCell ref="AA36:AC43"/>
    <mergeCell ref="AD36:AZ36"/>
    <mergeCell ref="AD39:AZ39"/>
    <mergeCell ref="AD43:AZ43"/>
    <mergeCell ref="BL33:BN33"/>
    <mergeCell ref="E28:F35"/>
    <mergeCell ref="G28:G35"/>
    <mergeCell ref="H28:Z35"/>
    <mergeCell ref="AA28:AC35"/>
    <mergeCell ref="AD28:AZ28"/>
    <mergeCell ref="BA28:BQ28"/>
    <mergeCell ref="BB37:BD37"/>
    <mergeCell ref="BF37:BJ37"/>
    <mergeCell ref="BK37:BK38"/>
    <mergeCell ref="BL37:BP37"/>
    <mergeCell ref="BQ37:BQ38"/>
    <mergeCell ref="BP33:BT33"/>
    <mergeCell ref="BF29:BJ29"/>
    <mergeCell ref="BK29:BK30"/>
    <mergeCell ref="BL29:BP29"/>
    <mergeCell ref="BR37:BV37"/>
    <mergeCell ref="BA36:BQ36"/>
    <mergeCell ref="AD37:AD38"/>
    <mergeCell ref="AE37:AG37"/>
    <mergeCell ref="AI37:AM37"/>
    <mergeCell ref="AN37:AN38"/>
    <mergeCell ref="AO37:AS37"/>
    <mergeCell ref="AT37:AT38"/>
    <mergeCell ref="AU37:AY37"/>
    <mergeCell ref="AZ37:AZ38"/>
    <mergeCell ref="BA37:BA38"/>
    <mergeCell ref="AI45:AM45"/>
    <mergeCell ref="AN45:AN46"/>
    <mergeCell ref="BL41:BN41"/>
    <mergeCell ref="BP41:BT41"/>
    <mergeCell ref="BU41:BU42"/>
    <mergeCell ref="BV41:BZ41"/>
    <mergeCell ref="CA41:CA42"/>
    <mergeCell ref="CB41:CF41"/>
    <mergeCell ref="BA39:BQ39"/>
    <mergeCell ref="AD40:AZ40"/>
    <mergeCell ref="AD41:AD42"/>
    <mergeCell ref="AE41:AG41"/>
    <mergeCell ref="AI41:AM41"/>
    <mergeCell ref="AN41:AN42"/>
    <mergeCell ref="AO41:AS41"/>
    <mergeCell ref="AT41:AT42"/>
    <mergeCell ref="AU41:AY41"/>
    <mergeCell ref="AZ41:AZ42"/>
    <mergeCell ref="BF45:BJ45"/>
    <mergeCell ref="BK45:BK46"/>
    <mergeCell ref="BL45:BP45"/>
    <mergeCell ref="BQ45:BQ46"/>
    <mergeCell ref="BR45:BV45"/>
    <mergeCell ref="B46:D123"/>
    <mergeCell ref="AD47:AZ47"/>
    <mergeCell ref="BA47:BQ47"/>
    <mergeCell ref="AD48:AZ48"/>
    <mergeCell ref="AD49:AD50"/>
    <mergeCell ref="AO45:AS45"/>
    <mergeCell ref="AT45:AT46"/>
    <mergeCell ref="AU45:AY45"/>
    <mergeCell ref="AZ45:AZ46"/>
    <mergeCell ref="BA45:BA46"/>
    <mergeCell ref="BB45:BD45"/>
    <mergeCell ref="E44:F51"/>
    <mergeCell ref="G44:G51"/>
    <mergeCell ref="H44:Z51"/>
    <mergeCell ref="AA44:AC51"/>
    <mergeCell ref="AD44:AZ44"/>
    <mergeCell ref="BA44:BQ44"/>
    <mergeCell ref="AD45:AD46"/>
    <mergeCell ref="AE45:AG45"/>
    <mergeCell ref="BA55:BQ55"/>
    <mergeCell ref="AD56:AZ56"/>
    <mergeCell ref="AD57:AD58"/>
    <mergeCell ref="AE57:AG57"/>
    <mergeCell ref="AI57:AM57"/>
    <mergeCell ref="CB49:CF49"/>
    <mergeCell ref="AD51:AZ51"/>
    <mergeCell ref="E52:F59"/>
    <mergeCell ref="G52:G59"/>
    <mergeCell ref="H52:Z59"/>
    <mergeCell ref="AA52:AC59"/>
    <mergeCell ref="AD52:AZ52"/>
    <mergeCell ref="BA52:BQ52"/>
    <mergeCell ref="AD53:AD54"/>
    <mergeCell ref="AE53:AG53"/>
    <mergeCell ref="AZ49:AZ50"/>
    <mergeCell ref="BL49:BN49"/>
    <mergeCell ref="BP49:BT49"/>
    <mergeCell ref="BU49:BU50"/>
    <mergeCell ref="BV49:BZ49"/>
    <mergeCell ref="CA49:CA50"/>
    <mergeCell ref="AE49:AG49"/>
    <mergeCell ref="AI49:AM49"/>
    <mergeCell ref="AN49:AN50"/>
    <mergeCell ref="AO49:AS49"/>
    <mergeCell ref="AT49:AT50"/>
    <mergeCell ref="AU49:AY49"/>
    <mergeCell ref="BR53:BV53"/>
    <mergeCell ref="AD55:AZ55"/>
    <mergeCell ref="AI53:AM53"/>
    <mergeCell ref="AN53:AN54"/>
    <mergeCell ref="AO53:AS53"/>
    <mergeCell ref="AT53:AT54"/>
    <mergeCell ref="AU53:AY53"/>
    <mergeCell ref="AZ53:AZ54"/>
    <mergeCell ref="CA57:CA58"/>
    <mergeCell ref="CB57:CF57"/>
    <mergeCell ref="AD59:AZ59"/>
    <mergeCell ref="BU57:BU58"/>
    <mergeCell ref="BV57:BZ57"/>
    <mergeCell ref="AN57:AN58"/>
    <mergeCell ref="AO57:AS57"/>
    <mergeCell ref="AT57:AT58"/>
    <mergeCell ref="BA53:BA54"/>
    <mergeCell ref="BB53:BD53"/>
    <mergeCell ref="BF53:BJ53"/>
    <mergeCell ref="BK53:BK54"/>
    <mergeCell ref="BL53:BP53"/>
    <mergeCell ref="BQ53:BQ54"/>
    <mergeCell ref="E60:F67"/>
    <mergeCell ref="G60:G67"/>
    <mergeCell ref="H60:Z67"/>
    <mergeCell ref="AA60:AC67"/>
    <mergeCell ref="AD60:AZ60"/>
    <mergeCell ref="BA60:BQ60"/>
    <mergeCell ref="AD61:AD62"/>
    <mergeCell ref="AU57:AY57"/>
    <mergeCell ref="AZ57:AZ58"/>
    <mergeCell ref="BL57:BN57"/>
    <mergeCell ref="BP57:BT57"/>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BA117:BA118"/>
    <mergeCell ref="BB117:BD117"/>
    <mergeCell ref="BF117:BJ117"/>
    <mergeCell ref="BK117:BK118"/>
    <mergeCell ref="AD117:AD118"/>
    <mergeCell ref="AE117:AG117"/>
    <mergeCell ref="AI117:AM117"/>
    <mergeCell ref="AN117:AN118"/>
    <mergeCell ref="AO117:AS117"/>
    <mergeCell ref="AT117:AT118"/>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7"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B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P a r t M a p   x m l n s : x s d = " h t t p : / / w w w . w 3 . o r g / 2 0 0 1 / X M L S c h e m a "   x m l n s : x s i = " h t t p : / / w w w . w 3 . o r g / 2 0 0 1 / X M L S c h e m a - i n s t a n c e " >  
     < P a r t s >  
         < P a r t I t e m >  
             < P r o p e r t y N a m e > T B L i n k L i s t K e y < / P r o p e r t y N a m e >  
             < V a l u e > { B 9 8 6 4 2 9 B - 4 6 7 E - 4 A F B - 8 2 A 1 - 2 1 8 7 F 4 0 5 9 9 F 4 } < / V a l u e >  
         < / P a r t I t e m >  
         < P a r t I t e m >  
             < P r o p e r t y N a m e > D A L i n k L i s t K e y < / P r o p e r t y N a m e >  
             < V a l u e > { D E 5 7 F 0 4 0 - 0 1 C 9 - 4 1 8 E - A 8 8 D - 6 2 1 7 0 D 4 0 C 0 7 0 } < / V a l u e >  
         < / P a r t I t e m >  
     < / P a r t s >  
 < / P a r t M a p > 
</file>

<file path=customXml/item2.xml>��< ? x m l   v e r s i o n = " 1 . 0 "   e n c o d i n g = " u t f - 1 6 " ? > < A r r a y O f D A L i n k   x m l n s : x s d = " h t t p : / / w w w . w 3 . o r g / 2 0 0 1 / X M L S c h e m a "   x m l n s : x s i = " h t t p : / / w w w . w 3 . o r g / 2 0 0 1 / X M L S c h e m a - i n s t a n c e " / > 
</file>

<file path=customXml/item3.xml><?xml version="1.0" encoding="utf-8"?>
<DAEMSEngagementItemInfo xmlns="http://schemas.microsoft.com/DAEMSEngagementItemInfoXML">
  <EngagementID>5000496520</EngagementID>
  <LogicalEMSServerID>839239884721417863</LogicalEMSServerID>
  <WorkingPaperID>4074116684800000059</WorkingPaperID>
</DAEMSEngagementItemInfo>
</file>

<file path=customXml/item4.xml>��< ? x m l   v e r s i o n = " 1 . 0 "   e n c o d i n g = " u t f - 1 6 " ? > < A r r a y O f T B L i n k   x m l n s : x s d = " h t t p : / / w w w . w 3 . o r g / 2 0 0 1 / X M L S c h e m a "   x m l n s : x s i = " h t t p : / / w w w . w 3 . o r g / 2 0 0 1 / X M L S c h e m a - i n s t a n c e " >  
     < T B L i n k >  
         < V e r s i o n > 4 < / V e r s i o n >  
         < C o l u m n F i l t e r s / >  
         < D A L i n k I D > 7 4 0 6 a 0 4 5 - 1 7 8 9 - 4 f 7 b - 9 e 5 f - d 7 a f d a 3 4 f a b e < / D A L i n k I D >  
         < L i n k T y p e > 0 < / L i n k T y p e >  
         < P a r a m e t e r s / >  
         < I n c l u d e A l l I t e m s > f a l s e < / I n c l u d e A l l I t e m s >  
         < A c t i v e > t r u e < / A c t i v e >  
         < P r o t e c t e d L i n k > f a l s e < / P r o t e c t e d L i n k >  
         < N a m e > 2 8 1 0 1   T B   @   3 1 . 1 2 . 2 0 2 1   0 1 2 x 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 0 1 2 x < / A c c o u n t N u m b e r >  
         < R o u n d e d > f a l s e < / R o u n d e d >  
     < / T B L i n k >  
     < T B L i n k >  
         < V e r s i o n > 4 < / V e r s i o n >  
         < C o l u m n F i l t e r s / >  
         < D A L i n k I D > 6 e d 8 f 2 9 7 - 1 0 8 8 - 4 b d d - 9 3 3 6 - b 7 2 7 2 8 2 4 8 9 6 d < / D A L i n k I D >  
         < L i n k T y p e > 0 < / L i n k T y p e >  
         < P a r a m e t e r s / >  
         < I n c l u d e A l l I t e m s > f a l s e < / I n c l u d e A l l I t e m s >  
         < A c t i v e > t r u e < / A c t i v e >  
         < P r o t e c t e d L i n k > f a l s e < / P r o t e c t e d L i n k >  
         < N a m e > 2 8 1 0 1   T B   @   3 1 . 1 2 . 2 0 2 1   0 1 3 x   F i n a l < / N a m e >  
         < E n t i t y E n u m > 9 < / E n t i t y E n u m >  
         < I t e m O r d e r L i s t / >  
         < S e l e c t e d I t e m L i s t / >  
         < S e l e c t e d C o l u m n L i s t / >  
         < H a s V a l u e > t r u e < / H a s V a l u e >  
         < T B C h a r t I D > 2 2 1 3 5 8 7 4 8 5 7 0 0 0 0 0 6 9 5 < / T B C h a r t I D >  
         < C o n s o l i d a t e d C o m p a n y I D   x s i : n i l = " t r u e " / >  
         < T B D o c u m e n t I D > 2 2 1 3 5 8 7 4 8 5 7 0 0 0 0 0 0 0 5 < / T B D o c u m e n t I D >  
         < N u m e r i c V a l u e > 4 9 1 4 9 9 . 0 0 0 0 < / N u m e r i c V a l u e >  
         < V a l u e > 4 9 1 4 9 9 , 0 0 0 0 < / V a l u e >  
         < C h a r t T y p e > c t D e t a i l < / C h a r t T y p e >  
         < R e f e r e n c e > 2 8 1 0 1 < / R e f e r e n c e >  
         < T B D o c N a m e > T B   @   3 1 . 1 2 . 2 0 2 1 < / T B D o c N a m e >  
         < T B C h a r t N a m e > D e t a i l < / T B C h a r t N a m e >  
         < C o l u m n N a m e > F i n a l B a l a n c e < / C o l u m n N a m e >  
         < U s e r F r i e n d l y C o l u m n N a m e > F i n a l < / U s e r F r i e n d l y C o l u m n N a m e >  
         < A c c o u n t N u m b e r > 0 1 3 x < / A c c o u n t N u m b e r >  
         < R o u n d e d > f a l s e < / R o u n d e d >  
     < / T B L i n k >  
     < T B L i n k >  
         < V e r s i o n > 4 < / V e r s i o n >  
         < C o l u m n F i l t e r s / >  
         < D A L i n k I D > a a a 8 7 3 9 9 - 9 5 2 9 - 4 c 3 6 - a 2 5 3 - 8 0 5 4 a 1 d 2 a 4 4 c < / D A L i n k I D >  
         < L i n k T y p e > 0 < / L i n k T y p e >  
         < P a r a m e t e r s / >  
         < I n c l u d e A l l I t e m s > f a l s e < / I n c l u d e A l l I t e m s >  
         < A c t i v e > t r u e < / A c t i v e >  
         < P r o t e c t e d L i n k > f a l s e < / P r o t e c t e d L i n k >  
         < N a m e > 2 8 1 0 1   T B   @   3 1 . 1 2 . 2 0 2 1   0 1 4 x 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 0 1 4 x < / A c c o u n t N u m b e r >  
         < R o u n d e d > f a l s e < / R o u n d e d >  
     < / T B L i n k >  
     < T B L i n k >  
         < V e r s i o n > 4 < / V e r s i o n >  
         < C o l u m n F i l t e r s / >  
         < D A L i n k I D > 6 0 f a d c 5 6 - b 2 f f - 4 5 7 9 - b 7 5 f - 0 7 4 4 6 e 2 1 9 4 1 9 < / D A L i n k I D >  
         < L i n k T y p e > 0 < / L i n k T y p e >  
         < P a r a m e t e r s / >  
         < I n c l u d e A l l I t e m s > f a l s e < / I n c l u d e A l l I t e m s >  
         < A c t i v e > t r u e < / A c t i v e >  
         < P r o t e c t e d L i n k > f a l s e < / P r o t e c t e d L i n k >  
         < N a m e > 2 8 1 0 1   T B   @   3 1 . 1 2 . 2 0 2 1   0 1 5 x 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 0 1 5 x < / A c c o u n t N u m b e r >  
         < R o u n d e d > f a l s e < / R o u n d e d >  
     < / T B L i n k >  
     < T B L i n k >  
         < V e r s i o n > 4 < / V e r s i o n >  
         < C o l u m n F i l t e r s / >  
         < D A L i n k I D > 1 4 3 3 6 7 9 a - 1 c 4 8 - 4 7 0 4 - b 5 f c - a d 4 b 3 6 9 a 9 0 7 0 < / D A L i n k I D >  
         < L i n k T y p e > 0 < / L i n k T y p e >  
         < P a r a m e t e r s / >  
         < I n c l u d e A l l I t e m s > f a l s e < / I n c l u d e A l l I t e m s >  
         < A c t i v e > t r u e < / A c t i v e >  
         < P r o t e c t e d L i n k > f a l s e < / P r o t e c t e d L i n k >  
         < N a m e > 2 8 1 0 1   T B   @   3 1 . 1 2 . 2 0 2 1   0 1 9 x 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 0 1 9 x < / A c c o u n t N u m b e r >  
         < R o u n d e d > f a l s e < / R o u n d e d >  
     < / T B L i n k >  
     < T B L i n k >  
         < V e r s i o n > 4 < / V e r s i o n >  
         < C o l u m n F i l t e r s / >  
         < D A L i n k I D > 2 a 5 a c 4 d e - 2 8 1 b - 4 5 7 3 - a 0 3 f - 7 4 0 8 a e a 1 a c c e < / D A L i n k I D >  
         < L i n k T y p e > 0 < / L i n k T y p e >  
         < P a r a m e t e r s / >  
         < I n c l u d e A l l I t e m s > f a l s e < / I n c l u d e A l l I t e m s >  
         < A c t i v e > t r u e < / A c t i v e >  
         < P r o t e c t e d L i n k > f a l s e < / P r o t e c t e d L i n k >  
         < N a m e > 2 8 1 0 1   T B   @   3 1 . 1 2 . 2 0 2 1   0 2 1 x 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 0 2 1 x < / A c c o u n t N u m b e r >  
         < R o u n d e d > f a l s e < / R o u n d e d >  
     < / T B L i n k >  
     < T B L i n k >  
         < V e r s i o n > 4 < / V e r s i o n >  
         < C o l u m n F i l t e r s / >  
         < D A L i n k I D > 4 4 c 0 3 5 2 b - 8 0 b 6 - 4 8 5 3 - a c c 8 - 8 d 7 b e d 4 8 5 e b 9 < / D A L i n k I D >  
         < L i n k T y p e > 0 < / L i n k T y p e >  
         < P a r a m e t e r s / >  
         < I n c l u d e A l l I t e m s > f a l s e < / I n c l u d e A l l I t e m s >  
         < A c t i v e > t r u e < / A c t i v e >  
         < P r o t e c t e d L i n k > f a l s e < / P r o t e c t e d L i n k >  
         < N a m e > 2 8 1 0 1   T B   @   3 1 . 1 2 . 2 0 2 1   0 2 2 x   F i n a l < / N a m e >  
         < E n t i t y E n u m > 9 < / E n t i t y E n u m >  
         < I t e m O r d e r L i s t / >  
         < S e l e c t e d I t e m L i s t / >  
         < S e l e c t e d C o l u m n L i s t / >  
         < H a s V a l u e > t r u e < / H a s V a l u e >  
         < T B C h a r t I D > 2 2 1 3 5 8 7 4 8 5 7 0 0 0 0 0 6 9 5 < / T B C h a r t I D >  
         < C o n s o l i d a t e d C o m p a n y I D   x s i : n i l = " t r u e " / >  
         < T B D o c u m e n t I D > 2 2 1 3 5 8 7 4 8 5 7 0 0 0 0 0 0 0 5 < / T B D o c u m e n t I D >  
         < N u m e r i c V a l u e > 7 4 8 7 7 7 4 . 0 0 0 0 < / N u m e r i c V a l u e >  
         < V a l u e > 7 4 8 7 7 7 4 , 0 0 0 0 < / V a l u e >  
         < C h a r t T y p e > c t D e t a i l < / C h a r t T y p e >  
         < R e f e r e n c e > 2 8 1 0 1 < / R e f e r e n c e >  
         < T B D o c N a m e > T B   @   3 1 . 1 2 . 2 0 2 1 < / T B D o c N a m e >  
         < T B C h a r t N a m e > D e t a i l < / T B C h a r t N a m e >  
         < C o l u m n N a m e > F i n a l B a l a n c e < / C o l u m n N a m e >  
         < U s e r F r i e n d l y C o l u m n N a m e > F i n a l < / U s e r F r i e n d l y C o l u m n N a m e >  
         < A c c o u n t N u m b e r > 0 2 2 x < / A c c o u n t N u m b e r >  
         < R o u n d e d > f a l s e < / R o u n d e d >  
     < / T B L i n k >  
     < T B L i n k >  
         < V e r s i o n > 4 < / V e r s i o n >  
         < C o l u m n F i l t e r s / >  
         < D A L i n k I D > 2 2 9 7 3 e 5 3 - 7 b f f - 4 6 c a - a c 8 4 - e 7 a 4 3 4 3 b f f 6 d < / D A L i n k I D >  
         < L i n k T y p e > 0 < / L i n k T y p e >  
         < P a r a m e t e r s / >  
         < I n c l u d e A l l I t e m s > f a l s e < / I n c l u d e A l l I t e m s >  
         < A c t i v e > t r u e < / A c t i v e >  
         < P r o t e c t e d L i n k > f a l s e < / P r o t e c t e d L i n k >  
         < N a m e > 2 8 1 0 1   T B   @   3 1 . 1 2 . 2 0 2 1   0 2 5 x 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 0 2 5 x < / A c c o u n t N u m b e r >  
         < R o u n d e d > f a l s e < / R o u n d e d >  
     < / T B L i n k >  
     < T B L i n k >  
         < V e r s i o n > 4 < / V e r s i o n >  
         < C o l u m n F i l t e r s / >  
         < D A L i n k I D > 8 0 c 6 6 5 c f - 0 f d 7 - 4 7 9 8 - 9 a 8 a - b 9 a 7 b 1 d 2 a 7 b 6 < / D A L i n k I D >  
         < L i n k T y p e > 0 < / L i n k T y p e >  
         < P a r a m e t e r s / >  
         < I n c l u d e A l l I t e m s > f a l s e < / I n c l u d e A l l I t e m s >  
         < A c t i v e > t r u e < / A c t i v e >  
         < P r o t e c t e d L i n k > f a l s e < / P r o t e c t e d L i n k >  
         < N a m e > 2 8 1 0 1   T B   @   3 1 . 1 2 . 2 0 2 1   0 2 6 x 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 0 2 6 x < / A c c o u n t N u m b e r >  
         < R o u n d e d > f a l s e < / R o u n d e d >  
     < / T B L i n k >  
     < T B L i n k >  
         < V e r s i o n > 4 < / V e r s i o n >  
         < C o l u m n F i l t e r s / >  
         < D A L i n k I D > 6 b b 6 d 0 0 5 - 6 2 3 3 - 4 2 2 4 - 9 4 a 2 - e a 0 f f 4 5 6 f 7 b 5 < / D A L i n k I D >  
         < L i n k T y p e > 0 < / L i n k T y p e >  
         < P a r a m e t e r s / >  
         < I n c l u d e A l l I t e m s > f a l s e < / I n c l u d e A l l I t e m s >  
         < A c t i v e > t r u e < / A c t i v e >  
         < P r o t e c t e d L i n k > f a l s e < / P r o t e c t e d L i n k >  
         < N a m e > 2 8 1 0 1   T B   @   3 1 . 1 2 . 2 0 2 1   0 2 9 x   F i n a l < / N a m e >  
         < E n t i t y E n u m > 9 < / E n t i t y E n u m >  
         < I t e m O r d e r L i s t / >  
         < S e l e c t e d I t e m L i s t / >  
         < S e l e c t e d C o l u m n L i s t / >  
         < H a s V a l u e > t r u e < / H a s V a l u e >  
         < T B C h a r t I D > 2 2 1 3 5 8 7 4 8 5 7 0 0 0 0 0 6 9 5 < / T B C h a r t I D >  
         < C o n s o l i d a t e d C o m p a n y I D   x s i : n i l = " t r u e " / >  
         < T B D o c u m e n t I D > 2 2 1 3 5 8 7 4 8 5 7 0 0 0 0 0 0 0 5 < / T B D o c u m e n t I D >  
         < N u m e r i c V a l u e > 2 2 6 6 8 8 9 . 0 0 0 0 < / N u m e r i c V a l u e >  
         < V a l u e > 2 2 6 6 8 8 9 , 0 0 0 0 < / V a l u e >  
         < C h a r t T y p e > c t D e t a i l < / C h a r t T y p e >  
         < R e f e r e n c e > 2 8 1 0 1 < / R e f e r e n c e >  
         < T B D o c N a m e > T B   @   3 1 . 1 2 . 2 0 2 1 < / T B D o c N a m e >  
         < T B C h a r t N a m e > D e t a i l < / T B C h a r t N a m e >  
         < C o l u m n N a m e > F i n a l B a l a n c e < / C o l u m n N a m e >  
         < U s e r F r i e n d l y C o l u m n N a m e > F i n a l < / U s e r F r i e n d l y C o l u m n N a m e >  
         < A c c o u n t N u m b e r > 0 2 9 x < / A c c o u n t N u m b e r >  
         < R o u n d e d > f a l s e < / R o u n d e d >  
     < / T B L i n k >  
     < T B L i n k >  
         < V e r s i o n > 4 < / V e r s i o n >  
         < C o l u m n F i l t e r s / >  
         < D A L i n k I D > 1 5 7 b c b 6 a - 0 4 4 2 - 4 e b 7 - a 3 5 8 - 1 8 a c a b e a 0 2 7 f < / D A L i n k I D >  
         < L i n k T y p e > 0 < / L i n k T y p e >  
         < P a r a m e t e r s / >  
         < I n c l u d e A l l I t e m s > f a l s e < / I n c l u d e A l l I t e m s >  
         < A c t i v e > t r u e < / A c t i v e >  
         < P r o t e c t e d L i n k > f a l s e < / P r o t e c t e d L i n k >  
         < N a m e > 2 8 1 0 1   T B   @   3 1 . 1 2 . 2 0 2 1   0 3 1 x 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 0 3 1 x < / A c c o u n t N u m b e r >  
         < R o u n d e d > f a l s e < / R o u n d e d >  
     < / T B L i n k >  
     < T B L i n k >  
         < V e r s i o n > 4 < / V e r s i o n >  
         < C o l u m n F i l t e r s / >  
         < D A L i n k I D > f 0 d b 8 b 5 0 - a d 0 a - 4 b 3 1 - 8 a 2 9 - 9 1 5 a 2 7 4 6 4 9 c d < / D A L i n k I D >  
         < L i n k T y p e > 0 < / L i n k T y p e >  
         < P a r a m e t e r s / >  
         < I n c l u d e A l l I t e m s > f a l s e < / I n c l u d e A l l I t e m s >  
         < A c t i v e > t r u e < / A c t i v e >  
         < P r o t e c t e d L i n k > f a l s e < / P r o t e c t e d L i n k >  
         < N a m e > 2 8 1 0 1   T B   @   3 1 . 1 2 . 2 0 2 1   0 3 2 x   F i n a l < / N a m e >  
         < E n t i t y E n u m > 9 < / E n t i t y E n u m >  
         < I t e m O r d e r L i s t / >  
         < S e l e c t e d I t e m L i s t / >  
         < S e l e c t e d C o l u m n L i s t / >  
         < H a s V a l u e > t r u e < / H a s V a l u e >  
         < T B C h a r t I D > 2 2 1 3 5 8 7 4 8 5 7 0 0 0 0 0 6 9 5 < / T B C h a r t I D >  
         < C o n s o l i d a t e d C o m p a n y I D   x s i : n i l = " t r u e " / >  
         < T B D o c u m e n t I D > 2 2 1 3 5 8 7 4 8 5 7 0 0 0 0 0 0 0 5 < / T B D o c u m e n t I D >  
         < N u m e r i c V a l u e > 2 9 9 . 0 0 0 0 < / N u m e r i c V a l u e >  
         < V a l u e > 2 9 9 , 0 0 0 0 < / V a l u e >  
         < C h a r t T y p e > c t D e t a i l < / C h a r t T y p e >  
         < R e f e r e n c e > 2 8 1 0 1 < / R e f e r e n c e >  
         < T B D o c N a m e > T B   @   3 1 . 1 2 . 2 0 2 1 < / T B D o c N a m e >  
         < T B C h a r t N a m e > D e t a i l < / T B C h a r t N a m e >  
         < C o l u m n N a m e > F i n a l B a l a n c e < / C o l u m n N a m e >  
         < U s e r F r i e n d l y C o l u m n N a m e > F i n a l < / U s e r F r i e n d l y C o l u m n N a m e >  
         < A c c o u n t N u m b e r > 0 3 2 x < / A c c o u n t N u m b e r >  
         < R o u n d e d > f a l s e < / R o u n d e d >  
     < / T B L i n k >  
     < T B L i n k >  
         < V e r s i o n > 4 < / V e r s i o n >  
         < C o l u m n F i l t e r s / >  
         < D A L i n k I D > e 3 7 a a 7 4 e - b 1 c e - 4 6 0 0 - a b 8 3 - b 8 6 c f a 7 d 5 8 8 7 < / D A L i n k I D >  
         < L i n k T y p e > 0 < / L i n k T y p e >  
         < P a r a m e t e r s / >  
         < I n c l u d e A l l I t e m s > f a l s e < / I n c l u d e A l l I t e m s >  
         < A c t i v e > t r u e < / A c t i v e >  
         < P r o t e c t e d L i n k > f a l s e < / P r o t e c t e d L i n k >  
         < N a m e > 2 8 1 0 1   T B   @   3 1 . 1 2 . 2 0 2 1   0 4 1 x 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 0 4 1 x < / A c c o u n t N u m b e r >  
         < R o u n d e d > f a l s e < / R o u n d e d >  
     < / T B L i n k >  
     < T B L i n k >  
         < V e r s i o n > 4 < / V e r s i o n >  
         < C o l u m n F i l t e r s / >  
         < D A L i n k I D > f c 5 d 0 5 9 5 - 7 0 7 2 - 4 0 b 4 - b 4 f 4 - 4 f e 7 3 2 d 7 a 9 6 2 < / D A L i n k I D >  
         < L i n k T y p e > 0 < / L i n k T y p e >  
         < P a r a m e t e r s / >  
         < I n c l u d e A l l I t e m s > f a l s e < / I n c l u d e A l l I t e m s >  
         < A c t i v e > t r u e < / A c t i v e >  
         < P r o t e c t e d L i n k > f a l s e < / P r o t e c t e d L i n k >  
         < N a m e > 2 8 1 0 1   T B   @   3 1 . 1 2 . 2 0 2 1   0 4 2 x   F i n a l < / N a m e >  
         < E n t i t y E n u m > 9 < / E n t i t y E n u m >  
         < I t e m O r d e r L i s t / >  
         < S e l e c t e d I t e m L i s t / >  
         < S e l e c t e d C o l u m n L i s t / >  
         < H a s V a l u e > t r u e < / H a s V a l u e >  
         < T B C h a r t I D > 2 2 1 3 5 8 7 4 8 5 7 0 0 0 0 0 6 9 5 < / T B C h a r t I D >  
         < C o n s o l i d a t e d C o m p a n y I D   x s i : n i l = " t r u e " / >  
         < T B D o c u m e n t I D > 2 2 1 3 5 8 7 4 8 5 7 0 0 0 0 0 0 0 5 < / T B D o c u m e n t I D >  
         < N u m e r i c V a l u e > 1 2 0 9 9 6 5 . 0 0 0 0 < / N u m e r i c V a l u e >  
         < V a l u e > 1 2 0 9 9 6 5 , 0 0 0 0 < / V a l u e >  
         < C h a r t T y p e > c t D e t a i l < / C h a r t T y p e >  
         < R e f e r e n c e > 2 8 1 0 1 < / R e f e r e n c e >  
         < T B D o c N a m e > T B   @   3 1 . 1 2 . 2 0 2 1 < / T B D o c N a m e >  
         < T B C h a r t N a m e > D e t a i l < / T B C h a r t N a m e >  
         < C o l u m n N a m e > F i n a l B a l a n c e < / C o l u m n N a m e >  
         < U s e r F r i e n d l y C o l u m n N a m e > F i n a l < / U s e r F r i e n d l y C o l u m n N a m e >  
         < A c c o u n t N u m b e r > 0 4 2 x < / A c c o u n t N u m b e r >  
         < R o u n d e d > f a l s e < / R o u n d e d >  
     < / T B L i n k >  
     < T B L i n k >  
         < V e r s i o n > 4 < / V e r s i o n >  
         < C o l u m n F i l t e r s / >  
         < D A L i n k I D > 0 4 8 e 7 f 8 8 - 9 d 8 d - 4 3 c b - a 7 c 3 - 0 1 4 7 6 5 c 8 2 4 0 d < / D A L i n k I D >  
         < L i n k T y p e > 0 < / L i n k T y p e >  
         < P a r a m e t e r s / >  
         < I n c l u d e A l l I t e m s > f a l s e < / I n c l u d e A l l I t e m s >  
         < A c t i v e > t r u e < / A c t i v e >  
         < P r o t e c t e d L i n k > f a l s e < / P r o t e c t e d L i n k >  
         < N a m e > 2 8 1 0 1   T B   @   3 1 . 1 2 . 2 0 2 1   0 4 3 x 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 0 4 3 x < / A c c o u n t N u m b e r >  
         < R o u n d e d > f a l s e < / R o u n d e d >  
     < / T B L i n k >  
     < T B L i n k >  
         < V e r s i o n > 4 < / V e r s i o n >  
         < C o l u m n F i l t e r s / >  
         < D A L i n k I D > 0 2 9 6 7 6 8 8 - 1 f 1 a - 4 1 2 9 - 8 8 6 e - 2 1 f 5 0 d 4 9 d 4 8 9 < / D A L i n k I D >  
         < L i n k T y p e > 0 < / L i n k T y p e >  
         < P a r a m e t e r s / >  
         < I n c l u d e A l l I t e m s > f a l s e < / I n c l u d e A l l I t e m s >  
         < A c t i v e > t r u e < / A c t i v e >  
         < P r o t e c t e d L i n k > f a l s e < / P r o t e c t e d L i n k >  
         < N a m e > 2 8 1 0 1   T B   @   3 1 . 1 2 . 2 0 2 1   0 5 1 x 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 0 5 1 x < / A c c o u n t N u m b e r >  
         < R o u n d e d > f a l s e < / R o u n d e d >  
     < / T B L i n k >  
     < T B L i n k >  
         < V e r s i o n > 4 < / V e r s i o n >  
         < C o l u m n F i l t e r s / >  
         < D A L i n k I D > 4 8 6 3 5 0 f a - 6 c b a - 4 b a a - 8 4 8 8 - 5 0 4 6 5 d 8 7 0 b a b < / D A L i n k I D >  
         < L i n k T y p e > 0 < / L i n k T y p e >  
         < P a r a m e t e r s / >  
         < I n c l u d e A l l I t e m s > f a l s e < / I n c l u d e A l l I t e m s >  
         < A c t i v e > t r u e < / A c t i v e >  
         < P r o t e c t e d L i n k > f a l s e < / P r o t e c t e d L i n k >  
         < N a m e > 2 8 1 0 1   T B   @   3 1 . 1 2 . 2 0 2 1   0 5 2 x   F i n a l < / N a m e >  
         < E n t i t y E n u m > 9 < / E n t i t y E n u m >  
         < I t e m O r d e r L i s t / >  
         < S e l e c t e d I t e m L i s t / >  
         < S e l e c t e d C o l u m n L i s t / >  
         < H a s V a l u e > t r u e < / H a s V a l u e >  
         < T B C h a r t I D > 2 2 1 3 5 8 7 4 8 5 7 0 0 0 0 0 6 9 5 < / T B C h a r t I D >  
         < C o n s o l i d a t e d C o m p a n y I D   x s i : n i l = " t r u e " / >  
         < T B D o c u m e n t I D > 2 2 1 3 5 8 7 4 8 5 7 0 0 0 0 0 0 0 5 < / T B D o c u m e n t I D >  
         < N u m e r i c V a l u e > 7 0 6 1 3 4 . 0 0 0 0 < / N u m e r i c V a l u e >  
         < V a l u e > 7 0 6 1 3 4 , 0 0 0 0 < / V a l u e >  
         < C h a r t T y p e > c t D e t a i l < / C h a r t T y p e >  
         < R e f e r e n c e > 2 8 1 0 1 < / R e f e r e n c e >  
         < T B D o c N a m e > T B   @   3 1 . 1 2 . 2 0 2 1 < / T B D o c N a m e >  
         < T B C h a r t N a m e > D e t a i l < / T B C h a r t N a m e >  
         < C o l u m n N a m e > F i n a l B a l a n c e < / C o l u m n N a m e >  
         < U s e r F r i e n d l y C o l u m n N a m e > F i n a l < / U s e r F r i e n d l y C o l u m n N a m e >  
         < A c c o u n t N u m b e r > 0 5 2 x < / A c c o u n t N u m b e r >  
         < R o u n d e d > f a l s e < / R o u n d e d >  
     < / T B L i n k >  
     < T B L i n k >  
         < V e r s i o n > 4 < / V e r s i o n >  
         < C o l u m n F i l t e r s / >  
         < D A L i n k I D > 8 0 5 b 7 c c a - 2 e 1 c - 4 5 f 1 - 8 c 3 d - 3 5 3 d c 6 a 3 b 1 3 5 < / D A L i n k I D >  
         < L i n k T y p e > 0 < / L i n k T y p e >  
         < P a r a m e t e r s / >  
         < I n c l u d e A l l I t e m s > f a l s e < / I n c l u d e A l l I t e m s >  
         < A c t i v e > t r u e < / A c t i v e >  
         < P r o t e c t e d L i n k > f a l s e < / P r o t e c t e d L i n k >  
         < N a m e > 2 8 1 0 1   T B   @   3 1 . 1 2 . 2 0 2 1   0 5 3 x 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 0 5 3 x < / A c c o u n t N u m b e r >  
         < R o u n d e d > f a l s e < / R o u n d e d >  
     < / T B L i n k >  
     < T B L i n k >  
         < V e r s i o n > 4 < / V e r s i o n >  
         < C o l u m n F i l t e r s / >  
         < D A L i n k I D > f 0 c 3 2 9 3 9 - 3 d 6 3 - 4 2 f b - 9 b 4 f - 2 e 6 9 4 7 c e 1 e 5 8 < / D A L i n k I D >  
         < L i n k T y p e > 0 < / L i n k T y p e >  
         < P a r a m e t e r s / >  
         < I n c l u d e A l l I t e m s > f a l s e < / I n c l u d e A l l I t e m s >  
         < A c t i v e > t r u e < / A c t i v e >  
         < P r o t e c t e d L i n k > f a l s e < / P r o t e c t e d L i n k >  
         < N a m e > 2 8 1 0 1   T B   @   3 1 . 1 2 . 2 0 2 1   0 6 1 x 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 0 6 1 x < / A c c o u n t N u m b e r >  
         < R o u n d e d > f a l s e < / R o u n d e d >  
     < / T B L i n k >  
     < T B L i n k >  
         < V e r s i o n > 4 < / V e r s i o n >  
         < C o l u m n F i l t e r s / >  
         < D A L i n k I D > f e 9 7 c 3 0 0 - 8 5 f 5 - 4 5 f 6 - b 7 1 6 - 4 5 f a c 1 d 9 1 1 5 3 < / D A L i n k I D >  
         < L i n k T y p e > 0 < / L i n k T y p e >  
         < P a r a m e t e r s / >  
         < I n c l u d e A l l I t e m s > f a l s e < / I n c l u d e A l l I t e m s >  
         < A c t i v e > t r u e < / A c t i v e >  
         < P r o t e c t e d L i n k > f a l s e < / P r o t e c t e d L i n k >  
         < N a m e > 2 8 1 0 1   T B   @   3 1 . 1 2 . 2 0 2 1   0 6 2 a 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 0 6 2 a < / A c c o u n t N u m b e r >  
         < R o u n d e d > f a l s e < / R o u n d e d >  
     < / T B L i n k >  
     < T B L i n k >  
         < V e r s i o n > 4 < / V e r s i o n >  
         < C o l u m n F i l t e r s / >  
         < D A L i n k I D > a b 0 1 7 d 3 5 - a f 3 7 - 4 9 d c - b 1 0 1 - c a f 8 a a a 9 5 c 1 6 < / D A L i n k I D >  
         < L i n k T y p e > 0 < / L i n k T y p e >  
         < P a r a m e t e r s / >  
         < I n c l u d e A l l I t e m s > f a l s e < / I n c l u d e A l l I t e m s >  
         < A c t i v e > t r u e < / A c t i v e >  
         < P r o t e c t e d L i n k > f a l s e < / P r o t e c t e d L i n k >  
         < N a m e > 2 8 1 0 1   T B   @   3 1 . 1 2 . 2 0 2 1   0 6 2 b 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 0 6 2 b < / A c c o u n t N u m b e r >  
         < R o u n d e d > f a l s e < / R o u n d e d >  
     < / T B L i n k >  
     < T B L i n k >  
         < V e r s i o n > 4 < / V e r s i o n >  
         < C o l u m n F i l t e r s / >  
         < D A L i n k I D > 5 c 8 5 5 0 d 1 - 9 1 2 e - 4 0 c e - b 7 4 0 - e d 6 a 2 9 f 0 f 0 0 e < / D A L i n k I D >  
         < L i n k T y p e > 0 < / L i n k T y p e >  
         < P a r a m e t e r s / >  
         < I n c l u d e A l l I t e m s > f a l s e < / I n c l u d e A l l I t e m s >  
         < A c t i v e > t r u e < / A c t i v e >  
         < P r o t e c t e d L i n k > f a l s e < / P r o t e c t e d L i n k >  
         < N a m e > 2 8 1 0 1   T B   @   3 1 . 1 2 . 2 0 2 1   0 6 3 a 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 0 6 3 a < / A c c o u n t N u m b e r >  
         < R o u n d e d > f a l s e < / R o u n d e d >  
     < / T B L i n k >  
     < T B L i n k >  
         < V e r s i o n > 4 < / V e r s i o n >  
         < C o l u m n F i l t e r s / >  
         < D A L i n k I D > 3 2 f 2 2 e f b - d 7 5 1 - 4 e e 7 - b d f f - 6 7 c a 8 c 3 4 d e 9 3 < / D A L i n k I D >  
         < L i n k T y p e > 0 < / L i n k T y p e >  
         < P a r a m e t e r s / >  
         < I n c l u d e A l l I t e m s > f a l s e < / I n c l u d e A l l I t e m s >  
         < A c t i v e > t r u e < / A c t i v e >  
         < P r o t e c t e d L i n k > f a l s e < / P r o t e c t e d L i n k >  
         < N a m e > 2 8 1 0 1   T B   @   3 1 . 1 2 . 2 0 2 1   0 6 3 b 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 0 6 3 b < / A c c o u n t N u m b e r >  
         < R o u n d e d > f a l s e < / R o u n d e d >  
     < / T B L i n k >  
     < T B L i n k >  
         < V e r s i o n > 4 < / V e r s i o n >  
         < C o l u m n F i l t e r s / >  
         < D A L i n k I D > e 2 8 8 9 e d 7 - e 5 a 7 - 4 f 9 c - 8 6 e b - 2 c 6 2 0 0 6 7 a 6 2 b < / D A L i n k I D >  
         < L i n k T y p e > 0 < / L i n k T y p e >  
         < P a r a m e t e r s / >  
         < I n c l u d e A l l I t e m s > f a l s e < / I n c l u d e A l l I t e m s >  
         < A c t i v e > t r u e < / A c t i v e >  
         < P r o t e c t e d L i n k > f a l s e < / P r o t e c t e d L i n k >  
         < N a m e > 2 8 1 0 1   T B   @   3 1 . 1 2 . 2 0 2 1   0 6 5 x 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 0 6 5 x < / A c c o u n t N u m b e r >  
         < R o u n d e d > f a l s e < / R o u n d e d >  
     < / T B L i n k >  
     < T B L i n k >  
         < V e r s i o n > 4 < / V e r s i o n >  
         < C o l u m n F i l t e r s / >  
         < D A L i n k I D > 4 a e d 7 7 8 b - 6 e e c - 4 e e 4 - 9 4 7 c - 2 4 e f 8 3 2 0 9 3 1 7 < / D A L i n k I D >  
         < L i n k T y p e > 0 < / L i n k T y p e >  
         < P a r a m e t e r s / >  
         < I n c l u d e A l l I t e m s > f a l s e < / I n c l u d e A l l I t e m s >  
         < A c t i v e > t r u e < / A c t i v e >  
         < P r o t e c t e d L i n k > f a l s e < / P r o t e c t e d L i n k >  
         < N a m e > 2 8 1 0 1   T B   @   3 1 . 1 2 . 2 0 2 1   0 6 6 a 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 0 6 6 a < / A c c o u n t N u m b e r >  
         < R o u n d e d > f a l s e < / R o u n d e d >  
     < / T B L i n k >  
     < T B L i n k >  
         < V e r s i o n > 4 < / V e r s i o n >  
         < C o l u m n F i l t e r s / >  
         < D A L i n k I D > b 5 d 2 d 8 6 8 - 0 5 b a - 4 7 4 f - 8 7 b a - d a f f 1 8 4 1 c e 1 a < / D A L i n k I D >  
         < L i n k T y p e > 0 < / L i n k T y p e >  
         < P a r a m e t e r s / >  
         < I n c l u d e A l l I t e m s > f a l s e < / I n c l u d e A l l I t e m s >  
         < A c t i v e > t r u e < / A c t i v e >  
         < P r o t e c t e d L i n k > f a l s e < / P r o t e c t e d L i n k >  
         < N a m e > 2 8 1 0 1   T B   @   3 1 . 1 2 . 2 0 2 1   0 6 6 b 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 0 6 6 b < / A c c o u n t N u m b e r >  
         < R o u n d e d > f a l s e < / R o u n d e d >  
     < / T B L i n k >  
     < T B L i n k >  
         < V e r s i o n > 4 < / V e r s i o n >  
         < C o l u m n F i l t e r s / >  
         < D A L i n k I D > c 6 4 8 5 a 3 2 - c 3 2 9 - 4 b 4 f - 9 8 4 f - 6 7 b 8 d 3 3 0 e 5 8 f < / D A L i n k I D >  
         < L i n k T y p e > 0 < / L i n k T y p e >  
         < P a r a m e t e r s / >  
         < I n c l u d e A l l I t e m s > f a l s e < / I n c l u d e A l l I t e m s >  
         < A c t i v e > t r u e < / A c t i v e >  
         < P r o t e c t e d L i n k > f a l s e < / P r o t e c t e d L i n k >  
         < N a m e > 2 8 1 0 1   T B   @   3 1 . 1 2 . 2 0 2 1   0 6 6 c 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 0 6 6 c < / A c c o u n t N u m b e r >  
         < R o u n d e d > f a l s e < / R o u n d e d >  
     < / T B L i n k >  
     < T B L i n k >  
         < V e r s i o n > 4 < / V e r s i o n >  
         < C o l u m n F i l t e r s / >  
         < D A L i n k I D > f 8 d c e 0 c 4 - 4 a 4 3 - 4 1 a a - 8 e 5 2 - a 9 a 9 6 8 0 4 c 6 7 3 < / D A L i n k I D >  
         < L i n k T y p e > 0 < / L i n k T y p e >  
         < P a r a m e t e r s / >  
         < I n c l u d e A l l I t e m s > f a l s e < / I n c l u d e A l l I t e m s >  
         < A c t i v e > t r u e < / A c t i v e >  
         < P r o t e c t e d L i n k > f a l s e < / P r o t e c t e d L i n k >  
         < N a m e > 2 8 1 0 1   T B   @   3 1 . 1 2 . 2 0 2 1   0 6 7 a 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 0 6 7 a < / A c c o u n t N u m b e r >  
         < R o u n d e d > f a l s e < / R o u n d e d >  
     < / T B L i n k >  
     < T B L i n k >  
         < V e r s i o n > 4 < / V e r s i o n >  
         < C o l u m n F i l t e r s / >  
         < D A L i n k I D > 3 8 e 9 9 5 6 3 - 0 c 6 0 - 4 d 5 3 - 8 0 1 4 - e 2 0 8 6 7 1 8 d 9 6 f < / D A L i n k I D >  
         < L i n k T y p e > 0 < / L i n k T y p e >  
         < P a r a m e t e r s / >  
         < I n c l u d e A l l I t e m s > f a l s e < / I n c l u d e A l l I t e m s >  
         < A c t i v e > t r u e < / A c t i v e >  
         < P r o t e c t e d L i n k > f a l s e < / P r o t e c t e d L i n k >  
         < N a m e > 2 8 1 0 1   T B   @   3 1 . 1 2 . 2 0 2 1   0 6 7 b 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 0 6 7 b < / A c c o u n t N u m b e r >  
         < R o u n d e d > f a l s e < / R o u n d e d >  
     < / T B L i n k >  
     < T B L i n k >  
         < V e r s i o n > 4 < / V e r s i o n >  
         < C o l u m n F i l t e r s / >  
         < D A L i n k I D > b b 3 2 0 d a f - 3 4 4 e - 4 4 c f - 8 2 9 0 - e b 1 c e 9 6 6 8 b f f < / D A L i n k I D >  
         < L i n k T y p e > 0 < / L i n k T y p e >  
         < P a r a m e t e r s / >  
         < I n c l u d e A l l I t e m s > f a l s e < / I n c l u d e A l l I t e m s >  
         < A c t i v e > t r u e < / A c t i v e >  
         < P r o t e c t e d L i n k > f a l s e < / P r o t e c t e d L i n k >  
         < N a m e > 2 8 1 0 1   T B   @   3 1 . 1 2 . 2 0 2 1   0 6 9 a 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 0 6 9 a < / A c c o u n t N u m b e r >  
         < R o u n d e d > f a l s e < / R o u n d e d >  
     < / T B L i n k >  
     < T B L i n k >  
         < V e r s i o n > 4 < / V e r s i o n >  
         < C o l u m n F i l t e r s / >  
         < D A L i n k I D > d c 7 d f e 9 b - 3 c 7 6 - 4 f c 0 - 9 4 a 0 - 3 a f 2 8 5 c 6 b f 7 a < / D A L i n k I D >  
         < L i n k T y p e > 0 < / L i n k T y p e >  
         < P a r a m e t e r s / >  
         < I n c l u d e A l l I t e m s > f a l s e < / I n c l u d e A l l I t e m s >  
         < A c t i v e > t r u e < / A c t i v e >  
         < P r o t e c t e d L i n k > f a l s e < / P r o t e c t e d L i n k >  
         < N a m e > 2 8 1 0 1   T B   @   3 1 . 1 2 . 2 0 2 1   0 6 9 b 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 0 6 9 b < / A c c o u n t N u m b e r >  
         < R o u n d e d > f a l s e < / R o u n d e d >  
     < / T B L i n k >  
     < T B L i n k >  
         < V e r s i o n > 4 < / V e r s i o n >  
         < C o l u m n F i l t e r s / >  
         < D A L i n k I D > b 2 8 1 9 f d d - b 1 8 f - 4 f 7 1 - b 0 e 5 - 9 1 f b 4 0 c 5 9 7 e 7 < / D A L i n k I D >  
         < L i n k T y p e > 0 < / L i n k T y p e >  
         < P a r a m e t e r s / >  
         < I n c l u d e A l l I t e m s > f a l s e < / I n c l u d e A l l I t e m s >  
         < A c t i v e > t r u e < / A c t i v e >  
         < P r o t e c t e d L i n k > f a l s e < / P r o t e c t e d L i n k >  
         < N a m e > 2 8 1 0 1   T B   @   3 1 . 1 2 . 2 0 2 1   0 7 2 x 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 0 7 2 x < / A c c o u n t N u m b e r >  
         < R o u n d e d > f a l s e < / R o u n d e d >  
     < / T B L i n k >  
     < T B L i n k >  
         < V e r s i o n > 4 < / V e r s i o n >  
         < C o l u m n F i l t e r s / >  
         < D A L i n k I D > 3 e f 6 f 1 1 0 - c a d f - 4 6 c 0 - 8 2 9 f - c c c 6 3 d a 6 f 7 2 a < / D A L i n k I D >  
         < L i n k T y p e > 0 < / L i n k T y p e >  
         < P a r a m e t e r s / >  
         < I n c l u d e A l l I t e m s > f a l s e < / I n c l u d e A l l I t e m s >  
         < A c t i v e > t r u e < / A c t i v e >  
         < P r o t e c t e d L i n k > f a l s e < / P r o t e c t e d L i n k >  
         < N a m e > 2 8 1 0 1   T B   @   3 1 . 1 2 . 2 0 2 1   0 7 3 x   F i n a l < / N a m e >  
         < E n t i t y E n u m > 9 < / E n t i t y E n u m >  
         < I t e m O r d e r L i s t / >  
         < S e l e c t e d I t e m L i s t / >  
         < S e l e c t e d C o l u m n L i s t / >  
         < H a s V a l u e > t r u e < / H a s V a l u e >  
         < T B C h a r t I D > 2 2 1 3 5 8 7 4 8 5 7 0 0 0 0 0 6 9 5 < / T B C h a r t I D >  
         < C o n s o l i d a t e d C o m p a n y I D   x s i : n i l = " t r u e " / >  
         < T B D o c u m e n t I D > 2 2 1 3 5 8 7 4 8 5 7 0 0 0 0 0 0 0 5 < / T B D o c u m e n t I D >  
         < N u m e r i c V a l u e > - 2 8 5 2 3 3 . 0 0 0 0 < / N u m e r i c V a l u e >  
         < V a l u e > - 2 8 5 2 3 3 , 0 0 0 0 < / V a l u e >  
         < C h a r t T y p e > c t D e t a i l < / C h a r t T y p e >  
         < R e f e r e n c e > 2 8 1 0 1 < / R e f e r e n c e >  
         < T B D o c N a m e > T B   @   3 1 . 1 2 . 2 0 2 1 < / T B D o c N a m e >  
         < T B C h a r t N a m e > D e t a i l < / T B C h a r t N a m e >  
         < C o l u m n N a m e > F i n a l B a l a n c e < / C o l u m n N a m e >  
         < U s e r F r i e n d l y C o l u m n N a m e > F i n a l < / U s e r F r i e n d l y C o l u m n N a m e >  
         < A c c o u n t N u m b e r > 0 7 3 x < / A c c o u n t N u m b e r >  
         < R o u n d e d > f a l s e < / R o u n d e d >  
     < / T B L i n k >  
     < T B L i n k >  
         < V e r s i o n > 4 < / V e r s i o n >  
         < C o l u m n F i l t e r s / >  
         < D A L i n k I D > b 0 e 3 4 0 4 7 - 9 5 4 7 - 4 3 0 f - 8 f e 8 - 5 9 6 0 5 1 7 e b 4 d 5 < / D A L i n k I D >  
         < L i n k T y p e > 0 < / L i n k T y p e >  
         < P a r a m e t e r s / >  
         < I n c l u d e A l l I t e m s > f a l s e < / I n c l u d e A l l I t e m s >  
         < A c t i v e > t r u e < / A c t i v e >  
         < P r o t e c t e d L i n k > f a l s e < / P r o t e c t e d L i n k >  
         < N a m e > 2 8 1 0 1   T B   @   3 1 . 1 2 . 2 0 2 1   0 7 4 x 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 0 7 4 x < / A c c o u n t N u m b e r >  
         < R o u n d e d > f a l s e < / R o u n d e d >  
     < / T B L i n k >  
     < T B L i n k >  
         < V e r s i o n > 4 < / V e r s i o n >  
         < C o l u m n F i l t e r s / >  
         < D A L i n k I D > d e 0 6 a 7 9 8 - 8 c 4 b - 4 3 0 7 - 8 4 7 6 - 4 3 9 5 a f 1 b 5 f 0 a < / D A L i n k I D >  
         < L i n k T y p e > 0 < / L i n k T y p e >  
         < P a r a m e t e r s / >  
         < I n c l u d e A l l I t e m s > f a l s e < / I n c l u d e A l l I t e m s >  
         < A c t i v e > t r u e < / A c t i v e >  
         < P r o t e c t e d L i n k > f a l s e < / P r o t e c t e d L i n k >  
         < N a m e > 2 8 1 0 1   T B   @   3 1 . 1 2 . 2 0 2 1   0 7 5 x 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 0 7 5 x < / A c c o u n t N u m b e r >  
         < R o u n d e d > f a l s e < / R o u n d e d >  
     < / T B L i n k >  
     < T B L i n k >  
         < V e r s i o n > 4 < / V e r s i o n >  
         < C o l u m n F i l t e r s / >  
         < D A L i n k I D > 4 1 6 6 1 2 2 6 - 0 9 6 5 - 4 0 0 f - 9 2 f f - e 8 f b 7 2 8 1 6 7 5 c < / D A L i n k I D >  
         < L i n k T y p e > 0 < / L i n k T y p e >  
         < P a r a m e t e r s / >  
         < I n c l u d e A l l I t e m s > f a l s e < / I n c l u d e A l l I t e m s >  
         < A c t i v e > t r u e < / A c t i v e >  
         < P r o t e c t e d L i n k > f a l s e < / P r o t e c t e d L i n k >  
         < N a m e > 2 8 1 0 1   T B   @   3 1 . 1 2 . 2 0 2 1   0 7 9 x 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 0 7 9 x < / A c c o u n t N u m b e r >  
         < R o u n d e d > f a l s e < / R o u n d e d >  
     < / T B L i n k >  
     < T B L i n k >  
         < V e r s i o n > 4 < / V e r s i o n >  
         < C o l u m n F i l t e r s / >  
         < D A L i n k I D > 1 7 8 3 4 5 d 1 - 2 3 2 0 - 4 d b 1 - 9 7 9 0 - f 0 9 0 9 f f 4 9 9 f 5 < / D A L i n k I D >  
         < L i n k T y p e > 0 < / L i n k T y p e >  
         < P a r a m e t e r s / >  
         < I n c l u d e A l l I t e m s > f a l s e < / I n c l u d e A l l I t e m s >  
         < A c t i v e > t r u e < / A c t i v e >  
         < P r o t e c t e d L i n k > f a l s e < / P r o t e c t e d L i n k >  
         < N a m e > 2 8 1 0 1   T B   @   3 1 . 1 2 . 2 0 2 1   0 8 1 x 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 0 8 1 x < / A c c o u n t N u m b e r >  
         < R o u n d e d > f a l s e < / R o u n d e d >  
     < / T B L i n k >  
     < T B L i n k >  
         < V e r s i o n > 4 < / V e r s i o n >  
         < C o l u m n F i l t e r s / >  
         < D A L i n k I D > 2 8 4 f 4 6 d 1 - d 2 f 3 - 4 6 9 2 - 8 7 f 5 - 0 b 7 4 e 3 d 2 f c 7 4 < / D A L i n k I D >  
         < L i n k T y p e > 0 < / L i n k T y p e >  
         < P a r a m e t e r s / >  
         < I n c l u d e A l l I t e m s > f a l s e < / I n c l u d e A l l I t e m s >  
         < A c t i v e > t r u e < / A c t i v e >  
         < P r o t e c t e d L i n k > f a l s e < / P r o t e c t e d L i n k >  
         < N a m e > 2 8 1 0 1   T B   @   3 1 . 1 2 . 2 0 2 1   0 8 2 x   F i n a l < / N a m e >  
         < E n t i t y E n u m > 9 < / E n t i t y E n u m >  
         < I t e m O r d e r L i s t / >  
         < S e l e c t e d I t e m L i s t / >  
         < S e l e c t e d C o l u m n L i s t / >  
         < H a s V a l u e > t r u e < / H a s V a l u e >  
         < T B C h a r t I D > 2 2 1 3 5 8 7 4 8 5 7 0 0 0 0 0 6 9 5 < / T B C h a r t I D >  
         < C o n s o l i d a t e d C o m p a n y I D   x s i : n i l = " t r u e " / >  
         < T B D o c u m e n t I D > 2 2 1 3 5 8 7 4 8 5 7 0 0 0 0 0 0 0 5 < / T B D o c u m e n t I D >  
         < N u m e r i c V a l u e > - 4 0 6 8 8 5 1 . 0 0 0 0 < / N u m e r i c V a l u e >  
         < V a l u e > - 4 0 6 8 8 5 1 , 0 0 0 0 < / V a l u e >  
         < C h a r t T y p e > c t D e t a i l < / C h a r t T y p e >  
         < R e f e r e n c e > 2 8 1 0 1 < / R e f e r e n c e >  
         < T B D o c N a m e > T B   @   3 1 . 1 2 . 2 0 2 1 < / T B D o c N a m e >  
         < T B C h a r t N a m e > D e t a i l < / T B C h a r t N a m e >  
         < C o l u m n N a m e > F i n a l B a l a n c e < / C o l u m n N a m e >  
         < U s e r F r i e n d l y C o l u m n N a m e > F i n a l < / U s e r F r i e n d l y C o l u m n N a m e >  
         < A c c o u n t N u m b e r > 0 8 2 x < / A c c o u n t N u m b e r >  
         < R o u n d e d > f a l s e < / R o u n d e d >  
     < / T B L i n k >  
     < T B L i n k >  
         < V e r s i o n > 4 < / V e r s i o n >  
         < C o l u m n F i l t e r s / >  
         < D A L i n k I D > 9 c d b 8 1 1 f - a b 6 5 - 4 a a 0 - 9 d 8 8 - c 6 7 d b f 8 b a 6 0 c < / D A L i n k I D >  
         < L i n k T y p e > 0 < / L i n k T y p e >  
         < P a r a m e t e r s / >  
         < I n c l u d e A l l I t e m s > f a l s e < / I n c l u d e A l l I t e m s >  
         < A c t i v e > t r u e < / A c t i v e >  
         < P r o t e c t e d L i n k > f a l s e < / P r o t e c t e d L i n k >  
         < N a m e > 2 8 1 0 1   T B   @   3 1 . 1 2 . 2 0 2 1   0 8 5 x 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 0 8 5 x < / A c c o u n t N u m b e r >  
         < R o u n d e d > f a l s e < / R o u n d e d >  
     < / T B L i n k >  
     < T B L i n k >  
         < V e r s i o n > 4 < / V e r s i o n >  
         < C o l u m n F i l t e r s / >  
         < D A L i n k I D > a 4 8 7 b 9 a c - 5 3 4 2 - 4 4 c 9 - 8 5 0 c - 5 a b e f 8 a 2 a 0 9 6 < / D A L i n k I D >  
         < L i n k T y p e > 0 < / L i n k T y p e >  
         < P a r a m e t e r s / >  
         < I n c l u d e A l l I t e m s > f a l s e < / I n c l u d e A l l I t e m s >  
         < A c t i v e > t r u e < / A c t i v e >  
         < P r o t e c t e d L i n k > f a l s e < / P r o t e c t e d L i n k >  
         < N a m e > 2 8 1 0 1   T B   @   3 1 . 1 2 . 2 0 2 1   0 8 6 x 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 0 8 6 x < / A c c o u n t N u m b e r >  
         < R o u n d e d > f a l s e < / R o u n d e d >  
     < / T B L i n k >  
     < T B L i n k >  
         < V e r s i o n > 4 < / V e r s i o n >  
         < C o l u m n F i l t e r s / >  
         < D A L i n k I D > d 3 4 0 f 1 8 1 - 6 5 d 5 - 4 c 1 4 - 9 4 5 7 - 0 e 9 d 8 1 4 9 2 e 4 8 < / D A L i n k I D >  
         < L i n k T y p e > 0 < / L i n k T y p e >  
         < P a r a m e t e r s / >  
         < I n c l u d e A l l I t e m s > f a l s e < / I n c l u d e A l l I t e m s >  
         < A c t i v e > t r u e < / A c t i v e >  
         < P r o t e c t e d L i n k > f a l s e < / P r o t e c t e d L i n k >  
         < N a m e > 2 8 1 0 1   T B   @   3 1 . 1 2 . 2 0 2 1   0 8 9 x   F i n a l < / N a m e >  
         < E n t i t y E n u m > 9 < / E n t i t y E n u m >  
         < I t e m O r d e r L i s t / >  
         < S e l e c t e d I t e m L i s t / >  
         < S e l e c t e d C o l u m n L i s t / >  
         < H a s V a l u e > t r u e < / H a s V a l u e >  
         < T B C h a r t I D > 2 2 1 3 5 8 7 4 8 5 7 0 0 0 0 0 6 9 5 < / T B C h a r t I D >  
         < C o n s o l i d a t e d C o m p a n y I D   x s i : n i l = " t r u e " / >  
         < T B D o c u m e n t I D > 2 2 1 3 5 8 7 4 8 5 7 0 0 0 0 0 0 0 5 < / T B D o c u m e n t I D >  
         < N u m e r i c V a l u e > - 1 1 8 5 8 6 2 . 0 0 0 0 < / N u m e r i c V a l u e >  
         < V a l u e > - 1 1 8 5 8 6 2 , 0 0 0 0 < / V a l u e >  
         < C h a r t T y p e > c t D e t a i l < / C h a r t T y p e >  
         < R e f e r e n c e > 2 8 1 0 1 < / R e f e r e n c e >  
         < T B D o c N a m e > T B   @   3 1 . 1 2 . 2 0 2 1 < / T B D o c N a m e >  
         < T B C h a r t N a m e > D e t a i l < / T B C h a r t N a m e >  
         < C o l u m n N a m e > F i n a l B a l a n c e < / C o l u m n N a m e >  
         < U s e r F r i e n d l y C o l u m n N a m e > F i n a l < / U s e r F r i e n d l y C o l u m n N a m e >  
         < A c c o u n t N u m b e r > 0 8 9 x < / A c c o u n t N u m b e r >  
         < R o u n d e d > f a l s e < / R o u n d e d >  
     < / T B L i n k >  
     < T B L i n k >  
         < V e r s i o n > 4 < / V e r s i o n >  
         < C o l u m n F i l t e r s / >  
         < D A L i n k I D > 3 f f 6 3 2 4 5 - b b 6 2 - 4 a e d - 9 7 8 4 - b 9 9 8 e 9 d 8 3 3 8 5 < / D A L i n k I D >  
         < L i n k T y p e > 0 < / L i n k T y p e >  
         < P a r a m e t e r s / >  
         < I n c l u d e A l l I t e m s > f a l s e < / I n c l u d e A l l I t e m s >  
         < A c t i v e > t r u e < / A c t i v e >  
         < P r o t e c t e d L i n k > f a l s e < / P r o t e c t e d L i n k >  
         < N a m e > 2 8 1 0 1   T B   @   3 1 . 1 2 . 2 0 2 1   0 9 1 a 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 0 9 1 a < / A c c o u n t N u m b e r >  
         < R o u n d e d > f a l s e < / R o u n d e d >  
     < / T B L i n k >  
     < T B L i n k >  
         < V e r s i o n > 4 < / V e r s i o n >  
         < C o l u m n F i l t e r s / >  
         < D A L i n k I D > 1 c 0 f 8 d 2 5 - 2 c e 5 - 4 6 8 7 - 9 d 9 b - d 0 4 4 b a c d e 3 f 1 < / D A L i n k I D >  
         < L i n k T y p e > 0 < / L i n k T y p e >  
         < P a r a m e t e r s / >  
         < I n c l u d e A l l I t e m s > f a l s e < / I n c l u d e A l l I t e m s >  
         < A c t i v e > t r u e < / A c t i v e >  
         < P r o t e c t e d L i n k > f a l s e < / P r o t e c t e d L i n k >  
         < N a m e > 2 8 1 0 1   T B   @   3 1 . 1 2 . 2 0 2 1   0 9 1 b 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 0 9 1 b < / A c c o u n t N u m b e r >  
         < R o u n d e d > f a l s e < / R o u n d e d >  
     < / T B L i n k >  
     < T B L i n k >  
         < V e r s i o n > 4 < / V e r s i o n >  
         < C o l u m n F i l t e r s / >  
         < D A L i n k I D > 6 e 9 5 8 7 2 f - f f d f - 4 f f 4 - b e b d - b 3 a f 3 5 e f 3 5 c 1 < / D A L i n k I D >  
         < L i n k T y p e > 0 < / L i n k T y p e >  
         < P a r a m e t e r s / >  
         < I n c l u d e A l l I t e m s > f a l s e < / I n c l u d e A l l I t e m s >  
         < A c t i v e > t r u e < / A c t i v e >  
         < P r o t e c t e d L i n k > f a l s e < / P r o t e c t e d L i n k >  
         < N a m e > 2 8 1 0 1   T B   @   3 1 . 1 2 . 2 0 2 1   0 9 1 c 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 0 9 1 c < / A c c o u n t N u m b e r >  
         < R o u n d e d > f a l s e < / R o u n d e d >  
     < / T B L i n k >  
     < T B L i n k >  
         < V e r s i o n > 4 < / V e r s i o n >  
         < C o l u m n F i l t e r s / >  
         < D A L i n k I D > 7 b e f f 8 4 5 - b 5 d 1 - 4 e 2 3 - b c 2 0 - 1 4 9 7 1 2 a d 1 8 a 5 < / D A L i n k I D >  
         < L i n k T y p e > 0 < / L i n k T y p e >  
         < P a r a m e t e r s / >  
         < I n c l u d e A l l I t e m s > f a l s e < / I n c l u d e A l l I t e m s >  
         < A c t i v e > t r u e < / A c t i v e >  
         < P r o t e c t e d L i n k > f a l s e < / P r o t e c t e d L i n k >  
         < N a m e > 2 8 1 0 1   T B   @   3 1 . 1 2 . 2 0 2 1   0 9 1 d 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 0 9 1 d < / A c c o u n t N u m b e r >  
         < R o u n d e d > f a l s e < / R o u n d e d >  
     < / T B L i n k >  
     < T B L i n k >  
         < V e r s i o n > 4 < / V e r s i o n >  
         < C o l u m n F i l t e r s / >  
         < D A L i n k I D > b 9 2 6 4 b 9 c - b b 2 9 - 4 b d 0 - 9 4 b d - 1 7 8 0 4 b e 3 3 a e 4 < / D A L i n k I D >  
         < L i n k T y p e > 0 < / L i n k T y p e >  
         < P a r a m e t e r s / >  
         < I n c l u d e A l l I t e m s > f a l s e < / I n c l u d e A l l I t e m s >  
         < A c t i v e > t r u e < / A c t i v e >  
         < P r o t e c t e d L i n k > f a l s e < / P r o t e c t e d L i n k >  
         < N a m e > 2 8 1 0 1   T B   @   3 1 . 1 2 . 2 0 2 1   0 9 1 e 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 0 9 1 e < / A c c o u n t N u m b e r >  
         < R o u n d e d > f a l s e < / R o u n d e d >  
     < / T B L i n k >  
     < T B L i n k >  
         < V e r s i o n > 4 < / V e r s i o n >  
         < C o l u m n F i l t e r s / >  
         < D A L i n k I D > 3 d 2 b d a 6 f - f 7 7 0 - 4 6 2 c - b c 8 c - 3 0 9 d f 9 e d 7 3 5 a < / D A L i n k I D >  
         < L i n k T y p e > 0 < / L i n k T y p e >  
         < P a r a m e t e r s / >  
         < I n c l u d e A l l I t e m s > f a l s e < / I n c l u d e A l l I t e m s >  
         < A c t i v e > t r u e < / A c t i v e >  
         < P r o t e c t e d L i n k > f a l s e < / P r o t e c t e d L i n k >  
         < N a m e > 2 8 1 0 1   T B   @   3 1 . 1 2 . 2 0 2 1   0 9 2 a 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 0 9 2 a < / A c c o u n t N u m b e r >  
         < R o u n d e d > f a l s e < / R o u n d e d >  
     < / T B L i n k >  
     < T B L i n k >  
         < V e r s i o n > 4 < / V e r s i o n >  
         < C o l u m n F i l t e r s / >  
         < D A L i n k I D > c 3 1 0 b 2 f e - 3 8 a 7 - 4 6 0 1 - a 2 9 e - a 9 e 6 2 f e b b d f 2 < / D A L i n k I D >  
         < L i n k T y p e > 0 < / L i n k T y p e >  
         < P a r a m e t e r s / >  
         < I n c l u d e A l l I t e m s > f a l s e < / I n c l u d e A l l I t e m s >  
         < A c t i v e > t r u e < / A c t i v e >  
         < P r o t e c t e d L i n k > f a l s e < / P r o t e c t e d L i n k >  
         < N a m e > 2 8 1 0 1   T B   @   3 1 . 1 2 . 2 0 2 1   0 9 2 b 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 0 9 2 b < / A c c o u n t N u m b e r >  
         < R o u n d e d > f a l s e < / R o u n d e d >  
     < / T B L i n k >  
     < T B L i n k >  
         < V e r s i o n > 4 < / V e r s i o n >  
         < C o l u m n F i l t e r s / >  
         < D A L i n k I D > 0 d c 3 7 5 2 7 - 9 f 7 a - 4 f 8 c - a f c 7 - 4 1 6 5 6 c e b 2 6 b b < / D A L i n k I D >  
         < L i n k T y p e > 0 < / L i n k T y p e >  
         < P a r a m e t e r s / >  
         < I n c l u d e A l l I t e m s > f a l s e < / I n c l u d e A l l I t e m s >  
         < A c t i v e > t r u e < / A c t i v e >  
         < P r o t e c t e d L i n k > f a l s e < / P r o t e c t e d L i n k >  
         < N a m e > 2 8 1 0 1   T B   @   3 1 . 1 2 . 2 0 2 1   0 9 2 c 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 0 9 2 c < / A c c o u n t N u m b e r >  
         < R o u n d e d > f a l s e < / R o u n d e d >  
     < / T B L i n k >  
     < T B L i n k >  
         < V e r s i o n > 4 < / V e r s i o n >  
         < C o l u m n F i l t e r s / >  
         < D A L i n k I D > 4 7 a 9 a 4 6 d - b 6 a 5 - 4 e b 9 - b b c b - c d 2 d 1 1 9 e d b 1 e < / D A L i n k I D >  
         < L i n k T y p e > 0 < / L i n k T y p e >  
         < P a r a m e t e r s / >  
         < I n c l u d e A l l I t e m s > f a l s e < / I n c l u d e A l l I t e m s >  
         < A c t i v e > t r u e < / A c t i v e >  
         < P r o t e c t e d L i n k > f a l s e < / P r o t e c t e d L i n k >  
         < N a m e > 2 8 1 0 1   T B   @   3 1 . 1 2 . 2 0 2 1   0 9 2 d 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 0 9 2 d < / A c c o u n t N u m b e r >  
         < R o u n d e d > f a l s e < / R o u n d e d >  
     < / T B L i n k >  
     < T B L i n k >  
         < V e r s i o n > 4 < / V e r s i o n >  
         < C o l u m n F i l t e r s / >  
         < D A L i n k I D > 0 a 5 3 b e 2 4 - a 3 7 c - 4 3 6 b - b 0 a 8 - 5 f c 3 b b 9 d 9 8 d 8 < / D A L i n k I D >  
         < L i n k T y p e > 0 < / L i n k T y p e >  
         < P a r a m e t e r s / >  
         < I n c l u d e A l l I t e m s > f a l s e < / I n c l u d e A l l I t e m s >  
         < A c t i v e > t r u e < / A c t i v e >  
         < P r o t e c t e d L i n k > f a l s e < / P r o t e c t e d L i n k >  
         < N a m e > 2 8 1 0 1   T B   @   3 1 . 1 2 . 2 0 2 1   0 9 2 e 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 0 9 2 e < / A c c o u n t N u m b e r >  
         < R o u n d e d > f a l s e < / R o u n d e d >  
     < / T B L i n k >  
     < T B L i n k >  
         < V e r s i o n > 4 < / V e r s i o n >  
         < C o l u m n F i l t e r s / >  
         < D A L i n k I D > f 9 2 5 b 5 f e - c 6 2 4 - 4 1 8 0 - 9 e 6 1 - 3 6 5 8 8 e c d 2 d f 5 < / D A L i n k I D >  
         < L i n k T y p e > 0 < / L i n k T y p e >  
         < P a r a m e t e r s / >  
         < I n c l u d e A l l I t e m s > f a l s e < / I n c l u d e A l l I t e m s >  
         < A c t i v e > t r u e < / A c t i v e >  
         < P r o t e c t e d L i n k > f a l s e < / P r o t e c t e d L i n k >  
         < N a m e > 2 8 1 0 1   T B   @   3 1 . 1 2 . 2 0 2 1   0 9 2 f 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 0 9 2 f < / A c c o u n t N u m b e r >  
         < R o u n d e d > f a l s e < / R o u n d e d >  
     < / T B L i n k >  
     < T B L i n k >  
         < V e r s i o n > 4 < / V e r s i o n >  
         < C o l u m n F i l t e r s / >  
         < D A L i n k I D > 6 1 0 e 9 1 6 e - 6 1 a d - 4 3 e e - b d d 5 - 4 c f d b 8 5 1 e 4 2 5 < / D A L i n k I D >  
         < L i n k T y p e > 0 < / L i n k T y p e >  
         < P a r a m e t e r s / >  
         < I n c l u d e A l l I t e m s > f a l s e < / I n c l u d e A l l I t e m s >  
         < A c t i v e > t r u e < / A c t i v e >  
         < P r o t e c t e d L i n k > f a l s e < / P r o t e c t e d L i n k >  
         < N a m e > 2 8 1 0 1   T B   @   3 1 . 1 2 . 2 0 2 1   0 9 3 x 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 0 9 3 x < / A c c o u n t N u m b e r >  
         < R o u n d e d > f a l s e < / R o u n d e d >  
     < / T B L i n k >  
     < T B L i n k >  
         < V e r s i o n > 4 < / V e r s i o n >  
         < C o l u m n F i l t e r s / >  
         < D A L i n k I D > 2 3 8 3 8 d 1 f - f 0 6 9 - 4 9 c b - a 2 3 7 - 1 0 2 f a 1 5 0 a f 3 c < / D A L i n k I D >  
         < L i n k T y p e > 0 < / L i n k T y p e >  
         < P a r a m e t e r s / >  
         < I n c l u d e A l l I t e m s > f a l s e < / I n c l u d e A l l I t e m s >  
         < A c t i v e > t r u e < / A c t i v e >  
         < P r o t e c t e d L i n k > f a l s e < / P r o t e c t e d L i n k >  
         < N a m e > 2 8 1 0 1   T B   @   3 1 . 1 2 . 2 0 2 1   0 9 4 x 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 0 9 4 x < / A c c o u n t N u m b e r >  
         < R o u n d e d > f a l s e < / R o u n d e d >  
     < / T B L i n k >  
     < T B L i n k >  
         < V e r s i o n > 4 < / V e r s i o n >  
         < C o l u m n F i l t e r s / >  
         < D A L i n k I D > 3 e 8 b 9 0 5 5 - a 7 9 9 - 4 9 9 a - 8 2 6 e - 0 6 e d 7 6 7 9 8 c 3 f < / D A L i n k I D >  
         < L i n k T y p e > 0 < / L i n k T y p e >  
         < P a r a m e t e r s / >  
         < I n c l u d e A l l I t e m s > f a l s e < / I n c l u d e A l l I t e m s >  
         < A c t i v e > t r u e < / A c t i v e >  
         < P r o t e c t e d L i n k > f a l s e < / P r o t e c t e d L i n k >  
         < N a m e > 2 8 1 0 1   T B   @   3 1 . 1 2 . 2 0 2 1   0 9 5 a 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 0 9 5 a < / A c c o u n t N u m b e r >  
         < R o u n d e d > f a l s e < / R o u n d e d >  
     < / T B L i n k >  
     < T B L i n k >  
         < V e r s i o n > 4 < / V e r s i o n >  
         < C o l u m n F i l t e r s / >  
         < D A L i n k I D > 9 e b e 0 e e 3 - 9 a 2 f - 4 b 1 0 - b 7 c f - 5 d 2 e 4 8 a a 8 4 9 e < / D A L i n k I D >  
         < L i n k T y p e > 0 < / L i n k T y p e >  
         < P a r a m e t e r s / >  
         < I n c l u d e A l l I t e m s > f a l s e < / I n c l u d e A l l I t e m s >  
         < A c t i v e > t r u e < / A c t i v e >  
         < P r o t e c t e d L i n k > f a l s e < / P r o t e c t e d L i n k >  
         < N a m e > 2 8 1 0 1   T B   @   3 1 . 1 2 . 2 0 2 1   0 9 5 b 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 0 9 5 b < / A c c o u n t N u m b e r >  
         < R o u n d e d > f a l s e < / R o u n d e d >  
     < / T B L i n k >  
     < T B L i n k >  
         < V e r s i o n > 4 < / V e r s i o n >  
         < C o l u m n F i l t e r s / >  
         < D A L i n k I D > a 5 2 6 a 2 5 f - c 5 2 f - 4 0 7 5 - b 6 3 6 - 3 f 4 1 8 3 d a e 3 4 1 < / D A L i n k I D >  
         < L i n k T y p e > 0 < / L i n k T y p e >  
         < P a r a m e t e r s / >  
         < I n c l u d e A l l I t e m s > f a l s e < / I n c l u d e A l l I t e m s >  
         < A c t i v e > t r u e < / A c t i v e >  
         < P r o t e c t e d L i n k > f a l s e < / P r o t e c t e d L i n k >  
         < N a m e > 2 8 1 0 1   T B   @   3 1 . 1 2 . 2 0 2 1   0 9 5 c 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 0 9 5 c < / A c c o u n t N u m b e r >  
         < R o u n d e d > f a l s e < / R o u n d e d >  
     < / T B L i n k >  
     < T B L i n k >  
         < V e r s i o n > 4 < / V e r s i o n >  
         < C o l u m n F i l t e r s / >  
         < D A L i n k I D > 4 2 a 4 e 8 8 1 - b 2 e 1 - 4 e a b - b b 1 1 - 4 2 a d b a a f 2 6 6 b < / D A L i n k I D >  
         < L i n k T y p e > 0 < / L i n k T y p e >  
         < P a r a m e t e r s / >  
         < I n c l u d e A l l I t e m s > f a l s e < / I n c l u d e A l l I t e m s >  
         < A c t i v e > t r u e < / A c t i v e >  
         < P r o t e c t e d L i n k > f a l s e < / P r o t e c t e d L i n k >  
         < N a m e > 2 8 1 0 1   T B   @   3 1 . 1 2 . 2 0 2 1   0 9 6 a 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 0 9 6 a < / A c c o u n t N u m b e r >  
         < R o u n d e d > f a l s e < / R o u n d e d >  
     < / T B L i n k >  
     < T B L i n k >  
         < V e r s i o n > 4 < / V e r s i o n >  
         < C o l u m n F i l t e r s / >  
         < D A L i n k I D > 5 e b 8 0 d c 2 - 6 8 c a - 4 d 6 f - b 7 a 7 - f f 5 a a 0 7 f 6 b 8 f < / D A L i n k I D >  
         < L i n k T y p e > 0 < / L i n k T y p e >  
         < P a r a m e t e r s / >  
         < I n c l u d e A l l I t e m s > f a l s e < / I n c l u d e A l l I t e m s >  
         < A c t i v e > t r u e < / A c t i v e >  
         < P r o t e c t e d L i n k > f a l s e < / P r o t e c t e d L i n k >  
         < N a m e > 2 8 1 0 1   T B   @   3 1 . 1 2 . 2 0 2 1   0 9 6 b 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 0 9 6 b < / A c c o u n t N u m b e r >  
         < R o u n d e d > f a l s e < / R o u n d e d >  
     < / T B L i n k >  
     < T B L i n k >  
         < V e r s i o n > 4 < / V e r s i o n >  
         < C o l u m n F i l t e r s / >  
         < D A L i n k I D > 1 0 c 0 a 1 2 b - a 7 5 d - 4 b 9 c - b d 0 c - c e 9 a 3 5 0 9 0 1 9 9 < / D A L i n k I D >  
         < L i n k T y p e > 0 < / L i n k T y p e >  
         < P a r a m e t e r s / >  
         < I n c l u d e A l l I t e m s > f a l s e < / I n c l u d e A l l I t e m s >  
         < A c t i v e > t r u e < / A c t i v e >  
         < P r o t e c t e d L i n k > f a l s e < / P r o t e c t e d L i n k >  
         < N a m e > 2 8 1 0 1   T B   @   3 1 . 1 2 . 2 0 2 1   0 9 6 c 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 0 9 6 c < / A c c o u n t N u m b e r >  
         < R o u n d e d > f a l s e < / R o u n d e d >  
     < / T B L i n k >  
     < T B L i n k >  
         < V e r s i o n > 4 < / V e r s i o n >  
         < C o l u m n F i l t e r s / >  
         < D A L i n k I D > e 2 3 9 5 b 8 6 - e c 6 7 - 4 0 c 1 - a c c 5 - c c 0 b 2 7 d a 6 8 6 c < / D A L i n k I D >  
         < L i n k T y p e > 0 < / L i n k T y p e >  
         < P a r a m e t e r s / >  
         < I n c l u d e A l l I t e m s > f a l s e < / I n c l u d e A l l I t e m s >  
         < A c t i v e > t r u e < / A c t i v e >  
         < P r o t e c t e d L i n k > f a l s e < / P r o t e c t e d L i n k >  
         < N a m e > 2 8 1 0 1   T B   @   3 1 . 1 2 . 2 0 2 1   0 9 6 d 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 0 9 6 d < / A c c o u n t N u m b e r >  
         < R o u n d e d > f a l s e < / R o u n d e d >  
     < / T B L i n k >  
     < T B L i n k >  
         < V e r s i o n > 4 < / V e r s i o n >  
         < C o l u m n F i l t e r s / >  
         < D A L i n k I D > a 9 a d 7 0 b a - 6 b 2 6 - 4 0 4 9 - 8 5 b d - 2 3 7 d 6 c 1 b 1 d c 1 < / D A L i n k I D >  
         < L i n k T y p e > 0 < / L i n k T y p e >  
         < P a r a m e t e r s / >  
         < I n c l u d e A l l I t e m s > f a l s e < / I n c l u d e A l l I t e m s >  
         < A c t i v e > t r u e < / A c t i v e >  
         < P r o t e c t e d L i n k > f a l s e < / P r o t e c t e d L i n k >  
         < N a m e > 2 8 1 0 1   T B   @   3 1 . 1 2 . 2 0 2 1   0 9 6 e 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 0 9 6 e < / A c c o u n t N u m b e r >  
         < R o u n d e d > f a l s e < / R o u n d e d >  
     < / T B L i n k >  
     < T B L i n k >  
         < V e r s i o n > 4 < / V e r s i o n >  
         < C o l u m n F i l t e r s / >  
         < D A L i n k I D > 1 2 d c 3 9 f 4 - 8 6 e 3 - 4 e 5 e - 8 0 9 1 - 0 a e 6 f a 2 a 7 2 8 e < / D A L i n k I D >  
         < L i n k T y p e > 0 < / L i n k T y p e >  
         < P a r a m e t e r s / >  
         < I n c l u d e A l l I t e m s > f a l s e < / I n c l u d e A l l I t e m s >  
         < A c t i v e > t r u e < / A c t i v e >  
         < P r o t e c t e d L i n k > f a l s e < / P r o t e c t e d L i n k >  
         < N a m e > 2 8 1 0 1   T B   @   3 1 . 1 2 . 2 0 2 1   0 9 6 f 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 0 9 6 f < / A c c o u n t N u m b e r >  
         < R o u n d e d > f a l s e < / R o u n d e d >  
     < / T B L i n k >  
     < T B L i n k >  
         < V e r s i o n > 4 < / V e r s i o n >  
         < C o l u m n F i l t e r s / >  
         < D A L i n k I D > 9 3 5 b b e d 7 - e d 7 9 - 4 4 7 e - 8 7 0 a - 3 5 9 c 3 3 1 0 f 1 8 2 < / D A L i n k I D >  
         < L i n k T y p e > 0 < / L i n k T y p e >  
         < P a r a m e t e r s / >  
         < I n c l u d e A l l I t e m s > f a l s e < / I n c l u d e A l l I t e m s >  
         < A c t i v e > t r u e < / A c t i v e >  
         < P r o t e c t e d L i n k > f a l s e < / P r o t e c t e d L i n k >  
         < N a m e > 2 8 1 0 1   T B   @   3 1 . 1 2 . 2 0 2 1   0 9 6 g 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 0 9 6 g < / A c c o u n t N u m b e r >  
         < R o u n d e d > f a l s e < / R o u n d e d >  
     < / T B L i n k >  
     < T B L i n k >  
         < V e r s i o n > 4 < / V e r s i o n >  
         < C o l u m n F i l t e r s / >  
         < D A L i n k I D > 4 b 9 d 9 0 f a - 5 7 c 3 - 4 6 6 d - 9 f 3 f - 8 2 c a c 8 8 5 d f 3 a < / D A L i n k I D >  
         < L i n k T y p e > 0 < / L i n k T y p e >  
         < P a r a m e t e r s / >  
         < I n c l u d e A l l I t e m s > f a l s e < / I n c l u d e A l l I t e m s >  
         < A c t i v e > t r u e < / A c t i v e >  
         < P r o t e c t e d L i n k > f a l s e < / P r o t e c t e d L i n k >  
         < N a m e > 2 8 1 0 1   T B   @   3 1 . 1 2 . 2 0 2 1   0 9 6 h 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 0 9 6 h < / A c c o u n t N u m b e r >  
         < R o u n d e d > f a l s e < / R o u n d e d >  
     < / T B L i n k >  
     < T B L i n k >  
         < V e r s i o n > 4 < / V e r s i o n >  
         < C o l u m n F i l t e r s / >  
         < D A L i n k I D > 5 2 a c 0 4 f 9 - 5 8 0 9 - 4 2 b b - 9 f b e - 4 9 c 7 b 5 9 9 3 8 8 0 < / D A L i n k I D >  
         < L i n k T y p e > 0 < / L i n k T y p e >  
         < P a r a m e t e r s / >  
         < I n c l u d e A l l I t e m s > f a l s e < / I n c l u d e A l l I t e m s >  
         < A c t i v e > t r u e < / A c t i v e >  
         < P r o t e c t e d L i n k > f a l s e < / P r o t e c t e d L i n k >  
         < N a m e > 2 8 1 0 1   T B   @   3 1 . 1 2 . 2 0 2 1   0 9 6 i 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 0 9 6 i < / A c c o u n t N u m b e r >  
         < R o u n d e d > f a l s e < / R o u n d e d >  
     < / T B L i n k >  
     < T B L i n k >  
         < V e r s i o n > 4 < / V e r s i o n >  
         < C o l u m n F i l t e r s / >  
         < D A L i n k I D > 8 a 8 8 1 e b 9 - 9 1 b 7 - 4 4 a 3 - a 2 5 4 - b a a c 9 4 5 6 3 c 3 4 < / D A L i n k I D >  
         < L i n k T y p e > 0 < / L i n k T y p e >  
         < P a r a m e t e r s / >  
         < I n c l u d e A l l I t e m s > f a l s e < / I n c l u d e A l l I t e m s >  
         < A c t i v e > t r u e < / A c t i v e >  
         < P r o t e c t e d L i n k > f a l s e < / P r o t e c t e d L i n k >  
         < N a m e > 2 8 1 0 1   T B   @   3 1 . 1 2 . 2 0 2 1   0 9 7 x 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 0 9 7 x < / A c c o u n t N u m b e r >  
         < R o u n d e d > f a l s e < / R o u n d e d >  
     < / T B L i n k >  
     < T B L i n k >  
         < V e r s i o n > 4 < / V e r s i o n >  
         < C o l u m n F i l t e r s / >  
         < D A L i n k I D > 7 1 5 f b 9 e 2 - e 2 1 e - 4 5 c d - b b 7 d - b a 0 c 4 4 b 5 e 9 4 d < / D A L i n k I D >  
         < L i n k T y p e > 0 < / L i n k T y p e >  
         < P a r a m e t e r s / >  
         < I n c l u d e A l l I t e m s > f a l s e < / I n c l u d e A l l I t e m s >  
         < A c t i v e > t r u e < / A c t i v e >  
         < P r o t e c t e d L i n k > f a l s e < / P r o t e c t e d L i n k >  
         < N a m e > 2 8 1 0 1   T B   @   3 1 . 1 2 . 2 0 2 1   0 9 8 x 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 0 9 8 x < / A c c o u n t N u m b e r >  
         < R o u n d e d > f a l s e < / R o u n d e d >  
     < / T B L i n k >  
     < T B L i n k >  
         < V e r s i o n > 4 < / V e r s i o n >  
         < C o l u m n F i l t e r s / >  
         < D A L i n k I D > 8 5 c a a 7 7 c - 1 9 9 7 - 4 5 b 4 - 8 0 2 5 - 0 5 5 d 2 6 0 a f 7 0 b < / D A L i n k I D >  
         < L i n k T y p e > 0 < / L i n k T y p e >  
         < P a r a m e t e r s / >  
         < I n c l u d e A l l I t e m s > f a l s e < / I n c l u d e A l l I t e m s >  
         < A c t i v e > t r u e < / A c t i v e >  
         < P r o t e c t e d L i n k > f a l s e < / P r o t e c t e d L i n k >  
         < N a m e > 2 8 1 0 1   T B   @   3 1 . 1 2 . 2 0 2 1   1 1 1 x 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 1 1 1 x < / A c c o u n t N u m b e r >  
         < R o u n d e d > f a l s e < / R o u n d e d >  
     < / T B L i n k >  
     < T B L i n k >  
         < V e r s i o n > 4 < / V e r s i o n >  
         < C o l u m n F i l t e r s / >  
         < D A L i n k I D > f 1 1 6 5 f 7 4 - 6 0 5 6 - 4 9 f 2 - 9 7 d 6 - 3 4 3 2 7 3 e f a 0 f b < / D A L i n k I D >  
         < L i n k T y p e > 0 < / L i n k T y p e >  
         < P a r a m e t e r s / >  
         < I n c l u d e A l l I t e m s > f a l s e < / I n c l u d e A l l I t e m s >  
         < A c t i v e > t r u e < / A c t i v e >  
         < P r o t e c t e d L i n k > f a l s e < / P r o t e c t e d L i n k >  
         < N a m e > 2 8 1 0 1   T B   @   3 1 . 1 2 . 2 0 2 1   1 1 2 x   F i n a l < / N a m e >  
         < E n t i t y E n u m > 9 < / E n t i t y E n u m >  
         < I t e m O r d e r L i s t / >  
         < S e l e c t e d I t e m L i s t / >  
         < S e l e c t e d C o l u m n L i s t / >  
         < H a s V a l u e > t r u e < / H a s V a l u e >  
         < T B C h a r t I D > 2 2 1 3 5 8 7 4 8 5 7 0 0 0 0 0 6 9 5 < / T B C h a r t I D >  
         < C o n s o l i d a t e d C o m p a n y I D   x s i : n i l = " t r u e " / >  
         < T B D o c u m e n t I D > 2 2 1 3 5 8 7 4 8 5 7 0 0 0 0 0 0 0 5 < / T B D o c u m e n t I D >  
         < N u m e r i c V a l u e > 4 6 1 5 3 6 4 . 0 0 0 0 < / N u m e r i c V a l u e >  
         < V a l u e > 4 6 1 5 3 6 4 , 0 0 0 0 < / V a l u e >  
         < C h a r t T y p e > c t D e t a i l < / C h a r t T y p e >  
         < R e f e r e n c e > 2 8 1 0 1 < / R e f e r e n c e >  
         < T B D o c N a m e > T B   @   3 1 . 1 2 . 2 0 2 1 < / T B D o c N a m e >  
         < T B C h a r t N a m e > D e t a i l < / T B C h a r t N a m e >  
         < C o l u m n N a m e > F i n a l B a l a n c e < / C o l u m n N a m e >  
         < U s e r F r i e n d l y C o l u m n N a m e > F i n a l < / U s e r F r i e n d l y C o l u m n N a m e >  
         < A c c o u n t N u m b e r > 1 1 2 x < / A c c o u n t N u m b e r >  
         < R o u n d e d > f a l s e < / R o u n d e d >  
     < / T B L i n k >  
     < T B L i n k >  
         < V e r s i o n > 4 < / V e r s i o n >  
         < C o l u m n F i l t e r s / >  
         < D A L i n k I D > 0 3 e 3 7 f b f - 2 8 e 2 - 4 5 2 e - 9 6 c b - 5 3 9 e a 2 3 1 4 9 1 6 < / D A L i n k I D >  
         < L i n k T y p e > 0 < / L i n k T y p e >  
         < P a r a m e t e r s / >  
         < I n c l u d e A l l I t e m s > f a l s e < / I n c l u d e A l l I t e m s >  
         < A c t i v e > t r u e < / A c t i v e >  
         < P r o t e c t e d L i n k > f a l s e < / P r o t e c t e d L i n k >  
         < N a m e > 2 8 1 0 1   T B   @   3 1 . 1 2 . 2 0 2 1   1 1 9 x   F i n a l < / N a m e >  
         < E n t i t y E n u m > 9 < / E n t i t y E n u m >  
         < I t e m O r d e r L i s t / >  
         < S e l e c t e d I t e m L i s t / >  
         < S e l e c t e d C o l u m n L i s t / >  
         < H a s V a l u e > t r u e < / H a s V a l u e >  
         < T B C h a r t I D > 2 2 1 3 5 8 7 4 8 5 7 0 0 0 0 0 6 9 5 < / T B C h a r t I D >  
         < C o n s o l i d a t e d C o m p a n y I D   x s i : n i l = " t r u e " / >  
         < T B D o c u m e n t I D > 2 2 1 3 5 8 7 4 8 5 7 0 0 0 0 0 0 0 5 < / T B D o c u m e n t I D >  
         < N u m e r i c V a l u e > 1 7 6 8 1 7 . 0 0 0 0 < / N u m e r i c V a l u e >  
         < V a l u e > 1 7 6 8 1 7 , 0 0 0 0 < / V a l u e >  
         < C h a r t T y p e > c t D e t a i l < / C h a r t T y p e >  
         < R e f e r e n c e > 2 8 1 0 1 < / R e f e r e n c e >  
         < T B D o c N a m e > T B   @   3 1 . 1 2 . 2 0 2 1 < / T B D o c N a m e >  
         < T B C h a r t N a m e > D e t a i l < / T B C h a r t N a m e >  
         < C o l u m n N a m e > F i n a l B a l a n c e < / C o l u m n N a m e >  
         < U s e r F r i e n d l y C o l u m n N a m e > F i n a l < / U s e r F r i e n d l y C o l u m n N a m e >  
         < A c c o u n t N u m b e r > 1 1 9 x < / A c c o u n t N u m b e r >  
         < R o u n d e d > f a l s e < / R o u n d e d >  
     < / T B L i n k >  
     < T B L i n k >  
         < V e r s i o n > 4 < / V e r s i o n >  
         < C o l u m n F i l t e r s / >  
         < D A L i n k I D > e a 8 c e a 8 2 - 6 8 4 c - 4 9 9 0 - b e e 4 - e e 3 6 1 d 0 a f 4 a e < / D A L i n k I D >  
         < L i n k T y p e > 0 < / L i n k T y p e >  
         < P a r a m e t e r s / >  
         < I n c l u d e A l l I t e m s > f a l s e < / I n c l u d e A l l I t e m s >  
         < A c t i v e > t r u e < / A c t i v e >  
         < P r o t e c t e d L i n k > f a l s e < / P r o t e c t e d L i n k >  
         < N a m e > 2 8 1 0 1   T B   @   3 1 . 1 2 . 2 0 2 1   1 2 1 x   F i n a l < / N a m e >  
         < E n t i t y E n u m > 9 < / E n t i t y E n u m >  
         < I t e m O r d e r L i s t / >  
         < S e l e c t e d I t e m L i s t / >  
         < S e l e c t e d C o l u m n L i s t / >  
         < H a s V a l u e > t r u e < / H a s V a l u e >  
         < T B C h a r t I D > 2 2 1 3 5 8 7 4 8 5 7 0 0 0 0 0 6 9 5 < / T B C h a r t I D >  
         < C o n s o l i d a t e d C o m p a n y I D   x s i : n i l = " t r u e " / >  
         < T B D o c u m e n t I D > 2 2 1 3 5 8 7 4 8 5 7 0 0 0 0 0 0 0 5 < / T B D o c u m e n t I D >  
         < N u m e r i c V a l u e > 5 3 9 3 9 . 0 0 0 0 < / N u m e r i c V a l u e >  
         < V a l u e > 5 3 9 3 9 , 0 0 0 0 < / V a l u e >  
         < C h a r t T y p e > c t D e t a i l < / C h a r t T y p e >  
         < R e f e r e n c e > 2 8 1 0 1 < / R e f e r e n c e >  
         < T B D o c N a m e > T B   @   3 1 . 1 2 . 2 0 2 1 < / T B D o c N a m e >  
         < T B C h a r t N a m e > D e t a i l < / T B C h a r t N a m e >  
         < C o l u m n N a m e > F i n a l B a l a n c e < / C o l u m n N a m e >  
         < U s e r F r i e n d l y C o l u m n N a m e > F i n a l < / U s e r F r i e n d l y C o l u m n N a m e >  
         < A c c o u n t N u m b e r > 1 2 1 x < / A c c o u n t N u m b e r >  
         < R o u n d e d > f a l s e < / R o u n d e d >  
     < / T B L i n k >  
     < T B L i n k >  
         < V e r s i o n > 4 < / V e r s i o n >  
         < C o l u m n F i l t e r s / >  
         < D A L i n k I D > e 9 4 7 a b b e - 4 8 b 8 - 4 c 0 f - b e c 6 - 4 1 1 7 2 2 8 6 3 8 3 2 < / D A L i n k I D >  
         < L i n k T y p e > 0 < / L i n k T y p e >  
         < P a r a m e t e r s / >  
         < I n c l u d e A l l I t e m s > f a l s e < / I n c l u d e A l l I t e m s >  
         < A c t i v e > t r u e < / A c t i v e >  
         < P r o t e c t e d L i n k > f a l s e < / P r o t e c t e d L i n k >  
         < N a m e > 2 8 1 0 1   T B   @   3 1 . 1 2 . 2 0 2 1   1 2 2 x   F i n a l < / N a m e >  
         < E n t i t y E n u m > 9 < / E n t i t y E n u m >  
         < I t e m O r d e r L i s t / >  
         < S e l e c t e d I t e m L i s t / >  
         < S e l e c t e d C o l u m n L i s t / >  
         < H a s V a l u e > t r u e < / H a s V a l u e >  
         < T B C h a r t I D > 2 2 1 3 5 8 7 4 8 5 7 0 0 0 0 0 6 9 5 < / T B C h a r t I D >  
         < C o n s o l i d a t e d C o m p a n y I D   x s i : n i l = " t r u e " / >  
         < T B D o c u m e n t I D > 2 2 1 3 5 8 7 4 8 5 7 0 0 0 0 0 0 0 5 < / T B D o c u m e n t I D >  
         < N u m e r i c V a l u e > 2 0 1 6 1 9 1 . 0 0 0 0 < / N u m e r i c V a l u e >  
         < V a l u e > 2 0 1 6 1 9 1 , 0 0 0 0 < / V a l u e >  
         < C h a r t T y p e > c t D e t a i l < / C h a r t T y p e >  
         < R e f e r e n c e > 2 8 1 0 1 < / R e f e r e n c e >  
         < T B D o c N a m e > T B   @   3 1 . 1 2 . 2 0 2 1 < / T B D o c N a m e >  
         < T B C h a r t N a m e > D e t a i l < / T B C h a r t N a m e >  
         < C o l u m n N a m e > F i n a l B a l a n c e < / C o l u m n N a m e >  
         < U s e r F r i e n d l y C o l u m n N a m e > F i n a l < / U s e r F r i e n d l y C o l u m n N a m e >  
         < A c c o u n t N u m b e r > 1 2 2 x < / A c c o u n t N u m b e r >  
         < R o u n d e d > f a l s e < / R o u n d e d >  
     < / T B L i n k >  
     < T B L i n k >  
         < V e r s i o n > 4 < / V e r s i o n >  
         < C o l u m n F i l t e r s / >  
         < D A L i n k I D > 2 c c e c 0 3 0 - a 5 6 2 - 4 a 2 4 - 8 3 9 7 - a 7 d 2 9 2 0 5 6 5 2 9 < / D A L i n k I D >  
         < L i n k T y p e > 0 < / L i n k T y p e >  
         < P a r a m e t e r s / >  
         < I n c l u d e A l l I t e m s > f a l s e < / I n c l u d e A l l I t e m s >  
         < A c t i v e > t r u e < / A c t i v e >  
         < P r o t e c t e d L i n k > f a l s e < / P r o t e c t e d L i n k >  
         < N a m e > 2 8 1 0 1   T B   @   3 1 . 1 2 . 2 0 2 1   1 2 3 x   F i n a l < / N a m e >  
         < E n t i t y E n u m > 9 < / E n t i t y E n u m >  
         < I t e m O r d e r L i s t / >  
         < S e l e c t e d I t e m L i s t / >  
         < S e l e c t e d C o l u m n L i s t / >  
         < H a s V a l u e > t r u e < / H a s V a l u e >  
         < T B C h a r t I D > 2 2 1 3 5 8 7 4 8 5 7 0 0 0 0 0 6 9 5 < / T B C h a r t I D >  
         < C o n s o l i d a t e d C o m p a n y I D   x s i : n i l = " t r u e " / >  
         < T B D o c u m e n t I D > 2 2 1 3 5 8 7 4 8 5 7 0 0 0 0 0 0 0 5 < / T B D o c u m e n t I D >  
         < N u m e r i c V a l u e > 8 5 3 0 4 7 . 0 0 0 0 < / N u m e r i c V a l u e >  
         < V a l u e > 8 5 3 0 4 7 , 0 0 0 0 < / V a l u e >  
         < C h a r t T y p e > c t D e t a i l < / C h a r t T y p e >  
         < R e f e r e n c e > 2 8 1 0 1 < / R e f e r e n c e >  
         < T B D o c N a m e > T B   @   3 1 . 1 2 . 2 0 2 1 < / T B D o c N a m e >  
         < T B C h a r t N a m e > D e t a i l < / T B C h a r t N a m e >  
         < C o l u m n N a m e > F i n a l B a l a n c e < / C o l u m n N a m e >  
         < U s e r F r i e n d l y C o l u m n N a m e > F i n a l < / U s e r F r i e n d l y C o l u m n N a m e >  
         < A c c o u n t N u m b e r > 1 2 3 x < / A c c o u n t N u m b e r >  
         < R o u n d e d > f a l s e < / R o u n d e d >  
     < / T B L i n k >  
     < T B L i n k >  
         < V e r s i o n > 4 < / V e r s i o n >  
         < C o l u m n F i l t e r s / >  
         < D A L i n k I D > e 4 a 2 a 8 4 e - 1 e 6 a - 4 1 f e - 9 2 f 1 - b 3 8 3 a 7 2 d f 6 b 5 < / D A L i n k I D >  
         < L i n k T y p e > 0 < / L i n k T y p e >  
         < P a r a m e t e r s / >  
         < I n c l u d e A l l I t e m s > f a l s e < / I n c l u d e A l l I t e m s >  
         < A c t i v e > t r u e < / A c t i v e >  
         < P r o t e c t e d L i n k > f a l s e < / P r o t e c t e d L i n k >  
         < N a m e > 2 8 1 0 1   T B   @   3 1 . 1 2 . 2 0 2 1   1 2 4 x 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 1 2 4 x < / A c c o u n t N u m b e r >  
         < R o u n d e d > f a l s e < / R o u n d e d >  
     < / T B L i n k >  
     < T B L i n k >  
         < V e r s i o n > 4 < / V e r s i o n >  
         < C o l u m n F i l t e r s / >  
         < D A L i n k I D > d 5 7 e f b f 0 - 3 a 4 6 - 4 7 8 2 - 9 c 7 7 - 4 2 4 3 d e 5 d 2 f 1 c < / D A L i n k I D >  
         < L i n k T y p e > 0 < / L i n k T y p e >  
         < P a r a m e t e r s / >  
         < I n c l u d e A l l I t e m s > f a l s e < / I n c l u d e A l l I t e m s >  
         < A c t i v e > t r u e < / A c t i v e >  
         < P r o t e c t e d L i n k > f a l s e < / P r o t e c t e d L i n k >  
         < N a m e > 2 8 1 0 1   T B   @   3 1 . 1 2 . 2 0 2 1   1 3 1 x 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 1 3 1 x < / A c c o u n t N u m b e r >  
         < R o u n d e d > f a l s e < / R o u n d e d >  
     < / T B L i n k >  
     < T B L i n k >  
         < V e r s i o n > 4 < / V e r s i o n >  
         < C o l u m n F i l t e r s / >  
         < D A L i n k I D > f c 1 6 5 0 1 0 - 6 5 f 6 - 4 7 3 8 - 8 0 c 8 - f 2 2 8 b e 9 e 7 5 b 1 < / D A L i n k I D >  
         < L i n k T y p e > 0 < / L i n k T y p e >  
         < P a r a m e t e r s / >  
         < I n c l u d e A l l I t e m s > f a l s e < / I n c l u d e A l l I t e m s >  
         < A c t i v e > t r u e < / A c t i v e >  
         < P r o t e c t e d L i n k > f a l s e < / P r o t e c t e d L i n k >  
         < N a m e > 2 8 1 0 1   T B   @   3 1 . 1 2 . 2 0 2 1   1 3 2 x   F i n a l < / N a m e >  
         < E n t i t y E n u m > 9 < / E n t i t y E n u m >  
         < I t e m O r d e r L i s t / >  
         < S e l e c t e d I t e m L i s t / >  
         < S e l e c t e d C o l u m n L i s t / >  
         < H a s V a l u e > t r u e < / H a s V a l u e >  
         < T B C h a r t I D > 2 2 1 3 5 8 7 4 8 5 7 0 0 0 0 0 6 9 5 < / T B C h a r t I D >  
         < C o n s o l i d a t e d C o m p a n y I D   x s i : n i l = " t r u e " / >  
         < T B D o c u m e n t I D > 2 2 1 3 5 8 7 4 8 5 7 0 0 0 0 0 0 0 5 < / T B D o c u m e n t I D >  
         < N u m e r i c V a l u e > 2 1 7 4 9 9 . 0 0 0 0 < / N u m e r i c V a l u e >  
         < V a l u e > 2 1 7 4 9 9 , 0 0 0 0 < / V a l u e >  
         < C h a r t T y p e > c t D e t a i l < / C h a r t T y p e >  
         < R e f e r e n c e > 2 8 1 0 1 < / R e f e r e n c e >  
         < T B D o c N a m e > T B   @   3 1 . 1 2 . 2 0 2 1 < / T B D o c N a m e >  
         < T B C h a r t N a m e > D e t a i l < / T B C h a r t N a m e >  
         < C o l u m n N a m e > F i n a l B a l a n c e < / C o l u m n N a m e >  
         < U s e r F r i e n d l y C o l u m n N a m e > F i n a l < / U s e r F r i e n d l y C o l u m n N a m e >  
         < A c c o u n t N u m b e r > 1 3 2 x < / A c c o u n t N u m b e r >  
         < R o u n d e d > f a l s e < / R o u n d e d >  
     < / T B L i n k >  
     < T B L i n k >  
         < V e r s i o n > 4 < / V e r s i o n >  
         < C o l u m n F i l t e r s / >  
         < D A L i n k I D > 4 5 a 2 e d 9 b - b 5 a 9 - 4 b 1 1 - 9 7 4 4 - e 1 3 1 e 0 2 0 4 0 e 1 < / D A L i n k I D >  
         < L i n k T y p e > 0 < / L i n k T y p e >  
         < P a r a m e t e r s / >  
         < I n c l u d e A l l I t e m s > f a l s e < / I n c l u d e A l l I t e m s >  
         < A c t i v e > t r u e < / A c t i v e >  
         < P r o t e c t e d L i n k > f a l s e < / P r o t e c t e d L i n k >  
         < N a m e > 2 8 1 0 1   T B   @   3 1 . 1 2 . 2 0 2 1   1 3 3 x 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 1 3 3 x < / A c c o u n t N u m b e r >  
         < R o u n d e d > f a l s e < / R o u n d e d >  
     < / T B L i n k >  
     < T B L i n k >  
         < V e r s i o n > 4 < / V e r s i o n >  
         < C o l u m n F i l t e r s / >  
         < D A L i n k I D > d 1 8 b b e 6 7 - 5 7 5 9 - 4 2 9 5 - 8 c 3 b - d 4 f 7 5 9 7 3 d 0 f e < / D A L i n k I D >  
         < L i n k T y p e > 0 < / L i n k T y p e >  
         < P a r a m e t e r s / >  
         < I n c l u d e A l l I t e m s > f a l s e < / I n c l u d e A l l I t e m s >  
         < A c t i v e > t r u e < / A c t i v e >  
         < P r o t e c t e d L i n k > f a l s e < / P r o t e c t e d L i n k >  
         < N a m e > 2 8 1 0 1   T B   @   3 1 . 1 2 . 2 0 2 1   1 3 9 x   F i n a l < / N a m e >  
         < E n t i t y E n u m > 9 < / E n t i t y E n u m >  
         < I t e m O r d e r L i s t / >  
         < S e l e c t e d I t e m L i s t / >  
         < S e l e c t e d C o l u m n L i s t / >  
         < H a s V a l u e > t r u e < / H a s V a l u e >  
         < T B C h a r t I D > 2 2 1 3 5 8 7 4 8 5 7 0 0 0 0 0 6 9 5 < / T B C h a r t I D >  
         < C o n s o l i d a t e d C o m p a n y I D   x s i : n i l = " t r u e " / >  
         < T B D o c u m e n t I D > 2 2 1 3 5 8 7 4 8 5 7 0 0 0 0 0 0 0 5 < / T B D o c u m e n t I D >  
         < N u m e r i c V a l u e > 1 5 1 5 . 0 0 0 0 < / N u m e r i c V a l u e >  
         < V a l u e > 1 5 1 5 , 0 0 0 0 < / V a l u e >  
         < C h a r t T y p e > c t D e t a i l < / C h a r t T y p e >  
         < R e f e r e n c e > 2 8 1 0 1 < / R e f e r e n c e >  
         < T B D o c N a m e > T B   @   3 1 . 1 2 . 2 0 2 1 < / T B D o c N a m e >  
         < T B C h a r t N a m e > D e t a i l < / T B C h a r t N a m e >  
         < C o l u m n N a m e > F i n a l B a l a n c e < / C o l u m n N a m e >  
         < U s e r F r i e n d l y C o l u m n N a m e > F i n a l < / U s e r F r i e n d l y C o l u m n N a m e >  
         < A c c o u n t N u m b e r > 1 3 9 x < / A c c o u n t N u m b e r >  
         < R o u n d e d > f a l s e < / R o u n d e d >  
     < / T B L i n k >  
     < T B L i n k >  
         < V e r s i o n > 4 < / V e r s i o n >  
         < C o l u m n F i l t e r s / >  
         < D A L i n k I D > 5 c 8 1 4 a 1 9 - b 0 0 e - 4 a 6 5 - 9 9 3 3 - e 2 3 e 3 e c 4 8 f 0 2 < / D A L i n k I D >  
         < L i n k T y p e > 0 < / L i n k T y p e >  
         < P a r a m e t e r s / >  
         < I n c l u d e A l l I t e m s > f a l s e < / I n c l u d e A l l I t e m s >  
         < A c t i v e > t r u e < / A c t i v e >  
         < P r o t e c t e d L i n k > f a l s e < / P r o t e c t e d L i n k >  
         < N a m e > 2 8 1 0 1   T B   @   3 1 . 1 2 . 2 0 2 1   1 9 1 x   F i n a l < / N a m e >  
         < E n t i t y E n u m > 9 < / E n t i t y E n u m >  
         < I t e m O r d e r L i s t / >  
         < S e l e c t e d I t e m L i s t / >  
         < S e l e c t e d C o l u m n L i s t / >  
         < H a s V a l u e > t r u e < / H a s V a l u e >  
         < T B C h a r t I D > 2 2 1 3 5 8 7 4 8 5 7 0 0 0 0 0 6 9 5 < / T B C h a r t I D >  
         < C o n s o l i d a t e d C o m p a n y I D   x s i : n i l = " t r u e " / >  
         < T B D o c u m e n t I D > 2 2 1 3 5 8 7 4 8 5 7 0 0 0 0 0 0 0 5 < / T B D o c u m e n t I D >  
         < N u m e r i c V a l u e > - 1 0 4 4 1 . 0 0 0 0 < / N u m e r i c V a l u e >  
         < V a l u e > - 1 0 4 4 1 , 0 0 0 0 < / V a l u e >  
         < C h a r t T y p e > c t D e t a i l < / C h a r t T y p e >  
         < R e f e r e n c e > 2 8 1 0 1 < / R e f e r e n c e >  
         < T B D o c N a m e > T B   @   3 1 . 1 2 . 2 0 2 1 < / T B D o c N a m e >  
         < T B C h a r t N a m e > D e t a i l < / T B C h a r t N a m e >  
         < C o l u m n N a m e > F i n a l B a l a n c e < / C o l u m n N a m e >  
         < U s e r F r i e n d l y C o l u m n N a m e > F i n a l < / U s e r F r i e n d l y C o l u m n N a m e >  
         < A c c o u n t N u m b e r > 1 9 1 x < / A c c o u n t N u m b e r >  
         < R o u n d e d > f a l s e < / R o u n d e d >  
     < / T B L i n k >  
     < T B L i n k >  
         < V e r s i o n > 4 < / V e r s i o n >  
         < C o l u m n F i l t e r s / >  
         < D A L i n k I D > 1 4 a 5 8 c a c - a e f e - 4 7 4 3 - 8 7 d 3 - a e 8 c 4 5 b 8 4 1 f c < / D A L i n k I D >  
         < L i n k T y p e > 0 < / L i n k T y p e >  
         < P a r a m e t e r s / >  
         < I n c l u d e A l l I t e m s > f a l s e < / I n c l u d e A l l I t e m s >  
         < A c t i v e > t r u e < / A c t i v e >  
         < P r o t e c t e d L i n k > f a l s e < / P r o t e c t e d L i n k >  
         < N a m e > 2 8 1 0 1   T B   @   3 1 . 1 2 . 2 0 2 1   1 9 2 x 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 1 9 2 x < / A c c o u n t N u m b e r >  
         < R o u n d e d > f a l s e < / R o u n d e d >  
     < / T B L i n k >  
     < T B L i n k >  
         < V e r s i o n > 4 < / V e r s i o n >  
         < C o l u m n F i l t e r s / >  
         < D A L i n k I D > 7 a c 1 4 9 5 0 - 8 c 6 5 - 4 f f 0 - b 1 d b - 4 8 d 1 9 3 2 2 b c e 3 < / D A L i n k I D >  
         < L i n k T y p e > 0 < / L i n k T y p e >  
         < P a r a m e t e r s / >  
         < I n c l u d e A l l I t e m s > f a l s e < / I n c l u d e A l l I t e m s >  
         < A c t i v e > t r u e < / A c t i v e >  
         < P r o t e c t e d L i n k > f a l s e < / P r o t e c t e d L i n k >  
         < N a m e > 2 8 1 0 1   T B   @   3 1 . 1 2 . 2 0 2 1   1 9 3 x 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 1 9 3 x < / A c c o u n t N u m b e r >  
         < R o u n d e d > f a l s e < / R o u n d e d >  
     < / T B L i n k >  
     < T B L i n k >  
         < V e r s i o n > 4 < / V e r s i o n >  
         < C o l u m n F i l t e r s / >  
         < D A L i n k I D > 4 a e 7 4 e a 5 - 3 6 7 2 - 4 f 8 8 - 9 1 4 3 - 0 f 3 d c 0 5 b 6 4 9 1 < / D A L i n k I D >  
         < L i n k T y p e > 0 < / L i n k T y p e >  
         < P a r a m e t e r s / >  
         < I n c l u d e A l l I t e m s > f a l s e < / I n c l u d e A l l I t e m s >  
         < A c t i v e > t r u e < / A c t i v e >  
         < P r o t e c t e d L i n k > f a l s e < / P r o t e c t e d L i n k >  
         < N a m e > 2 8 1 0 1   T B   @   3 1 . 1 2 . 2 0 2 1   1 9 4 x   F i n a l < / N a m e >  
         < E n t i t y E n u m > 9 < / E n t i t y E n u m >  
         < I t e m O r d e r L i s t / >  
         < S e l e c t e d I t e m L i s t / >  
         < S e l e c t e d C o l u m n L i s t / >  
         < H a s V a l u e > t r u e < / H a s V a l u e >  
         < T B C h a r t I D > 2 2 1 3 5 8 7 4 8 5 7 0 0 0 0 0 6 9 5 < / T B C h a r t I D >  
         < C o n s o l i d a t e d C o m p a n y I D   x s i : n i l = " t r u e " / >  
         < T B D o c u m e n t I D > 2 2 1 3 5 8 7 4 8 5 7 0 0 0 0 0 0 0 5 < / T B D o c u m e n t I D >  
         < N u m e r i c V a l u e > - 2 3 0 1 9 . 0 0 0 0 < / N u m e r i c V a l u e >  
         < V a l u e > - 2 3 0 1 9 , 0 0 0 0 < / V a l u e >  
         < C h a r t T y p e > c t D e t a i l < / C h a r t T y p e >  
         < R e f e r e n c e > 2 8 1 0 1 < / R e f e r e n c e >  
         < T B D o c N a m e > T B   @   3 1 . 1 2 . 2 0 2 1 < / T B D o c N a m e >  
         < T B C h a r t N a m e > D e t a i l < / T B C h a r t N a m e >  
         < C o l u m n N a m e > F i n a l B a l a n c e < / C o l u m n N a m e >  
         < U s e r F r i e n d l y C o l u m n N a m e > F i n a l < / U s e r F r i e n d l y C o l u m n N a m e >  
         < A c c o u n t N u m b e r > 1 9 4 x < / A c c o u n t N u m b e r >  
         < R o u n d e d > f a l s e < / R o u n d e d >  
     < / T B L i n k >  
     < T B L i n k >  
         < V e r s i o n > 4 < / V e r s i o n >  
         < C o l u m n F i l t e r s / >  
         < D A L i n k I D > 4 f 8 a 9 b 9 3 - e 0 b 8 - 4 e 7 5 - 8 4 4 7 - 9 5 2 c e c 8 1 9 f f 4 < / D A L i n k I D >  
         < L i n k T y p e > 0 < / L i n k T y p e >  
         < P a r a m e t e r s / >  
         < I n c l u d e A l l I t e m s > f a l s e < / I n c l u d e A l l I t e m s >  
         < A c t i v e > t r u e < / A c t i v e >  
         < P r o t e c t e d L i n k > f a l s e < / P r o t e c t e d L i n k >  
         < N a m e > 2 8 1 0 1   T B   @   3 1 . 1 2 . 2 0 2 1   1 9 5 x 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 1 9 5 x < / A c c o u n t N u m b e r >  
         < R o u n d e d > f a l s e < / R o u n d e d >  
     < / T B L i n k >  
     < T B L i n k >  
         < V e r s i o n > 4 < / V e r s i o n >  
         < C o l u m n F i l t e r s / >  
         < D A L i n k I D > d d e f 1 f 5 c - 1 a f 4 - 4 c d 7 - 9 f b 2 - e 3 b 1 e 3 8 d b 9 e 6 < / D A L i n k I D >  
         < L i n k T y p e > 0 < / L i n k T y p e >  
         < P a r a m e t e r s / >  
         < I n c l u d e A l l I t e m s > f a l s e < / I n c l u d e A l l I t e m s >  
         < A c t i v e > t r u e < / A c t i v e >  
         < P r o t e c t e d L i n k > f a l s e < / P r o t e c t e d L i n k >  
         < N a m e > 2 8 1 0 1   T B   @   3 1 . 1 2 . 2 0 2 1   1 9 6 x 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 1 9 6 x < / A c c o u n t N u m b e r >  
         < R o u n d e d > f a l s e < / R o u n d e d >  
     < / T B L i n k >  
     < T B L i n k >  
         < V e r s i o n > 4 < / V e r s i o n >  
         < C o l u m n F i l t e r s / >  
         < D A L i n k I D > 4 d 7 7 d e c 7 - 4 2 9 2 - 4 6 3 5 - a 3 a 2 - e 8 b f a 3 d f 3 4 8 e < / D A L i n k I D >  
         < L i n k T y p e > 0 < / L i n k T y p e >  
         < P a r a m e t e r s / >  
         < I n c l u d e A l l I t e m s > f a l s e < / I n c l u d e A l l I t e m s >  
         < A c t i v e > t r u e < / A c t i v e >  
         < P r o t e c t e d L i n k > f a l s e < / P r o t e c t e d L i n k >  
         < N a m e > 2 8 1 0 1   T B   @   3 1 . 1 2 . 2 0 2 1   2 1 1 x 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 2 1 1 x < / A c c o u n t N u m b e r >  
         < R o u n d e d > f a l s e < / R o u n d e d >  
     < / T B L i n k >  
     < T B L i n k >  
         < V e r s i o n > 4 < / V e r s i o n >  
         < C o l u m n F i l t e r s / >  
         < D A L i n k I D > 0 1 5 2 e 1 0 b - 3 d f 8 - 4 2 6 a - b c b 2 - 1 0 c 7 e 8 0 e 4 2 4 f < / D A L i n k I D >  
         < L i n k T y p e > 0 < / L i n k T y p e >  
         < P a r a m e t e r s / >  
         < I n c l u d e A l l I t e m s > f a l s e < / I n c l u d e A l l I t e m s >  
         < A c t i v e > t r u e < / A c t i v e >  
         < P r o t e c t e d L i n k > f a l s e < / P r o t e c t e d L i n k >  
         < N a m e > 2 8 1 0 1   T B   @   3 1 . 1 2 . 2 0 2 1   2 1 3 x 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 2 1 3 x < / A c c o u n t N u m b e r >  
         < R o u n d e d > f a l s e < / R o u n d e d >  
     < / T B L i n k >  
     < T B L i n k >  
         < V e r s i o n > 4 < / V e r s i o n >  
         < C o l u m n F i l t e r s / >  
         < D A L i n k I D > 5 8 8 3 5 f e 8 - 1 f 8 c - 4 6 7 8 - 8 3 c 7 - 9 1 3 0 9 c 5 1 e e 5 a < / D A L i n k I D >  
         < L i n k T y p e > 0 < / L i n k T y p e >  
         < P a r a m e t e r s / >  
         < I n c l u d e A l l I t e m s > f a l s e < / I n c l u d e A l l I t e m s >  
         < A c t i v e > t r u e < / A c t i v e >  
         < P r o t e c t e d L i n k > f a l s e < / P r o t e c t e d L i n k >  
         < N a m e > 2 8 1 0 1   T B   @   3 1 . 1 2 . 2 0 2 1   2 2 1 a   F i n a l < / N a m e >  
         < E n t i t y E n u m > 9 < / E n t i t y E n u m >  
         < I t e m O r d e r L i s t / >  
         < S e l e c t e d I t e m L i s t / >  
         < S e l e c t e d C o l u m n L i s t / >  
         < H a s V a l u e > t r u e < / H a s V a l u e >  
         < T B C h a r t I D > 2 2 1 3 5 8 7 4 8 5 7 0 0 0 0 0 6 9 5 < / T B C h a r t I D >  
         < C o n s o l i d a t e d C o m p a n y I D   x s i : n i l = " t r u e " / >  
         < T B D o c u m e n t I D > 2 2 1 3 5 8 7 4 8 5 7 0 0 0 0 0 0 0 5 < / T B D o c u m e n t I D >  
         < N u m e r i c V a l u e > 1 0 4 2 6 5 7 . 0 0 0 0 < / N u m e r i c V a l u e >  
         < V a l u e > 1 0 4 2 6 5 7 , 0 0 0 0 < / V a l u e >  
         < C h a r t T y p e > c t D e t a i l < / C h a r t T y p e >  
         < R e f e r e n c e > 2 8 1 0 1 < / R e f e r e n c e >  
         < T B D o c N a m e > T B   @   3 1 . 1 2 . 2 0 2 1 < / T B D o c N a m e >  
         < T B C h a r t N a m e > D e t a i l < / T B C h a r t N a m e >  
         < C o l u m n N a m e > F i n a l B a l a n c e < / C o l u m n N a m e >  
         < U s e r F r i e n d l y C o l u m n N a m e > F i n a l < / U s e r F r i e n d l y C o l u m n N a m e >  
         < A c c o u n t N u m b e r > 2 2 1 a < / A c c o u n t N u m b e r >  
         < R o u n d e d > f a l s e < / R o u n d e d >  
     < / T B L i n k >  
     < T B L i n k >  
         < V e r s i o n > 4 < / V e r s i o n >  
         < C o l u m n F i l t e r s / >  
         < D A L i n k I D > 1 2 9 f c e d c - 4 b 0 c - 4 9 5 9 - 8 9 9 a - 3 c a 7 c e f b 5 e 5 5 < / D A L i n k I D >  
         < L i n k T y p e > 0 < / L i n k T y p e >  
         < P a r a m e t e r s / >  
         < I n c l u d e A l l I t e m s > f a l s e < / I n c l u d e A l l I t e m s >  
         < A c t i v e > t r u e < / A c t i v e >  
         < P r o t e c t e d L i n k > f a l s e < / P r o t e c t e d L i n k >  
         < N a m e > 2 8 1 0 1   T B   @   3 1 . 1 2 . 2 0 2 1   2 2 1 b 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 2 2 1 b < / A c c o u n t N u m b e r >  
         < R o u n d e d > f a l s e < / R o u n d e d >  
     < / T B L i n k >  
     < T B L i n k >  
         < V e r s i o n > 4 < / V e r s i o n >  
         < C o l u m n F i l t e r s / >  
         < D A L i n k I D > f f d 8 9 3 6 3 - 2 d 7 5 - 4 d a b - 8 2 4 f - 7 7 8 2 f 8 7 0 3 3 1 6 < / D A L i n k I D >  
         < L i n k T y p e > 0 < / L i n k T y p e >  
         < P a r a m e t e r s / >  
         < I n c l u d e A l l I t e m s > f a l s e < / I n c l u d e A l l I t e m s >  
         < A c t i v e > t r u e < / A c t i v e >  
         < P r o t e c t e d L i n k > f a l s e < / P r o t e c t e d L i n k >  
         < N a m e > 2 8 1 0 1   T B   @   3 1 . 1 2 . 2 0 2 1   2 2 1 c 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 2 2 1 c < / A c c o u n t N u m b e r >  
         < R o u n d e d > f a l s e < / R o u n d e d >  
     < / T B L i n k >  
     < T B L i n k >  
         < V e r s i o n > 4 < / V e r s i o n >  
         < C o l u m n F i l t e r s / >  
         < D A L i n k I D > 4 8 4 0 8 0 e 1 - 4 c 9 e - 4 b 6 1 - a b c 5 - b 9 5 f e 0 6 a b 2 7 c < / D A L i n k I D >  
         < L i n k T y p e > 0 < / L i n k T y p e >  
         < P a r a m e t e r s / >  
         < I n c l u d e A l l I t e m s > f a l s e < / I n c l u d e A l l I t e m s >  
         < A c t i v e > t r u e < / A c t i v e >  
         < P r o t e c t e d L i n k > f a l s e < / P r o t e c t e d L i n k >  
         < N a m e > 2 8 1 0 1   T B   @   3 1 . 1 2 . 2 0 2 1   2 3 1 x 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 - 2 5 0 0 0 0 0 . 0 0 0 0 < / N u m e r i c V a l u e >  
         < V a l u e > - 2 5 0 0 0 0 0 , 0 0 0 0 < / V a l u e >  
         < C h a r t T y p e > c t D e t a i l < / C h a r t T y p e >  
         < R e f e r e n c e > 2 8 1 0 1 < / R e f e r e n c e >  
         < T B D o c N a m e > T B   @   3 1 . 1 2 . 2 0 2 1 < / T B D o c N a m e >  
         < T B C h a r t N a m e > D e t a i l < / T B C h a r t N a m e >  
         < C o l u m n N a m e > F i n a l B a l a n c e < / C o l u m n N a m e >  
         < U s e r F r i e n d l y C o l u m n N a m e > F i n a l < / U s e r F r i e n d l y C o l u m n N a m e >  
         < A c c o u n t N u m b e r > 2 3 1 x < / A c c o u n t N u m b e r >  
         < R o u n d e d > f a l s e < / R o u n d e d >  
     < / T B L i n k >  
     < T B L i n k >  
         < V e r s i o n > 4 < / V e r s i o n >  
         < C o l u m n F i l t e r s / >  
         < D A L i n k I D > 0 5 a a f c 3 d - f 7 a b - 4 4 b 2 - 8 e 2 c - 9 5 4 a b 4 3 a 1 6 8 e < / D A L i n k I D >  
         < L i n k T y p e > 0 < / L i n k T y p e >  
         < P a r a m e t e r s / >  
         < I n c l u d e A l l I t e m s > f a l s e < / I n c l u d e A l l I t e m s >  
         < A c t i v e > t r u e < / A c t i v e >  
         < P r o t e c t e d L i n k > f a l s e < / P r o t e c t e d L i n k >  
         < N a m e > 2 8 1 0 1   T B   @   3 1 . 1 2 . 2 0 2 1   2 3 2 x 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 2 3 2 x < / A c c o u n t N u m b e r >  
         < R o u n d e d > f a l s e < / R o u n d e d >  
     < / T B L i n k >  
     < T B L i n k >  
         < V e r s i o n > 4 < / V e r s i o n >  
         < C o l u m n F i l t e r s / >  
         < D A L i n k I D > a c 5 6 5 f 7 4 - 5 4 b d - 4 d b 9 - 9 d d 4 - a 1 a 3 8 0 7 0 1 9 f 8 < / D A L i n k I D >  
         < L i n k T y p e > 0 < / L i n k T y p e >  
         < P a r a m e t e r s / >  
         < I n c l u d e A l l I t e m s > f a l s e < / I n c l u d e A l l I t e m s >  
         < A c t i v e > t r u e < / A c t i v e >  
         < P r o t e c t e d L i n k > f a l s e < / P r o t e c t e d L i n k >  
         < N a m e > 2 8 1 0 1   T B   @   3 1 . 1 2 . 2 0 2 1   2 4 1 x 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 2 4 1 x < / A c c o u n t N u m b e r >  
         < R o u n d e d > f a l s e < / R o u n d e d >  
     < / T B L i n k >  
     < T B L i n k >  
         < V e r s i o n > 4 < / V e r s i o n >  
         < C o l u m n F i l t e r s / >  
         < D A L i n k I D > 0 3 8 4 3 7 c 9 - e f c 0 - 4 1 b 5 - a 7 3 d - 5 3 e 7 5 b 3 f 2 6 3 6 < / D A L i n k I D >  
         < L i n k T y p e > 0 < / L i n k T y p e >  
         < P a r a m e t e r s / >  
         < I n c l u d e A l l I t e m s > f a l s e < / I n c l u d e A l l I t e m s >  
         < A c t i v e > t r u e < / A c t i v e >  
         < P r o t e c t e d L i n k > f a l s e < / P r o t e c t e d L i n k >  
         < N a m e > 2 8 1 0 1   T B   @   3 1 . 1 2 . 2 0 2 1   2 4 9 x 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 2 4 9 x < / A c c o u n t N u m b e r >  
         < R o u n d e d > f a l s e < / R o u n d e d >  
     < / T B L i n k >  
     < T B L i n k >  
         < V e r s i o n > 4 < / V e r s i o n >  
         < C o l u m n F i l t e r s / >  
         < D A L i n k I D > 0 0 5 7 d 9 2 e - 3 6 3 8 - 4 6 d 2 - b 9 2 8 - 9 b 2 2 2 6 3 e 7 6 a 9 < / D A L i n k I D >  
         < L i n k T y p e > 0 < / L i n k T y p e >  
         < P a r a m e t e r s / >  
         < I n c l u d e A l l I t e m s > f a l s e < / I n c l u d e A l l I t e m s >  
         < A c t i v e > t r u e < / A c t i v e >  
         < P r o t e c t e d L i n k > f a l s e < / P r o t e c t e d L i n k >  
         < N a m e > 2 8 1 0 1   T B   @   3 1 . 1 2 . 2 0 2 1   2 5 1 a 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 2 5 1 a < / A c c o u n t N u m b e r >  
         < R o u n d e d > f a l s e < / R o u n d e d >  
     < / T B L i n k >  
     < T B L i n k >  
         < V e r s i o n > 4 < / V e r s i o n >  
         < C o l u m n F i l t e r s / >  
         < D A L i n k I D > b 3 a 1 a 6 6 8 - d f 7 3 - 4 0 4 0 - a 1 1 b - 6 c 8 7 7 8 6 f 5 4 a 3 < / D A L i n k I D >  
         < L i n k T y p e > 0 < / L i n k T y p e >  
         < P a r a m e t e r s / >  
         < I n c l u d e A l l I t e m s > f a l s e < / I n c l u d e A l l I t e m s >  
         < A c t i v e > t r u e < / A c t i v e >  
         < P r o t e c t e d L i n k > f a l s e < / P r o t e c t e d L i n k >  
         < N a m e > 2 8 1 0 1   T B   @   3 1 . 1 2 . 2 0 2 1   2 5 1 b 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 2 5 1 b < / A c c o u n t N u m b e r >  
         < R o u n d e d > f a l s e < / R o u n d e d >  
     < / T B L i n k >  
     < T B L i n k >  
         < V e r s i o n > 4 < / V e r s i o n >  
         < C o l u m n F i l t e r s / >  
         < D A L i n k I D > 5 8 b e 5 e b 7 - b d 1 b - 4 f c 2 - b 6 b b - 8 b f c c f 8 4 8 a 6 8 < / D A L i n k I D >  
         < L i n k T y p e > 0 < / L i n k T y p e >  
         < P a r a m e t e r s / >  
         < I n c l u d e A l l I t e m s > f a l s e < / I n c l u d e A l l I t e m s >  
         < A c t i v e > t r u e < / A c t i v e >  
         < P r o t e c t e d L i n k > f a l s e < / P r o t e c t e d L i n k >  
         < N a m e > 2 8 1 0 1   T B   @   3 1 . 1 2 . 2 0 2 1   2 5 2 x 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 2 5 2 x < / A c c o u n t N u m b e r >  
         < R o u n d e d > f a l s e < / R o u n d e d >  
     < / T B L i n k >  
     < T B L i n k >  
         < V e r s i o n > 4 < / V e r s i o n >  
         < C o l u m n F i l t e r s / >  
         < D A L i n k I D > 7 f 2 8 8 2 4 4 - c 1 5 9 - 4 9 4 f - 8 1 9 7 - 0 8 8 e 3 2 9 b 9 7 f 2 < / D A L i n k I D >  
         < L i n k T y p e > 0 < / L i n k T y p e >  
         < P a r a m e t e r s / >  
         < I n c l u d e A l l I t e m s > f a l s e < / I n c l u d e A l l I t e m s >  
         < A c t i v e > t r u e < / A c t i v e >  
         < P r o t e c t e d L i n k > f a l s e < / P r o t e c t e d L i n k >  
         < N a m e > 2 8 1 0 1   T B   @   3 1 . 1 2 . 2 0 2 1   2 5 3 a 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 2 5 3 a < / A c c o u n t N u m b e r >  
         < R o u n d e d > f a l s e < / R o u n d e d >  
     < / T B L i n k >  
     < T B L i n k >  
         < V e r s i o n > 4 < / V e r s i o n >  
         < C o l u m n F i l t e r s / >  
         < D A L i n k I D > 1 e d 4 4 6 9 9 - f 9 1 1 - 4 4 e 7 - 9 5 0 5 - 0 b 6 3 b 2 a 9 f 1 f c < / D A L i n k I D >  
         < L i n k T y p e > 0 < / L i n k T y p e >  
         < P a r a m e t e r s / >  
         < I n c l u d e A l l I t e m s > f a l s e < / I n c l u d e A l l I t e m s >  
         < A c t i v e > t r u e < / A c t i v e >  
         < P r o t e c t e d L i n k > f a l s e < / P r o t e c t e d L i n k >  
         < N a m e > 2 8 1 0 1   T B   @   3 1 . 1 2 . 2 0 2 1   2 5 3 b 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 2 5 3 b < / A c c o u n t N u m b e r >  
         < R o u n d e d > f a l s e < / R o u n d e d >  
     < / T B L i n k >  
     < T B L i n k >  
         < V e r s i o n > 4 < / V e r s i o n >  
         < C o l u m n F i l t e r s / >  
         < D A L i n k I D > c 5 8 6 9 c 6 f - 6 f 5 3 - 4 f c e - b 0 8 4 - 5 b 8 f 3 b 6 3 b 4 7 6 < / D A L i n k I D >  
         < L i n k T y p e > 0 < / L i n k T y p e >  
         < P a r a m e t e r s / >  
         < I n c l u d e A l l I t e m s > f a l s e < / I n c l u d e A l l I t e m s >  
         < A c t i v e > t r u e < / A c t i v e >  
         < P r o t e c t e d L i n k > f a l s e < / P r o t e c t e d L i n k >  
         < N a m e > 2 8 1 0 1   T B   @   3 1 . 1 2 . 2 0 2 1   2 5 5 a 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 2 5 5 a < / A c c o u n t N u m b e r >  
         < R o u n d e d > f a l s e < / R o u n d e d >  
     < / T B L i n k >  
     < T B L i n k >  
         < V e r s i o n > 4 < / V e r s i o n >  
         < C o l u m n F i l t e r s / >  
         < D A L i n k I D > d 3 9 0 3 2 3 c - e a 5 9 - 4 7 b 6 - b 7 9 8 - 6 e 9 f 3 b c 8 e 5 d 6 < / D A L i n k I D >  
         < L i n k T y p e > 0 < / L i n k T y p e >  
         < P a r a m e t e r s / >  
         < I n c l u d e A l l I t e m s > f a l s e < / I n c l u d e A l l I t e m s >  
         < A c t i v e > t r u e < / A c t i v e >  
         < P r o t e c t e d L i n k > f a l s e < / P r o t e c t e d L i n k >  
         < N a m e > 2 8 1 0 1   T B   @   3 1 . 1 2 . 2 0 2 1   2 5 5 b 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 2 5 5 b < / A c c o u n t N u m b e r >  
         < R o u n d e d > f a l s e < / R o u n d e d >  
     < / T B L i n k >  
     < T B L i n k >  
         < V e r s i o n > 4 < / V e r s i o n >  
         < C o l u m n F i l t e r s / >  
         < D A L i n k I D > 8 e 9 2 d 7 b 2 - b 9 7 5 - 4 7 5 9 - 9 a 5 7 - 4 2 9 b 5 5 6 d d c 6 5 < / D A L i n k I D >  
         < L i n k T y p e > 0 < / L i n k T y p e >  
         < P a r a m e t e r s / >  
         < I n c l u d e A l l I t e m s > f a l s e < / I n c l u d e A l l I t e m s >  
         < A c t i v e > t r u e < / A c t i v e >  
         < P r o t e c t e d L i n k > f a l s e < / P r o t e c t e d L i n k >  
         < N a m e > 2 8 1 0 1   T B   @   3 1 . 1 2 . 2 0 2 1   2 5 6 a 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 2 5 6 a < / A c c o u n t N u m b e r >  
         < R o u n d e d > f a l s e < / R o u n d e d >  
     < / T B L i n k >  
     < T B L i n k >  
         < V e r s i o n > 4 < / V e r s i o n >  
         < C o l u m n F i l t e r s / >  
         < D A L i n k I D > 5 0 1 0 a 3 1 d - 4 a 8 a - 4 d 7 4 - a 9 d d - b a c 6 6 7 8 c 9 5 0 7 < / D A L i n k I D >  
         < L i n k T y p e > 0 < / L i n k T y p e >  
         < P a r a m e t e r s / >  
         < I n c l u d e A l l I t e m s > f a l s e < / I n c l u d e A l l I t e m s >  
         < A c t i v e > t r u e < / A c t i v e >  
         < P r o t e c t e d L i n k > f a l s e < / P r o t e c t e d L i n k >  
         < N a m e > 2 8 1 0 1   T B   @   3 1 . 1 2 . 2 0 2 1   2 5 6 b 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 2 5 6 b < / A c c o u n t N u m b e r >  
         < R o u n d e d > f a l s e < / R o u n d e d >  
     < / T B L i n k >  
     < T B L i n k >  
         < V e r s i o n > 4 < / V e r s i o n >  
         < C o l u m n F i l t e r s / >  
         < D A L i n k I D > e b b f 6 3 8 d - 8 a 9 b - 4 b e d - 9 2 2 e - 7 9 0 2 5 d 1 8 6 2 e 4 < / D A L i n k I D >  
         < L i n k T y p e > 0 < / L i n k T y p e >  
         < P a r a m e t e r s / >  
         < I n c l u d e A l l I t e m s > f a l s e < / I n c l u d e A l l I t e m s >  
         < A c t i v e > t r u e < / A c t i v e >  
         < P r o t e c t e d L i n k > f a l s e < / P r o t e c t e d L i n k >  
         < N a m e > 2 8 1 0 1   T B   @   3 1 . 1 2 . 2 0 2 1   2 5 7 a 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 2 5 7 a < / A c c o u n t N u m b e r >  
         < R o u n d e d > f a l s e < / R o u n d e d >  
     < / T B L i n k >  
     < T B L i n k >  
         < V e r s i o n > 4 < / V e r s i o n >  
         < C o l u m n F i l t e r s / >  
         < D A L i n k I D > d b e 3 4 5 0 e - 3 4 6 e - 4 a 0 f - b 7 8 f - a f e 9 5 9 9 2 4 a c 1 < / D A L i n k I D >  
         < L i n k T y p e > 0 < / L i n k T y p e >  
         < P a r a m e t e r s / >  
         < I n c l u d e A l l I t e m s > f a l s e < / I n c l u d e A l l I t e m s >  
         < A c t i v e > t r u e < / A c t i v e >  
         < P r o t e c t e d L i n k > f a l s e < / P r o t e c t e d L i n k >  
         < N a m e > 2 8 1 0 1   T B   @   3 1 . 1 2 . 2 0 2 1   2 5 7 b 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 2 5 7 b < / A c c o u n t N u m b e r >  
         < R o u n d e d > f a l s e < / R o u n d e d >  
     < / T B L i n k >  
     < T B L i n k >  
         < V e r s i o n > 4 < / V e r s i o n >  
         < C o l u m n F i l t e r s / >  
         < D A L i n k I D > 6 1 7 3 2 a 9 b - 1 8 a b - 4 7 3 9 - b d e b - 0 8 8 a 5 f c 4 2 0 5 f < / D A L i n k I D >  
         < L i n k T y p e > 0 < / L i n k T y p e >  
         < P a r a m e t e r s / >  
         < I n c l u d e A l l I t e m s > f a l s e < / I n c l u d e A l l I t e m s >  
         < A c t i v e > t r u e < / A c t i v e >  
         < P r o t e c t e d L i n k > f a l s e < / P r o t e c t e d L i n k >  
         < N a m e > 2 8 1 0 1   T B   @   3 1 . 1 2 . 2 0 2 1   2 5 9 x 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 2 5 9 x < / A c c o u n t N u m b e r >  
         < R o u n d e d > f a l s e < / R o u n d e d >  
     < / T B L i n k >  
     < T B L i n k >  
         < V e r s i o n > 4 < / V e r s i o n >  
         < C o l u m n F i l t e r s / >  
         < D A L i n k I D > 7 7 3 6 1 8 5 3 - 7 d b 6 - 4 c 7 a - 8 f 3 f - 2 d 1 4 2 f b 7 3 6 6 4 < / D A L i n k I D >  
         < L i n k T y p e > 0 < / L i n k T y p e >  
         < P a r a m e t e r s / >  
         < I n c l u d e A l l I t e m s > f a l s e < / I n c l u d e A l l I t e m s >  
         < A c t i v e > t r u e < / A c t i v e >  
         < P r o t e c t e d L i n k > f a l s e < / P r o t e c t e d L i n k >  
         < N a m e > 2 8 1 0 1   T B   @   3 1 . 1 2 . 2 0 2 1   2 6 1 x   F i n a l < / N a m e >  
         < E n t i t y E n u m > 9 < / E n t i t y E n u m >  
         < I t e m O r d e r L i s t / >  
         < S e l e c t e d I t e m L i s t / >  
         < S e l e c t e d C o l u m n L i s t / >  
         < H a s V a l u e > t r u e < / H a s V a l u e >  
         < T B C h a r t I D > 2 2 1 3 5 8 7 4 8 5 7 0 0 0 0 0 6 9 5 < / T B C h a r t I D >  
         < C o n s o l i d a t e d C o m p a n y I D   x s i : n i l = " t r u e " / >  
         < T B D o c u m e n t I D > 2 2 1 3 5 8 7 4 8 5 7 0 0 0 0 0 0 0 5 < / T B D o c u m e n t I D >  
         < N u m e r i c V a l u e > - 1 3 1 7 . 0 0 0 0 < / N u m e r i c V a l u e >  
         < V a l u e > - 1 3 1 7 , 0 0 0 0 < / V a l u e >  
         < C h a r t T y p e > c t D e t a i l < / C h a r t T y p e >  
         < R e f e r e n c e > 2 8 1 0 1 < / R e f e r e n c e >  
         < T B D o c N a m e > T B   @   3 1 . 1 2 . 2 0 2 1 < / T B D o c N a m e >  
         < T B C h a r t N a m e > D e t a i l < / T B C h a r t N a m e >  
         < C o l u m n N a m e > F i n a l B a l a n c e < / C o l u m n N a m e >  
         < U s e r F r i e n d l y C o l u m n N a m e > F i n a l < / U s e r F r i e n d l y C o l u m n N a m e >  
         < A c c o u n t N u m b e r > 2 6 1 x < / A c c o u n t N u m b e r >  
         < R o u n d e d > f a l s e < / R o u n d e d >  
     < / T B L i n k >  
     < T B L i n k >  
         < V e r s i o n > 4 < / V e r s i o n >  
         < C o l u m n F i l t e r s / >  
         < D A L i n k I D > 6 8 e 4 7 e e 8 - 6 8 7 5 - 4 2 e d - 8 0 6 f - 7 9 9 4 a 4 a 4 b d 4 8 < / D A L i n k I D >  
         < L i n k T y p e > 0 < / L i n k T y p e >  
         < P a r a m e t e r s / >  
         < I n c l u d e A l l I t e m s > f a l s e < / I n c l u d e A l l I t e m s >  
         < A c t i v e > t r u e < / A c t i v e >  
         < P r o t e c t e d L i n k > f a l s e < / P r o t e c t e d L i n k >  
         < N a m e > 2 8 1 0 1   T B   @   3 1 . 1 2 . 2 0 2 1   2 9 1 a 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 2 9 1 a < / A c c o u n t N u m b e r >  
         < R o u n d e d > f a l s e < / R o u n d e d >  
     < / T B L i n k >  
     < T B L i n k >  
         < V e r s i o n > 4 < / V e r s i o n >  
         < C o l u m n F i l t e r s / >  
         < D A L i n k I D > 9 1 b 8 7 f e 4 - 1 4 f e - 4 8 8 c - a 5 7 7 - 8 b a 9 7 2 b 4 1 b 0 d < / D A L i n k I D >  
         < L i n k T y p e > 0 < / L i n k T y p e >  
         < P a r a m e t e r s / >  
         < I n c l u d e A l l I t e m s > f a l s e < / I n c l u d e A l l I t e m s >  
         < A c t i v e > t r u e < / A c t i v e >  
         < P r o t e c t e d L i n k > f a l s e < / P r o t e c t e d L i n k >  
         < N a m e > 2 8 1 0 1   T B   @   3 1 . 1 2 . 2 0 2 1   2 9 1 b 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 2 9 1 b < / A c c o u n t N u m b e r >  
         < R o u n d e d > f a l s e < / R o u n d e d >  
     < / T B L i n k >  
     < T B L i n k >  
         < V e r s i o n > 4 < / V e r s i o n >  
         < C o l u m n F i l t e r s / >  
         < D A L i n k I D > d 8 4 d 4 9 f 4 - 2 b a 5 - 4 a 8 4 - 9 3 9 9 - b e b a 2 1 f 7 2 5 7 9 < / D A L i n k I D >  
         < L i n k T y p e > 0 < / L i n k T y p e >  
         < P a r a m e t e r s / >  
         < I n c l u d e A l l I t e m s > f a l s e < / I n c l u d e A l l I t e m s >  
         < A c t i v e > t r u e < / A c t i v e >  
         < P r o t e c t e d L i n k > f a l s e < / P r o t e c t e d L i n k >  
         < N a m e > 2 8 1 0 1   T B   @   3 1 . 1 2 . 2 0 2 1   2 9 1 c 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 2 9 1 c < / A c c o u n t N u m b e r >  
         < R o u n d e d > f a l s e < / R o u n d e d >  
     < / T B L i n k >  
     < T B L i n k >  
         < V e r s i o n > 4 < / V e r s i o n >  
         < C o l u m n F i l t e r s / >  
         < D A L i n k I D > 4 b c b 0 2 8 3 - e 8 7 e - 4 9 d 7 - b f 9 4 - a e d 5 1 c 8 f 9 f 7 9 < / D A L i n k I D >  
         < L i n k T y p e > 0 < / L i n k T y p e >  
         < P a r a m e t e r s / >  
         < I n c l u d e A l l I t e m s > f a l s e < / I n c l u d e A l l I t e m s >  
         < A c t i v e > t r u e < / A c t i v e >  
         < P r o t e c t e d L i n k > f a l s e < / P r o t e c t e d L i n k >  
         < N a m e > 2 8 1 0 1   T B   @   3 1 . 1 2 . 2 0 2 1   3 1 1 a 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 3 1 1 a < / A c c o u n t N u m b e r >  
         < R o u n d e d > f a l s e < / R o u n d e d >  
     < / T B L i n k >  
     < T B L i n k >  
         < V e r s i o n > 4 < / V e r s i o n >  
         < C o l u m n F i l t e r s / >  
         < D A L i n k I D > a 5 b d e 7 f e - 4 d e 3 - 4 f d d - a 3 2 7 - 9 4 d 8 e 7 5 6 6 1 2 7 < / D A L i n k I D >  
         < L i n k T y p e > 0 < / L i n k T y p e >  
         < P a r a m e t e r s / >  
         < I n c l u d e A l l I t e m s > f a l s e < / I n c l u d e A l l I t e m s >  
         < A c t i v e > t r u e < / A c t i v e >  
         < P r o t e c t e d L i n k > f a l s e < / P r o t e c t e d L i n k >  
         < N a m e > 2 8 1 0 1   T B   @   3 1 . 1 2 . 2 0 2 1   3 1 1 b 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 3 1 1 b < / A c c o u n t N u m b e r >  
         < R o u n d e d > f a l s e < / R o u n d e d >  
     < / T B L i n k >  
     < T B L i n k >  
         < V e r s i o n > 4 < / V e r s i o n >  
         < C o l u m n F i l t e r s / >  
         < D A L i n k I D > 7 d 9 b 8 2 d 7 - 1 5 6 5 - 4 e a e - 8 1 5 d - 1 a 3 2 e d 8 3 7 6 b c < / D A L i n k I D >  
         < L i n k T y p e > 0 < / L i n k T y p e >  
         < P a r a m e t e r s / >  
         < I n c l u d e A l l I t e m s > f a l s e < / I n c l u d e A l l I t e m s >  
         < A c t i v e > t r u e < / A c t i v e >  
         < P r o t e c t e d L i n k > f a l s e < / P r o t e c t e d L i n k >  
         < N a m e > 2 8 1 0 1   T B   @   3 1 . 1 2 . 2 0 2 1   3 1 1 c 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 3 1 1 c < / A c c o u n t N u m b e r >  
         < R o u n d e d > f a l s e < / R o u n d e d >  
     < / T B L i n k >  
     < T B L i n k >  
         < V e r s i o n > 4 < / V e r s i o n >  
         < C o l u m n F i l t e r s / >  
         < D A L i n k I D > 9 7 f a d d d d - 9 9 b d - 4 9 c d - b a c 4 - 3 d e e 6 c 2 c a 6 f 0 < / D A L i n k I D >  
         < L i n k T y p e > 0 < / L i n k T y p e >  
         < P a r a m e t e r s / >  
         < I n c l u d e A l l I t e m s > f a l s e < / I n c l u d e A l l I t e m s >  
         < A c t i v e > t r u e < / A c t i v e >  
         < P r o t e c t e d L i n k > f a l s e < / P r o t e c t e d L i n k >  
         < N a m e > 2 8 1 0 1   T B   @   3 1 . 1 2 . 2 0 2 1   3 1 1 d   F i n a l < / N a m e >  
         < E n t i t y E n u m > 9 < / E n t i t y E n u m >  
         < I t e m O r d e r L i s t / >  
         < S e l e c t e d I t e m L i s t / >  
         < S e l e c t e d C o l u m n L i s t / >  
         < H a s V a l u e > t r u e < / H a s V a l u e >  
         < T B C h a r t I D > 2 2 1 3 5 8 7 4 8 5 7 0 0 0 0 0 6 9 5 < / T B C h a r t I D >  
         < C o n s o l i d a t e d C o m p a n y I D   x s i : n i l = " t r u e " / >  
         < T B D o c u m e n t I D > 2 2 1 3 5 8 7 4 8 5 7 0 0 0 0 0 0 0 5 < / T B D o c u m e n t I D >  
         < N u m e r i c V a l u e > 5 4 2 7 0 2 . 0 0 0 0 < / N u m e r i c V a l u e >  
         < V a l u e > 5 4 2 7 0 2 , 0 0 0 0 < / V a l u e >  
         < C h a r t T y p e > c t D e t a i l < / C h a r t T y p e >  
         < R e f e r e n c e > 2 8 1 0 1 < / R e f e r e n c e >  
         < T B D o c N a m e > T B   @   3 1 . 1 2 . 2 0 2 1 < / T B D o c N a m e >  
         < T B C h a r t N a m e > D e t a i l < / T B C h a r t N a m e >  
         < C o l u m n N a m e > F i n a l B a l a n c e < / C o l u m n N a m e >  
         < U s e r F r i e n d l y C o l u m n N a m e > F i n a l < / U s e r F r i e n d l y C o l u m n N a m e >  
         < A c c o u n t N u m b e r > 3 1 1 d < / A c c o u n t N u m b e r >  
         < R o u n d e d > f a l s e < / R o u n d e d >  
     < / T B L i n k >  
     < T B L i n k >  
         < V e r s i o n > 4 < / V e r s i o n >  
         < C o l u m n F i l t e r s / >  
         < D A L i n k I D > c b 8 a 8 a 7 a - b 5 a 9 - 4 a 9 7 - b 6 8 2 - 6 5 4 5 f 6 3 1 7 b c 7 < / D A L i n k I D >  
         < L i n k T y p e > 0 < / L i n k T y p e >  
         < P a r a m e t e r s / >  
         < I n c l u d e A l l I t e m s > f a l s e < / I n c l u d e A l l I t e m s >  
         < A c t i v e > t r u e < / A c t i v e >  
         < P r o t e c t e d L i n k > f a l s e < / P r o t e c t e d L i n k >  
         < N a m e > 2 8 1 0 1   T B   @   3 1 . 1 2 . 2 0 2 1   3 1 1 e 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 3 1 1 e < / A c c o u n t N u m b e r >  
         < R o u n d e d > f a l s e < / R o u n d e d >  
     < / T B L i n k >  
     < T B L i n k >  
         < V e r s i o n > 4 < / V e r s i o n >  
         < C o l u m n F i l t e r s / >  
         < D A L i n k I D > b 4 8 4 4 9 5 0 - 2 3 8 d - 4 c 4 9 - 9 3 b 8 - a c d b b 3 7 a 3 6 c f < / D A L i n k I D >  
         < L i n k T y p e > 0 < / L i n k T y p e >  
         < P a r a m e t e r s / >  
         < I n c l u d e A l l I t e m s > f a l s e < / I n c l u d e A l l I t e m s >  
         < A c t i v e > t r u e < / A c t i v e >  
         < P r o t e c t e d L i n k > f a l s e < / P r o t e c t e d L i n k >  
         < N a m e > 2 8 1 0 1   T B   @   3 1 . 1 2 . 2 0 2 1   3 1 1 f   F i n a l < / N a m e >  
         < E n t i t y E n u m > 9 < / E n t i t y E n u m >  
         < I t e m O r d e r L i s t / >  
         < S e l e c t e d I t e m L i s t / >  
         < S e l e c t e d C o l u m n L i s t / >  
         < H a s V a l u e > t r u e < / H a s V a l u e >  
         < T B C h a r t I D > 2 2 1 3 5 8 7 4 8 5 7 0 0 0 0 0 6 9 5 < / T B C h a r t I D >  
         < C o n s o l i d a t e d C o m p a n y I D   x s i : n i l = " t r u e " / >  
         < T B D o c u m e n t I D > 2 2 1 3 5 8 7 4 8 5 7 0 0 0 0 0 0 0 5 < / T B D o c u m e n t I D >  
         < N u m e r i c V a l u e > 4 7 2 6 1 1 3 . 0 0 0 0 < / N u m e r i c V a l u e >  
         < V a l u e > 4 7 2 6 1 1 3 , 0 0 0 0 < / V a l u e >  
         < C h a r t T y p e > c t D e t a i l < / C h a r t T y p e >  
         < R e f e r e n c e > 2 8 1 0 1 < / R e f e r e n c e >  
         < T B D o c N a m e > T B   @   3 1 . 1 2 . 2 0 2 1 < / T B D o c N a m e >  
         < T B C h a r t N a m e > D e t a i l < / T B C h a r t N a m e >  
         < C o l u m n N a m e > F i n a l B a l a n c e < / C o l u m n N a m e >  
         < U s e r F r i e n d l y C o l u m n N a m e > F i n a l < / U s e r F r i e n d l y C o l u m n N a m e >  
         < A c c o u n t N u m b e r > 3 1 1 f < / A c c o u n t N u m b e r >  
         < R o u n d e d > f a l s e < / R o u n d e d >  
     < / T B L i n k >  
     < T B L i n k >  
         < V e r s i o n > 4 < / V e r s i o n >  
         < C o l u m n F i l t e r s / >  
         < D A L i n k I D > 6 8 4 1 0 4 7 4 - f 1 b 7 - 4 9 9 e - 9 9 c a - a 5 0 d 9 1 e e 6 c 5 b < / D A L i n k I D >  
         < L i n k T y p e > 0 < / L i n k T y p e >  
         < P a r a m e t e r s / >  
         < I n c l u d e A l l I t e m s > f a l s e < / I n c l u d e A l l I t e m s >  
         < A c t i v e > t r u e < / A c t i v e >  
         < P r o t e c t e d L i n k > f a l s e < / P r o t e c t e d L i n k >  
         < N a m e > 2 8 1 0 1   T B   @   3 1 . 1 2 . 2 0 2 1   3 1 2 a 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 3 1 2 a < / A c c o u n t N u m b e r >  
         < R o u n d e d > f a l s e < / R o u n d e d >  
     < / T B L i n k >  
     < T B L i n k >  
         < V e r s i o n > 4 < / V e r s i o n >  
         < C o l u m n F i l t e r s / >  
         < D A L i n k I D > a 3 9 0 a 1 a 2 - a 2 9 8 - 4 7 b f - 8 d 8 b - 3 6 a d 7 5 c 8 d 9 c 8 < / D A L i n k I D >  
         < L i n k T y p e > 0 < / L i n k T y p e >  
         < P a r a m e t e r s / >  
         < I n c l u d e A l l I t e m s > f a l s e < / I n c l u d e A l l I t e m s >  
         < A c t i v e > t r u e < / A c t i v e >  
         < P r o t e c t e d L i n k > f a l s e < / P r o t e c t e d L i n k >  
         < N a m e > 2 8 1 0 1   T B   @   3 1 . 1 2 . 2 0 2 1   3 1 2 b 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 3 1 2 b < / A c c o u n t N u m b e r >  
         < R o u n d e d > f a l s e < / R o u n d e d >  
     < / T B L i n k >  
     < T B L i n k >  
         < V e r s i o n > 4 < / V e r s i o n >  
         < C o l u m n F i l t e r s / >  
         < D A L i n k I D > b f 1 9 d b 2 c - d a 4 0 - 4 e 5 b - 9 9 f b - 6 b f 6 f 1 8 d d b e c < / D A L i n k I D >  
         < L i n k T y p e > 0 < / L i n k T y p e >  
         < P a r a m e t e r s / >  
         < I n c l u d e A l l I t e m s > f a l s e < / I n c l u d e A l l I t e m s >  
         < A c t i v e > t r u e < / A c t i v e >  
         < P r o t e c t e d L i n k > f a l s e < / P r o t e c t e d L i n k >  
         < N a m e > 2 8 1 0 1   T B   @   3 1 . 1 2 . 2 0 2 1   3 1 2 c 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 3 1 2 c < / A c c o u n t N u m b e r >  
         < R o u n d e d > f a l s e < / R o u n d e d >  
     < / T B L i n k >  
     < T B L i n k >  
         < V e r s i o n > 4 < / V e r s i o n >  
         < C o l u m n F i l t e r s / >  
         < D A L i n k I D > 9 9 7 8 9 d 5 3 - 9 a a b - 4 0 9 4 - 8 a 5 0 - 8 3 b 3 7 6 2 5 b 4 c 7 < / D A L i n k I D >  
         < L i n k T y p e > 0 < / L i n k T y p e >  
         < P a r a m e t e r s / >  
         < I n c l u d e A l l I t e m s > f a l s e < / I n c l u d e A l l I t e m s >  
         < A c t i v e > t r u e < / A c t i v e >  
         < P r o t e c t e d L i n k > f a l s e < / P r o t e c t e d L i n k >  
         < N a m e > 2 8 1 0 1   T B   @   3 1 . 1 2 . 2 0 2 1   3 1 2 d 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 3 1 2 d < / A c c o u n t N u m b e r >  
         < R o u n d e d > f a l s e < / R o u n d e d >  
     < / T B L i n k >  
     < T B L i n k >  
         < V e r s i o n > 4 < / V e r s i o n >  
         < C o l u m n F i l t e r s / >  
         < D A L i n k I D > b 3 c 8 b 2 8 3 - d 1 c f - 4 6 9 f - a c 4 a - 2 f d 9 f 8 f a 0 d 8 6 < / D A L i n k I D >  
         < L i n k T y p e > 0 < / L i n k T y p e >  
         < P a r a m e t e r s / >  
         < I n c l u d e A l l I t e m s > f a l s e < / I n c l u d e A l l I t e m s >  
         < A c t i v e > t r u e < / A c t i v e >  
         < P r o t e c t e d L i n k > f a l s e < / P r o t e c t e d L i n k >  
         < N a m e > 2 8 1 0 1   T B   @   3 1 . 1 2 . 2 0 2 1   3 1 2 e 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 3 1 2 e < / A c c o u n t N u m b e r >  
         < R o u n d e d > f a l s e < / R o u n d e d >  
     < / T B L i n k >  
     < T B L i n k >  
         < V e r s i o n > 4 < / V e r s i o n >  
         < C o l u m n F i l t e r s / >  
         < D A L i n k I D > 6 2 1 4 6 b 5 2 - 3 3 6 8 - 4 9 a f - 9 4 6 c - 5 a 3 0 6 3 8 f 5 6 9 b < / D A L i n k I D >  
         < L i n k T y p e > 0 < / L i n k T y p e >  
         < P a r a m e t e r s / >  
         < I n c l u d e A l l I t e m s > f a l s e < / I n c l u d e A l l I t e m s >  
         < A c t i v e > t r u e < / A c t i v e >  
         < P r o t e c t e d L i n k > f a l s e < / P r o t e c t e d L i n k >  
         < N a m e > 2 8 1 0 1   T B   @   3 1 . 1 2 . 2 0 2 1   3 1 2 f 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 3 1 2 f < / A c c o u n t N u m b e r >  
         < R o u n d e d > f a l s e < / R o u n d e d >  
     < / T B L i n k >  
     < T B L i n k >  
         < V e r s i o n > 4 < / V e r s i o n >  
         < C o l u m n F i l t e r s / >  
         < D A L i n k I D > e c d 3 b 5 3 3 - f 9 9 6 - 4 1 b 7 - 8 0 f 5 - b 8 c 3 c 1 6 a 3 d d c < / D A L i n k I D >  
         < L i n k T y p e > 0 < / L i n k T y p e >  
         < P a r a m e t e r s / >  
         < I n c l u d e A l l I t e m s > f a l s e < / I n c l u d e A l l I t e m s >  
         < A c t i v e > t r u e < / A c t i v e >  
         < P r o t e c t e d L i n k > f a l s e < / P r o t e c t e d L i n k >  
         < N a m e > 2 8 1 0 1   T B   @   3 1 . 1 2 . 2 0 2 1   3 1 3 a 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 3 1 3 a < / A c c o u n t N u m b e r >  
         < R o u n d e d > f a l s e < / R o u n d e d >  
     < / T B L i n k >  
     < T B L i n k >  
         < V e r s i o n > 4 < / V e r s i o n >  
         < C o l u m n F i l t e r s / >  
         < D A L i n k I D > 7 a a f b e 8 7 - 3 f 6 c - 4 9 f f - 9 7 1 2 - a 2 8 0 3 8 8 a 6 6 2 a < / D A L i n k I D >  
         < L i n k T y p e > 0 < / L i n k T y p e >  
         < P a r a m e t e r s / >  
         < I n c l u d e A l l I t e m s > f a l s e < / I n c l u d e A l l I t e m s >  
         < A c t i v e > t r u e < / A c t i v e >  
         < P r o t e c t e d L i n k > f a l s e < / P r o t e c t e d L i n k >  
         < N a m e > 2 8 1 0 1   T B   @   3 1 . 1 2 . 2 0 2 1   3 1 3 b 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 3 1 3 b < / A c c o u n t N u m b e r >  
         < R o u n d e d > f a l s e < / R o u n d e d >  
     < / T B L i n k >  
     < T B L i n k >  
         < V e r s i o n > 4 < / V e r s i o n >  
         < C o l u m n F i l t e r s / >  
         < D A L i n k I D > d 5 a 6 d 5 4 8 - d 9 8 c - 4 1 4 1 - b d f 3 - 1 0 c 3 d 5 6 c d 8 a 6 < / D A L i n k I D >  
         < L i n k T y p e > 0 < / L i n k T y p e >  
         < P a r a m e t e r s / >  
         < I n c l u d e A l l I t e m s > f a l s e < / I n c l u d e A l l I t e m s >  
         < A c t i v e > t r u e < / A c t i v e >  
         < P r o t e c t e d L i n k > f a l s e < / P r o t e c t e d L i n k >  
         < N a m e > 2 8 1 0 1   T B   @   3 1 . 1 2 . 2 0 2 1   3 1 3 c 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 3 1 3 c < / A c c o u n t N u m b e r >  
         < R o u n d e d > f a l s e < / R o u n d e d >  
     < / T B L i n k >  
     < T B L i n k >  
         < V e r s i o n > 4 < / V e r s i o n >  
         < C o l u m n F i l t e r s / >  
         < D A L i n k I D > e f 5 8 3 a e c - d a 5 4 - 4 8 9 f - 8 a 2 1 - 6 f 5 a b 7 a 5 e 0 5 5 < / D A L i n k I D >  
         < L i n k T y p e > 0 < / L i n k T y p e >  
         < P a r a m e t e r s / >  
         < I n c l u d e A l l I t e m s > f a l s e < / I n c l u d e A l l I t e m s >  
         < A c t i v e > t r u e < / A c t i v e >  
         < P r o t e c t e d L i n k > f a l s e < / P r o t e c t e d L i n k >  
         < N a m e > 2 8 1 0 1   T B   @   3 1 . 1 2 . 2 0 2 1   3 1 3 d 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 3 1 3 d < / A c c o u n t N u m b e r >  
         < R o u n d e d > f a l s e < / R o u n d e d >  
     < / T B L i n k >  
     < T B L i n k >  
         < V e r s i o n > 4 < / V e r s i o n >  
         < C o l u m n F i l t e r s / >  
         < D A L i n k I D > a f d 9 0 9 7 a - 6 c 3 4 - 4 e 1 b - 9 7 0 7 - 7 d 8 6 1 2 1 1 1 1 3 b < / D A L i n k I D >  
         < L i n k T y p e > 0 < / L i n k T y p e >  
         < P a r a m e t e r s / >  
         < I n c l u d e A l l I t e m s > f a l s e < / I n c l u d e A l l I t e m s >  
         < A c t i v e > t r u e < / A c t i v e >  
         < P r o t e c t e d L i n k > f a l s e < / P r o t e c t e d L i n k >  
         < N a m e > 2 8 1 0 1   T B   @   3 1 . 1 2 . 2 0 2 1   3 1 3 e 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 3 1 3 e < / A c c o u n t N u m b e r >  
         < R o u n d e d > f a l s e < / R o u n d e d >  
     < / T B L i n k >  
     < T B L i n k >  
         < V e r s i o n > 4 < / V e r s i o n >  
         < C o l u m n F i l t e r s / >  
         < D A L i n k I D > 7 2 3 2 a 1 b a - 1 a 3 0 - 4 a d 0 - 9 1 0 3 - 1 e 9 8 c 9 4 e 9 9 9 b < / D A L i n k I D >  
         < L i n k T y p e > 0 < / L i n k T y p e >  
         < P a r a m e t e r s / >  
         < I n c l u d e A l l I t e m s > f a l s e < / I n c l u d e A l l I t e m s >  
         < A c t i v e > t r u e < / A c t i v e >  
         < P r o t e c t e d L i n k > f a l s e < / P r o t e c t e d L i n k >  
         < N a m e > 2 8 1 0 1   T B   @   3 1 . 1 2 . 2 0 2 1   3 1 3 f 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 3 1 3 f < / A c c o u n t N u m b e r >  
         < R o u n d e d > f a l s e < / R o u n d e d >  
     < / T B L i n k >  
     < T B L i n k >  
         < V e r s i o n > 4 < / V e r s i o n >  
         < C o l u m n F i l t e r s / >  
         < D A L i n k I D > f 7 2 1 5 d 7 2 - 0 9 8 c - 4 c 3 f - b a f 2 - 8 7 1 7 1 c 2 c 5 e e 9 < / D A L i n k I D >  
         < L i n k T y p e > 0 < / L i n k T y p e >  
         < P a r a m e t e r s / >  
         < I n c l u d e A l l I t e m s > f a l s e < / I n c l u d e A l l I t e m s >  
         < A c t i v e > t r u e < / A c t i v e >  
         < P r o t e c t e d L i n k > f a l s e < / P r o t e c t e d L i n k >  
         < N a m e > 2 8 1 0 1   T B   @   3 1 . 1 2 . 2 0 2 1   3 1 4 a 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 3 1 4 a < / A c c o u n t N u m b e r >  
         < R o u n d e d > f a l s e < / R o u n d e d >  
     < / T B L i n k >  
     < T B L i n k >  
         < V e r s i o n > 4 < / V e r s i o n >  
         < C o l u m n F i l t e r s / >  
         < D A L i n k I D > 1 b 2 f c 9 b 6 - 9 d d 0 - 4 8 c 0 - 8 5 b 4 - 2 e 9 7 b 1 8 4 e f 2 5 < / D A L i n k I D >  
         < L i n k T y p e > 0 < / L i n k T y p e >  
         < P a r a m e t e r s / >  
         < I n c l u d e A l l I t e m s > f a l s e < / I n c l u d e A l l I t e m s >  
         < A c t i v e > t r u e < / A c t i v e >  
         < P r o t e c t e d L i n k > f a l s e < / P r o t e c t e d L i n k >  
         < N a m e > 2 8 1 0 1   T B   @   3 1 . 1 2 . 2 0 2 1   3 1 4 b 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 3 1 4 b < / A c c o u n t N u m b e r >  
         < R o u n d e d > f a l s e < / R o u n d e d >  
     < / T B L i n k >  
     < T B L i n k >  
         < V e r s i o n > 4 < / V e r s i o n >  
         < C o l u m n F i l t e r s / >  
         < D A L i n k I D > f 2 8 8 7 f b 3 - 1 5 d d - 4 b 3 6 - b f 1 f - e 3 6 b 6 d 3 e f c e 8 < / D A L i n k I D >  
         < L i n k T y p e > 0 < / L i n k T y p e >  
         < P a r a m e t e r s / >  
         < I n c l u d e A l l I t e m s > f a l s e < / I n c l u d e A l l I t e m s >  
         < A c t i v e > t r u e < / A c t i v e >  
         < P r o t e c t e d L i n k > f a l s e < / P r o t e c t e d L i n k >  
         < N a m e > 2 8 1 0 1   T B   @   3 1 . 1 2 . 2 0 2 1   3 1 4 c 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 3 1 4 c < / A c c o u n t N u m b e r >  
         < R o u n d e d > f a l s e < / R o u n d e d >  
     < / T B L i n k >  
     < T B L i n k >  
         < V e r s i o n > 4 < / V e r s i o n >  
         < C o l u m n F i l t e r s / >  
         < D A L i n k I D > e f 5 e 4 8 e 5 - 4 1 a 5 - 4 3 c d - 8 e 7 9 - 1 5 7 e 3 1 f d 3 1 0 3 < / D A L i n k I D >  
         < L i n k T y p e > 0 < / L i n k T y p e >  
         < P a r a m e t e r s / >  
         < I n c l u d e A l l I t e m s > f a l s e < / I n c l u d e A l l I t e m s >  
         < A c t i v e > t r u e < / A c t i v e >  
         < P r o t e c t e d L i n k > f a l s e < / P r o t e c t e d L i n k >  
         < N a m e > 2 8 1 0 1   T B   @   3 1 . 1 2 . 2 0 2 1   3 1 4 d 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 3 1 4 d < / A c c o u n t N u m b e r >  
         < R o u n d e d > f a l s e < / R o u n d e d >  
     < / T B L i n k >  
     < T B L i n k >  
         < V e r s i o n > 4 < / V e r s i o n >  
         < C o l u m n F i l t e r s / >  
         < D A L i n k I D > 2 d e 1 e c 2 7 - a 7 a 7 - 4 1 9 8 - 8 d 2 1 - 1 7 0 8 d f c 9 1 a 9 e < / D A L i n k I D >  
         < L i n k T y p e > 0 < / L i n k T y p e >  
         < P a r a m e t e r s / >  
         < I n c l u d e A l l I t e m s > f a l s e < / I n c l u d e A l l I t e m s >  
         < A c t i v e > t r u e < / A c t i v e >  
         < P r o t e c t e d L i n k > f a l s e < / P r o t e c t e d L i n k >  
         < N a m e > 2 8 1 0 1   T B   @   3 1 . 1 2 . 2 0 2 1   3 1 4 e 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 3 1 4 e < / A c c o u n t N u m b e r >  
         < R o u n d e d > f a l s e < / R o u n d e d >  
     < / T B L i n k >  
     < T B L i n k >  
         < V e r s i o n > 4 < / V e r s i o n >  
         < C o l u m n F i l t e r s / >  
         < D A L i n k I D > 6 e 0 2 a e 8 4 - 7 8 a 4 - 4 2 7 9 - 8 b 2 2 - 6 7 0 a 0 8 a 0 0 c 3 4 < / D A L i n k I D >  
         < L i n k T y p e > 0 < / L i n k T y p e >  
         < P a r a m e t e r s / >  
         < I n c l u d e A l l I t e m s > f a l s e < / I n c l u d e A l l I t e m s >  
         < A c t i v e > t r u e < / A c t i v e >  
         < P r o t e c t e d L i n k > f a l s e < / P r o t e c t e d L i n k >  
         < N a m e > 2 8 1 0 1   T B   @   3 1 . 1 2 . 2 0 2 1   3 1 4 f 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 3 1 4 f < / A c c o u n t N u m b e r >  
         < R o u n d e d > f a l s e < / R o u n d e d >  
     < / T B L i n k >  
     < T B L i n k >  
         < V e r s i o n > 4 < / V e r s i o n >  
         < C o l u m n F i l t e r s / >  
         < D A L i n k I D > c b 4 f b c 6 a - 0 2 1 e - 4 b f 2 - b f 5 b - 0 6 4 8 7 0 1 d b 5 6 5 < / D A L i n k I D >  
         < L i n k T y p e > 0 < / L i n k T y p e >  
         < P a r a m e t e r s / >  
         < I n c l u d e A l l I t e m s > f a l s e < / I n c l u d e A l l I t e m s >  
         < A c t i v e > t r u e < / A c t i v e >  
         < P r o t e c t e d L i n k > f a l s e < / P r o t e c t e d L i n k >  
         < N a m e > 2 8 1 0 1   T B   @   3 1 . 1 2 . 2 0 2 1   3 1 4 g   F i n a l < / N a m e >  
         < E n t i t y E n u m > 9 < / E n t i t y E n u m >  
         < I t e m O r d e r L i s t / >  
         < S e l e c t e d I t e m L i s t / >  
         < S e l e c t e d C o l u m n L i s t / >  
         < H a s V a l u e > t r u e < / H a s V a l u e >  
         < T B C h a r t I D > 2 2 1 3 5 8 7 4 8 5 7 0 0 0 0 0 6 9 5 < / T B C h a r t I D >  
         < C o n s o l i d a t e d C o m p a n y I D   x s i : n i l = " t r u e " / >  
         < T B D o c u m e n t I D > 2 2 1 3 5 8 7 4 8 5 7 0 0 0 0 0 0 0 5 < / T B D o c u m e n t I D >  
         < N u m e r i c V a l u e > 3 3 6 0 2 . 0 0 0 0 < / N u m e r i c V a l u e >  
         < V a l u e > 3 3 6 0 2 , 0 0 0 0 < / V a l u e >  
         < C h a r t T y p e > c t D e t a i l < / C h a r t T y p e >  
         < R e f e r e n c e > 2 8 1 0 1 < / R e f e r e n c e >  
         < T B D o c N a m e > T B   @   3 1 . 1 2 . 2 0 2 1 < / T B D o c N a m e >  
         < T B C h a r t N a m e > D e t a i l < / T B C h a r t N a m e >  
         < C o l u m n N a m e > F i n a l B a l a n c e < / C o l u m n N a m e >  
         < U s e r F r i e n d l y C o l u m n N a m e > F i n a l < / U s e r F r i e n d l y C o l u m n N a m e >  
         < A c c o u n t N u m b e r > 3 1 4 g < / A c c o u n t N u m b e r >  
         < R o u n d e d > f a l s e < / R o u n d e d >  
     < / T B L i n k >  
     < T B L i n k >  
         < V e r s i o n > 4 < / V e r s i o n >  
         < C o l u m n F i l t e r s / >  
         < D A L i n k I D > e 3 b 9 5 c 8 c - c c d 5 - 4 3 a 2 - 8 4 0 a - e e 5 6 e 9 c 5 2 b 8 3 < / D A L i n k I D >  
         < L i n k T y p e > 0 < / L i n k T y p e >  
         < P a r a m e t e r s / >  
         < I n c l u d e A l l I t e m s > f a l s e < / I n c l u d e A l l I t e m s >  
         < A c t i v e > t r u e < / A c t i v e >  
         < P r o t e c t e d L i n k > f a l s e < / P r o t e c t e d L i n k >  
         < N a m e > 2 8 1 0 1   T B   @   3 1 . 1 2 . 2 0 2 1   3 1 4 h 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 3 1 4 h < / A c c o u n t N u m b e r >  
         < R o u n d e d > f a l s e < / R o u n d e d >  
     < / T B L i n k >  
     < T B L i n k >  
         < V e r s i o n > 4 < / V e r s i o n >  
         < C o l u m n F i l t e r s / >  
         < D A L i n k I D > 0 7 6 e d 4 0 1 - 2 c b c - 4 8 a a - 9 2 6 b - 0 d 2 e a c d c 2 5 a 8 < / D A L i n k I D >  
         < L i n k T y p e > 0 < / L i n k T y p e >  
         < P a r a m e t e r s / >  
         < I n c l u d e A l l I t e m s > f a l s e < / I n c l u d e A l l I t e m s >  
         < A c t i v e > t r u e < / A c t i v e >  
         < P r o t e c t e d L i n k > f a l s e < / P r o t e c t e d L i n k >  
         < N a m e > 2 8 1 0 1   T B   @   3 1 . 1 2 . 2 0 2 1   3 1 5 a 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 3 1 5 a < / A c c o u n t N u m b e r >  
         < R o u n d e d > f a l s e < / R o u n d e d >  
     < / T B L i n k >  
     < T B L i n k >  
         < V e r s i o n > 4 < / V e r s i o n >  
         < C o l u m n F i l t e r s / >  
         < D A L i n k I D > a e 3 d c f c 0 - 1 1 7 6 - 4 5 6 a - 8 5 0 f - 6 9 f 6 a 0 3 d 8 6 1 8 < / D A L i n k I D >  
         < L i n k T y p e > 0 < / L i n k T y p e >  
         < P a r a m e t e r s / >  
         < I n c l u d e A l l I t e m s > f a l s e < / I n c l u d e A l l I t e m s >  
         < A c t i v e > t r u e < / A c t i v e >  
         < P r o t e c t e d L i n k > f a l s e < / P r o t e c t e d L i n k >  
         < N a m e > 2 8 1 0 1   T B   @   3 1 . 1 2 . 2 0 2 1   3 1 5 b 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 3 1 5 b < / A c c o u n t N u m b e r >  
         < R o u n d e d > f a l s e < / R o u n d e d >  
     < / T B L i n k >  
     < T B L i n k >  
         < V e r s i o n > 4 < / V e r s i o n >  
         < C o l u m n F i l t e r s / >  
         < D A L i n k I D > 3 5 5 9 2 9 2 f - b a 7 5 - 4 a 7 1 - a 2 3 f - 4 6 d d c 9 8 c 5 1 3 d < / D A L i n k I D >  
         < L i n k T y p e > 0 < / L i n k T y p e >  
         < P a r a m e t e r s / >  
         < I n c l u d e A l l I t e m s > f a l s e < / I n c l u d e A l l I t e m s >  
         < A c t i v e > t r u e < / A c t i v e >  
         < P r o t e c t e d L i n k > f a l s e < / P r o t e c t e d L i n k >  
         < N a m e > 2 8 1 0 1   T B   @   3 1 . 1 2 . 2 0 2 1   3 1 5 c 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 3 1 5 c < / A c c o u n t N u m b e r >  
         < R o u n d e d > f a l s e < / R o u n d e d >  
     < / T B L i n k >  
     < T B L i n k >  
         < V e r s i o n > 4 < / V e r s i o n >  
         < C o l u m n F i l t e r s / >  
         < D A L i n k I D > 0 4 e 5 a 7 b 6 - 8 7 6 9 - 4 b 4 0 - a 5 3 c - a f 6 8 e 0 2 f 7 e e 5 < / D A L i n k I D >  
         < L i n k T y p e > 0 < / L i n k T y p e >  
         < P a r a m e t e r s / >  
         < I n c l u d e A l l I t e m s > f a l s e < / I n c l u d e A l l I t e m s >  
         < A c t i v e > t r u e < / A c t i v e >  
         < P r o t e c t e d L i n k > f a l s e < / P r o t e c t e d L i n k >  
         < N a m e > 2 8 1 0 1   T B   @   3 1 . 1 2 . 2 0 2 1   3 1 5 d 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 3 1 5 d < / A c c o u n t N u m b e r >  
         < R o u n d e d > f a l s e < / R o u n d e d >  
     < / T B L i n k >  
     < T B L i n k >  
         < V e r s i o n > 4 < / V e r s i o n >  
         < C o l u m n F i l t e r s / >  
         < D A L i n k I D > f 6 6 9 e 0 0 5 - e 8 5 a - 4 7 1 8 - b 5 3 a - f e a d a 5 a f f 4 8 4 < / D A L i n k I D >  
         < L i n k T y p e > 0 < / L i n k T y p e >  
         < P a r a m e t e r s / >  
         < I n c l u d e A l l I t e m s > f a l s e < / I n c l u d e A l l I t e m s >  
         < A c t i v e > t r u e < / A c t i v e >  
         < P r o t e c t e d L i n k > f a l s e < / P r o t e c t e d L i n k >  
         < N a m e > 2 8 1 0 1   T B   @   3 1 . 1 2 . 2 0 2 1   3 1 5 e 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 3 1 5 e < / A c c o u n t N u m b e r >  
         < R o u n d e d > f a l s e < / R o u n d e d >  
     < / T B L i n k >  
     < T B L i n k >  
         < V e r s i o n > 4 < / V e r s i o n >  
         < C o l u m n F i l t e r s / >  
         < D A L i n k I D > 5 7 d 7 6 7 8 9 - 7 2 2 a - 4 2 9 b - b f 5 5 - a 3 5 f 5 9 0 9 f 9 3 b < / D A L i n k I D >  
         < L i n k T y p e > 0 < / L i n k T y p e >  
         < P a r a m e t e r s / >  
         < I n c l u d e A l l I t e m s > f a l s e < / I n c l u d e A l l I t e m s >  
         < A c t i v e > t r u e < / A c t i v e >  
         < P r o t e c t e d L i n k > f a l s e < / P r o t e c t e d L i n k >  
         < N a m e > 2 8 1 0 1   T B   @   3 1 . 1 2 . 2 0 2 1   3 1 5 f 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 3 1 5 f < / A c c o u n t N u m b e r >  
         < R o u n d e d > f a l s e < / R o u n d e d >  
     < / T B L i n k >  
     < T B L i n k >  
         < V e r s i o n > 4 < / V e r s i o n >  
         < C o l u m n F i l t e r s / >  
         < D A L i n k I D > 0 a 6 8 7 a d e - 3 9 d 7 - 4 6 b 9 - 8 0 6 0 - f 9 0 2 2 c 2 3 4 4 0 4 < / D A L i n k I D >  
         < L i n k T y p e > 0 < / L i n k T y p e >  
         < P a r a m e t e r s / >  
         < I n c l u d e A l l I t e m s > f a l s e < / I n c l u d e A l l I t e m s >  
         < A c t i v e > t r u e < / A c t i v e >  
         < P r o t e c t e d L i n k > f a l s e < / P r o t e c t e d L i n k >  
         < N a m e > 2 8 1 0 1   T B   @   3 1 . 1 2 . 2 0 2 1   3 1 6 a 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 3 1 6 a < / A c c o u n t N u m b e r >  
         < R o u n d e d > f a l s e < / R o u n d e d >  
     < / T B L i n k >  
     < T B L i n k >  
         < V e r s i o n > 4 < / V e r s i o n >  
         < C o l u m n F i l t e r s / >  
         < D A L i n k I D > e 7 0 1 5 6 7 f - 6 f 5 5 - 4 3 b 7 - 9 e f 8 - 8 1 c a 8 1 0 b 2 b 1 9 < / D A L i n k I D >  
         < L i n k T y p e > 0 < / L i n k T y p e >  
         < P a r a m e t e r s / >  
         < I n c l u d e A l l I t e m s > f a l s e < / I n c l u d e A l l I t e m s >  
         < A c t i v e > t r u e < / A c t i v e >  
         < P r o t e c t e d L i n k > f a l s e < / P r o t e c t e d L i n k >  
         < N a m e > 2 8 1 0 1   T B   @   3 1 . 1 2 . 2 0 2 1   3 1 6 b 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 3 1 6 b < / A c c o u n t N u m b e r >  
         < R o u n d e d > f a l s e < / R o u n d e d >  
     < / T B L i n k >  
     < T B L i n k >  
         < V e r s i o n > 4 < / V e r s i o n >  
         < C o l u m n F i l t e r s / >  
         < D A L i n k I D > b a 1 d 7 6 8 0 - 4 2 8 f - 4 d 1 c - b d a f - a 9 9 9 a 6 b d 7 8 3 e < / D A L i n k I D >  
         < L i n k T y p e > 0 < / L i n k T y p e >  
         < P a r a m e t e r s / >  
         < I n c l u d e A l l I t e m s > f a l s e < / I n c l u d e A l l I t e m s >  
         < A c t i v e > t r u e < / A c t i v e >  
         < P r o t e c t e d L i n k > f a l s e < / P r o t e c t e d L i n k >  
         < N a m e > 2 8 1 0 1   T B   @   3 1 . 1 2 . 2 0 2 1   3 1 6 c 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 3 1 6 c < / A c c o u n t N u m b e r >  
         < R o u n d e d > f a l s e < / R o u n d e d >  
     < / T B L i n k >  
     < T B L i n k >  
         < V e r s i o n > 4 < / V e r s i o n >  
         < C o l u m n F i l t e r s / >  
         < D A L i n k I D > e 3 7 a 1 2 9 1 - b 8 1 7 - 4 b 3 e - 9 f c d - 5 4 4 6 8 a 7 f 8 f 4 3 < / D A L i n k I D >  
         < L i n k T y p e > 0 < / L i n k T y p e >  
         < P a r a m e t e r s / >  
         < I n c l u d e A l l I t e m s > f a l s e < / I n c l u d e A l l I t e m s >  
         < A c t i v e > t r u e < / A c t i v e >  
         < P r o t e c t e d L i n k > f a l s e < / P r o t e c t e d L i n k >  
         < N a m e > 2 8 1 0 1   T B   @   3 1 . 1 2 . 2 0 2 1   3 1 6 d 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 3 1 6 d < / A c c o u n t N u m b e r >  
         < R o u n d e d > f a l s e < / R o u n d e d >  
     < / T B L i n k >  
     < T B L i n k >  
         < V e r s i o n > 4 < / V e r s i o n >  
         < C o l u m n F i l t e r s / >  
         < D A L i n k I D > b a d 2 f c 9 6 - e c b 8 - 4 7 e c - 9 f 6 8 - 8 c 9 d d a c b 6 0 2 3 < / D A L i n k I D >  
         < L i n k T y p e > 0 < / L i n k T y p e >  
         < P a r a m e t e r s / >  
         < I n c l u d e A l l I t e m s > f a l s e < / I n c l u d e A l l I t e m s >  
         < A c t i v e > t r u e < / A c t i v e >  
         < P r o t e c t e d L i n k > f a l s e < / P r o t e c t e d L i n k >  
         < N a m e > 2 8 1 0 1   T B   @   3 1 . 1 2 . 2 0 2 1   3 2 1 a 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 3 2 1 a < / A c c o u n t N u m b e r >  
         < R o u n d e d > f a l s e < / R o u n d e d >  
     < / T B L i n k >  
     < T B L i n k >  
         < V e r s i o n > 4 < / V e r s i o n >  
         < C o l u m n F i l t e r s / >  
         < D A L i n k I D > 7 b 4 2 1 0 2 c - c d 3 1 - 4 e 9 f - 9 6 9 a - 2 3 0 c 3 6 9 d 9 3 6 b < / D A L i n k I D >  
         < L i n k T y p e > 0 < / L i n k T y p e >  
         < P a r a m e t e r s / >  
         < I n c l u d e A l l I t e m s > f a l s e < / I n c l u d e A l l I t e m s >  
         < A c t i v e > t r u e < / A c t i v e >  
         < P r o t e c t e d L i n k > f a l s e < / P r o t e c t e d L i n k >  
         < N a m e > 2 8 1 0 1   T B   @   3 1 . 1 2 . 2 0 2 1   3 2 1 b 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 3 2 1 b < / A c c o u n t N u m b e r >  
         < R o u n d e d > f a l s e < / R o u n d e d >  
     < / T B L i n k >  
     < T B L i n k >  
         < V e r s i o n > 4 < / V e r s i o n >  
         < C o l u m n F i l t e r s / >  
         < D A L i n k I D > 6 1 3 b 0 0 e 9 - 6 b 3 5 - 4 e 6 9 - 9 4 9 7 - 2 0 7 7 f d 9 f 6 2 d 5 < / D A L i n k I D >  
         < L i n k T y p e > 0 < / L i n k T y p e >  
         < P a r a m e t e r s / >  
         < I n c l u d e A l l I t e m s > f a l s e < / I n c l u d e A l l I t e m s >  
         < A c t i v e > t r u e < / A c t i v e >  
         < P r o t e c t e d L i n k > f a l s e < / P r o t e c t e d L i n k >  
         < N a m e > 2 8 1 0 1   T B   @   3 1 . 1 2 . 2 0 2 1   3 2 1 c 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 3 2 1 c < / A c c o u n t N u m b e r >  
         < R o u n d e d > f a l s e < / R o u n d e d >  
     < / T B L i n k >  
     < T B L i n k >  
         < V e r s i o n > 4 < / V e r s i o n >  
         < C o l u m n F i l t e r s / >  
         < D A L i n k I D > 3 1 2 f d 2 1 a - 9 8 1 7 - 4 d d d - 9 f e 5 - 7 5 e 2 8 b c 8 6 c 3 0 < / D A L i n k I D >  
         < L i n k T y p e > 0 < / L i n k T y p e >  
         < P a r a m e t e r s / >  
         < I n c l u d e A l l I t e m s > f a l s e < / I n c l u d e A l l I t e m s >  
         < A c t i v e > t r u e < / A c t i v e >  
         < P r o t e c t e d L i n k > f a l s e < / P r o t e c t e d L i n k >  
         < N a m e > 2 8 1 0 1   T B   @   3 1 . 1 2 . 2 0 2 1   3 2 1 d   F i n a l < / N a m e >  
         < E n t i t y E n u m > 9 < / E n t i t y E n u m >  
         < I t e m O r d e r L i s t / >  
         < S e l e c t e d I t e m L i s t / >  
         < S e l e c t e d C o l u m n L i s t / >  
         < H a s V a l u e > t r u e < / H a s V a l u e >  
         < T B C h a r t I D > 2 2 1 3 5 8 7 4 8 5 7 0 0 0 0 0 6 9 5 < / T B C h a r t I D >  
         < C o n s o l i d a t e d C o m p a n y I D   x s i : n i l = " t r u e " / >  
         < T B D o c u m e n t I D > 2 2 1 3 5 8 7 4 8 5 7 0 0 0 0 0 0 0 5 < / T B D o c u m e n t I D >  
         < N u m e r i c V a l u e > - 2 6 3 4 9 2 . 0 0 0 0 < / N u m e r i c V a l u e >  
         < V a l u e > - 2 6 3 4 9 2 , 0 0 0 0 < / V a l u e >  
         < C h a r t T y p e > c t D e t a i l < / C h a r t T y p e >  
         < R e f e r e n c e > 2 8 1 0 1 < / R e f e r e n c e >  
         < T B D o c N a m e > T B   @   3 1 . 1 2 . 2 0 2 1 < / T B D o c N a m e >  
         < T B C h a r t N a m e > D e t a i l < / T B C h a r t N a m e >  
         < C o l u m n N a m e > F i n a l B a l a n c e < / C o l u m n N a m e >  
         < U s e r F r i e n d l y C o l u m n N a m e > F i n a l < / U s e r F r i e n d l y C o l u m n N a m e >  
         < A c c o u n t N u m b e r > 3 2 1 d < / A c c o u n t N u m b e r >  
         < R o u n d e d > f a l s e < / R o u n d e d >  
     < / T B L i n k >  
     < T B L i n k >  
         < V e r s i o n > 4 < / V e r s i o n >  
         < C o l u m n F i l t e r s / >  
         < D A L i n k I D > 6 6 e b 4 7 0 6 - 8 9 0 0 - 4 d 0 4 - a b 4 e - d 6 e c 9 1 2 e 8 5 4 5 < / D A L i n k I D >  
         < L i n k T y p e > 0 < / L i n k T y p e >  
         < P a r a m e t e r s / >  
         < I n c l u d e A l l I t e m s > f a l s e < / I n c l u d e A l l I t e m s >  
         < A c t i v e > t r u e < / A c t i v e >  
         < P r o t e c t e d L i n k > f a l s e < / P r o t e c t e d L i n k >  
         < N a m e > 2 8 1 0 1   T B   @   3 1 . 1 2 . 2 0 2 1   3 2 1 e 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 3 2 1 e < / A c c o u n t N u m b e r >  
         < R o u n d e d > f a l s e < / R o u n d e d >  
     < / T B L i n k >  
     < T B L i n k >  
         < V e r s i o n > 4 < / V e r s i o n >  
         < C o l u m n F i l t e r s / >  
         < D A L i n k I D > c 1 6 a 0 b c 8 - f 0 0 5 - 4 c f 0 - a a e e - d c e b 7 f 4 3 c 5 e 4 < / D A L i n k I D >  
         < L i n k T y p e > 0 < / L i n k T y p e >  
         < P a r a m e t e r s / >  
         < I n c l u d e A l l I t e m s > f a l s e < / I n c l u d e A l l I t e m s >  
         < A c t i v e > t r u e < / A c t i v e >  
         < P r o t e c t e d L i n k > f a l s e < / P r o t e c t e d L i n k >  
         < N a m e > 2 8 1 0 1   T B   @   3 1 . 1 2 . 2 0 2 1   3 2 1 f   F i n a l < / N a m e >  
         < E n t i t y E n u m > 9 < / E n t i t y E n u m >  
         < I t e m O r d e r L i s t / >  
         < S e l e c t e d I t e m L i s t / >  
         < S e l e c t e d C o l u m n L i s t / >  
         < H a s V a l u e > t r u e < / H a s V a l u e >  
         < T B C h a r t I D > 2 2 1 3 5 8 7 4 8 5 7 0 0 0 0 0 6 9 5 < / T B C h a r t I D >  
         < C o n s o l i d a t e d C o m p a n y I D   x s i : n i l = " t r u e " / >  
         < T B D o c u m e n t I D > 2 2 1 3 5 8 7 4 8 5 7 0 0 0 0 0 0 0 5 < / T B D o c u m e n t I D >  
         < N u m e r i c V a l u e > - 5 0 6 9 1 6 6 . 0 0 0 0 < / N u m e r i c V a l u e >  
         < V a l u e > - 5 0 6 9 1 6 6 , 0 0 0 0 < / V a l u e >  
         < C h a r t T y p e > c t D e t a i l < / C h a r t T y p e >  
         < R e f e r e n c e > 2 8 1 0 1 < / R e f e r e n c e >  
         < T B D o c N a m e > T B   @   3 1 . 1 2 . 2 0 2 1 < / T B D o c N a m e >  
         < T B C h a r t N a m e > D e t a i l < / T B C h a r t N a m e >  
         < C o l u m n N a m e > F i n a l B a l a n c e < / C o l u m n N a m e >  
         < U s e r F r i e n d l y C o l u m n N a m e > F i n a l < / U s e r F r i e n d l y C o l u m n N a m e >  
         < A c c o u n t N u m b e r > 3 2 1 f < / A c c o u n t N u m b e r >  
         < R o u n d e d > f a l s e < / R o u n d e d >  
     < / T B L i n k >  
     < T B L i n k >  
         < V e r s i o n > 4 < / V e r s i o n >  
         < C o l u m n F i l t e r s / >  
         < D A L i n k I D > d 6 2 2 9 d 1 2 - a b a 7 - 4 0 9 9 - 8 d 7 2 - a 0 f a f b 6 a a b 0 5 < / D A L i n k I D >  
         < L i n k T y p e > 0 < / L i n k T y p e >  
         < P a r a m e t e r s / >  
         < I n c l u d e A l l I t e m s > f a l s e < / I n c l u d e A l l I t e m s >  
         < A c t i v e > t r u e < / A c t i v e >  
         < P r o t e c t e d L i n k > f a l s e < / P r o t e c t e d L i n k >  
         < N a m e > 2 8 1 0 1   T B   @   3 1 . 1 2 . 2 0 2 1   3 2 2 a 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 3 2 2 a < / A c c o u n t N u m b e r >  
         < R o u n d e d > f a l s e < / R o u n d e d >  
     < / T B L i n k >  
     < T B L i n k >  
         < V e r s i o n > 4 < / V e r s i o n >  
         < C o l u m n F i l t e r s / >  
         < D A L i n k I D > 1 9 b b 5 8 7 c - d e 4 2 - 4 9 7 d - 9 2 0 e - c a 7 1 7 6 5 e b 0 e b < / D A L i n k I D >  
         < L i n k T y p e > 0 < / L i n k T y p e >  
         < P a r a m e t e r s / >  
         < I n c l u d e A l l I t e m s > f a l s e < / I n c l u d e A l l I t e m s >  
         < A c t i v e > t r u e < / A c t i v e >  
         < P r o t e c t e d L i n k > f a l s e < / P r o t e c t e d L i n k >  
         < N a m e > 2 8 1 0 1   T B   @   3 1 . 1 2 . 2 0 2 1   3 2 2 b 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 3 2 2 b < / A c c o u n t N u m b e r >  
         < R o u n d e d > f a l s e < / R o u n d e d >  
     < / T B L i n k >  
     < T B L i n k >  
         < V e r s i o n > 4 < / V e r s i o n >  
         < C o l u m n F i l t e r s / >  
         < D A L i n k I D > e b f 7 7 f 2 1 - 9 8 2 1 - 4 b c 2 - 8 d c 4 - c 5 e b f 8 8 0 0 5 4 2 < / D A L i n k I D >  
         < L i n k T y p e > 0 < / L i n k T y p e >  
         < P a r a m e t e r s / >  
         < I n c l u d e A l l I t e m s > f a l s e < / I n c l u d e A l l I t e m s >  
         < A c t i v e > t r u e < / A c t i v e >  
         < P r o t e c t e d L i n k > f a l s e < / P r o t e c t e d L i n k >  
         < N a m e > 2 8 1 0 1   T B   @   3 1 . 1 2 . 2 0 2 1   3 2 2 c 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 3 2 2 c < / A c c o u n t N u m b e r >  
         < R o u n d e d > f a l s e < / R o u n d e d >  
     < / T B L i n k >  
     < T B L i n k >  
         < V e r s i o n > 4 < / V e r s i o n >  
         < C o l u m n F i l t e r s / >  
         < D A L i n k I D > 0 1 2 2 8 b 3 5 - 2 c c 9 - 4 1 4 e - a 0 2 9 - 4 9 6 5 f c b c 0 2 d 2 < / D A L i n k I D >  
         < L i n k T y p e > 0 < / L i n k T y p e >  
         < P a r a m e t e r s / >  
         < I n c l u d e A l l I t e m s > f a l s e < / I n c l u d e A l l I t e m s >  
         < A c t i v e > t r u e < / A c t i v e >  
         < P r o t e c t e d L i n k > f a l s e < / P r o t e c t e d L i n k >  
         < N a m e > 2 8 1 0 1   T B   @   3 1 . 1 2 . 2 0 2 1   3 2 3 a   F i n a l < / N a m e >  
         < E n t i t y E n u m > 9 < / E n t i t y E n u m >  
         < I t e m O r d e r L i s t / >  
         < S e l e c t e d I t e m L i s t / >  
         < S e l e c t e d C o l u m n L i s t / >  
         < H a s V a l u e > t r u e < / H a s V a l u e >  
         < T B C h a r t I D > 2 2 1 3 5 8 7 4 8 5 7 0 0 0 0 0 6 9 5 < / T B C h a r t I D >  
         < C o n s o l i d a t e d C o m p a n y I D   x s i : n i l = " t r u e " / >  
         < T B D o c u m e n t I D > 2 2 1 3 5 8 7 4 8 5 7 0 0 0 0 0 0 0 5 < / T B D o c u m e n t I D >  
         < N u m e r i c V a l u e > - 1 8 4 1 4 6 . 0 0 0 0 < / N u m e r i c V a l u e >  
         < V a l u e > - 1 8 4 1 4 6 , 0 0 0 0 < / V a l u e >  
         < C h a r t T y p e > c t D e t a i l < / C h a r t T y p e >  
         < R e f e r e n c e > 2 8 1 0 1 < / R e f e r e n c e >  
         < T B D o c N a m e > T B   @   3 1 . 1 2 . 2 0 2 1 < / T B D o c N a m e >  
         < T B C h a r t N a m e > D e t a i l < / T B C h a r t N a m e >  
         < C o l u m n N a m e > F i n a l B a l a n c e < / C o l u m n N a m e >  
         < U s e r F r i e n d l y C o l u m n N a m e > F i n a l < / U s e r F r i e n d l y C o l u m n N a m e >  
         < A c c o u n t N u m b e r > 3 2 3 a < / A c c o u n t N u m b e r >  
         < R o u n d e d > f a l s e < / R o u n d e d >  
     < / T B L i n k >  
     < T B L i n k >  
         < V e r s i o n > 4 < / V e r s i o n >  
         < C o l u m n F i l t e r s / >  
         < D A L i n k I D > f e b 1 7 4 8 a - b 7 6 d - 4 a 4 f - 8 d a c - f 2 e 3 8 7 d 3 d 6 5 a < / D A L i n k I D >  
         < L i n k T y p e > 0 < / L i n k T y p e >  
         < P a r a m e t e r s / >  
         < I n c l u d e A l l I t e m s > f a l s e < / I n c l u d e A l l I t e m s >  
         < A c t i v e > t r u e < / A c t i v e >  
         < P r o t e c t e d L i n k > f a l s e < / P r o t e c t e d L i n k >  
         < N a m e > 2 8 1 0 1   T B   @   3 1 . 1 2 . 2 0 2 1   3 2 3 b   F i n a l < / N a m e >  
         < E n t i t y E n u m > 9 < / E n t i t y E n u m >  
         < I t e m O r d e r L i s t / >  
         < S e l e c t e d I t e m L i s t / >  
         < S e l e c t e d C o l u m n L i s t / >  
         < H a s V a l u e > t r u e < / H a s V a l u e >  
         < T B C h a r t I D > 2 2 1 3 5 8 7 4 8 5 7 0 0 0 0 0 6 9 5 < / T B C h a r t I D >  
         < C o n s o l i d a t e d C o m p a n y I D   x s i : n i l = " t r u e " / >  
         < T B D o c u m e n t I D > 2 2 1 3 5 8 7 4 8 5 7 0 0 0 0 0 0 0 5 < / T B D o c u m e n t I D >  
         < N u m e r i c V a l u e > - 2 5 1 1 7 7 . 0 0 0 0 < / N u m e r i c V a l u e >  
         < V a l u e > - 2 5 1 1 7 7 , 0 0 0 0 < / V a l u e >  
         < C h a r t T y p e > c t D e t a i l < / C h a r t T y p e >  
         < R e f e r e n c e > 2 8 1 0 1 < / R e f e r e n c e >  
         < T B D o c N a m e > T B   @   3 1 . 1 2 . 2 0 2 1 < / T B D o c N a m e >  
         < T B C h a r t N a m e > D e t a i l < / T B C h a r t N a m e >  
         < C o l u m n N a m e > F i n a l B a l a n c e < / C o l u m n N a m e >  
         < U s e r F r i e n d l y C o l u m n N a m e > F i n a l < / U s e r F r i e n d l y C o l u m n N a m e >  
         < A c c o u n t N u m b e r > 3 2 3 b < / A c c o u n t N u m b e r >  
         < R o u n d e d > f a l s e < / R o u n d e d >  
     < / T B L i n k >  
     < T B L i n k >  
         < V e r s i o n > 4 < / V e r s i o n >  
         < C o l u m n F i l t e r s / >  
         < D A L i n k I D > 2 4 8 a 8 4 3 6 - a 6 c 2 - 4 8 0 d - 8 4 6 d - b 9 c 7 2 a 5 9 a f 0 e < / D A L i n k I D >  
         < L i n k T y p e > 0 < / L i n k T y p e >  
         < P a r a m e t e r s / >  
         < I n c l u d e A l l I t e m s > f a l s e < / I n c l u d e A l l I t e m s >  
         < A c t i v e > t r u e < / A c t i v e >  
         < P r o t e c t e d L i n k > f a l s e < / P r o t e c t e d L i n k >  
         < N a m e > 2 8 1 0 1   T B   @   3 1 . 1 2 . 2 0 2 1   3 2 4 a 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 3 2 4 a < / A c c o u n t N u m b e r >  
         < R o u n d e d > f a l s e < / R o u n d e d >  
     < / T B L i n k >  
     < T B L i n k >  
         < V e r s i o n > 4 < / V e r s i o n >  
         < C o l u m n F i l t e r s / >  
         < D A L i n k I D > 9 b 3 5 f f 5 f - 7 5 7 d - 4 c 0 b - 9 1 c 2 - 0 a 4 8 5 0 5 b 6 f 1 1 < / D A L i n k I D >  
         < L i n k T y p e > 0 < / L i n k T y p e >  
         < P a r a m e t e r s / >  
         < I n c l u d e A l l I t e m s > f a l s e < / I n c l u d e A l l I t e m s >  
         < A c t i v e > t r u e < / A c t i v e >  
         < P r o t e c t e d L i n k > f a l s e < / P r o t e c t e d L i n k >  
         < N a m e > 2 8 1 0 1   T B   @   3 1 . 1 2 . 2 0 2 1   3 2 4 b 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 3 2 4 b < / A c c o u n t N u m b e r >  
         < R o u n d e d > f a l s e < / R o u n d e d >  
     < / T B L i n k >  
     < T B L i n k >  
         < V e r s i o n > 4 < / V e r s i o n >  
         < C o l u m n F i l t e r s / >  
         < D A L i n k I D > 1 c 6 2 0 e c 1 - 1 c 7 d - 4 a 6 b - 9 5 f b - c 9 6 c 1 e 3 a f d 3 7 < / D A L i n k I D >  
         < L i n k T y p e > 0 < / L i n k T y p e >  
         < P a r a m e t e r s / >  
         < I n c l u d e A l l I t e m s > f a l s e < / I n c l u d e A l l I t e m s >  
         < A c t i v e > t r u e < / A c t i v e >  
         < P r o t e c t e d L i n k > f a l s e < / P r o t e c t e d L i n k >  
         < N a m e > 2 8 1 0 1   T B   @   3 1 . 1 2 . 2 0 2 1   3 2 4 c 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 3 2 4 c < / A c c o u n t N u m b e r >  
         < R o u n d e d > f a l s e < / R o u n d e d >  
     < / T B L i n k >  
     < T B L i n k >  
         < V e r s i o n > 4 < / V e r s i o n >  
         < C o l u m n F i l t e r s / >  
         < D A L i n k I D > 5 f 2 b 1 5 3 6 - e 0 7 a - 4 9 3 c - 8 e 2 e - a 6 3 e e 2 2 7 4 6 7 d < / D A L i n k I D >  
         < L i n k T y p e > 0 < / L i n k T y p e >  
         < P a r a m e t e r s / >  
         < I n c l u d e A l l I t e m s > f a l s e < / I n c l u d e A l l I t e m s >  
         < A c t i v e > t r u e < / A c t i v e >  
         < P r o t e c t e d L i n k > f a l s e < / P r o t e c t e d L i n k >  
         < N a m e > 2 8 1 0 1   T B   @   3 1 . 1 2 . 2 0 2 1   3 2 5 a 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 3 2 5 a < / A c c o u n t N u m b e r >  
         < R o u n d e d > f a l s e < / R o u n d e d >  
     < / T B L i n k >  
     < T B L i n k >  
         < V e r s i o n > 4 < / V e r s i o n >  
         < C o l u m n F i l t e r s / >  
         < D A L i n k I D > 1 7 f b 6 1 2 5 - 7 2 e b - 4 a f 2 - 8 4 5 5 - 4 4 e 2 b 1 3 4 f f f 3 < / D A L i n k I D >  
         < L i n k T y p e > 0 < / L i n k T y p e >  
         < P a r a m e t e r s / >  
         < I n c l u d e A l l I t e m s > f a l s e < / I n c l u d e A l l I t e m s >  
         < A c t i v e > t r u e < / A c t i v e >  
         < P r o t e c t e d L i n k > f a l s e < / P r o t e c t e d L i n k >  
         < N a m e > 2 8 1 0 1   T B   @   3 1 . 1 2 . 2 0 2 1   3 2 5 b 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 3 2 5 b < / A c c o u n t N u m b e r >  
         < R o u n d e d > f a l s e < / R o u n d e d >  
     < / T B L i n k >  
     < T B L i n k >  
         < V e r s i o n > 4 < / V e r s i o n >  
         < C o l u m n F i l t e r s / >  
         < D A L i n k I D > b 8 e 8 6 7 a 5 - 2 0 a 8 - 4 6 e b - 8 3 e 7 - 8 9 d 4 7 d 5 c 7 e f 1 < / D A L i n k I D >  
         < L i n k T y p e > 0 < / L i n k T y p e >  
         < P a r a m e t e r s / >  
         < I n c l u d e A l l I t e m s > f a l s e < / I n c l u d e A l l I t e m s >  
         < A c t i v e > t r u e < / A c t i v e >  
         < P r o t e c t e d L i n k > f a l s e < / P r o t e c t e d L i n k >  
         < N a m e > 2 8 1 0 1   T B   @   3 1 . 1 2 . 2 0 2 1   3 2 5 c 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 3 2 5 c < / A c c o u n t N u m b e r >  
         < R o u n d e d > f a l s e < / R o u n d e d >  
     < / T B L i n k >  
     < T B L i n k >  
         < V e r s i o n > 4 < / V e r s i o n >  
         < C o l u m n F i l t e r s / >  
         < D A L i n k I D > c 7 a a c 2 a b - f 0 5 4 - 4 5 e 9 - 9 3 7 c - 7 6 9 2 4 6 e 1 0 f 9 f < / D A L i n k I D >  
         < L i n k T y p e > 0 < / L i n k T y p e >  
         < P a r a m e t e r s / >  
         < I n c l u d e A l l I t e m s > f a l s e < / I n c l u d e A l l I t e m s >  
         < A c t i v e > t r u e < / A c t i v e >  
         < P r o t e c t e d L i n k > f a l s e < / P r o t e c t e d L i n k >  
         < N a m e > 2 8 1 0 1   T B   @   3 1 . 1 2 . 2 0 2 1   3 2 6 a 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 3 2 6 a < / A c c o u n t N u m b e r >  
         < R o u n d e d > f a l s e < / R o u n d e d >  
     < / T B L i n k >  
     < T B L i n k >  
         < V e r s i o n > 4 < / V e r s i o n >  
         < C o l u m n F i l t e r s / >  
         < D A L i n k I D > 4 f 4 5 9 6 b 0 - 6 f 1 1 - 4 7 8 c - a d 2 7 - 0 3 2 d a a 8 9 7 f 0 6 < / D A L i n k I D >  
         < L i n k T y p e > 0 < / L i n k T y p e >  
         < P a r a m e t e r s / >  
         < I n c l u d e A l l I t e m s > f a l s e < / I n c l u d e A l l I t e m s >  
         < A c t i v e > t r u e < / A c t i v e >  
         < P r o t e c t e d L i n k > f a l s e < / P r o t e c t e d L i n k >  
         < N a m e > 2 8 1 0 1   T B   @   3 1 . 1 2 . 2 0 2 1   3 2 6 b 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 3 2 6 b < / A c c o u n t N u m b e r >  
         < R o u n d e d > f a l s e < / R o u n d e d >  
     < / T B L i n k >  
     < T B L i n k >  
         < V e r s i o n > 4 < / V e r s i o n >  
         < C o l u m n F i l t e r s / >  
         < D A L i n k I D > 3 8 e 4 9 a 7 2 - 0 7 5 b - 4 2 c c - a 7 c d - 1 d a 4 6 a 4 c 8 1 8 4 < / D A L i n k I D >  
         < L i n k T y p e > 0 < / L i n k T y p e >  
         < P a r a m e t e r s / >  
         < I n c l u d e A l l I t e m s > f a l s e < / I n c l u d e A l l I t e m s >  
         < A c t i v e > t r u e < / A c t i v e >  
         < P r o t e c t e d L i n k > f a l s e < / P r o t e c t e d L i n k >  
         < N a m e > 2 8 1 0 1   T B   @   3 1 . 1 2 . 2 0 2 1   3 2 6 c   F i n a l < / N a m e >  
         < E n t i t y E n u m > 9 < / E n t i t y E n u m >  
         < I t e m O r d e r L i s t / >  
         < S e l e c t e d I t e m L i s t / >  
         < S e l e c t e d C o l u m n L i s t / >  
         < H a s V a l u e > t r u e < / H a s V a l u e >  
         < T B C h a r t I D > 2 2 1 3 5 8 7 4 8 5 7 0 0 0 0 0 6 9 5 < / T B C h a r t I D >  
         < C o n s o l i d a t e d C o m p a n y I D   x s i : n i l = " t r u e " / >  
         < T B D o c u m e n t I D > 2 2 1 3 5 8 7 4 8 5 7 0 0 0 0 0 0 0 5 < / T B D o c u m e n t I D >  
         < N u m e r i c V a l u e > - 2 9 8 4 7 . 0 0 0 0 < / N u m e r i c V a l u e >  
         < V a l u e > - 2 9 8 4 7 , 0 0 0 0 < / V a l u e >  
         < C h a r t T y p e > c t D e t a i l < / C h a r t T y p e >  
         < R e f e r e n c e > 2 8 1 0 1 < / R e f e r e n c e >  
         < T B D o c N a m e > T B   @   3 1 . 1 2 . 2 0 2 1 < / T B D o c N a m e >  
         < T B C h a r t N a m e > D e t a i l < / T B C h a r t N a m e >  
         < C o l u m n N a m e > F i n a l B a l a n c e < / C o l u m n N a m e >  
         < U s e r F r i e n d l y C o l u m n N a m e > F i n a l < / U s e r F r i e n d l y C o l u m n N a m e >  
         < A c c o u n t N u m b e r > 3 2 6 c < / A c c o u n t N u m b e r >  
         < R o u n d e d > f a l s e < / R o u n d e d >  
     < / T B L i n k >  
     < T B L i n k >  
         < V e r s i o n > 4 < / V e r s i o n >  
         < C o l u m n F i l t e r s / >  
         < D A L i n k I D > 5 c 6 a 9 5 b f - 0 6 6 1 - 4 b 8 7 - 9 5 6 e - 4 c 0 3 3 f 7 7 7 2 5 f < / D A L i n k I D >  
         < L i n k T y p e > 0 < / L i n k T y p e >  
         < P a r a m e t e r s / >  
         < I n c l u d e A l l I t e m s > f a l s e < / I n c l u d e A l l I t e m s >  
         < A c t i v e > t r u e < / A c t i v e >  
         < P r o t e c t e d L i n k > f a l s e < / P r o t e c t e d L i n k >  
         < N a m e > 2 8 1 0 1   T B   @   3 1 . 1 2 . 2 0 2 1   3 3 1 x   F i n a l < / N a m e >  
         < E n t i t y E n u m > 9 < / E n t i t y E n u m >  
         < I t e m O r d e r L i s t / >  
         < S e l e c t e d I t e m L i s t / >  
         < S e l e c t e d C o l u m n L i s t / >  
         < H a s V a l u e > t r u e < / H a s V a l u e >  
         < T B C h a r t I D > 2 2 1 3 5 8 7 4 8 5 7 0 0 0 0 0 6 9 5 < / T B C h a r t I D >  
         < C o n s o l i d a t e d C o m p a n y I D   x s i : n i l = " t r u e " / >  
         < T B D o c u m e n t I D > 2 2 1 3 5 8 7 4 8 5 7 0 0 0 0 0 0 0 5 < / T B D o c u m e n t I D >  
         < N u m e r i c V a l u e > - 2 0 6 7 8 1 . 0 0 0 0 < / N u m e r i c V a l u e >  
         < V a l u e > - 2 0 6 7 8 1 , 0 0 0 0 < / V a l u e >  
         < C h a r t T y p e > c t D e t a i l < / C h a r t T y p e >  
         < R e f e r e n c e > 2 8 1 0 1 < / R e f e r e n c e >  
         < T B D o c N a m e > T B   @   3 1 . 1 2 . 2 0 2 1 < / T B D o c N a m e >  
         < T B C h a r t N a m e > D e t a i l < / T B C h a r t N a m e >  
         < C o l u m n N a m e > F i n a l B a l a n c e < / C o l u m n N a m e >  
         < U s e r F r i e n d l y C o l u m n N a m e > F i n a l < / U s e r F r i e n d l y C o l u m n N a m e >  
         < A c c o u n t N u m b e r > 3 3 1 x < / A c c o u n t N u m b e r >  
         < R o u n d e d > f a l s e < / R o u n d e d >  
     < / T B L i n k >  
     < T B L i n k >  
         < V e r s i o n > 4 < / V e r s i o n >  
         < C o l u m n F i l t e r s / >  
         < D A L i n k I D > a b 7 d e 3 e 4 - c 3 4 c - 4 8 8 4 - a 4 6 6 - 0 7 5 8 1 b e d 5 6 4 c < / D A L i n k I D >  
         < L i n k T y p e > 0 < / L i n k T y p e >  
         < P a r a m e t e r s / >  
         < I n c l u d e A l l I t e m s > f a l s e < / I n c l u d e A l l I t e m s >  
         < A c t i v e > t r u e < / A c t i v e >  
         < P r o t e c t e d L i n k > f a l s e < / P r o t e c t e d L i n k >  
         < N a m e > 2 8 1 0 1   T B   @   3 1 . 1 2 . 2 0 2 1   3 3 3 x   F i n a l < / N a m e >  
         < E n t i t y E n u m > 9 < / E n t i t y E n u m >  
         < I t e m O r d e r L i s t / >  
         < S e l e c t e d I t e m L i s t / >  
         < S e l e c t e d C o l u m n L i s t / >  
         < H a s V a l u e > t r u e < / H a s V a l u e >  
         < T B C h a r t I D > 2 2 1 3 5 8 7 4 8 5 7 0 0 0 0 0 6 9 5 < / T B C h a r t I D >  
         < C o n s o l i d a t e d C o m p a n y I D   x s i : n i l = " t r u e " / >  
         < T B D o c u m e n t I D > 2 2 1 3 5 8 7 4 8 5 7 0 0 0 0 0 0 0 5 < / T B D o c u m e n t I D >  
         < N u m e r i c V a l u e > - 1 0 5 3 . 0 0 0 0 < / N u m e r i c V a l u e >  
         < V a l u e > - 1 0 5 3 , 0 0 0 0 < / V a l u e >  
         < C h a r t T y p e > c t D e t a i l < / C h a r t T y p e >  
         < R e f e r e n c e > 2 8 1 0 1 < / R e f e r e n c e >  
         < T B D o c N a m e > T B   @   3 1 . 1 2 . 2 0 2 1 < / T B D o c N a m e >  
         < T B C h a r t N a m e > D e t a i l < / T B C h a r t N a m e >  
         < C o l u m n N a m e > F i n a l B a l a n c e < / C o l u m n N a m e >  
         < U s e r F r i e n d l y C o l u m n N a m e > F i n a l < / U s e r F r i e n d l y C o l u m n N a m e >  
         < A c c o u n t N u m b e r > 3 3 3 x < / A c c o u n t N u m b e r >  
         < R o u n d e d > f a l s e < / R o u n d e d >  
     < / T B L i n k >  
     < T B L i n k >  
         < V e r s i o n > 4 < / V e r s i o n >  
         < C o l u m n F i l t e r s / >  
         < D A L i n k I D > 1 c b a 8 1 e a - f 9 c 6 - 4 b 4 8 - b 1 c 9 - 2 2 d 4 8 e 5 2 e 7 d c < / D A L i n k I D >  
         < L i n k T y p e > 0 < / L i n k T y p e >  
         < P a r a m e t e r s / >  
         < I n c l u d e A l l I t e m s > f a l s e < / I n c l u d e A l l I t e m s >  
         < A c t i v e > t r u e < / A c t i v e >  
         < P r o t e c t e d L i n k > f a l s e < / P r o t e c t e d L i n k >  
         < N a m e > 2 8 1 0 1   T B   @   3 1 . 1 2 . 2 0 2 1   3 3 5 a 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 3 3 5 a < / A c c o u n t N u m b e r >  
         < R o u n d e d > f a l s e < / R o u n d e d >  
     < / T B L i n k >  
     < T B L i n k >  
         < V e r s i o n > 4 < / V e r s i o n >  
         < C o l u m n F i l t e r s / >  
         < D A L i n k I D > 9 d 9 0 9 f a 8 - e a 9 a - 4 d e 2 - 8 b b e - a 1 9 9 b 2 c 6 6 9 d 9 < / D A L i n k I D >  
         < L i n k T y p e > 0 < / L i n k T y p e >  
         < P a r a m e t e r s / >  
         < I n c l u d e A l l I t e m s > f a l s e < / I n c l u d e A l l I t e m s >  
         < A c t i v e > t r u e < / A c t i v e >  
         < P r o t e c t e d L i n k > f a l s e < / P r o t e c t e d L i n k >  
         < N a m e > 2 8 1 0 1   T B   @   3 1 . 1 2 . 2 0 2 1   3 3 5 b   F i n a l < / N a m e >  
         < E n t i t y E n u m > 9 < / E n t i t y E n u m >  
         < I t e m O r d e r L i s t / >  
         < S e l e c t e d I t e m L i s t / >  
         < S e l e c t e d C o l u m n L i s t / >  
         < H a s V a l u e > t r u e < / H a s V a l u e >  
         < T B C h a r t I D > 2 2 1 3 5 8 7 4 8 5 7 0 0 0 0 0 6 9 5 < / T B C h a r t I D >  
         < C o n s o l i d a t e d C o m p a n y I D   x s i : n i l = " t r u e " / >  
         < T B D o c u m e n t I D > 2 2 1 3 5 8 7 4 8 5 7 0 0 0 0 0 0 0 5 < / T B D o c u m e n t I D >  
         < N u m e r i c V a l u e > 2 0 9 3 4 . 0 0 0 0 < / N u m e r i c V a l u e >  
         < V a l u e > 2 0 9 3 4 , 0 0 0 0 < / V a l u e >  
         < C h a r t T y p e > c t D e t a i l < / C h a r t T y p e >  
         < R e f e r e n c e > 2 8 1 0 1 < / R e f e r e n c e >  
         < T B D o c N a m e > T B   @   3 1 . 1 2 . 2 0 2 1 < / T B D o c N a m e >  
         < T B C h a r t N a m e > D e t a i l < / T B C h a r t N a m e >  
         < C o l u m n N a m e > F i n a l B a l a n c e < / C o l u m n N a m e >  
         < U s e r F r i e n d l y C o l u m n N a m e > F i n a l < / U s e r F r i e n d l y C o l u m n N a m e >  
         < A c c o u n t N u m b e r > 3 3 5 b < / A c c o u n t N u m b e r >  
         < R o u n d e d > f a l s e < / R o u n d e d >  
     < / T B L i n k >  
     < T B L i n k >  
         < V e r s i o n > 4 < / V e r s i o n >  
         < C o l u m n F i l t e r s / >  
         < D A L i n k I D > 1 2 1 c 9 9 4 7 - 5 e a 2 - 4 f 4 9 - b 5 1 8 - e 1 6 1 1 3 1 d 1 4 d 7 < / D A L i n k I D >  
         < L i n k T y p e > 0 < / L i n k T y p e >  
         < P a r a m e t e r s / >  
         < I n c l u d e A l l I t e m s > f a l s e < / I n c l u d e A l l I t e m s >  
         < A c t i v e > t r u e < / A c t i v e >  
         < P r o t e c t e d L i n k > f a l s e < / P r o t e c t e d L i n k >  
         < N a m e > 2 8 1 0 1   T B   @   3 1 . 1 2 . 2 0 2 1   3 3 6 a 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 3 3 6 a < / A c c o u n t N u m b e r >  
         < R o u n d e d > f a l s e < / R o u n d e d >  
     < / T B L i n k >  
     < T B L i n k >  
         < V e r s i o n > 4 < / V e r s i o n >  
         < C o l u m n F i l t e r s / >  
         < D A L i n k I D > 8 4 6 0 6 c 7 b - 1 3 d b - 4 e 8 c - a 3 2 0 - 3 6 7 c f e 2 e 2 1 c 0 < / D A L i n k I D >  
         < L i n k T y p e > 0 < / L i n k T y p e >  
         < P a r a m e t e r s / >  
         < I n c l u d e A l l I t e m s > f a l s e < / I n c l u d e A l l I t e m s >  
         < A c t i v e > t r u e < / A c t i v e >  
         < P r o t e c t e d L i n k > f a l s e < / P r o t e c t e d L i n k >  
         < N a m e > 2 8 1 0 1   T B   @   3 1 . 1 2 . 2 0 2 1   3 3 6 b 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 3 3 6 b < / A c c o u n t N u m b e r >  
         < R o u n d e d > f a l s e < / R o u n d e d >  
     < / T B L i n k >  
     < T B L i n k >  
         < V e r s i o n > 4 < / V e r s i o n >  
         < C o l u m n F i l t e r s / >  
         < D A L i n k I D > 8 a e 3 1 1 e 1 - 8 a 6 6 - 4 0 3 e - b e 6 0 - 2 d 4 6 4 d c 2 d 9 1 3 < / D A L i n k I D >  
         < L i n k T y p e > 0 < / L i n k T y p e >  
         < P a r a m e t e r s / >  
         < I n c l u d e A l l I t e m s > f a l s e < / I n c l u d e A l l I t e m s >  
         < A c t i v e > t r u e < / A c t i v e >  
         < P r o t e c t e d L i n k > f a l s e < / P r o t e c t e d L i n k >  
         < N a m e > 2 8 1 0 1   T B   @   3 1 . 1 2 . 2 0 2 1   3 3 6 c   F i n a l < / N a m e >  
         < E n t i t y E n u m > 9 < / E n t i t y E n u m >  
         < I t e m O r d e r L i s t / >  
         < S e l e c t e d I t e m L i s t / >  
         < S e l e c t e d C o l u m n L i s t / >  
         < H a s V a l u e > t r u e < / H a s V a l u e >  
         < T B C h a r t I D > 2 2 1 3 5 8 7 4 8 5 7 0 0 0 0 0 6 9 5 < / T B C h a r t I D >  
         < C o n s o l i d a t e d C o m p a n y I D   x s i : n i l = " t r u e " / >  
         < T B D o c u m e n t I D > 2 2 1 3 5 8 7 4 8 5 7 0 0 0 0 0 0 0 5 < / T B D o c u m e n t I D >  
         < N u m e r i c V a l u e > - 1 4 5 8 3 6 . 0 0 0 0 < / N u m e r i c V a l u e >  
         < V a l u e > - 1 4 5 8 3 6 , 0 0 0 0 < / V a l u e >  
         < C h a r t T y p e > c t D e t a i l < / C h a r t T y p e >  
         < R e f e r e n c e > 2 8 1 0 1 < / R e f e r e n c e >  
         < T B D o c N a m e > T B   @   3 1 . 1 2 . 2 0 2 1 < / T B D o c N a m e >  
         < T B C h a r t N a m e > D e t a i l < / T B C h a r t N a m e >  
         < C o l u m n N a m e > F i n a l B a l a n c e < / C o l u m n N a m e >  
         < U s e r F r i e n d l y C o l u m n N a m e > F i n a l < / U s e r F r i e n d l y C o l u m n N a m e >  
         < A c c o u n t N u m b e r > 3 3 6 c < / A c c o u n t N u m b e r >  
         < R o u n d e d > f a l s e < / R o u n d e d >  
     < / T B L i n k >  
     < T B L i n k >  
         < V e r s i o n > 4 < / V e r s i o n >  
         < C o l u m n F i l t e r s / >  
         < D A L i n k I D > 4 e 7 1 f 6 3 8 - b d 2 d - 4 b 5 c - b 8 6 f - d e e f 7 0 b 5 1 e d d < / D A L i n k I D >  
         < L i n k T y p e > 0 < / L i n k T y p e >  
         < P a r a m e t e r s / >  
         < I n c l u d e A l l I t e m s > f a l s e < / I n c l u d e A l l I t e m s >  
         < A c t i v e > t r u e < / A c t i v e >  
         < P r o t e c t e d L i n k > f a l s e < / P r o t e c t e d L i n k >  
         < N a m e > 2 8 1 0 1   T B   @   3 1 . 1 2 . 2 0 2 1   3 3 6 d 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 3 3 6 d < / A c c o u n t N u m b e r >  
         < R o u n d e d > f a l s e < / R o u n d e d >  
     < / T B L i n k >  
     < T B L i n k >  
         < V e r s i o n > 4 < / V e r s i o n >  
         < C o l u m n F i l t e r s / >  
         < D A L i n k I D > d b d e b 6 2 b - 7 c c 3 - 4 8 8 c - 8 0 3 0 - 0 a c 1 b 3 4 3 0 9 8 9 < / D A L i n k I D >  
         < L i n k T y p e > 0 < / L i n k T y p e >  
         < P a r a m e t e r s / >  
         < I n c l u d e A l l I t e m s > f a l s e < / I n c l u d e A l l I t e m s >  
         < A c t i v e > t r u e < / A c t i v e >  
         < P r o t e c t e d L i n k > f a l s e < / P r o t e c t e d L i n k >  
         < N a m e > 2 8 1 0 1   T B   @   3 1 . 1 2 . 2 0 2 1   3 4 1 a 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 3 4 1 a < / A c c o u n t N u m b e r >  
         < R o u n d e d > f a l s e < / R o u n d e d >  
     < / T B L i n k >  
     < T B L i n k >  
         < V e r s i o n > 4 < / V e r s i o n >  
         < C o l u m n F i l t e r s / >  
         < D A L i n k I D > e d 3 a 6 c 6 1 - 4 c c 7 - 4 d 4 7 - 9 e 8 5 - 3 f c d 3 1 6 3 b a b 8 < / D A L i n k I D >  
         < L i n k T y p e > 0 < / L i n k T y p e >  
         < P a r a m e t e r s / >  
         < I n c l u d e A l l I t e m s > f a l s e < / I n c l u d e A l l I t e m s >  
         < A c t i v e > t r u e < / A c t i v e >  
         < P r o t e c t e d L i n k > f a l s e < / P r o t e c t e d L i n k >  
         < N a m e > 2 8 1 0 1   T B   @   3 1 . 1 2 . 2 0 2 1   3 4 1 b 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 3 4 1 b < / A c c o u n t N u m b e r >  
         < R o u n d e d > f a l s e < / R o u n d e d >  
     < / T B L i n k >  
     < T B L i n k >  
         < V e r s i o n > 4 < / V e r s i o n >  
         < C o l u m n F i l t e r s / >  
         < D A L i n k I D > a 8 4 c 3 8 f e - 7 9 3 d - 4 d c 7 - 9 d 2 d - c b 9 1 8 8 9 e 5 e d 7 < / D A L i n k I D >  
         < L i n k T y p e > 0 < / L i n k T y p e >  
         < P a r a m e t e r s / >  
         < I n c l u d e A l l I t e m s > f a l s e < / I n c l u d e A l l I t e m s >  
         < A c t i v e > t r u e < / A c t i v e >  
         < P r o t e c t e d L i n k > f a l s e < / P r o t e c t e d L i n k >  
         < N a m e > 2 8 1 0 1   T B   @   3 1 . 1 2 . 2 0 2 1   3 4 2 a   F i n a l < / N a m e >  
         < E n t i t y E n u m > 9 < / E n t i t y E n u m >  
         < I t e m O r d e r L i s t / >  
         < S e l e c t e d I t e m L i s t / >  
         < S e l e c t e d C o l u m n L i s t / >  
         < H a s V a l u e > t r u e < / H a s V a l u e >  
         < T B C h a r t I D > 2 2 1 3 5 8 7 4 8 5 7 0 0 0 0 0 6 9 5 < / T B C h a r t I D >  
         < C o n s o l i d a t e d C o m p a n y I D   x s i : n i l = " t r u e " / >  
         < T B D o c u m e n t I D > 2 2 1 3 5 8 7 4 8 5 7 0 0 0 0 0 0 0 5 < / T B D o c u m e n t I D >  
         < N u m e r i c V a l u e > - 3 9 0 7 8 . 0 0 0 0 < / N u m e r i c V a l u e >  
         < V a l u e > - 3 9 0 7 8 , 0 0 0 0 < / V a l u e >  
         < C h a r t T y p e > c t D e t a i l < / C h a r t T y p e >  
         < R e f e r e n c e > 2 8 1 0 1 < / R e f e r e n c e >  
         < T B D o c N a m e > T B   @   3 1 . 1 2 . 2 0 2 1 < / T B D o c N a m e >  
         < T B C h a r t N a m e > D e t a i l < / T B C h a r t N a m e >  
         < C o l u m n N a m e > F i n a l B a l a n c e < / C o l u m n N a m e >  
         < U s e r F r i e n d l y C o l u m n N a m e > F i n a l < / U s e r F r i e n d l y C o l u m n N a m e >  
         < A c c o u n t N u m b e r > 3 4 2 a < / A c c o u n t N u m b e r >  
         < R o u n d e d > f a l s e < / R o u n d e d >  
     < / T B L i n k >  
     < T B L i n k >  
         < V e r s i o n > 4 < / V e r s i o n >  
         < C o l u m n F i l t e r s / >  
         < D A L i n k I D > b 8 1 2 d 7 5 6 - e 3 0 b - 4 6 d c - a 1 4 4 - c f f 1 3 3 b 1 5 a b b < / D A L i n k I D >  
         < L i n k T y p e > 0 < / L i n k T y p e >  
         < P a r a m e t e r s / >  
         < I n c l u d e A l l I t e m s > f a l s e < / I n c l u d e A l l I t e m s >  
         < A c t i v e > t r u e < / A c t i v e >  
         < P r o t e c t e d L i n k > f a l s e < / P r o t e c t e d L i n k >  
         < N a m e > 2 8 1 0 1   T B   @   3 1 . 1 2 . 2 0 2 1   3 4 2 b 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 3 4 2 b < / A c c o u n t N u m b e r >  
         < R o u n d e d > f a l s e < / R o u n d e d >  
     < / T B L i n k >  
     < T B L i n k >  
         < V e r s i o n > 4 < / V e r s i o n >  
         < C o l u m n F i l t e r s / >  
         < D A L i n k I D > 3 6 8 a 8 1 5 c - f 1 b 5 - 4 0 b 1 - a 2 1 4 - 3 0 7 0 e 8 d c 1 2 f a < / D A L i n k I D >  
         < L i n k T y p e > 0 < / L i n k T y p e >  
         < P a r a m e t e r s / >  
         < I n c l u d e A l l I t e m s > f a l s e < / I n c l u d e A l l I t e m s >  
         < A c t i v e > t r u e < / A c t i v e >  
         < P r o t e c t e d L i n k > f a l s e < / P r o t e c t e d L i n k >  
         < N a m e > 2 8 1 0 1   T B   @   3 1 . 1 2 . 2 0 2 1   3 4 3 a 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 3 4 3 a < / A c c o u n t N u m b e r >  
         < R o u n d e d > f a l s e < / R o u n d e d >  
     < / T B L i n k >  
     < T B L i n k >  
         < V e r s i o n > 4 < / V e r s i o n >  
         < C o l u m n F i l t e r s / >  
         < D A L i n k I D > 3 0 6 b e 0 7 9 - 4 9 9 e - 4 2 1 4 - a e b 7 - 9 5 f 5 9 f d a 6 6 7 0 < / D A L i n k I D >  
         < L i n k T y p e > 0 < / L i n k T y p e >  
         < P a r a m e t e r s / >  
         < I n c l u d e A l l I t e m s > f a l s e < / I n c l u d e A l l I t e m s >  
         < A c t i v e > t r u e < / A c t i v e >  
         < P r o t e c t e d L i n k > f a l s e < / P r o t e c t e d L i n k >  
         < N a m e > 2 8 1 0 1   T B   @   3 1 . 1 2 . 2 0 2 1   3 4 3 b   F i n a l < / N a m e >  
         < E n t i t y E n u m > 9 < / E n t i t y E n u m >  
         < I t e m O r d e r L i s t / >  
         < S e l e c t e d I t e m L i s t / >  
         < S e l e c t e d C o l u m n L i s t / >  
         < H a s V a l u e > t r u e < / H a s V a l u e >  
         < T B C h a r t I D > 2 2 1 3 5 8 7 4 8 5 7 0 0 0 0 0 6 9 5 < / T B C h a r t I D >  
         < C o n s o l i d a t e d C o m p a n y I D   x s i : n i l = " t r u e " / >  
         < T B D o c u m e n t I D > 2 2 1 3 5 8 7 4 8 5 7 0 0 0 0 0 0 0 5 < / T B D o c u m e n t I D >  
         < N u m e r i c V a l u e > 1 1 1 6 3 4 1 . 0 0 0 0 < / N u m e r i c V a l u e >  
         < V a l u e > 1 1 1 6 3 4 1 , 0 0 0 0 < / V a l u e >  
         < C h a r t T y p e > c t D e t a i l < / C h a r t T y p e >  
         < R e f e r e n c e > 2 8 1 0 1 < / R e f e r e n c e >  
         < T B D o c N a m e > T B   @   3 1 . 1 2 . 2 0 2 1 < / T B D o c N a m e >  
         < T B C h a r t N a m e > D e t a i l < / T B C h a r t N a m e >  
         < C o l u m n N a m e > F i n a l B a l a n c e < / C o l u m n N a m e >  
         < U s e r F r i e n d l y C o l u m n N a m e > F i n a l < / U s e r F r i e n d l y C o l u m n N a m e >  
         < A c c o u n t N u m b e r > 3 4 3 b < / A c c o u n t N u m b e r >  
         < R o u n d e d > f a l s e < / R o u n d e d >  
     < / T B L i n k >  
     < T B L i n k >  
         < V e r s i o n > 4 < / V e r s i o n >  
         < C o l u m n F i l t e r s / >  
         < D A L i n k I D > d 6 6 b 3 6 9 e - 5 c c 4 - 4 8 5 9 - a a 7 d - a 0 b 5 f 3 7 f 8 8 2 3 < / D A L i n k I D >  
         < L i n k T y p e > 0 < / L i n k T y p e >  
         < P a r a m e t e r s / >  
         < I n c l u d e A l l I t e m s > f a l s e < / I n c l u d e A l l I t e m s >  
         < A c t i v e > t r u e < / A c t i v e >  
         < P r o t e c t e d L i n k > f a l s e < / P r o t e c t e d L i n k >  
         < N a m e > 2 8 1 0 1   T B   @   3 1 . 1 2 . 2 0 2 1   3 4 5 a 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 3 4 5 a < / A c c o u n t N u m b e r >  
         < R o u n d e d > f a l s e < / R o u n d e d >  
     < / T B L i n k >  
     < T B L i n k >  
         < V e r s i o n > 4 < / V e r s i o n >  
         < C o l u m n F i l t e r s / >  
         < D A L i n k I D > 7 7 2 2 6 a c a - 2 a d 5 - 4 f c a - 9 8 6 7 - d b f 5 5 9 5 2 8 6 3 e < / D A L i n k I D >  
         < L i n k T y p e > 0 < / L i n k T y p e >  
         < P a r a m e t e r s / >  
         < I n c l u d e A l l I t e m s > f a l s e < / I n c l u d e A l l I t e m s >  
         < A c t i v e > t r u e < / A c t i v e >  
         < P r o t e c t e d L i n k > f a l s e < / P r o t e c t e d L i n k >  
         < N a m e > 2 8 1 0 1   T B   @   3 1 . 1 2 . 2 0 2 1   3 4 5 b 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 3 4 5 b < / A c c o u n t N u m b e r >  
         < R o u n d e d > f a l s e < / R o u n d e d >  
     < / T B L i n k >  
     < T B L i n k >  
         < V e r s i o n > 4 < / V e r s i o n >  
         < C o l u m n F i l t e r s / >  
         < D A L i n k I D > 0 c 0 e 7 3 3 a - a 0 a 9 - 4 8 b 5 - b b 7 4 - 8 1 f 0 2 7 7 3 6 e 5 d < / D A L i n k I D >  
         < L i n k T y p e > 0 < / L i n k T y p e >  
         < P a r a m e t e r s / >  
         < I n c l u d e A l l I t e m s > f a l s e < / I n c l u d e A l l I t e m s >  
         < A c t i v e > t r u e < / A c t i v e >  
         < P r o t e c t e d L i n k > f a l s e < / P r o t e c t e d L i n k >  
         < N a m e > 2 8 1 0 1   T B   @   3 1 . 1 2 . 2 0 2 1   3 4 6 a   F i n a l < / N a m e >  
         < E n t i t y E n u m > 9 < / E n t i t y E n u m >  
         < I t e m O r d e r L i s t / >  
         < S e l e c t e d I t e m L i s t / >  
         < S e l e c t e d C o l u m n L i s t / >  
         < H a s V a l u e > t r u e < / H a s V a l u e >  
         < T B C h a r t I D > 2 2 1 3 5 8 7 4 8 5 7 0 0 0 0 0 6 9 5 < / T B C h a r t I D >  
         < C o n s o l i d a t e d C o m p a n y I D   x s i : n i l = " t r u e " / >  
         < T B D o c u m e n t I D > 2 2 1 3 5 8 7 4 8 5 7 0 0 0 0 0 0 0 5 < / T B D o c u m e n t I D >  
         < N u m e r i c V a l u e > - 5 3 6 0 . 0 0 0 0 < / N u m e r i c V a l u e >  
         < V a l u e > - 5 3 6 0 , 0 0 0 0 < / V a l u e >  
         < C h a r t T y p e > c t D e t a i l < / C h a r t T y p e >  
         < R e f e r e n c e > 2 8 1 0 1 < / R e f e r e n c e >  
         < T B D o c N a m e > T B   @   3 1 . 1 2 . 2 0 2 1 < / T B D o c N a m e >  
         < T B C h a r t N a m e > D e t a i l < / T B C h a r t N a m e >  
         < C o l u m n N a m e > F i n a l B a l a n c e < / C o l u m n N a m e >  
         < U s e r F r i e n d l y C o l u m n N a m e > F i n a l < / U s e r F r i e n d l y C o l u m n N a m e >  
         < A c c o u n t N u m b e r > 3 4 6 a < / A c c o u n t N u m b e r >  
         < R o u n d e d > f a l s e < / R o u n d e d >  
     < / T B L i n k >  
     < T B L i n k >  
         < V e r s i o n > 4 < / V e r s i o n >  
         < C o l u m n F i l t e r s / >  
         < D A L i n k I D > d 6 d 8 e d 1 1 - 1 9 0 2 - 4 5 d 8 - 8 9 b b - 8 d c 8 e 8 c 7 d 5 6 9 < / D A L i n k I D >  
         < L i n k T y p e > 0 < / L i n k T y p e >  
         < P a r a m e t e r s / >  
         < I n c l u d e A l l I t e m s > f a l s e < / I n c l u d e A l l I t e m s >  
         < A c t i v e > t r u e < / A c t i v e >  
         < P r o t e c t e d L i n k > f a l s e < / P r o t e c t e d L i n k >  
         < N a m e > 2 8 1 0 1   T B   @   3 1 . 1 2 . 2 0 2 1   3 4 6 b 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 3 4 6 b < / A c c o u n t N u m b e r >  
         < R o u n d e d > f a l s e < / R o u n d e d >  
     < / T B L i n k >  
     < T B L i n k >  
         < V e r s i o n > 4 < / V e r s i o n >  
         < C o l u m n F i l t e r s / >  
         < D A L i n k I D > d 5 1 c c 9 1 1 - b 1 9 e - 4 0 d c - 8 a 0 6 - 5 4 9 1 f 9 6 5 6 6 3 2 < / D A L i n k I D >  
         < L i n k T y p e > 0 < / L i n k T y p e >  
         < P a r a m e t e r s / >  
         < I n c l u d e A l l I t e m s > f a l s e < / I n c l u d e A l l I t e m s >  
         < A c t i v e > t r u e < / A c t i v e >  
         < P r o t e c t e d L i n k > f a l s e < / P r o t e c t e d L i n k >  
         < N a m e > 2 8 1 0 1   T B   @   3 1 . 1 2 . 2 0 2 1   3 4 7 a 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 3 4 7 a < / A c c o u n t N u m b e r >  
         < R o u n d e d > f a l s e < / R o u n d e d >  
     < / T B L i n k >  
     < T B L i n k >  
         < V e r s i o n > 4 < / V e r s i o n >  
         < C o l u m n F i l t e r s / >  
         < D A L i n k I D > 9 d 9 f 1 8 e 5 - b b f 3 - 4 7 7 0 - 9 1 2 a - 4 6 3 f 1 e 9 1 1 a 9 8 < / D A L i n k I D >  
         < L i n k T y p e > 0 < / L i n k T y p e >  
         < P a r a m e t e r s / >  
         < I n c l u d e A l l I t e m s > f a l s e < / I n c l u d e A l l I t e m s >  
         < A c t i v e > t r u e < / A c t i v e >  
         < P r o t e c t e d L i n k > f a l s e < / P r o t e c t e d L i n k >  
         < N a m e > 2 8 1 0 1   T B   @   3 1 . 1 2 . 2 0 2 1   3 4 7 b 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 3 4 7 b < / A c c o u n t N u m b e r >  
         < R o u n d e d > f a l s e < / R o u n d e d >  
     < / T B L i n k >  
     < T B L i n k >  
         < V e r s i o n > 4 < / V e r s i o n >  
         < C o l u m n F i l t e r s / >  
         < D A L i n k I D > d c 7 c 5 1 0 b - 3 4 4 3 - 4 b 4 5 - 8 f 5 9 - f a 0 c a 6 e 6 d 1 c 3 < / D A L i n k I D >  
         < L i n k T y p e > 0 < / L i n k T y p e >  
         < P a r a m e t e r s / >  
         < I n c l u d e A l l I t e m s > f a l s e < / I n c l u d e A l l I t e m s >  
         < A c t i v e > t r u e < / A c t i v e >  
         < P r o t e c t e d L i n k > f a l s e < / P r o t e c t e d L i n k >  
         < N a m e > 2 8 1 0 1   T B   @   3 1 . 1 2 . 2 0 2 1   3 5 1 a 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 3 5 1 a < / A c c o u n t N u m b e r >  
         < R o u n d e d > f a l s e < / R o u n d e d >  
     < / T B L i n k >  
     < T B L i n k >  
         < V e r s i o n > 4 < / V e r s i o n >  
         < C o l u m n F i l t e r s / >  
         < D A L i n k I D > 9 6 6 1 9 0 7 3 - 9 0 6 1 - 4 5 3 2 - b 9 5 4 - c 9 1 c 1 8 f 9 1 8 6 a < / D A L i n k I D >  
         < L i n k T y p e > 0 < / L i n k T y p e >  
         < P a r a m e t e r s / >  
         < I n c l u d e A l l I t e m s > f a l s e < / I n c l u d e A l l I t e m s >  
         < A c t i v e > t r u e < / A c t i v e >  
         < P r o t e c t e d L i n k > f a l s e < / P r o t e c t e d L i n k >  
         < N a m e > 2 8 1 0 1   T B   @   3 1 . 1 2 . 2 0 2 1   3 5 1 b 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 3 5 1 b < / A c c o u n t N u m b e r >  
         < R o u n d e d > f a l s e < / R o u n d e d >  
     < / T B L i n k >  
     < T B L i n k >  
         < V e r s i o n > 4 < / V e r s i o n >  
         < C o l u m n F i l t e r s / >  
         < D A L i n k I D > 5 8 0 9 5 5 b c - d c a b - 4 d a d - a 8 d c - 0 3 9 b 7 5 c 4 1 6 1 7 < / D A L i n k I D >  
         < L i n k T y p e > 0 < / L i n k T y p e >  
         < P a r a m e t e r s / >  
         < I n c l u d e A l l I t e m s > f a l s e < / I n c l u d e A l l I t e m s >  
         < A c t i v e > t r u e < / A c t i v e >  
         < P r o t e c t e d L i n k > f a l s e < / P r o t e c t e d L i n k >  
         < N a m e > 2 8 1 0 1   T B   @   3 1 . 1 2 . 2 0 2 1   3 5 1 c 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 3 5 1 c < / A c c o u n t N u m b e r >  
         < R o u n d e d > f a l s e < / R o u n d e d >  
     < / T B L i n k >  
     < T B L i n k >  
         < V e r s i o n > 4 < / V e r s i o n >  
         < C o l u m n F i l t e r s / >  
         < D A L i n k I D > 9 9 0 2 d 3 6 e - b 4 a 4 - 4 7 5 c - a 0 1 8 - 0 4 5 7 e 7 9 4 1 b 2 9 < / D A L i n k I D >  
         < L i n k T y p e > 0 < / L i n k T y p e >  
         < P a r a m e t e r s / >  
         < I n c l u d e A l l I t e m s > f a l s e < / I n c l u d e A l l I t e m s >  
         < A c t i v e > t r u e < / A c t i v e >  
         < P r o t e c t e d L i n k > f a l s e < / P r o t e c t e d L i n k >  
         < N a m e > 2 8 1 0 1   T B   @   3 1 . 1 2 . 2 0 2 1   3 5 1 d 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 3 5 1 d < / A c c o u n t N u m b e r >  
         < R o u n d e d > f a l s e < / R o u n d e d >  
     < / T B L i n k >  
     < T B L i n k >  
         < V e r s i o n > 4 < / V e r s i o n >  
         < C o l u m n F i l t e r s / >  
         < D A L i n k I D > 7 1 a 1 9 5 7 a - c c 9 7 - 4 7 7 8 - a 8 9 0 - 6 0 f a 8 b 7 4 b 4 e 1 < / D A L i n k I D >  
         < L i n k T y p e > 0 < / L i n k T y p e >  
         < P a r a m e t e r s / >  
         < I n c l u d e A l l I t e m s > f a l s e < / I n c l u d e A l l I t e m s >  
         < A c t i v e > t r u e < / A c t i v e >  
         < P r o t e c t e d L i n k > f a l s e < / P r o t e c t e d L i n k >  
         < N a m e > 2 8 1 0 1   T B   @   3 1 . 1 2 . 2 0 2 1   3 5 3 x 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 3 5 3 x < / A c c o u n t N u m b e r >  
         < R o u n d e d > f a l s e < / R o u n d e d >  
     < / T B L i n k >  
     < T B L i n k >  
         < V e r s i o n > 4 < / V e r s i o n >  
         < C o l u m n F i l t e r s / >  
         < D A L i n k I D > a a c 0 3 d c 2 - b e e 1 - 4 3 3 4 - a e 8 f - 4 5 f f 4 1 0 8 d 6 2 6 < / D A L i n k I D >  
         < L i n k T y p e > 0 < / L i n k T y p e >  
         < P a r a m e t e r s / >  
         < I n c l u d e A l l I t e m s > f a l s e < / I n c l u d e A l l I t e m s >  
         < A c t i v e > t r u e < / A c t i v e >  
         < P r o t e c t e d L i n k > f a l s e < / P r o t e c t e d L i n k >  
         < N a m e > 2 8 1 0 1   T B   @   3 1 . 1 2 . 2 0 2 1   3 5 4 a 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 3 5 4 a < / A c c o u n t N u m b e r >  
         < R o u n d e d > f a l s e < / R o u n d e d >  
     < / T B L i n k >  
     < T B L i n k >  
         < V e r s i o n > 4 < / V e r s i o n >  
         < C o l u m n F i l t e r s / >  
         < D A L i n k I D > 3 7 4 a 9 2 c f - 9 5 4 c - 4 b d 5 - b c c a - 4 9 f 3 1 e 5 6 1 8 3 b < / D A L i n k I D >  
         < L i n k T y p e > 0 < / L i n k T y p e >  
         < P a r a m e t e r s / >  
         < I n c l u d e A l l I t e m s > f a l s e < / I n c l u d e A l l I t e m s >  
         < A c t i v e > t r u e < / A c t i v e >  
         < P r o t e c t e d L i n k > f a l s e < / P r o t e c t e d L i n k >  
         < N a m e > 2 8 1 0 1   T B   @   3 1 . 1 2 . 2 0 2 1   3 5 4 b 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 3 5 4 b < / A c c o u n t N u m b e r >  
         < R o u n d e d > f a l s e < / R o u n d e d >  
     < / T B L i n k >  
     < T B L i n k >  
         < V e r s i o n > 4 < / V e r s i o n >  
         < C o l u m n F i l t e r s / >  
         < D A L i n k I D > a 2 b 3 f a 4 5 - 3 5 b c - 4 d e a - 9 4 5 c - c 5 5 2 b 8 d 3 8 3 7 4 < / D A L i n k I D >  
         < L i n k T y p e > 0 < / L i n k T y p e >  
         < P a r a m e t e r s / >  
         < I n c l u d e A l l I t e m s > f a l s e < / I n c l u d e A l l I t e m s >  
         < A c t i v e > t r u e < / A c t i v e >  
         < P r o t e c t e d L i n k > f a l s e < / P r o t e c t e d L i n k >  
         < N a m e > 2 8 1 0 1   T B   @   3 1 . 1 2 . 2 0 2 1   3 5 5 a 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 3 5 5 a < / A c c o u n t N u m b e r >  
         < R o u n d e d > f a l s e < / R o u n d e d >  
     < / T B L i n k >  
     < T B L i n k >  
         < V e r s i o n > 4 < / V e r s i o n >  
         < C o l u m n F i l t e r s / >  
         < D A L i n k I D > f 9 8 4 d 2 6 b - 2 7 c 9 - 4 f e 6 - a f 8 d - a 3 a 7 3 3 d 9 7 7 1 a < / D A L i n k I D >  
         < L i n k T y p e > 0 < / L i n k T y p e >  
         < P a r a m e t e r s / >  
         < I n c l u d e A l l I t e m s > f a l s e < / I n c l u d e A l l I t e m s >  
         < A c t i v e > t r u e < / A c t i v e >  
         < P r o t e c t e d L i n k > f a l s e < / P r o t e c t e d L i n k >  
         < N a m e > 2 8 1 0 1   T B   @   3 1 . 1 2 . 2 0 2 1   3 5 5 b 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 3 5 5 b < / A c c o u n t N u m b e r >  
         < R o u n d e d > f a l s e < / R o u n d e d >  
     < / T B L i n k >  
     < T B L i n k >  
         < V e r s i o n > 4 < / V e r s i o n >  
         < C o l u m n F i l t e r s / >  
         < D A L i n k I D > f 2 4 6 0 d 8 1 - 0 f 7 6 - 4 6 1 7 - a 8 2 f - e a f 9 3 a c 7 d 3 b 7 < / D A L i n k I D >  
         < L i n k T y p e > 0 < / L i n k T y p e >  
         < P a r a m e t e r s / >  
         < I n c l u d e A l l I t e m s > f a l s e < / I n c l u d e A l l I t e m s >  
         < A c t i v e > t r u e < / A c t i v e >  
         < P r o t e c t e d L i n k > f a l s e < / P r o t e c t e d L i n k >  
         < N a m e > 2 8 1 0 1   T B   @   3 1 . 1 2 . 2 0 2 1   3 5 8 a 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 3 5 8 a < / A c c o u n t N u m b e r >  
         < R o u n d e d > f a l s e < / R o u n d e d >  
     < / T B L i n k >  
     < T B L i n k >  
         < V e r s i o n > 4 < / V e r s i o n >  
         < C o l u m n F i l t e r s / >  
         < D A L i n k I D > a 5 f e 7 e c 3 - 7 d 3 1 - 4 6 e 5 - 9 5 8 c - 3 4 b 1 7 7 3 f 8 b e b < / D A L i n k I D >  
         < L i n k T y p e > 0 < / L i n k T y p e >  
         < P a r a m e t e r s / >  
         < I n c l u d e A l l I t e m s > f a l s e < / I n c l u d e A l l I t e m s >  
         < A c t i v e > t r u e < / A c t i v e >  
         < P r o t e c t e d L i n k > f a l s e < / P r o t e c t e d L i n k >  
         < N a m e > 2 8 1 0 1   T B   @   3 1 . 1 2 . 2 0 2 1   3 5 8 b 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 3 5 8 b < / A c c o u n t N u m b e r >  
         < R o u n d e d > f a l s e < / R o u n d e d >  
     < / T B L i n k >  
     < T B L i n k >  
         < V e r s i o n > 4 < / V e r s i o n >  
         < C o l u m n F i l t e r s / >  
         < D A L i n k I D > 0 2 7 0 3 b 9 a - c 8 0 f - 4 8 4 2 - 9 4 6 0 - 7 6 a 6 3 4 e 1 f 4 4 7 < / D A L i n k I D >  
         < L i n k T y p e > 0 < / L i n k T y p e >  
         < P a r a m e t e r s / >  
         < I n c l u d e A l l I t e m s > f a l s e < / I n c l u d e A l l I t e m s >  
         < A c t i v e > t r u e < / A c t i v e >  
         < P r o t e c t e d L i n k > f a l s e < / P r o t e c t e d L i n k >  
         < N a m e > 2 8 1 0 1   T B   @   3 1 . 1 2 . 2 0 2 1   3 6 1 a 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 3 6 1 a < / A c c o u n t N u m b e r >  
         < R o u n d e d > f a l s e < / R o u n d e d >  
     < / T B L i n k >  
     < T B L i n k >  
         < V e r s i o n > 4 < / V e r s i o n >  
         < C o l u m n F i l t e r s / >  
         < D A L i n k I D > 4 2 e a c f a 5 - 2 5 0 1 - 4 3 4 4 - 8 c 2 c - c 5 1 0 5 c 9 a a 2 a 1 < / D A L i n k I D >  
         < L i n k T y p e > 0 < / L i n k T y p e >  
         < P a r a m e t e r s / >  
         < I n c l u d e A l l I t e m s > f a l s e < / I n c l u d e A l l I t e m s >  
         < A c t i v e > t r u e < / A c t i v e >  
         < P r o t e c t e d L i n k > f a l s e < / P r o t e c t e d L i n k >  
         < N a m e > 2 8 1 0 1   T B   @   3 1 . 1 2 . 2 0 2 1   3 6 1 b 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 3 6 1 b < / A c c o u n t N u m b e r >  
         < R o u n d e d > f a l s e < / R o u n d e d >  
     < / T B L i n k >  
     < T B L i n k >  
         < V e r s i o n > 4 < / V e r s i o n >  
         < C o l u m n F i l t e r s / >  
         < D A L i n k I D > 3 7 0 b 4 e e a - d e f 8 - 4 7 6 c - 9 f 8 f - 7 5 8 4 9 0 d 4 3 5 6 e < / D A L i n k I D >  
         < L i n k T y p e > 0 < / L i n k T y p e >  
         < P a r a m e t e r s / >  
         < I n c l u d e A l l I t e m s > f a l s e < / I n c l u d e A l l I t e m s >  
         < A c t i v e > t r u e < / A c t i v e >  
         < P r o t e c t e d L i n k > f a l s e < / P r o t e c t e d L i n k >  
         < N a m e > 2 8 1 0 1   T B   @   3 1 . 1 2 . 2 0 2 1   3 6 4 x 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 3 6 4 x < / A c c o u n t N u m b e r >  
         < R o u n d e d > f a l s e < / R o u n d e d >  
     < / T B L i n k >  
     < T B L i n k >  
         < V e r s i o n > 4 < / V e r s i o n >  
         < C o l u m n F i l t e r s / >  
         < D A L i n k I D > 3 b 3 8 a 8 9 7 - f f 8 b - 4 1 6 f - 9 6 4 c - 8 5 1 6 c d 9 8 3 2 d 2 < / D A L i n k I D >  
         < L i n k T y p e > 0 < / L i n k T y p e >  
         < P a r a m e t e r s / >  
         < I n c l u d e A l l I t e m s > f a l s e < / I n c l u d e A l l I t e m s >  
         < A c t i v e > t r u e < / A c t i v e >  
         < P r o t e c t e d L i n k > f a l s e < / P r o t e c t e d L i n k >  
         < N a m e > 2 8 1 0 1   T B   @   3 1 . 1 2 . 2 0 2 1   3 6 5 x 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 3 6 5 x < / A c c o u n t N u m b e r >  
         < R o u n d e d > f a l s e < / R o u n d e d >  
     < / T B L i n k >  
     < T B L i n k >  
         < V e r s i o n > 4 < / V e r s i o n >  
         < C o l u m n F i l t e r s / >  
         < D A L i n k I D > 5 5 7 9 a 5 b e - b 5 d 1 - 4 f 8 f - 9 3 f 8 - 8 7 c 2 9 7 5 e 3 7 a 4 < / D A L i n k I D >  
         < L i n k T y p e > 0 < / L i n k T y p e >  
         < P a r a m e t e r s / >  
         < I n c l u d e A l l I t e m s > f a l s e < / I n c l u d e A l l I t e m s >  
         < A c t i v e > t r u e < / A c t i v e >  
         < P r o t e c t e d L i n k > f a l s e < / P r o t e c t e d L i n k >  
         < N a m e > 2 8 1 0 1   T B   @   3 1 . 1 2 . 2 0 2 1   3 6 6 x 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 3 6 6 x < / A c c o u n t N u m b e r >  
         < R o u n d e d > f a l s e < / R o u n d e d >  
     < / T B L i n k >  
     < T B L i n k >  
         < V e r s i o n > 4 < / V e r s i o n >  
         < C o l u m n F i l t e r s / >  
         < D A L i n k I D > 1 b a 1 b 8 e 4 - 8 4 f 3 - 4 c 5 3 - b a 4 1 - 3 e c 1 6 b d 8 d e c 3 < / D A L i n k I D >  
         < L i n k T y p e > 0 < / L i n k T y p e >  
         < P a r a m e t e r s / >  
         < I n c l u d e A l l I t e m s > f a l s e < / I n c l u d e A l l I t e m s >  
         < A c t i v e > t r u e < / A c t i v e >  
         < P r o t e c t e d L i n k > f a l s e < / P r o t e c t e d L i n k >  
         < N a m e > 2 8 1 0 1   T B   @   3 1 . 1 2 . 2 0 2 1   3 6 7 x 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 3 6 7 x < / A c c o u n t N u m b e r >  
         < R o u n d e d > f a l s e < / R o u n d e d >  
     < / T B L i n k >  
     < T B L i n k >  
         < V e r s i o n > 4 < / V e r s i o n >  
         < C o l u m n F i l t e r s / >  
         < D A L i n k I D > 5 4 b 0 8 4 e 0 - 1 e 1 0 - 4 1 0 9 - 8 b 2 3 - 7 a 5 7 4 f 2 e 7 c a c < / D A L i n k I D >  
         < L i n k T y p e > 0 < / L i n k T y p e >  
         < P a r a m e t e r s / >  
         < I n c l u d e A l l I t e m s > f a l s e < / I n c l u d e A l l I t e m s >  
         < A c t i v e > t r u e < / A c t i v e >  
         < P r o t e c t e d L i n k > f a l s e < / P r o t e c t e d L i n k >  
         < N a m e > 2 8 1 0 1   T B   @   3 1 . 1 2 . 2 0 2 1   3 6 8 x 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 3 6 8 x < / A c c o u n t N u m b e r >  
         < R o u n d e d > f a l s e < / R o u n d e d >  
     < / T B L i n k >  
     < T B L i n k >  
         < V e r s i o n > 4 < / V e r s i o n >  
         < C o l u m n F i l t e r s / >  
         < D A L i n k I D > f a 4 a 3 5 0 b - 7 f 6 d - 4 1 e 8 - 9 0 f 0 - 2 0 1 c 2 2 1 f c 8 b 0 < / D A L i n k I D >  
         < L i n k T y p e > 0 < / L i n k T y p e >  
         < P a r a m e t e r s / >  
         < I n c l u d e A l l I t e m s > f a l s e < / I n c l u d e A l l I t e m s >  
         < A c t i v e > t r u e < / A c t i v e >  
         < P r o t e c t e d L i n k > f a l s e < / P r o t e c t e d L i n k >  
         < N a m e > 2 8 1 0 1   T B   @   3 1 . 1 2 . 2 0 2 1   3 7 1 a 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 3 7 1 a < / A c c o u n t N u m b e r >  
         < R o u n d e d > f a l s e < / R o u n d e d >  
     < / T B L i n k >  
     < T B L i n k >  
         < V e r s i o n > 4 < / V e r s i o n >  
         < C o l u m n F i l t e r s / >  
         < D A L i n k I D > 4 3 b a 6 b f 9 - 4 f 3 5 - 4 f e 1 - b 5 6 9 - 8 e 5 c d 8 b d 6 0 f a < / D A L i n k I D >  
         < L i n k T y p e > 0 < / L i n k T y p e >  
         < P a r a m e t e r s / >  
         < I n c l u d e A l l I t e m s > f a l s e < / I n c l u d e A l l I t e m s >  
         < A c t i v e > t r u e < / A c t i v e >  
         < P r o t e c t e d L i n k > f a l s e < / P r o t e c t e d L i n k >  
         < N a m e > 2 8 1 0 1   T B   @   3 1 . 1 2 . 2 0 2 1   3 7 1 b 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 3 7 1 b < / A c c o u n t N u m b e r >  
         < R o u n d e d > f a l s e < / R o u n d e d >  
     < / T B L i n k >  
     < T B L i n k >  
         < V e r s i o n > 4 < / V e r s i o n >  
         < C o l u m n F i l t e r s / >  
         < D A L i n k I D > 9 3 9 e d 7 5 9 - a 9 7 9 - 4 d 2 d - 8 5 a 6 - 1 4 d 2 d e a 5 b f 5 a < / D A L i n k I D >  
         < L i n k T y p e > 0 < / L i n k T y p e >  
         < P a r a m e t e r s / >  
         < I n c l u d e A l l I t e m s > f a l s e < / I n c l u d e A l l I t e m s >  
         < A c t i v e > t r u e < / A c t i v e >  
         < P r o t e c t e d L i n k > f a l s e < / P r o t e c t e d L i n k >  
         < N a m e > 2 8 1 0 1   T B   @   3 1 . 1 2 . 2 0 2 1   3 7 2 a 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 3 7 2 a < / A c c o u n t N u m b e r >  
         < R o u n d e d > f a l s e < / R o u n d e d >  
     < / T B L i n k >  
     < T B L i n k >  
         < V e r s i o n > 4 < / V e r s i o n >  
         < C o l u m n F i l t e r s / >  
         < D A L i n k I D > f 0 b 2 7 6 8 a - 7 c e 6 - 4 c 6 9 - a 7 4 0 - 7 9 f 7 9 5 b 1 0 8 1 d < / D A L i n k I D >  
         < L i n k T y p e > 0 < / L i n k T y p e >  
         < P a r a m e t e r s / >  
         < I n c l u d e A l l I t e m s > f a l s e < / I n c l u d e A l l I t e m s >  
         < A c t i v e > t r u e < / A c t i v e >  
         < P r o t e c t e d L i n k > f a l s e < / P r o t e c t e d L i n k >  
         < N a m e > 2 8 1 0 1   T B   @   3 1 . 1 2 . 2 0 2 1   3 7 2 b 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 3 7 2 b < / A c c o u n t N u m b e r >  
         < R o u n d e d > f a l s e < / R o u n d e d >  
     < / T B L i n k >  
     < T B L i n k >  
         < V e r s i o n > 4 < / V e r s i o n >  
         < C o l u m n F i l t e r s / >  
         < D A L i n k I D > 6 2 9 1 3 8 d 6 - 0 1 0 c - 4 c 1 7 - 9 5 e 8 - b 0 a 4 d c 9 6 1 2 5 8 < / D A L i n k I D >  
         < L i n k T y p e > 0 < / L i n k T y p e >  
         < P a r a m e t e r s / >  
         < I n c l u d e A l l I t e m s > f a l s e < / I n c l u d e A l l I t e m s >  
         < A c t i v e > t r u e < / A c t i v e >  
         < P r o t e c t e d L i n k > f a l s e < / P r o t e c t e d L i n k >  
         < N a m e > 2 8 1 0 1   T B   @   3 1 . 1 2 . 2 0 2 1   3 7 3 a 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 3 7 3 a < / A c c o u n t N u m b e r >  
         < R o u n d e d > f a l s e < / R o u n d e d >  
     < / T B L i n k >  
     < T B L i n k >  
         < V e r s i o n > 4 < / V e r s i o n >  
         < C o l u m n F i l t e r s / >  
         < D A L i n k I D > c 2 4 f e 4 c 9 - f c e 6 - 4 5 a f - a 4 4 8 - 1 7 e 4 a a b 7 f b 7 8 < / D A L i n k I D >  
         < L i n k T y p e > 0 < / L i n k T y p e >  
         < P a r a m e t e r s / >  
         < I n c l u d e A l l I t e m s > f a l s e < / I n c l u d e A l l I t e m s >  
         < A c t i v e > t r u e < / A c t i v e >  
         < P r o t e c t e d L i n k > f a l s e < / P r o t e c t e d L i n k >  
         < N a m e > 2 8 1 0 1   T B   @   3 1 . 1 2 . 2 0 2 1   3 7 3 b 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 3 7 3 b < / A c c o u n t N u m b e r >  
         < R o u n d e d > f a l s e < / R o u n d e d >  
     < / T B L i n k >  
     < T B L i n k >  
         < V e r s i o n > 4 < / V e r s i o n >  
         < C o l u m n F i l t e r s / >  
         < D A L i n k I D > a e f 6 c 4 8 3 - 4 b 7 8 - 4 b 5 d - 9 5 0 7 - 3 6 8 5 b 0 3 4 6 2 f 0 < / D A L i n k I D >  
         < L i n k T y p e > 0 < / L i n k T y p e >  
         < P a r a m e t e r s / >  
         < I n c l u d e A l l I t e m s > f a l s e < / I n c l u d e A l l I t e m s >  
         < A c t i v e > t r u e < / A c t i v e >  
         < P r o t e c t e d L i n k > f a l s e < / P r o t e c t e d L i n k >  
         < N a m e > 2 8 1 0 1   T B   @   3 1 . 1 2 . 2 0 2 1   3 7 3 c 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 3 7 3 c < / A c c o u n t N u m b e r >  
         < R o u n d e d > f a l s e < / R o u n d e d >  
     < / T B L i n k >  
     < T B L i n k >  
         < V e r s i o n > 4 < / V e r s i o n >  
         < C o l u m n F i l t e r s / >  
         < D A L i n k I D > b 4 8 e a 9 2 f - a 3 d 2 - 4 a c b - b f 5 0 - 1 1 7 e 4 3 e c 7 6 6 6 < / D A L i n k I D >  
         < L i n k T y p e > 0 < / L i n k T y p e >  
         < P a r a m e t e r s / >  
         < I n c l u d e A l l I t e m s > f a l s e < / I n c l u d e A l l I t e m s >  
         < A c t i v e > t r u e < / A c t i v e >  
         < P r o t e c t e d L i n k > f a l s e < / P r o t e c t e d L i n k >  
         < N a m e > 2 8 1 0 1   T B   @   3 1 . 1 2 . 2 0 2 1   3 7 3 d 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 3 7 3 d < / A c c o u n t N u m b e r >  
         < R o u n d e d > f a l s e < / R o u n d e d >  
     < / T B L i n k >  
     < T B L i n k >  
         < V e r s i o n > 4 < / V e r s i o n >  
         < C o l u m n F i l t e r s / >  
         < D A L i n k I D > 0 9 1 9 8 e f d - 6 a c d - 4 d c 4 - 8 2 5 9 - 0 f b 8 d 5 4 3 7 6 5 c < / D A L i n k I D >  
         < L i n k T y p e > 0 < / L i n k T y p e >  
         < P a r a m e t e r s / >  
         < I n c l u d e A l l I t e m s > f a l s e < / I n c l u d e A l l I t e m s >  
         < A c t i v e > t r u e < / A c t i v e >  
         < P r o t e c t e d L i n k > f a l s e < / P r o t e c t e d L i n k >  
         < N a m e > 2 8 1 0 1   T B   @   3 1 . 1 2 . 2 0 2 1   3 7 4 a 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 3 7 4 a < / A c c o u n t N u m b e r >  
         < R o u n d e d > f a l s e < / R o u n d e d >  
     < / T B L i n k >  
     < T B L i n k >  
         < V e r s i o n > 4 < / V e r s i o n >  
         < C o l u m n F i l t e r s / >  
         < D A L i n k I D > 8 6 d a 5 3 5 f - c 0 a 1 - 4 b e a - b 8 e 8 - 8 8 4 8 0 3 0 f c b 8 2 < / D A L i n k I D >  
         < L i n k T y p e > 0 < / L i n k T y p e >  
         < P a r a m e t e r s / >  
         < I n c l u d e A l l I t e m s > f a l s e < / I n c l u d e A l l I t e m s >  
         < A c t i v e > t r u e < / A c t i v e >  
         < P r o t e c t e d L i n k > f a l s e < / P r o t e c t e d L i n k >  
         < N a m e > 2 8 1 0 1   T B   @   3 1 . 1 2 . 2 0 2 1   3 7 4 b 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 3 7 4 b < / A c c o u n t N u m b e r >  
         < R o u n d e d > f a l s e < / R o u n d e d >  
     < / T B L i n k >  
     < T B L i n k >  
         < V e r s i o n > 4 < / V e r s i o n >  
         < C o l u m n F i l t e r s / >  
         < D A L i n k I D > 2 b 5 b c 2 1 1 - c 5 e 5 - 4 4 a 8 - 9 b b a - e 6 c f d b 2 6 5 c 8 b < / D A L i n k I D >  
         < L i n k T y p e > 0 < / L i n k T y p e >  
         < P a r a m e t e r s / >  
         < I n c l u d e A l l I t e m s > f a l s e < / I n c l u d e A l l I t e m s >  
         < A c t i v e > t r u e < / A c t i v e >  
         < P r o t e c t e d L i n k > f a l s e < / P r o t e c t e d L i n k >  
         < N a m e > 2 8 1 0 1   T B   @   3 1 . 1 2 . 2 0 2 1   3 7 5 a 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 3 7 5 a < / A c c o u n t N u m b e r >  
         < R o u n d e d > f a l s e < / R o u n d e d >  
     < / T B L i n k >  
     < T B L i n k >  
         < V e r s i o n > 4 < / V e r s i o n >  
         < C o l u m n F i l t e r s / >  
         < D A L i n k I D > 0 7 6 d e f 4 8 - e 0 c c - 4 d 6 f - b f c a - c 0 b 1 f e 0 9 e 8 9 d < / D A L i n k I D >  
         < L i n k T y p e > 0 < / L i n k T y p e >  
         < P a r a m e t e r s / >  
         < I n c l u d e A l l I t e m s > f a l s e < / I n c l u d e A l l I t e m s >  
         < A c t i v e > t r u e < / A c t i v e >  
         < P r o t e c t e d L i n k > f a l s e < / P r o t e c t e d L i n k >  
         < N a m e > 2 8 1 0 1   T B   @   3 1 . 1 2 . 2 0 2 1   3 7 5 b 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 3 7 5 b < / A c c o u n t N u m b e r >  
         < R o u n d e d > f a l s e < / R o u n d e d >  
     < / T B L i n k >  
     < T B L i n k >  
         < V e r s i o n > 4 < / V e r s i o n >  
         < C o l u m n F i l t e r s / >  
         < D A L i n k I D > f d 1 2 e 6 8 9 - 2 4 7 d - 4 f c f - 9 5 c 4 - 7 5 1 3 9 e 4 1 e 9 7 a < / D A L i n k I D >  
         < L i n k T y p e > 0 < / L i n k T y p e >  
         < P a r a m e t e r s / >  
         < I n c l u d e A l l I t e m s > f a l s e < / I n c l u d e A l l I t e m s >  
         < A c t i v e > t r u e < / A c t i v e >  
         < P r o t e c t e d L i n k > f a l s e < / P r o t e c t e d L i n k >  
         < N a m e > 2 8 1 0 1   T B   @   3 1 . 1 2 . 2 0 2 1   3 7 6 a 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 3 7 6 a < / A c c o u n t N u m b e r >  
         < R o u n d e d > f a l s e < / R o u n d e d >  
     < / T B L i n k >  
     < T B L i n k >  
         < V e r s i o n > 4 < / V e r s i o n >  
         < C o l u m n F i l t e r s / >  
         < D A L i n k I D > 0 a 5 6 9 3 5 3 - f 6 3 5 - 4 6 e 9 - b 1 6 8 - 7 1 8 8 b 6 7 f 5 6 0 2 < / D A L i n k I D >  
         < L i n k T y p e > 0 < / L i n k T y p e >  
         < P a r a m e t e r s / >  
         < I n c l u d e A l l I t e m s > f a l s e < / I n c l u d e A l l I t e m s >  
         < A c t i v e > t r u e < / A c t i v e >  
         < P r o t e c t e d L i n k > f a l s e < / P r o t e c t e d L i n k >  
         < N a m e > 2 8 1 0 1   T B   @   3 1 . 1 2 . 2 0 2 1   3 7 6 b 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 3 7 6 b < / A c c o u n t N u m b e r >  
         < R o u n d e d > f a l s e < / R o u n d e d >  
     < / T B L i n k >  
     < T B L i n k >  
         < V e r s i o n > 4 < / V e r s i o n >  
         < C o l u m n F i l t e r s / >  
         < D A L i n k I D > 6 5 5 4 3 0 a 8 - 6 5 4 8 - 4 1 f f - a e 5 d - 1 2 1 9 6 5 d a 8 7 8 b < / D A L i n k I D >  
         < L i n k T y p e > 0 < / L i n k T y p e >  
         < P a r a m e t e r s / >  
         < I n c l u d e A l l I t e m s > f a l s e < / I n c l u d e A l l I t e m s >  
         < A c t i v e > t r u e < / A c t i v e >  
         < P r o t e c t e d L i n k > f a l s e < / P r o t e c t e d L i n k >  
         < N a m e > 2 8 1 0 1   T B   @   3 1 . 1 2 . 2 0 2 1   3 7 7 a 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 3 7 7 a < / A c c o u n t N u m b e r >  
         < R o u n d e d > f a l s e < / R o u n d e d >  
     < / T B L i n k >  
     < T B L i n k >  
         < V e r s i o n > 4 < / V e r s i o n >  
         < C o l u m n F i l t e r s / >  
         < D A L i n k I D > 7 3 d 8 6 a 3 6 - 9 8 d 4 - 4 0 6 a - b a 2 7 - 3 f 0 4 0 d b 7 0 b c f < / D A L i n k I D >  
         < L i n k T y p e > 0 < / L i n k T y p e >  
         < P a r a m e t e r s / >  
         < I n c l u d e A l l I t e m s > f a l s e < / I n c l u d e A l l I t e m s >  
         < A c t i v e > t r u e < / A c t i v e >  
         < P r o t e c t e d L i n k > f a l s e < / P r o t e c t e d L i n k >  
         < N a m e > 2 8 1 0 1   T B   @   3 1 . 1 2 . 2 0 2 1   3 7 7 b 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 3 7 7 b < / A c c o u n t N u m b e r >  
         < R o u n d e d > f a l s e < / R o u n d e d >  
     < / T B L i n k >  
     < T B L i n k >  
         < V e r s i o n > 4 < / V e r s i o n >  
         < C o l u m n F i l t e r s / >  
         < D A L i n k I D > f e b 1 3 7 5 a - 4 d d 9 - 4 e 8 4 - a f 6 b - 4 2 e 3 b 0 6 f 9 e b c < / D A L i n k I D >  
         < L i n k T y p e > 0 < / L i n k T y p e >  
         < P a r a m e t e r s / >  
         < I n c l u d e A l l I t e m s > f a l s e < / I n c l u d e A l l I t e m s >  
         < A c t i v e > t r u e < / A c t i v e >  
         < P r o t e c t e d L i n k > f a l s e < / P r o t e c t e d L i n k >  
         < N a m e > 2 8 1 0 1   T B   @   3 1 . 1 2 . 2 0 2 1   3 7 8 a 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 3 7 8 a < / A c c o u n t N u m b e r >  
         < R o u n d e d > f a l s e < / R o u n d e d >  
     < / T B L i n k >  
     < T B L i n k >  
         < V e r s i o n > 4 < / V e r s i o n >  
         < C o l u m n F i l t e r s / >  
         < D A L i n k I D > 3 e f 7 f 8 5 b - 9 8 b 4 - 4 d 6 8 - 9 a 6 f - f d 3 0 e 9 a 6 4 c b a < / D A L i n k I D >  
         < L i n k T y p e > 0 < / L i n k T y p e >  
         < P a r a m e t e r s / >  
         < I n c l u d e A l l I t e m s > f a l s e < / I n c l u d e A l l I t e m s >  
         < A c t i v e > t r u e < / A c t i v e >  
         < P r o t e c t e d L i n k > f a l s e < / P r o t e c t e d L i n k >  
         < N a m e > 2 8 1 0 1   T B   @   3 1 . 1 2 . 2 0 2 1   3 7 8 b   F i n a l < / N a m e >  
         < E n t i t y E n u m > 9 < / E n t i t y E n u m >  
         < I t e m O r d e r L i s t / >  
         < S e l e c t e d I t e m L i s t / >  
         < S e l e c t e d C o l u m n L i s t / >  
         < H a s V a l u e > t r u e < / H a s V a l u e >  
         < T B C h a r t I D > 2 2 1 3 5 8 7 4 8 5 7 0 0 0 0 0 6 9 5 < / T B C h a r t I D >  
         < C o n s o l i d a t e d C o m p a n y I D   x s i : n i l = " t r u e " / >  
         < T B D o c u m e n t I D > 2 2 1 3 5 8 7 4 8 5 7 0 0 0 0 0 0 0 5 < / T B D o c u m e n t I D >  
         < N u m e r i c V a l u e > 6 2 9 9 9 . 0 0 0 0 < / N u m e r i c V a l u e >  
         < V a l u e > 6 2 9 9 9 , 0 0 0 0 < / V a l u e >  
         < C h a r t T y p e > c t D e t a i l < / C h a r t T y p e >  
         < R e f e r e n c e > 2 8 1 0 1 < / R e f e r e n c e >  
         < T B D o c N a m e > T B   @   3 1 . 1 2 . 2 0 2 1 < / T B D o c N a m e >  
         < T B C h a r t N a m e > D e t a i l < / T B C h a r t N a m e >  
         < C o l u m n N a m e > F i n a l B a l a n c e < / C o l u m n N a m e >  
         < U s e r F r i e n d l y C o l u m n N a m e > F i n a l < / U s e r F r i e n d l y C o l u m n N a m e >  
         < A c c o u n t N u m b e r > 3 7 8 b < / A c c o u n t N u m b e r >  
         < R o u n d e d > f a l s e < / R o u n d e d >  
     < / T B L i n k >  
     < T B L i n k >  
         < V e r s i o n > 4 < / V e r s i o n >  
         < C o l u m n F i l t e r s / >  
         < D A L i n k I D > 0 d 6 3 0 1 4 d - 0 e 7 0 - 4 5 9 0 - a 4 e 6 - 1 1 d 9 c 7 8 6 2 3 9 2 < / D A L i n k I D >  
         < L i n k T y p e > 0 < / L i n k T y p e >  
         < P a r a m e t e r s / >  
         < I n c l u d e A l l I t e m s > f a l s e < / I n c l u d e A l l I t e m s >  
         < A c t i v e > t r u e < / A c t i v e >  
         < P r o t e c t e d L i n k > f a l s e < / P r o t e c t e d L i n k >  
         < N a m e > 2 8 1 0 1   T B   @   3 1 . 1 2 . 2 0 2 1   3 7 9 x   F i n a l < / N a m e >  
         < E n t i t y E n u m > 9 < / E n t i t y E n u m >  
         < I t e m O r d e r L i s t / >  
         < S e l e c t e d I t e m L i s t / >  
         < S e l e c t e d C o l u m n L i s t / >  
         < H a s V a l u e > t r u e < / H a s V a l u e >  
         < T B C h a r t I D > 2 2 1 3 5 8 7 4 8 5 7 0 0 0 0 0 6 9 5 < / T B C h a r t I D >  
         < C o n s o l i d a t e d C o m p a n y I D   x s i : n i l = " t r u e " / >  
         < T B D o c u m e n t I D > 2 2 1 3 5 8 7 4 8 5 7 0 0 0 0 0 0 0 5 < / T B D o c u m e n t I D >  
         < N u m e r i c V a l u e > - 1 7 9 0 7 . 0 0 0 0 < / N u m e r i c V a l u e >  
         < V a l u e > - 1 7 9 0 7 , 0 0 0 0 < / V a l u e >  
         < C h a r t T y p e > c t D e t a i l < / C h a r t T y p e >  
         < R e f e r e n c e > 2 8 1 0 1 < / R e f e r e n c e >  
         < T B D o c N a m e > T B   @   3 1 . 1 2 . 2 0 2 1 < / T B D o c N a m e >  
         < T B C h a r t N a m e > D e t a i l < / T B C h a r t N a m e >  
         < C o l u m n N a m e > F i n a l B a l a n c e < / C o l u m n N a m e >  
         < U s e r F r i e n d l y C o l u m n N a m e > F i n a l < / U s e r F r i e n d l y C o l u m n N a m e >  
         < A c c o u n t N u m b e r > 3 7 9 x < / A c c o u n t N u m b e r >  
         < R o u n d e d > f a l s e < / R o u n d e d >  
     < / T B L i n k >  
     < T B L i n k >  
         < V e r s i o n > 4 < / V e r s i o n >  
         < C o l u m n F i l t e r s / >  
         < D A L i n k I D > f 6 9 3 1 1 9 2 - 9 9 2 f - 4 2 1 4 - 9 3 3 9 - 0 c 1 6 c b a a d 4 9 a < / D A L i n k I D >  
         < L i n k T y p e > 0 < / L i n k T y p e >  
         < P a r a m e t e r s / >  
         < I n c l u d e A l l I t e m s > f a l s e < / I n c l u d e A l l I t e m s >  
         < A c t i v e > t r u e < / A c t i v e >  
         < P r o t e c t e d L i n k > f a l s e < / P r o t e c t e d L i n k >  
         < N a m e > 2 8 1 0 1   T B   @   3 1 . 1 2 . 2 0 2 1   3 8 1 a 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 3 8 1 a < / A c c o u n t N u m b e r >  
         < R o u n d e d > f a l s e < / R o u n d e d >  
     < / T B L i n k >  
     < T B L i n k >  
         < V e r s i o n > 4 < / V e r s i o n >  
         < C o l u m n F i l t e r s / >  
         < D A L i n k I D > 5 9 1 a a 6 2 2 - f b 7 7 - 4 f 0 d - b 0 6 0 - f 2 9 1 f b d 1 f e 8 1 < / D A L i n k I D >  
         < L i n k T y p e > 0 < / L i n k T y p e >  
         < P a r a m e t e r s / >  
         < I n c l u d e A l l I t e m s > f a l s e < / I n c l u d e A l l I t e m s >  
         < A c t i v e > t r u e < / A c t i v e >  
         < P r o t e c t e d L i n k > f a l s e < / P r o t e c t e d L i n k >  
         < N a m e > 2 8 1 0 1   T B   @   3 1 . 1 2 . 2 0 2 1   3 8 1 b   F i n a l < / N a m e >  
         < E n t i t y E n u m > 9 < / E n t i t y E n u m >  
         < I t e m O r d e r L i s t / >  
         < S e l e c t e d I t e m L i s t / >  
         < S e l e c t e d C o l u m n L i s t / >  
         < H a s V a l u e > t r u e < / H a s V a l u e >  
         < T B C h a r t I D > 2 2 1 3 5 8 7 4 8 5 7 0 0 0 0 0 6 9 5 < / T B C h a r t I D >  
         < C o n s o l i d a t e d C o m p a n y I D   x s i : n i l = " t r u e " / >  
         < T B D o c u m e n t I D > 2 2 1 3 5 8 7 4 8 5 7 0 0 0 0 0 0 0 5 < / T B D o c u m e n t I D >  
         < N u m e r i c V a l u e > 9 4 5 6 . 0 0 0 0 < / N u m e r i c V a l u e >  
         < V a l u e > 9 4 5 6 , 0 0 0 0 < / V a l u e >  
         < C h a r t T y p e > c t D e t a i l < / C h a r t T y p e >  
         < R e f e r e n c e > 2 8 1 0 1 < / R e f e r e n c e >  
         < T B D o c N a m e > T B   @   3 1 . 1 2 . 2 0 2 1 < / T B D o c N a m e >  
         < T B C h a r t N a m e > D e t a i l < / T B C h a r t N a m e >  
         < C o l u m n N a m e > F i n a l B a l a n c e < / C o l u m n N a m e >  
         < U s e r F r i e n d l y C o l u m n N a m e > F i n a l < / U s e r F r i e n d l y C o l u m n N a m e >  
         < A c c o u n t N u m b e r > 3 8 1 b < / A c c o u n t N u m b e r >  
         < R o u n d e d > f a l s e < / R o u n d e d >  
     < / T B L i n k >  
     < T B L i n k >  
         < V e r s i o n > 4 < / V e r s i o n >  
         < C o l u m n F i l t e r s / >  
         < D A L i n k I D > f 9 a a 5 c b c - f 4 6 8 - 4 3 a a - b 7 7 6 - 8 9 a c 6 9 6 4 4 3 8 0 < / D A L i n k I D >  
         < L i n k T y p e > 0 < / L i n k T y p e >  
         < P a r a m e t e r s / >  
         < I n c l u d e A l l I t e m s > f a l s e < / I n c l u d e A l l I t e m s >  
         < A c t i v e > t r u e < / A c t i v e >  
         < P r o t e c t e d L i n k > f a l s e < / P r o t e c t e d L i n k >  
         < N a m e > 2 8 1 0 1   T B   @   3 1 . 1 2 . 2 0 2 1   3 8 2 a 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 3 8 2 a < / A c c o u n t N u m b e r >  
         < R o u n d e d > f a l s e < / R o u n d e d >  
     < / T B L i n k >  
     < T B L i n k >  
         < V e r s i o n > 4 < / V e r s i o n >  
         < C o l u m n F i l t e r s / >  
         < D A L i n k I D > f f 9 7 6 b 0 c - 7 b 4 7 - 4 a 0 f - 9 6 f 3 - 1 1 f 2 a c 4 7 4 2 e 9 < / D A L i n k I D >  
         < L i n k T y p e > 0 < / L i n k T y p e >  
         < P a r a m e t e r s / >  
         < I n c l u d e A l l I t e m s > f a l s e < / I n c l u d e A l l I t e m s >  
         < A c t i v e > t r u e < / A c t i v e >  
         < P r o t e c t e d L i n k > f a l s e < / P r o t e c t e d L i n k >  
         < N a m e > 2 8 1 0 1   T B   @   3 1 . 1 2 . 2 0 2 1   3 8 2 b 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 3 8 2 b < / A c c o u n t N u m b e r >  
         < R o u n d e d > f a l s e < / R o u n d e d >  
     < / T B L i n k >  
     < T B L i n k >  
         < V e r s i o n > 4 < / V e r s i o n >  
         < C o l u m n F i l t e r s / >  
         < D A L i n k I D > 0 4 1 c 4 1 b b - d 5 c 5 - 4 0 4 3 - 9 8 8 b - 2 4 a 2 f 2 7 8 7 d a c < / D A L i n k I D >  
         < L i n k T y p e > 0 < / L i n k T y p e >  
         < P a r a m e t e r s / >  
         < I n c l u d e A l l I t e m s > f a l s e < / I n c l u d e A l l I t e m s >  
         < A c t i v e > t r u e < / A c t i v e >  
         < P r o t e c t e d L i n k > f a l s e < / P r o t e c t e d L i n k >  
         < N a m e > 2 8 1 0 1   T B   @   3 1 . 1 2 . 2 0 2 1   3 8 3 a 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 3 8 3 a < / A c c o u n t N u m b e r >  
         < R o u n d e d > f a l s e < / R o u n d e d >  
     < / T B L i n k >  
     < T B L i n k >  
         < V e r s i o n > 4 < / V e r s i o n >  
         < C o l u m n F i l t e r s / >  
         < D A L i n k I D > 2 3 9 b 0 9 5 8 - d b b 1 - 4 5 1 1 - 8 b e 4 - 4 a c f f c 9 2 8 8 c 0 < / D A L i n k I D >  
         < L i n k T y p e > 0 < / L i n k T y p e >  
         < P a r a m e t e r s / >  
         < I n c l u d e A l l I t e m s > f a l s e < / I n c l u d e A l l I t e m s >  
         < A c t i v e > t r u e < / A c t i v e >  
         < P r o t e c t e d L i n k > f a l s e < / P r o t e c t e d L i n k >  
         < N a m e > 2 8 1 0 1   T B   @   3 1 . 1 2 . 2 0 2 1   3 8 3 b 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 3 8 3 b < / A c c o u n t N u m b e r >  
         < R o u n d e d > f a l s e < / R o u n d e d >  
     < / T B L i n k >  
     < T B L i n k >  
         < V e r s i o n > 4 < / V e r s i o n >  
         < C o l u m n F i l t e r s / >  
         < D A L i n k I D > 2 7 1 0 8 8 a 3 - 3 3 1 5 - 4 d 6 a - 8 3 5 8 - 1 0 7 f 6 2 8 c 6 2 f 9 < / D A L i n k I D >  
         < L i n k T y p e > 0 < / L i n k T y p e >  
         < P a r a m e t e r s / >  
         < I n c l u d e A l l I t e m s > f a l s e < / I n c l u d e A l l I t e m s >  
         < A c t i v e > t r u e < / A c t i v e >  
         < P r o t e c t e d L i n k > f a l s e < / P r o t e c t e d L i n k >  
         < N a m e > 2 8 1 0 1   T B   @   3 1 . 1 2 . 2 0 2 1   3 8 4 a 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 3 8 4 a < / A c c o u n t N u m b e r >  
         < R o u n d e d > f a l s e < / R o u n d e d >  
     < / T B L i n k >  
     < T B L i n k >  
         < V e r s i o n > 4 < / V e r s i o n >  
         < C o l u m n F i l t e r s / >  
         < D A L i n k I D > 2 b f a 3 d c c - 8 9 f 6 - 4 d 4 6 - b b e 6 - d 3 9 1 5 9 4 3 6 c 6 f < / D A L i n k I D >  
         < L i n k T y p e > 0 < / L i n k T y p e >  
         < P a r a m e t e r s / >  
         < I n c l u d e A l l I t e m s > f a l s e < / I n c l u d e A l l I t e m s >  
         < A c t i v e > t r u e < / A c t i v e >  
         < P r o t e c t e d L i n k > f a l s e < / P r o t e c t e d L i n k >  
         < N a m e > 2 8 1 0 1   T B   @   3 1 . 1 2 . 2 0 2 1   3 8 4 b   F i n a l < / N a m e >  
         < E n t i t y E n u m > 9 < / E n t i t y E n u m >  
         < I t e m O r d e r L i s t / >  
         < S e l e c t e d I t e m L i s t / >  
         < S e l e c t e d C o l u m n L i s t / >  
         < H a s V a l u e > t r u e < / H a s V a l u e >  
         < T B C h a r t I D > 2 2 1 3 5 8 7 4 8 5 7 0 0 0 0 0 6 9 5 < / T B C h a r t I D >  
         < C o n s o l i d a t e d C o m p a n y I D   x s i : n i l = " t r u e " / >  
         < T B D o c u m e n t I D > 2 2 1 3 5 8 7 4 8 5 7 0 0 0 0 0 0 0 5 < / T B D o c u m e n t I D >  
         < N u m e r i c V a l u e > 3 4 7 8 5 . 0 0 0 0 < / N u m e r i c V a l u e >  
         < V a l u e > 3 4 7 8 5 , 0 0 0 0 < / V a l u e >  
         < C h a r t T y p e > c t D e t a i l < / C h a r t T y p e >  
         < R e f e r e n c e > 2 8 1 0 1 < / R e f e r e n c e >  
         < T B D o c N a m e > T B   @   3 1 . 1 2 . 2 0 2 1 < / T B D o c N a m e >  
         < T B C h a r t N a m e > D e t a i l < / T B C h a r t N a m e >  
         < C o l u m n N a m e > F i n a l B a l a n c e < / C o l u m n N a m e >  
         < U s e r F r i e n d l y C o l u m n N a m e > F i n a l < / U s e r F r i e n d l y C o l u m n N a m e >  
         < A c c o u n t N u m b e r > 3 8 4 b < / A c c o u n t N u m b e r >  
         < R o u n d e d > f a l s e < / R o u n d e d >  
     < / T B L i n k >  
     < T B L i n k >  
         < V e r s i o n > 4 < / V e r s i o n >  
         < C o l u m n F i l t e r s / >  
         < D A L i n k I D > 6 7 8 8 b a e e - 6 b 5 4 - 4 6 4 5 - 9 e f 1 - 7 5 a f b c d 6 4 6 5 9 < / D A L i n k I D >  
         < L i n k T y p e > 0 < / L i n k T y p e >  
         < P a r a m e t e r s / >  
         < I n c l u d e A l l I t e m s > f a l s e < / I n c l u d e A l l I t e m s >  
         < A c t i v e > t r u e < / A c t i v e >  
         < P r o t e c t e d L i n k > f a l s e < / P r o t e c t e d L i n k >  
         < N a m e > 2 8 1 0 1   T B   @   3 1 . 1 2 . 2 0 2 1   3 8 5 a 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 3 8 5 a < / A c c o u n t N u m b e r >  
         < R o u n d e d > f a l s e < / R o u n d e d >  
     < / T B L i n k >  
     < T B L i n k >  
         < V e r s i o n > 4 < / V e r s i o n >  
         < C o l u m n F i l t e r s / >  
         < D A L i n k I D > 6 7 9 a f 1 f b - 4 7 5 e - 4 7 1 0 - b a b b - 2 b 5 0 b 7 9 b 4 3 1 b < / D A L i n k I D >  
         < L i n k T y p e > 0 < / L i n k T y p e >  
         < P a r a m e t e r s / >  
         < I n c l u d e A l l I t e m s > f a l s e < / I n c l u d e A l l I t e m s >  
         < A c t i v e > t r u e < / A c t i v e >  
         < P r o t e c t e d L i n k > f a l s e < / P r o t e c t e d L i n k >  
         < N a m e > 2 8 1 0 1   T B   @   3 1 . 1 2 . 2 0 2 1   3 8 5 b   F i n a l < / N a m e >  
         < E n t i t y E n u m > 9 < / E n t i t y E n u m >  
         < I t e m O r d e r L i s t / >  
         < S e l e c t e d I t e m L i s t / >  
         < S e l e c t e d C o l u m n L i s t / >  
         < H a s V a l u e > t r u e < / H a s V a l u e >  
         < T B C h a r t I D > 2 2 1 3 5 8 7 4 8 5 7 0 0 0 0 0 6 9 5 < / T B C h a r t I D >  
         < C o n s o l i d a t e d C o m p a n y I D   x s i : n i l = " t r u e " / >  
         < T B D o c u m e n t I D > 2 2 1 3 5 8 7 4 8 5 7 0 0 0 0 0 0 0 5 < / T B D o c u m e n t I D >  
         < N u m e r i c V a l u e > 1 0 7 5 7 5 . 0 0 0 0 < / N u m e r i c V a l u e >  
         < V a l u e > 1 0 7 5 7 5 , 0 0 0 0 < / V a l u e >  
         < C h a r t T y p e > c t D e t a i l < / C h a r t T y p e >  
         < R e f e r e n c e > 2 8 1 0 1 < / R e f e r e n c e >  
         < T B D o c N a m e > T B   @   3 1 . 1 2 . 2 0 2 1 < / T B D o c N a m e >  
         < T B C h a r t N a m e > D e t a i l < / T B C h a r t N a m e >  
         < C o l u m n N a m e > F i n a l B a l a n c e < / C o l u m n N a m e >  
         < U s e r F r i e n d l y C o l u m n N a m e > F i n a l < / U s e r F r i e n d l y C o l u m n N a m e >  
         < A c c o u n t N u m b e r > 3 8 5 b < / A c c o u n t N u m b e r >  
         < R o u n d e d > f a l s e < / R o u n d e d >  
     < / T B L i n k >  
     < T B L i n k >  
         < V e r s i o n > 4 < / V e r s i o n >  
         < C o l u m n F i l t e r s / >  
         < D A L i n k I D > e 2 0 5 7 d 8 4 - 1 d 9 3 - 4 d f 3 - a 0 d 9 - 5 9 4 3 d e 1 5 7 7 f 5 < / D A L i n k I D >  
         < L i n k T y p e > 0 < / L i n k T y p e >  
         < P a r a m e t e r s / >  
         < I n c l u d e A l l I t e m s > f a l s e < / I n c l u d e A l l I t e m s >  
         < A c t i v e > t r u e < / A c t i v e >  
         < P r o t e c t e d L i n k > f a l s e < / P r o t e c t e d L i n k >  
         < N a m e > 2 8 1 0 1   T B   @   3 1 . 1 2 . 2 0 2 1   3 9 1 a 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 3 9 1 a < / A c c o u n t N u m b e r >  
         < R o u n d e d > f a l s e < / R o u n d e d >  
     < / T B L i n k >  
     < T B L i n k >  
         < V e r s i o n > 4 < / V e r s i o n >  
         < C o l u m n F i l t e r s / >  
         < D A L i n k I D > 1 6 9 4 1 c 1 6 - 9 b 6 d - 4 b 3 f - a 4 4 f - 2 3 9 8 e 7 4 2 8 d 0 6 < / D A L i n k I D >  
         < L i n k T y p e > 0 < / L i n k T y p e >  
         < P a r a m e t e r s / >  
         < I n c l u d e A l l I t e m s > f a l s e < / I n c l u d e A l l I t e m s >  
         < A c t i v e > t r u e < / A c t i v e >  
         < P r o t e c t e d L i n k > f a l s e < / P r o t e c t e d L i n k >  
         < N a m e > 2 8 1 0 1   T B   @   3 1 . 1 2 . 2 0 2 1   3 9 1 b 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 3 9 1 b < / A c c o u n t N u m b e r >  
         < R o u n d e d > f a l s e < / R o u n d e d >  
     < / T B L i n k >  
     < T B L i n k >  
         < V e r s i o n > 4 < / V e r s i o n >  
         < C o l u m n F i l t e r s / >  
         < D A L i n k I D > 0 1 a 2 9 f d 9 - 2 d e 4 - 4 4 d e - a 3 0 d - 8 f 2 f 3 5 8 9 d 1 d 7 < / D A L i n k I D >  
         < L i n k T y p e > 0 < / L i n k T y p e >  
         < P a r a m e t e r s / >  
         < I n c l u d e A l l I t e m s > f a l s e < / I n c l u d e A l l I t e m s >  
         < A c t i v e > t r u e < / A c t i v e >  
         < P r o t e c t e d L i n k > f a l s e < / P r o t e c t e d L i n k >  
         < N a m e > 2 8 1 0 1   T B   @   3 1 . 1 2 . 2 0 2 1   3 9 1 c 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 3 9 1 c < / A c c o u n t N u m b e r >  
         < R o u n d e d > f a l s e < / R o u n d e d >  
     < / T B L i n k >  
     < T B L i n k >  
         < V e r s i o n > 4 < / V e r s i o n >  
         < C o l u m n F i l t e r s / >  
         < D A L i n k I D > e 9 b 2 6 f 3 6 - 5 0 9 1 - 4 8 6 b - 8 3 b 5 - 3 d a 8 4 1 5 6 4 b c e < / D A L i n k I D >  
         < L i n k T y p e > 0 < / L i n k T y p e >  
         < P a r a m e t e r s / >  
         < I n c l u d e A l l I t e m s > f a l s e < / I n c l u d e A l l I t e m s >  
         < A c t i v e > t r u e < / A c t i v e >  
         < P r o t e c t e d L i n k > f a l s e < / P r o t e c t e d L i n k >  
         < N a m e > 2 8 1 0 1   T B   @   3 1 . 1 2 . 2 0 2 1   3 9 1 d 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 3 9 1 d < / A c c o u n t N u m b e r >  
         < R o u n d e d > f a l s e < / R o u n d e d >  
     < / T B L i n k >  
     < T B L i n k >  
         < V e r s i o n > 4 < / V e r s i o n >  
         < C o l u m n F i l t e r s / >  
         < D A L i n k I D > 9 0 d 5 9 5 1 b - 1 5 1 7 - 4 d 6 a - 9 f 7 1 - 6 3 6 4 1 9 b 6 8 b b 4 < / D A L i n k I D >  
         < L i n k T y p e > 0 < / L i n k T y p e >  
         < P a r a m e t e r s / >  
         < I n c l u d e A l l I t e m s > f a l s e < / I n c l u d e A l l I t e m s >  
         < A c t i v e > t r u e < / A c t i v e >  
         < P r o t e c t e d L i n k > f a l s e < / P r o t e c t e d L i n k >  
         < N a m e > 2 8 1 0 1   T B   @   3 1 . 1 2 . 2 0 2 1   3 9 1 e 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 3 9 1 e < / A c c o u n t N u m b e r >  
         < R o u n d e d > f a l s e < / R o u n d e d >  
     < / T B L i n k >  
     < T B L i n k >  
         < V e r s i o n > 4 < / V e r s i o n >  
         < C o l u m n F i l t e r s / >  
         < D A L i n k I D > d 2 0 c 3 0 0 b - e 3 8 d - 4 4 e c - a 7 a 3 - 7 5 3 a 0 b 0 1 e 1 2 b < / D A L i n k I D >  
         < L i n k T y p e > 0 < / L i n k T y p e >  
         < P a r a m e t e r s / >  
         < I n c l u d e A l l I t e m s > f a l s e < / I n c l u d e A l l I t e m s >  
         < A c t i v e > t r u e < / A c t i v e >  
         < P r o t e c t e d L i n k > f a l s e < / P r o t e c t e d L i n k >  
         < N a m e > 2 8 1 0 1   T B   @   3 1 . 1 2 . 2 0 2 1   3 9 1 f 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 3 9 1 f < / A c c o u n t N u m b e r >  
         < R o u n d e d > f a l s e < / R o u n d e d >  
     < / T B L i n k >  
     < T B L i n k >  
         < V e r s i o n > 4 < / V e r s i o n >  
         < C o l u m n F i l t e r s / >  
         < D A L i n k I D > d 7 e 9 a 8 9 6 - 7 a 8 d - 4 d a 8 - 9 c 8 7 - 5 c 3 5 e 6 a 2 b 3 d 7 < / D A L i n k I D >  
         < L i n k T y p e > 0 < / L i n k T y p e >  
         < P a r a m e t e r s / >  
         < I n c l u d e A l l I t e m s > f a l s e < / I n c l u d e A l l I t e m s >  
         < A c t i v e > t r u e < / A c t i v e >  
         < P r o t e c t e d L i n k > f a l s e < / P r o t e c t e d L i n k >  
         < N a m e > 2 8 1 0 1   T B   @   3 1 . 1 2 . 2 0 2 1   3 9 1 g 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 3 9 1 g < / A c c o u n t N u m b e r >  
         < R o u n d e d > f a l s e < / R o u n d e d >  
     < / T B L i n k >  
     < T B L i n k >  
         < V e r s i o n > 4 < / V e r s i o n >  
         < C o l u m n F i l t e r s / >  
         < D A L i n k I D > 4 0 5 2 9 3 9 3 - c b 2 9 - 4 2 6 7 - 8 9 e d - a 6 5 7 d f 0 a 0 f a 5 < / D A L i n k I D >  
         < L i n k T y p e > 0 < / L i n k T y p e >  
         < P a r a m e t e r s / >  
         < I n c l u d e A l l I t e m s > f a l s e < / I n c l u d e A l l I t e m s >  
         < A c t i v e > t r u e < / A c t i v e >  
         < P r o t e c t e d L i n k > f a l s e < / P r o t e c t e d L i n k >  
         < N a m e > 2 8 1 0 1   T B   @   3 1 . 1 2 . 2 0 2 1   3 9 1 h 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 3 9 1 h < / A c c o u n t N u m b e r >  
         < R o u n d e d > f a l s e < / R o u n d e d >  
     < / T B L i n k >  
     < T B L i n k >  
         < V e r s i o n > 4 < / V e r s i o n >  
         < C o l u m n F i l t e r s / >  
         < D A L i n k I D > c 5 7 3 f a e e - b 9 6 b - 4 b 9 a - a 2 0 7 - 9 0 f c 0 1 e 0 2 3 a 0 < / D A L i n k I D >  
         < L i n k T y p e > 0 < / L i n k T y p e >  
         < P a r a m e t e r s / >  
         < I n c l u d e A l l I t e m s > f a l s e < / I n c l u d e A l l I t e m s >  
         < A c t i v e > t r u e < / A c t i v e >  
         < P r o t e c t e d L i n k > f a l s e < / P r o t e c t e d L i n k >  
         < N a m e > 2 8 1 0 1   T B   @   3 1 . 1 2 . 2 0 2 1   3 9 1 i 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 3 9 1 i < / A c c o u n t N u m b e r >  
         < R o u n d e d > f a l s e < / R o u n d e d >  
     < / T B L i n k >  
     < T B L i n k >  
         < V e r s i o n > 4 < / V e r s i o n >  
         < C o l u m n F i l t e r s / >  
         < D A L i n k I D > 5 3 c d 5 c d a - 2 7 1 c - 4 9 3 7 - b 5 3 e - b 4 9 0 d 1 d 8 a 6 d b < / D A L i n k I D >  
         < L i n k T y p e > 0 < / L i n k T y p e >  
         < P a r a m e t e r s / >  
         < I n c l u d e A l l I t e m s > f a l s e < / I n c l u d e A l l I t e m s >  
         < A c t i v e > t r u e < / A c t i v e >  
         < P r o t e c t e d L i n k > f a l s e < / P r o t e c t e d L i n k >  
         < N a m e > 2 8 1 0 1   T B   @   3 1 . 1 2 . 2 0 2 1   3 9 1 j   F i n a l < / N a m e >  
         < E n t i t y E n u m > 9 < / E n t i t y E n u m >  
         < I t e m O r d e r L i s t / >  
         < S e l e c t e d I t e m L i s t / >  
         < S e l e c t e d C o l u m n L i s t / >  
         < H a s V a l u e > t r u e < / H a s V a l u e >  
         < T B C h a r t I D > 2 2 1 3 5 8 7 4 8 5 7 0 0 0 0 0 6 9 5 < / T B C h a r t I D >  
         < C o n s o l i d a t e d C o m p a n y I D   x s i : n i l = " t r u e " / >  
         < T B D o c u m e n t I D > 2 2 1 3 5 8 7 4 8 5 7 0 0 0 0 0 0 0 5 < / T B D o c u m e n t I D >  
         < N u m e r i c V a l u e > - 1 3 8 3 2 . 0 0 0 0 < / N u m e r i c V a l u e >  
         < V a l u e > - 1 3 8 3 2 , 0 0 0 0 < / V a l u e >  
         < C h a r t T y p e > c t D e t a i l < / C h a r t T y p e >  
         < R e f e r e n c e > 2 8 1 0 1 < / R e f e r e n c e >  
         < T B D o c N a m e > T B   @   3 1 . 1 2 . 2 0 2 1 < / T B D o c N a m e >  
         < T B C h a r t N a m e > D e t a i l < / T B C h a r t N a m e >  
         < C o l u m n N a m e > F i n a l B a l a n c e < / C o l u m n N a m e >  
         < U s e r F r i e n d l y C o l u m n N a m e > F i n a l < / U s e r F r i e n d l y C o l u m n N a m e >  
         < A c c o u n t N u m b e r > 3 9 1 j < / A c c o u n t N u m b e r >  
         < R o u n d e d > f a l s e < / R o u n d e d >  
     < / T B L i n k >  
     < T B L i n k >  
         < V e r s i o n > 4 < / V e r s i o n >  
         < C o l u m n F i l t e r s / >  
         < D A L i n k I D > 6 d 3 6 9 3 2 8 - f 5 8 1 - 4 f 1 7 - 8 2 5 0 - 8 9 1 6 e 7 a 0 5 b a 6 < / D A L i n k I D >  
         < L i n k T y p e > 0 < / L i n k T y p e >  
         < P a r a m e t e r s / >  
         < I n c l u d e A l l I t e m s > f a l s e < / I n c l u d e A l l I t e m s >  
         < A c t i v e > t r u e < / A c t i v e >  
         < P r o t e c t e d L i n k > f a l s e < / P r o t e c t e d L i n k >  
         < N a m e > 2 8 1 0 1   T B   @   3 1 . 1 2 . 2 0 2 1   3 9 1 k 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 3 9 1 k < / A c c o u n t N u m b e r >  
         < R o u n d e d > f a l s e < / R o u n d e d >  
     < / T B L i n k >  
     < T B L i n k >  
         < V e r s i o n > 4 < / V e r s i o n >  
         < C o l u m n F i l t e r s / >  
         < D A L i n k I D > 1 8 e 4 0 8 6 d - 3 4 2 4 - 4 f 4 1 - 9 9 c d - 9 e e 1 7 2 f b d 9 0 d < / D A L i n k I D >  
         < L i n k T y p e > 0 < / L i n k T y p e >  
         < P a r a m e t e r s / >  
         < I n c l u d e A l l I t e m s > f a l s e < / I n c l u d e A l l I t e m s >  
         < A c t i v e > t r u e < / A c t i v e >  
         < P r o t e c t e d L i n k > f a l s e < / P r o t e c t e d L i n k >  
         < N a m e > 2 8 1 0 1   T B   @   3 1 . 1 2 . 2 0 2 1   3 9 1 l 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 3 9 1 l < / A c c o u n t N u m b e r >  
         < R o u n d e d > f a l s e < / R o u n d e d >  
     < / T B L i n k >  
     < T B L i n k >  
         < V e r s i o n > 4 < / V e r s i o n >  
         < C o l u m n F i l t e r s / >  
         < D A L i n k I D > 7 4 9 4 b e a b - 2 e a 0 - 4 0 d c - 8 3 f 2 - 7 7 9 c 0 1 f b 4 9 3 4 < / D A L i n k I D >  
         < L i n k T y p e > 0 < / L i n k T y p e >  
         < P a r a m e t e r s / >  
         < I n c l u d e A l l I t e m s > f a l s e < / I n c l u d e A l l I t e m s >  
         < A c t i v e > t r u e < / A c t i v e >  
         < P r o t e c t e d L i n k > f a l s e < / P r o t e c t e d L i n k >  
         < N a m e > 2 8 1 0 1   T B   @   3 1 . 1 2 . 2 0 2 1   3 9 1 m 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 3 9 1 m < / A c c o u n t N u m b e r >  
         < R o u n d e d > f a l s e < / R o u n d e d >  
     < / T B L i n k >  
     < T B L i n k >  
         < V e r s i o n > 4 < / V e r s i o n >  
         < C o l u m n F i l t e r s / >  
         < D A L i n k I D > 8 9 6 7 e 5 1 3 - 4 1 d 9 - 4 2 1 b - a b 8 c - 1 a f 5 9 0 7 1 f 7 c b < / D A L i n k I D >  
         < L i n k T y p e > 0 < / L i n k T y p e >  
         < P a r a m e t e r s / >  
         < I n c l u d e A l l I t e m s > f a l s e < / I n c l u d e A l l I t e m s >  
         < A c t i v e > t r u e < / A c t i v e >  
         < P r o t e c t e d L i n k > f a l s e < / P r o t e c t e d L i n k >  
         < N a m e > 2 8 1 0 1   T B   @   3 1 . 1 2 . 2 0 2 1   3 9 1 n 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 3 9 1 n < / A c c o u n t N u m b e r >  
         < R o u n d e d > f a l s e < / R o u n d e d >  
     < / T B L i n k >  
     < T B L i n k >  
         < V e r s i o n > 4 < / V e r s i o n >  
         < C o l u m n F i l t e r s / >  
         < D A L i n k I D > 8 e f 7 4 f 8 1 - 7 2 d 1 - 4 6 7 c - a 9 4 d - 6 b c a 6 3 5 3 e e 9 d < / D A L i n k I D >  
         < L i n k T y p e > 0 < / L i n k T y p e >  
         < P a r a m e t e r s / >  
         < I n c l u d e A l l I t e m s > f a l s e < / I n c l u d e A l l I t e m s >  
         < A c t i v e > t r u e < / A c t i v e >  
         < P r o t e c t e d L i n k > f a l s e < / P r o t e c t e d L i n k >  
         < N a m e > 2 8 1 0 1   T B   @   3 1 . 1 2 . 2 0 2 1   3 9 1 o 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 3 9 1 o < / A c c o u n t N u m b e r >  
         < R o u n d e d > f a l s e < / R o u n d e d >  
     < / T B L i n k >  
     < T B L i n k >  
         < V e r s i o n > 4 < / V e r s i o n >  
         < C o l u m n F i l t e r s / >  
         < D A L i n k I D > e 4 8 1 f 3 7 3 - 2 6 3 1 - 4 7 f 2 - 8 1 a 9 - 1 a 6 e 8 b 5 e d a 2 4 < / D A L i n k I D >  
         < L i n k T y p e > 0 < / L i n k T y p e >  
         < P a r a m e t e r s / >  
         < I n c l u d e A l l I t e m s > f a l s e < / I n c l u d e A l l I t e m s >  
         < A c t i v e > t r u e < / A c t i v e >  
         < P r o t e c t e d L i n k > f a l s e < / P r o t e c t e d L i n k >  
         < N a m e > 2 8 1 0 1   T B   @   3 1 . 1 2 . 2 0 2 1   3 9 1 p 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 3 9 1 p < / A c c o u n t N u m b e r >  
         < R o u n d e d > f a l s e < / R o u n d e d >  
     < / T B L i n k >  
     < T B L i n k >  
         < V e r s i o n > 4 < / V e r s i o n >  
         < C o l u m n F i l t e r s / >  
         < D A L i n k I D > e 9 4 2 5 7 8 c - d c 1 1 - 4 1 a a - a 0 f c - f 3 7 a 6 6 0 a a d a d < / D A L i n k I D >  
         < L i n k T y p e > 0 < / L i n k T y p e >  
         < P a r a m e t e r s / >  
         < I n c l u d e A l l I t e m s > f a l s e < / I n c l u d e A l l I t e m s >  
         < A c t i v e > t r u e < / A c t i v e >  
         < P r o t e c t e d L i n k > f a l s e < / P r o t e c t e d L i n k >  
         < N a m e > 2 8 1 0 1   T B   @   3 1 . 1 2 . 2 0 2 1   3 9 1 r 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 3 9 1 r < / A c c o u n t N u m b e r >  
         < R o u n d e d > f a l s e < / R o u n d e d >  
     < / T B L i n k >  
     < T B L i n k >  
         < V e r s i o n > 4 < / V e r s i o n >  
         < C o l u m n F i l t e r s / >  
         < D A L i n k I D > e a 4 e a f d 0 - 6 2 2 b - 4 a f f - b 1 5 3 - 7 7 5 f 2 d b 0 b 0 d d < / D A L i n k I D >  
         < L i n k T y p e > 0 < / L i n k T y p e >  
         < P a r a m e t e r s / >  
         < I n c l u d e A l l I t e m s > f a l s e < / I n c l u d e A l l I t e m s >  
         < A c t i v e > t r u e < / A c t i v e >  
         < P r o t e c t e d L i n k > f a l s e < / P r o t e c t e d L i n k >  
         < N a m e > 2 8 1 0 1   T B   @   3 1 . 1 2 . 2 0 2 1   3 9 8 a 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 3 9 8 a < / A c c o u n t N u m b e r >  
         < R o u n d e d > f a l s e < / R o u n d e d >  
     < / T B L i n k >  
     < T B L i n k >  
         < V e r s i o n > 4 < / V e r s i o n >  
         < C o l u m n F i l t e r s / >  
         < D A L i n k I D > 4 c a e 8 8 0 4 - 7 d 2 4 - 4 f 4 a - b a d 0 - d d 1 d e 8 d a d 1 c c < / D A L i n k I D >  
         < L i n k T y p e > 0 < / L i n k T y p e >  
         < P a r a m e t e r s / >  
         < I n c l u d e A l l I t e m s > f a l s e < / I n c l u d e A l l I t e m s >  
         < A c t i v e > t r u e < / A c t i v e >  
         < P r o t e c t e d L i n k > f a l s e < / P r o t e c t e d L i n k >  
         < N a m e > 2 8 1 0 1   T B   @   3 1 . 1 2 . 2 0 2 1   3 9 8 b 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 3 9 8 b < / A c c o u n t N u m b e r >  
         < R o u n d e d > f a l s e < / R o u n d e d >  
     < / T B L i n k >  
     < T B L i n k >  
         < V e r s i o n > 4 < / V e r s i o n >  
         < C o l u m n F i l t e r s / >  
         < D A L i n k I D > 2 6 b 4 5 9 c 2 - f a 9 1 - 4 9 0 d - a e 0 7 - 3 3 6 0 5 6 4 7 6 5 2 1 < / D A L i n k I D >  
         < L i n k T y p e > 0 < / L i n k T y p e >  
         < P a r a m e t e r s / >  
         < I n c l u d e A l l I t e m s > f a l s e < / I n c l u d e A l l I t e m s >  
         < A c t i v e > t r u e < / A c t i v e >  
         < P r o t e c t e d L i n k > f a l s e < / P r o t e c t e d L i n k >  
         < N a m e > 2 8 1 0 1   T B   @   3 1 . 1 2 . 2 0 2 1   4 1 1 x   F i n a l < / N a m e >  
         < E n t i t y E n u m > 9 < / E n t i t y E n u m >  
         < I t e m O r d e r L i s t / >  
         < S e l e c t e d I t e m L i s t / >  
         < S e l e c t e d C o l u m n L i s t / >  
         < H a s V a l u e > t r u e < / H a s V a l u e >  
         < T B C h a r t I D > 2 2 1 3 5 8 7 4 8 5 7 0 0 0 0 0 6 9 5 < / T B C h a r t I D >  
         < C o n s o l i d a t e d C o m p a n y I D   x s i : n i l = " t r u e " / >  
         < T B D o c u m e n t I D > 2 2 1 3 5 8 7 4 8 5 7 0 0 0 0 0 0 0 5 < / T B D o c u m e n t I D >  
         < N u m e r i c V a l u e > - 3 4 6 1 6 7 9 2 . 0 0 0 0 < / N u m e r i c V a l u e >  
         < V a l u e > - 3 4 6 1 6 7 9 2 , 0 0 0 0 < / V a l u e >  
         < C h a r t T y p e > c t D e t a i l < / C h a r t T y p e >  
         < R e f e r e n c e > 2 8 1 0 1 < / R e f e r e n c e >  
         < T B D o c N a m e > T B   @   3 1 . 1 2 . 2 0 2 1 < / T B D o c N a m e >  
         < T B C h a r t N a m e > D e t a i l < / T B C h a r t N a m e >  
         < C o l u m n N a m e > F i n a l B a l a n c e < / C o l u m n N a m e >  
         < U s e r F r i e n d l y C o l u m n N a m e > F i n a l < / U s e r F r i e n d l y C o l u m n N a m e >  
         < A c c o u n t N u m b e r > 4 1 1 x < / A c c o u n t N u m b e r >  
         < R o u n d e d > f a l s e < / R o u n d e d >  
     < / T B L i n k >  
     < T B L i n k >  
         < V e r s i o n > 4 < / V e r s i o n >  
         < C o l u m n F i l t e r s / >  
         < D A L i n k I D > 2 b 4 a 2 c 3 a - f a d c - 4 b a 0 - 8 4 a 9 - 2 6 7 5 2 f 9 3 6 e 3 7 < / D A L i n k I D >  
         < L i n k T y p e > 0 < / L i n k T y p e >  
         < P a r a m e t e r s / >  
         < I n c l u d e A l l I t e m s > f a l s e < / I n c l u d e A l l I t e m s >  
         < A c t i v e > t r u e < / A c t i v e >  
         < P r o t e c t e d L i n k > f a l s e < / P r o t e c t e d L i n k >  
         < N a m e > 2 8 1 0 1   T B   @   3 1 . 1 2 . 2 0 2 1   4 1 2 x 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 4 1 2 x < / A c c o u n t N u m b e r >  
         < R o u n d e d > f a l s e < / R o u n d e d >  
     < / T B L i n k >  
     < T B L i n k >  
         < V e r s i o n > 4 < / V e r s i o n >  
         < C o l u m n F i l t e r s / >  
         < D A L i n k I D > 4 e d 0 7 4 1 4 - 5 8 b 1 - 4 5 5 e - b 7 7 9 - 7 6 a 8 0 1 0 0 3 d f d < / D A L i n k I D >  
         < L i n k T y p e > 0 < / L i n k T y p e >  
         < P a r a m e t e r s / >  
         < I n c l u d e A l l I t e m s > f a l s e < / I n c l u d e A l l I t e m s >  
         < A c t i v e > t r u e < / A c t i v e >  
         < P r o t e c t e d L i n k > f a l s e < / P r o t e c t e d L i n k >  
         < N a m e > 2 8 1 0 1   T B   @   3 1 . 1 2 . 2 0 2 1   4 1 3 x 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 4 1 3 x < / A c c o u n t N u m b e r >  
         < R o u n d e d > f a l s e < / R o u n d e d >  
     < / T B L i n k >  
     < T B L i n k >  
         < V e r s i o n > 4 < / V e r s i o n >  
         < C o l u m n F i l t e r s / >  
         < D A L i n k I D > 8 7 8 2 8 8 2 3 - 5 b 6 a - 4 c 7 3 - a b a 7 - 2 6 f f a c e 4 a b 8 6 < / D A L i n k I D >  
         < L i n k T y p e > 0 < / L i n k T y p e >  
         < P a r a m e t e r s / >  
         < I n c l u d e A l l I t e m s > f a l s e < / I n c l u d e A l l I t e m s >  
         < A c t i v e > t r u e < / A c t i v e >  
         < P r o t e c t e d L i n k > f a l s e < / P r o t e c t e d L i n k >  
         < N a m e > 2 8 1 0 1   T B   @   3 1 . 1 2 . 2 0 2 1   4 1 4 x 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 4 1 4 x < / A c c o u n t N u m b e r >  
         < R o u n d e d > f a l s e < / R o u n d e d >  
     < / T B L i n k >  
     < T B L i n k >  
         < V e r s i o n > 4 < / V e r s i o n >  
         < C o l u m n F i l t e r s / >  
         < D A L i n k I D > 6 7 e 3 5 f f 1 - 2 c f 2 - 4 0 2 5 - a 9 2 b - 5 3 2 7 c f 0 d 1 f 7 7 < / D A L i n k I D >  
         < L i n k T y p e > 0 < / L i n k T y p e >  
         < P a r a m e t e r s / >  
         < I n c l u d e A l l I t e m s > f a l s e < / I n c l u d e A l l I t e m s >  
         < A c t i v e > t r u e < / A c t i v e >  
         < P r o t e c t e d L i n k > f a l s e < / P r o t e c t e d L i n k >  
         < N a m e > 2 8 1 0 1   T B   @   3 1 . 1 2 . 2 0 2 1   4 1 5 x 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 4 1 5 x < / A c c o u n t N u m b e r >  
         < R o u n d e d > f a l s e < / R o u n d e d >  
     < / T B L i n k >  
     < T B L i n k >  
         < V e r s i o n > 4 < / V e r s i o n >  
         < C o l u m n F i l t e r s / >  
         < D A L i n k I D > e e 1 e b 0 8 1 - d 1 a 0 - 4 c 8 f - 8 2 2 7 - d c 5 0 5 5 8 e 9 1 e 6 < / D A L i n k I D >  
         < L i n k T y p e > 0 < / L i n k T y p e >  
         < P a r a m e t e r s / >  
         < I n c l u d e A l l I t e m s > f a l s e < / I n c l u d e A l l I t e m s >  
         < A c t i v e > t r u e < / A c t i v e >  
         < P r o t e c t e d L i n k > f a l s e < / P r o t e c t e d L i n k >  
         < N a m e > 2 8 1 0 1   T B   @   3 1 . 1 2 . 2 0 2 1   4 1 6 x 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 4 1 6 x < / A c c o u n t N u m b e r >  
         < R o u n d e d > f a l s e < / R o u n d e d >  
     < / T B L i n k >  
     < T B L i n k >  
         < V e r s i o n > 4 < / V e r s i o n >  
         < C o l u m n F i l t e r s / >  
         < D A L i n k I D > b 1 5 0 4 c 1 c - 1 d 0 f - 4 3 c 2 - 9 4 e 2 - 0 6 4 3 8 f 9 a f 2 d a < / D A L i n k I D >  
         < L i n k T y p e > 0 < / L i n k T y p e >  
         < P a r a m e t e r s / >  
         < I n c l u d e A l l I t e m s > f a l s e < / I n c l u d e A l l I t e m s >  
         < A c t i v e > t r u e < / A c t i v e >  
         < P r o t e c t e d L i n k > f a l s e < / P r o t e c t e d L i n k >  
         < N a m e > 2 8 1 0 1   T B   @   3 1 . 1 2 . 2 0 2 1   4 1 7 a 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 4 1 7 a < / A c c o u n t N u m b e r >  
         < R o u n d e d > f a l s e < / R o u n d e d >  
     < / T B L i n k >  
     < T B L i n k >  
         < V e r s i o n > 4 < / V e r s i o n >  
         < C o l u m n F i l t e r s / >  
         < D A L i n k I D > a 6 3 4 2 1 8 e - c 1 e 7 - 4 5 9 1 - a 6 9 c - 7 2 8 3 2 d 4 3 a 3 b 9 < / D A L i n k I D >  
         < L i n k T y p e > 0 < / L i n k T y p e >  
         < P a r a m e t e r s / >  
         < I n c l u d e A l l I t e m s > f a l s e < / I n c l u d e A l l I t e m s >  
         < A c t i v e > t r u e < / A c t i v e >  
         < P r o t e c t e d L i n k > f a l s e < / P r o t e c t e d L i n k >  
         < N a m e > 2 8 1 0 1   T B   @   3 1 . 1 2 . 2 0 2 1   4 1 7 b 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 4 1 7 b < / A c c o u n t N u m b e r >  
         < R o u n d e d > f a l s e < / R o u n d e d >  
     < / T B L i n k >  
     < T B L i n k >  
         < V e r s i o n > 4 < / V e r s i o n >  
         < C o l u m n F i l t e r s / >  
         < D A L i n k I D > a 1 d 0 5 a 5 7 - d 1 a 9 - 4 a 6 4 - 8 2 0 2 - 0 9 b 7 a e 1 2 b 9 f 5 < / D A L i n k I D >  
         < L i n k T y p e > 0 < / L i n k T y p e >  
         < P a r a m e t e r s / >  
         < I n c l u d e A l l I t e m s > f a l s e < / I n c l u d e A l l I t e m s >  
         < A c t i v e > t r u e < / A c t i v e >  
         < P r o t e c t e d L i n k > f a l s e < / P r o t e c t e d L i n k >  
         < N a m e > 2 8 1 0 1   T B   @   3 1 . 1 2 . 2 0 2 1   4 1 8 x 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 4 1 8 x < / A c c o u n t N u m b e r >  
         < R o u n d e d > f a l s e < / R o u n d e d >  
     < / T B L i n k >  
     < T B L i n k >  
         < V e r s i o n > 4 < / V e r s i o n >  
         < C o l u m n F i l t e r s / >  
         < D A L i n k I D > 1 b a f a 5 e b - b 9 6 7 - 4 5 3 a - b f 7 2 - 3 7 4 e 5 3 1 7 9 7 d 2 < / D A L i n k I D >  
         < L i n k T y p e > 0 < / L i n k T y p e >  
         < P a r a m e t e r s / >  
         < I n c l u d e A l l I t e m s > f a l s e < / I n c l u d e A l l I t e m s >  
         < A c t i v e > t r u e < / A c t i v e >  
         < P r o t e c t e d L i n k > f a l s e < / P r o t e c t e d L i n k >  
         < N a m e > 2 8 1 0 1   T B   @   3 1 . 1 2 . 2 0 2 1   4 1 9 x 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 4 1 9 x < / A c c o u n t N u m b e r >  
         < R o u n d e d > f a l s e < / R o u n d e d >  
     < / T B L i n k >  
     < T B L i n k >  
         < V e r s i o n > 4 < / V e r s i o n >  
         < C o l u m n F i l t e r s / >  
         < D A L i n k I D > a 7 b 0 3 f 9 3 - 6 d b 7 - 4 d b 6 - a 7 9 7 - 8 5 6 b 6 4 f c 8 6 f 9 < / D A L i n k I D >  
         < L i n k T y p e > 0 < / L i n k T y p e >  
         < P a r a m e t e r s / >  
         < I n c l u d e A l l I t e m s > f a l s e < / I n c l u d e A l l I t e m s >  
         < A c t i v e > t r u e < / A c t i v e >  
         < P r o t e c t e d L i n k > f a l s e < / P r o t e c t e d L i n k >  
         < N a m e > 2 8 1 0 1   T B   @   3 1 . 1 2 . 2 0 2 1   4 2 1 a 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 4 2 1 a < / A c c o u n t N u m b e r >  
         < R o u n d e d > f a l s e < / R o u n d e d >  
     < / T B L i n k >  
     < T B L i n k >  
         < V e r s i o n > 4 < / V e r s i o n >  
         < C o l u m n F i l t e r s / >  
         < D A L i n k I D > 3 d f 0 8 e e 9 - 8 5 f 6 - 4 b d e - 9 f 0 9 - e 1 b c e 8 a 5 8 f 4 8 < / D A L i n k I D >  
         < L i n k T y p e > 0 < / L i n k T y p e >  
         < P a r a m e t e r s / >  
         < I n c l u d e A l l I t e m s > f a l s e < / I n c l u d e A l l I t e m s >  
         < A c t i v e > t r u e < / A c t i v e >  
         < P r o t e c t e d L i n k > f a l s e < / P r o t e c t e d L i n k >  
         < N a m e > 2 8 1 0 1   T B   @   3 1 . 1 2 . 2 0 2 1   4 2 1 b 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 4 2 1 b < / A c c o u n t N u m b e r >  
         < R o u n d e d > f a l s e < / R o u n d e d >  
     < / T B L i n k >  
     < T B L i n k >  
         < V e r s i o n > 4 < / V e r s i o n >  
         < C o l u m n F i l t e r s / >  
         < D A L i n k I D > 3 1 b 7 c 1 7 4 - 6 1 9 e - 4 0 d b - b a 6 0 - 1 3 b c a 1 f 9 1 0 3 e < / D A L i n k I D >  
         < L i n k T y p e > 0 < / L i n k T y p e >  
         < P a r a m e t e r s / >  
         < I n c l u d e A l l I t e m s > f a l s e < / I n c l u d e A l l I t e m s >  
         < A c t i v e > t r u e < / A c t i v e >  
         < P r o t e c t e d L i n k > f a l s e < / P r o t e c t e d L i n k >  
         < N a m e > 2 8 1 0 1   T B   @   3 1 . 1 2 . 2 0 2 1   4 2 2 x 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 4 2 2 x < / A c c o u n t N u m b e r >  
         < R o u n d e d > f a l s e < / R o u n d e d >  
     < / T B L i n k >  
     < T B L i n k >  
         < V e r s i o n > 4 < / V e r s i o n >  
         < C o l u m n F i l t e r s / >  
         < D A L i n k I D > 6 a 3 9 4 7 e f - e c 0 6 - 4 d 3 c - b 9 a f - a a 4 1 5 2 1 b 1 8 3 9 < / D A L i n k I D >  
         < L i n k T y p e > 0 < / L i n k T y p e >  
         < P a r a m e t e r s / >  
         < I n c l u d e A l l I t e m s > f a l s e < / I n c l u d e A l l I t e m s >  
         < A c t i v e > t r u e < / A c t i v e >  
         < P r o t e c t e d L i n k > f a l s e < / P r o t e c t e d L i n k >  
         < N a m e > 2 8 1 0 1   T B   @   3 1 . 1 2 . 2 0 2 1   4 2 3 x 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 4 2 3 x < / A c c o u n t N u m b e r >  
         < R o u n d e d > f a l s e < / R o u n d e d >  
     < / T B L i n k >  
     < T B L i n k >  
         < V e r s i o n > 4 < / V e r s i o n >  
         < C o l u m n F i l t e r s / >  
         < D A L i n k I D > 1 e 7 b 0 c 1 4 - 1 1 e 4 - 4 5 4 8 - 8 4 8 5 - 4 6 e 9 e e 0 b 2 e 2 d < / D A L i n k I D >  
         < L i n k T y p e > 0 < / L i n k T y p e >  
         < P a r a m e t e r s / >  
         < I n c l u d e A l l I t e m s > f a l s e < / I n c l u d e A l l I t e m s >  
         < A c t i v e > t r u e < / A c t i v e >  
         < P r o t e c t e d L i n k > f a l s e < / P r o t e c t e d L i n k >  
         < N a m e > 2 8 1 0 1   T B   @   3 1 . 1 2 . 2 0 2 1   4 2 7 x 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 4 2 7 x < / A c c o u n t N u m b e r >  
         < R o u n d e d > f a l s e < / R o u n d e d >  
     < / T B L i n k >  
     < T B L i n k >  
         < V e r s i o n > 4 < / V e r s i o n >  
         < C o l u m n F i l t e r s / >  
         < D A L i n k I D > c 9 7 b e c d 3 - 4 c e 6 - 4 1 2 5 - 8 6 8 6 - 0 8 9 4 1 c 8 f 3 e 4 c < / D A L i n k I D >  
         < L i n k T y p e > 0 < / L i n k T y p e >  
         < P a r a m e t e r s / >  
         < I n c l u d e A l l I t e m s > f a l s e < / I n c l u d e A l l I t e m s >  
         < A c t i v e > t r u e < / A c t i v e >  
         < P r o t e c t e d L i n k > f a l s e < / P r o t e c t e d L i n k >  
         < N a m e > 2 8 1 0 1   T B   @   3 1 . 1 2 . 2 0 2 1   4 2 8 x 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 4 2 8 x < / A c c o u n t N u m b e r >  
         < R o u n d e d > f a l s e < / R o u n d e d >  
     < / T B L i n k >  
     < T B L i n k >  
         < V e r s i o n > 4 < / V e r s i o n >  
         < C o l u m n F i l t e r s / >  
         < D A L i n k I D > 3 7 e c 6 4 c 6 - e 2 b 2 - 4 6 7 e - a 9 8 1 - b e b 8 7 c 6 e 6 4 3 5 < / D A L i n k I D >  
         < L i n k T y p e > 0 < / L i n k T y p e >  
         < P a r a m e t e r s / >  
         < I n c l u d e A l l I t e m s > f a l s e < / I n c l u d e A l l I t e m s >  
         < A c t i v e > t r u e < / A c t i v e >  
         < P r o t e c t e d L i n k > f a l s e < / P r o t e c t e d L i n k >  
         < N a m e > 2 8 1 0 1   T B   @   3 1 . 1 2 . 2 0 2 1   4 2 9 x 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 2 5 0 4 8 6 5 9 . 0 0 0 0 < / N u m e r i c V a l u e >  
         < V a l u e > 2 5 0 4 8 6 5 9 , 0 0 0 0 < / V a l u e >  
         < C h a r t T y p e > c t D e t a i l < / C h a r t T y p e >  
         < R e f e r e n c e > 2 8 1 0 1 < / R e f e r e n c e >  
         < T B D o c N a m e > T B   @   3 1 . 1 2 . 2 0 2 1 < / T B D o c N a m e >  
         < T B C h a r t N a m e > D e t a i l < / T B C h a r t N a m e >  
         < C o l u m n N a m e > F i n a l B a l a n c e < / C o l u m n N a m e >  
         < U s e r F r i e n d l y C o l u m n N a m e > F i n a l < / U s e r F r i e n d l y C o l u m n N a m e >  
         < A c c o u n t N u m b e r > 4 2 9 x < / A c c o u n t N u m b e r >  
         < R o u n d e d > f a l s e < / R o u n d e d >  
     < / T B L i n k >  
     < T B L i n k >  
         < V e r s i o n > 4 < / V e r s i o n >  
         < C o l u m n F i l t e r s / >  
         < D A L i n k I D > c b c 7 2 6 3 e - b 7 4 e - 4 e 6 b - a 1 3 7 - 5 2 5 9 a e c d 4 3 6 7 < / D A L i n k I D >  
         < L i n k T y p e > 0 < / L i n k T y p e >  
         < P a r a m e t e r s / >  
         < I n c l u d e A l l I t e m s > f a l s e < / I n c l u d e A l l I t e m s >  
         < A c t i v e > t r u e < / A c t i v e >  
         < P r o t e c t e d L i n k > f a l s e < / P r o t e c t e d L i n k >  
         < N a m e > 2 8 1 0 1   T B   @   3 1 . 1 2 . 2 0 2 1   4 3 1 x   F i n a l < / N a m e >  
         < E n t i t y E n u m > 9 < / E n t i t y E n u m >  
         < I t e m O r d e r L i s t / >  
         < S e l e c t e d I t e m L i s t / >  
         < S e l e c t e d C o l u m n L i s t / >  
         < H a s V a l u e > t r u e < / H a s V a l u e >  
         < T B C h a r t I D > 2 2 1 3 5 8 7 4 8 5 7 0 0 0 0 0 6 9 5 < / T B C h a r t I D >  
         < C o n s o l i d a t e d C o m p a n y I D   x s i : n i l = " t r u e " / >  
         < T B D o c u m e n t I D > 2 2 1 3 5 8 7 4 8 5 7 0 0 0 0 0 0 0 5 < / T B D o c u m e n t I D >  
         < N u m e r i c V a l u e > - 1 7 8 6 8 4 . 0 0 0 0 < / N u m e r i c V a l u e >  
         < V a l u e > - 1 7 8 6 8 4 , 0 0 0 0 < / V a l u e >  
         < C h a r t T y p e > c t D e t a i l < / C h a r t T y p e >  
         < R e f e r e n c e > 2 8 1 0 1 < / R e f e r e n c e >  
         < T B D o c N a m e > T B   @   3 1 . 1 2 . 2 0 2 1 < / T B D o c N a m e >  
         < T B C h a r t N a m e > D e t a i l < / T B C h a r t N a m e >  
         < C o l u m n N a m e > F i n a l B a l a n c e < / C o l u m n N a m e >  
         < U s e r F r i e n d l y C o l u m n N a m e > F i n a l < / U s e r F r i e n d l y C o l u m n N a m e >  
         < A c c o u n t N u m b e r > 4 3 1 x < / A c c o u n t N u m b e r >  
         < R o u n d e d > f a l s e < / R o u n d e d >  
     < / T B L i n k >  
     < T B L i n k >  
         < V e r s i o n > 4 < / V e r s i o n >  
         < C o l u m n F i l t e r s / >  
         < D A L i n k I D > c 1 9 f f 4 9 e - f 2 f 6 - 4 d f 7 - a e 1 9 - 3 e 2 1 2 5 7 8 1 7 9 a < / D A L i n k I D >  
         < L i n k T y p e > 0 < / L i n k T y p e >  
         < P a r a m e t e r s / >  
         < I n c l u d e A l l I t e m s > f a l s e < / I n c l u d e A l l I t e m s >  
         < A c t i v e > t r u e < / A c t i v e >  
         < P r o t e c t e d L i n k > f a l s e < / P r o t e c t e d L i n k >  
         < N a m e > 2 8 1 0 1   T B   @   3 1 . 1 2 . 2 0 2 1   4 5 1 a 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 4 5 1 a < / A c c o u n t N u m b e r >  
         < R o u n d e d > f a l s e < / R o u n d e d >  
     < / T B L i n k >  
     < T B L i n k >  
         < V e r s i o n > 4 < / V e r s i o n >  
         < C o l u m n F i l t e r s / >  
         < D A L i n k I D > 2 d 1 0 2 d 4 2 - 5 c c 1 - 4 d 9 3 - 8 c a c - 3 a 2 3 1 d e 3 0 f 3 d < / D A L i n k I D >  
         < L i n k T y p e > 0 < / L i n k T y p e >  
         < P a r a m e t e r s / >  
         < I n c l u d e A l l I t e m s > f a l s e < / I n c l u d e A l l I t e m s >  
         < A c t i v e > t r u e < / A c t i v e >  
         < P r o t e c t e d L i n k > f a l s e < / P r o t e c t e d L i n k >  
         < N a m e > 2 8 1 0 1   T B   @   3 1 . 1 2 . 2 0 2 1   4 5 1 b 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 4 5 1 b < / A c c o u n t N u m b e r >  
         < R o u n d e d > f a l s e < / R o u n d e d >  
     < / T B L i n k >  
     < T B L i n k >  
         < V e r s i o n > 4 < / V e r s i o n >  
         < C o l u m n F i l t e r s / >  
         < D A L i n k I D > e a 0 3 e 4 8 8 - a 4 3 f - 4 4 2 5 - b f 0 7 - 1 5 6 5 f 9 b c e b e 8 < / D A L i n k I D >  
         < L i n k T y p e > 0 < / L i n k T y p e >  
         < P a r a m e t e r s / >  
         < I n c l u d e A l l I t e m s > f a l s e < / I n c l u d e A l l I t e m s >  
         < A c t i v e > t r u e < / A c t i v e >  
         < P r o t e c t e d L i n k > f a l s e < / P r o t e c t e d L i n k >  
         < N a m e > 2 8 1 0 1   T B   @   3 1 . 1 2 . 2 0 2 1   4 5 9 a   F i n a l < / N a m e >  
         < E n t i t y E n u m > 9 < / E n t i t y E n u m >  
         < I t e m O r d e r L i s t / >  
         < S e l e c t e d I t e m L i s t / >  
         < S e l e c t e d C o l u m n L i s t / >  
         < H a s V a l u e > t r u e < / H a s V a l u e >  
         < T B C h a r t I D > 2 2 1 3 5 8 7 4 8 5 7 0 0 0 0 0 6 9 5 < / T B C h a r t I D >  
         < C o n s o l i d a t e d C o m p a n y I D   x s i : n i l = " t r u e " / >  
         < T B D o c u m e n t I D > 2 2 1 3 5 8 7 4 8 5 7 0 0 0 0 0 0 0 5 < / T B D o c u m e n t I D >  
         < N u m e r i c V a l u e > - 4 5 6 1 4 . 0 0 0 0 < / N u m e r i c V a l u e >  
         < V a l u e > - 4 5 6 1 4 , 0 0 0 0 < / V a l u e >  
         < C h a r t T y p e > c t D e t a i l < / C h a r t T y p e >  
         < R e f e r e n c e > 2 8 1 0 1 < / R e f e r e n c e >  
         < T B D o c N a m e > T B   @   3 1 . 1 2 . 2 0 2 1 < / T B D o c N a m e >  
         < T B C h a r t N a m e > D e t a i l < / T B C h a r t N a m e >  
         < C o l u m n N a m e > F i n a l B a l a n c e < / C o l u m n N a m e >  
         < U s e r F r i e n d l y C o l u m n N a m e > F i n a l < / U s e r F r i e n d l y C o l u m n N a m e >  
         < A c c o u n t N u m b e r > 4 5 9 a < / A c c o u n t N u m b e r >  
         < R o u n d e d > f a l s e < / R o u n d e d >  
     < / T B L i n k >  
     < T B L i n k >  
         < V e r s i o n > 4 < / V e r s i o n >  
         < C o l u m n F i l t e r s / >  
         < D A L i n k I D > e b 1 1 6 a 2 5 - f 7 f 6 - 4 a e 6 - 9 2 4 9 - 1 7 5 d d 0 2 4 a 8 a a < / D A L i n k I D >  
         < L i n k T y p e > 0 < / L i n k T y p e >  
         < P a r a m e t e r s / >  
         < I n c l u d e A l l I t e m s > f a l s e < / I n c l u d e A l l I t e m s >  
         < A c t i v e > t r u e < / A c t i v e >  
         < P r o t e c t e d L i n k > f a l s e < / P r o t e c t e d L i n k >  
         < N a m e > 2 8 1 0 1   T B   @   3 1 . 1 2 . 2 0 2 1   4 5 9 b 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 4 5 9 b < / A c c o u n t N u m b e r >  
         < R o u n d e d > f a l s e < / R o u n d e d >  
     < / T B L i n k >  
     < T B L i n k >  
         < V e r s i o n > 4 < / V e r s i o n >  
         < C o l u m n F i l t e r s / >  
         < D A L i n k I D > 3 7 8 d e a 4 5 - 5 8 e f - 4 1 2 7 - b 9 b 2 - 9 9 b c 4 c c d 7 4 6 f < / D A L i n k I D >  
         < L i n k T y p e > 0 < / L i n k T y p e >  
         < P a r a m e t e r s / >  
         < I n c l u d e A l l I t e m s > f a l s e < / I n c l u d e A l l I t e m s >  
         < A c t i v e > t r u e < / A c t i v e >  
         < P r o t e c t e d L i n k > f a l s e < / P r o t e c t e d L i n k >  
         < N a m e > 2 8 1 0 1   T B   @   3 1 . 1 2 . 2 0 2 1   4 6 1 a 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 4 6 1 a < / A c c o u n t N u m b e r >  
         < R o u n d e d > f a l s e < / R o u n d e d >  
     < / T B L i n k >  
     < T B L i n k >  
         < V e r s i o n > 4 < / V e r s i o n >  
         < C o l u m n F i l t e r s / >  
         < D A L i n k I D > 8 8 b 2 0 1 b b - e 4 1 c - 4 4 2 e - a 9 4 8 - 6 4 a 3 d 4 f a b 1 9 6 < / D A L i n k I D >  
         < L i n k T y p e > 0 < / L i n k T y p e >  
         < P a r a m e t e r s / >  
         < I n c l u d e A l l I t e m s > f a l s e < / I n c l u d e A l l I t e m s >  
         < A c t i v e > t r u e < / A c t i v e >  
         < P r o t e c t e d L i n k > f a l s e < / P r o t e c t e d L i n k >  
         < N a m e > 2 8 1 0 1   T B   @   3 1 . 1 2 . 2 0 2 1   4 6 1 b 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 4 6 1 b < / A c c o u n t N u m b e r >  
         < R o u n d e d > f a l s e < / R o u n d e d >  
     < / T B L i n k >  
     < T B L i n k >  
         < V e r s i o n > 4 < / V e r s i o n >  
         < C o l u m n F i l t e r s / >  
         < D A L i n k I D > 6 1 0 9 7 4 e 9 - c f 1 8 - 4 5 c c - b a 1 b - 1 f e c e b 1 2 d 8 d 9 < / D A L i n k I D >  
         < L i n k T y p e > 0 < / L i n k T y p e >  
         < P a r a m e t e r s / >  
         < I n c l u d e A l l I t e m s > f a l s e < / I n c l u d e A l l I t e m s >  
         < A c t i v e > t r u e < / A c t i v e >  
         < P r o t e c t e d L i n k > f a l s e < / P r o t e c t e d L i n k >  
         < N a m e > 2 8 1 0 1   T B   @   3 1 . 1 2 . 2 0 2 1   4 7 1 a 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 4 7 1 a < / A c c o u n t N u m b e r >  
         < R o u n d e d > f a l s e < / R o u n d e d >  
     < / T B L i n k >  
     < T B L i n k >  
         < V e r s i o n > 4 < / V e r s i o n >  
         < C o l u m n F i l t e r s / >  
         < D A L i n k I D > 3 a e b e b 0 4 - 2 3 f 9 - 4 b a 5 - 8 9 5 0 - 1 4 8 d 8 c 9 8 4 4 5 3 < / D A L i n k I D >  
         < L i n k T y p e > 0 < / L i n k T y p e >  
         < P a r a m e t e r s / >  
         < I n c l u d e A l l I t e m s > f a l s e < / I n c l u d e A l l I t e m s >  
         < A c t i v e > t r u e < / A c t i v e >  
         < P r o t e c t e d L i n k > f a l s e < / P r o t e c t e d L i n k >  
         < N a m e > 2 8 1 0 1   T B   @   3 1 . 1 2 . 2 0 2 1   4 7 1 b 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 4 7 1 b < / A c c o u n t N u m b e r >  
         < R o u n d e d > f a l s e < / R o u n d e d >  
     < / T B L i n k >  
     < T B L i n k >  
         < V e r s i o n > 4 < / V e r s i o n >  
         < C o l u m n F i l t e r s / >  
         < D A L i n k I D > f d 8 5 2 4 4 3 - 9 4 5 5 - 4 2 2 9 - 9 c e 0 - c b 6 0 2 2 4 f 2 a 0 0 < / D A L i n k I D >  
         < L i n k T y p e > 0 < / L i n k T y p e >  
         < P a r a m e t e r s / >  
         < I n c l u d e A l l I t e m s > f a l s e < / I n c l u d e A l l I t e m s >  
         < A c t i v e > t r u e < / A c t i v e >  
         < P r o t e c t e d L i n k > f a l s e < / P r o t e c t e d L i n k >  
         < N a m e > 2 8 1 0 1   T B   @   3 1 . 1 2 . 2 0 2 1   4 7 1 c   F i n a l < / N a m e >  
         < E n t i t y E n u m > 9 < / E n t i t y E n u m >  
         < I t e m O r d e r L i s t / >  
         < S e l e c t e d I t e m L i s t / >  
         < S e l e c t e d C o l u m n L i s t / >  
         < H a s V a l u e > t r u e < / H a s V a l u e >  
         < T B C h a r t I D > 2 2 1 3 5 8 7 4 8 5 7 0 0 0 0 0 6 9 5 < / T B C h a r t I D >  
         < C o n s o l i d a t e d C o m p a n y I D   x s i : n i l = " t r u e " / >  
         < T B D o c u m e n t I D > 2 2 1 3 5 8 7 4 8 5 7 0 0 0 0 0 0 0 5 < / T B D o c u m e n t I D >  
         < N u m e r i c V a l u e > - 3 6 0 0 0 0 0 . 0 0 0 0 < / N u m e r i c V a l u e >  
         < V a l u e > - 3 6 0 0 0 0 0 , 0 0 0 0 < / V a l u e >  
         < C h a r t T y p e > c t D e t a i l < / C h a r t T y p e >  
         < R e f e r e n c e > 2 8 1 0 1 < / R e f e r e n c e >  
         < T B D o c N a m e > T B   @   3 1 . 1 2 . 2 0 2 1 < / T B D o c N a m e >  
         < T B C h a r t N a m e > D e t a i l < / T B C h a r t N a m e >  
         < C o l u m n N a m e > F i n a l B a l a n c e < / C o l u m n N a m e >  
         < U s e r F r i e n d l y C o l u m n N a m e > F i n a l < / U s e r F r i e n d l y C o l u m n N a m e >  
         < A c c o u n t N u m b e r > 4 7 1 c < / A c c o u n t N u m b e r >  
         < R o u n d e d > f a l s e < / R o u n d e d >  
     < / T B L i n k >  
     < T B L i n k >  
         < V e r s i o n > 4 < / V e r s i o n >  
         < C o l u m n F i l t e r s / >  
         < D A L i n k I D > e 1 c 2 6 5 4 f - 9 1 4 c - 4 d 8 4 - b f a 6 - e 7 7 a 8 0 8 5 0 5 c 7 < / D A L i n k I D >  
         < L i n k T y p e > 0 < / L i n k T y p e >  
         < P a r a m e t e r s / >  
         < I n c l u d e A l l I t e m s > f a l s e < / I n c l u d e A l l I t e m s >  
         < A c t i v e > t r u e < / A c t i v e >  
         < P r o t e c t e d L i n k > f a l s e < / P r o t e c t e d L i n k >  
         < N a m e > 2 8 1 0 1   T B   @   3 1 . 1 2 . 2 0 2 1   4 7 1 d 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 4 7 1 d < / A c c o u n t N u m b e r >  
         < R o u n d e d > f a l s e < / R o u n d e d >  
     < / T B L i n k >  
     < T B L i n k >  
         < V e r s i o n > 4 < / V e r s i o n >  
         < C o l u m n F i l t e r s / >  
         < D A L i n k I D > f d 7 b a 3 4 6 - d 3 9 1 - 4 9 0 1 - a 8 1 1 - 7 9 0 3 7 a 0 d 0 8 c d < / D A L i n k I D >  
         < L i n k T y p e > 0 < / L i n k T y p e >  
         < P a r a m e t e r s / >  
         < I n c l u d e A l l I t e m s > f a l s e < / I n c l u d e A l l I t e m s >  
         < A c t i v e > t r u e < / A c t i v e >  
         < P r o t e c t e d L i n k > f a l s e < / P r o t e c t e d L i n k >  
         < N a m e > 2 8 1 0 1   T B   @   3 1 . 1 2 . 2 0 2 1   4 7 2 x   F i n a l < / N a m e >  
         < E n t i t y E n u m > 9 < / E n t i t y E n u m >  
         < I t e m O r d e r L i s t / >  
         < S e l e c t e d I t e m L i s t / >  
         < S e l e c t e d C o l u m n L i s t / >  
         < H a s V a l u e > t r u e < / H a s V a l u e >  
         < T B C h a r t I D > 2 2 1 3 5 8 7 4 8 5 7 0 0 0 0 0 6 9 5 < / T B C h a r t I D >  
         < C o n s o l i d a t e d C o m p a n y I D   x s i : n i l = " t r u e " / >  
         < T B D o c u m e n t I D > 2 2 1 3 5 8 7 4 8 5 7 0 0 0 0 0 0 0 5 < / T B D o c u m e n t I D >  
         < N u m e r i c V a l u e > - 3 5 7 8 . 0 0 0 0 < / N u m e r i c V a l u e >  
         < V a l u e > - 3 5 7 8 , 0 0 0 0 < / V a l u e >  
         < C h a r t T y p e > c t D e t a i l < / C h a r t T y p e >  
         < R e f e r e n c e > 2 8 1 0 1 < / R e f e r e n c e >  
         < T B D o c N a m e > T B   @   3 1 . 1 2 . 2 0 2 1 < / T B D o c N a m e >  
         < T B C h a r t N a m e > D e t a i l < / T B C h a r t N a m e >  
         < C o l u m n N a m e > F i n a l B a l a n c e < / C o l u m n N a m e >  
         < U s e r F r i e n d l y C o l u m n N a m e > F i n a l < / U s e r F r i e n d l y C o l u m n N a m e >  
         < A c c o u n t N u m b e r > 4 7 2 x < / A c c o u n t N u m b e r >  
         < R o u n d e d > f a l s e < / R o u n d e d >  
     < / T B L i n k >  
     < T B L i n k >  
         < V e r s i o n > 4 < / V e r s i o n >  
         < C o l u m n F i l t e r s / >  
         < D A L i n k I D > f 7 a 7 7 3 1 d - d 5 2 7 - 4 4 d a - a d f d - 1 1 6 4 0 4 3 8 d f 0 f < / D A L i n k I D >  
         < L i n k T y p e > 0 < / L i n k T y p e >  
         < P a r a m e t e r s / >  
         < I n c l u d e A l l I t e m s > f a l s e < / I n c l u d e A l l I t e m s >  
         < A c t i v e > t r u e < / A c t i v e >  
         < P r o t e c t e d L i n k > f a l s e < / P r o t e c t e d L i n k >  
         < N a m e > 2 8 1 0 1   T B   @   3 1 . 1 2 . 2 0 2 1   4 7 3 a 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 4 7 3 a < / A c c o u n t N u m b e r >  
         < R o u n d e d > f a l s e < / R o u n d e d >  
     < / T B L i n k >  
     < T B L i n k >  
         < V e r s i o n > 4 < / V e r s i o n >  
         < C o l u m n F i l t e r s / >  
         < D A L i n k I D > a 3 5 3 0 5 b 5 - 1 9 7 8 - 4 7 d 0 - b 3 c 0 - f 0 1 9 e b 8 2 d 2 4 f < / D A L i n k I D >  
         < L i n k T y p e > 0 < / L i n k T y p e >  
         < P a r a m e t e r s / >  
         < I n c l u d e A l l I t e m s > f a l s e < / I n c l u d e A l l I t e m s >  
         < A c t i v e > t r u e < / A c t i v e >  
         < P r o t e c t e d L i n k > f a l s e < / P r o t e c t e d L i n k >  
         < N a m e > 2 8 1 0 1   T B   @   3 1 . 1 2 . 2 0 2 1   4 7 3 b 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 4 7 3 b < / A c c o u n t N u m b e r >  
         < R o u n d e d > f a l s e < / R o u n d e d >  
     < / T B L i n k >  
     < T B L i n k >  
         < V e r s i o n > 4 < / V e r s i o n >  
         < C o l u m n F i l t e r s / >  
         < D A L i n k I D > a 5 c e 5 8 8 4 - 1 2 b d - 4 c f 4 - a 7 1 4 - a e 4 8 7 3 6 6 6 a 1 c < / D A L i n k I D >  
         < L i n k T y p e > 0 < / L i n k T y p e >  
         < P a r a m e t e r s / >  
         < I n c l u d e A l l I t e m s > f a l s e < / I n c l u d e A l l I t e m s >  
         < A c t i v e > t r u e < / A c t i v e >  
         < P r o t e c t e d L i n k > f a l s e < / P r o t e c t e d L i n k >  
         < N a m e > 2 8 1 0 1   T B   @   3 1 . 1 2 . 2 0 2 1   4 7 4 a 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 4 7 4 a < / A c c o u n t N u m b e r >  
         < R o u n d e d > f a l s e < / R o u n d e d >  
     < / T B L i n k >  
     < T B L i n k >  
         < V e r s i o n > 4 < / V e r s i o n >  
         < C o l u m n F i l t e r s / >  
         < D A L i n k I D > 8 0 2 8 0 3 3 6 - 9 b 0 2 - 4 4 d a - 9 0 4 1 - e 6 c b 7 a e 1 a 3 4 7 < / D A L i n k I D >  
         < L i n k T y p e > 0 < / L i n k T y p e >  
         < P a r a m e t e r s / >  
         < I n c l u d e A l l I t e m s > f a l s e < / I n c l u d e A l l I t e m s >  
         < A c t i v e > t r u e < / A c t i v e >  
         < P r o t e c t e d L i n k > f a l s e < / P r o t e c t e d L i n k >  
         < N a m e > 2 8 1 0 1   T B   @   3 1 . 1 2 . 2 0 2 1   4 7 4 b 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 4 7 4 b < / A c c o u n t N u m b e r >  
         < R o u n d e d > f a l s e < / R o u n d e d >  
     < / T B L i n k >  
     < T B L i n k >  
         < V e r s i o n > 4 < / V e r s i o n >  
         < C o l u m n F i l t e r s / >  
         < D A L i n k I D > a e 8 8 e 2 f a - b f b 8 - 4 a b 5 - a a 6 b - d 9 6 d 6 9 8 5 a 5 9 0 < / D A L i n k I D >  
         < L i n k T y p e > 0 < / L i n k T y p e >  
         < P a r a m e t e r s / >  
         < I n c l u d e A l l I t e m s > f a l s e < / I n c l u d e A l l I t e m s >  
         < A c t i v e > t r u e < / A c t i v e >  
         < P r o t e c t e d L i n k > f a l s e < / P r o t e c t e d L i n k >  
         < N a m e > 2 8 1 0 1   T B   @   3 1 . 1 2 . 2 0 2 1   4 7 5 a 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 4 7 5 a < / A c c o u n t N u m b e r >  
         < R o u n d e d > f a l s e < / R o u n d e d >  
     < / T B L i n k >  
     < T B L i n k >  
         < V e r s i o n > 4 < / V e r s i o n >  
         < C o l u m n F i l t e r s / >  
         < D A L i n k I D > e 2 f b b 3 0 7 - 2 b a 3 - 4 e 6 2 - 9 b 2 a - a 7 0 8 8 4 9 5 e 8 e a < / D A L i n k I D >  
         < L i n k T y p e > 0 < / L i n k T y p e >  
         < P a r a m e t e r s / >  
         < I n c l u d e A l l I t e m s > f a l s e < / I n c l u d e A l l I t e m s >  
         < A c t i v e > t r u e < / A c t i v e >  
         < P r o t e c t e d L i n k > f a l s e < / P r o t e c t e d L i n k >  
         < N a m e > 2 8 1 0 1   T B   @   3 1 . 1 2 . 2 0 2 1   4 7 5 b 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 4 7 5 b < / A c c o u n t N u m b e r >  
         < R o u n d e d > f a l s e < / R o u n d e d >  
     < / T B L i n k >  
     < T B L i n k >  
         < V e r s i o n > 4 < / V e r s i o n >  
         < C o l u m n F i l t e r s / >  
         < D A L i n k I D > d b f 3 f 1 3 0 - 0 3 d 3 - 4 b c 0 - 8 1 3 a - b 9 6 4 7 e e e 5 6 6 5 < / D A L i n k I D >  
         < L i n k T y p e > 0 < / L i n k T y p e >  
         < P a r a m e t e r s / >  
         < I n c l u d e A l l I t e m s > f a l s e < / I n c l u d e A l l I t e m s >  
         < A c t i v e > t r u e < / A c t i v e >  
         < P r o t e c t e d L i n k > f a l s e < / P r o t e c t e d L i n k >  
         < N a m e > 2 8 1 0 1   T B   @   3 1 . 1 2 . 2 0 2 1   4 7 5 c 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 4 7 5 c < / A c c o u n t N u m b e r >  
         < R o u n d e d > f a l s e < / R o u n d e d >  
     < / T B L i n k >  
     < T B L i n k >  
         < V e r s i o n > 4 < / V e r s i o n >  
         < C o l u m n F i l t e r s / >  
         < D A L i n k I D > 6 0 1 2 3 a c 3 - 1 7 1 d - 4 a d 8 - b 8 2 d - 0 c 5 0 7 0 f b c 6 6 8 < / D A L i n k I D >  
         < L i n k T y p e > 0 < / L i n k T y p e >  
         < P a r a m e t e r s / >  
         < I n c l u d e A l l I t e m s > f a l s e < / I n c l u d e A l l I t e m s >  
         < A c t i v e > t r u e < / A c t i v e >  
         < P r o t e c t e d L i n k > f a l s e < / P r o t e c t e d L i n k >  
         < N a m e > 2 8 1 0 1   T B   @   3 1 . 1 2 . 2 0 2 1   4 7 5 d 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 4 7 5 d < / A c c o u n t N u m b e r >  
         < R o u n d e d > f a l s e < / R o u n d e d >  
     < / T B L i n k >  
     < T B L i n k >  
         < V e r s i o n > 4 < / V e r s i o n >  
         < C o l u m n F i l t e r s / >  
         < D A L i n k I D > b 7 b 8 3 2 d e - b 4 5 4 - 4 d 4 6 - b 8 0 a - a 7 9 2 2 5 5 a e d 7 0 < / D A L i n k I D >  
         < L i n k T y p e > 0 < / L i n k T y p e >  
         < P a r a m e t e r s / >  
         < I n c l u d e A l l I t e m s > f a l s e < / I n c l u d e A l l I t e m s >  
         < A c t i v e > t r u e < / A c t i v e >  
         < P r o t e c t e d L i n k > f a l s e < / P r o t e c t e d L i n k >  
         < N a m e > 2 8 1 0 1   T B   @   3 1 . 1 2 . 2 0 2 1   4 7 5 e 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 4 7 5 e < / A c c o u n t N u m b e r >  
         < R o u n d e d > f a l s e < / R o u n d e d >  
     < / T B L i n k >  
     < T B L i n k >  
         < V e r s i o n > 4 < / V e r s i o n >  
         < C o l u m n F i l t e r s / >  
         < D A L i n k I D > d c e e 9 f 0 7 - 0 c e 8 - 4 f 0 9 - 9 e d a - 3 1 8 3 b d 2 4 0 8 d 7 < / D A L i n k I D >  
         < L i n k T y p e > 0 < / L i n k T y p e >  
         < P a r a m e t e r s / >  
         < I n c l u d e A l l I t e m s > f a l s e < / I n c l u d e A l l I t e m s >  
         < A c t i v e > t r u e < / A c t i v e >  
         < P r o t e c t e d L i n k > f a l s e < / P r o t e c t e d L i n k >  
         < N a m e > 2 8 1 0 1   T B   @   3 1 . 1 2 . 2 0 2 1   4 7 5 f 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 4 7 5 f < / A c c o u n t N u m b e r >  
         < R o u n d e d > f a l s e < / R o u n d e d >  
     < / T B L i n k >  
     < T B L i n k >  
         < V e r s i o n > 4 < / V e r s i o n >  
         < C o l u m n F i l t e r s / >  
         < D A L i n k I D > 8 4 a 5 4 e c b - f 5 a 1 - 4 4 6 9 - b 0 5 a - 5 9 1 d b 8 0 b 6 4 d f < / D A L i n k I D >  
         < L i n k T y p e > 0 < / L i n k T y p e >  
         < P a r a m e t e r s / >  
         < I n c l u d e A l l I t e m s > f a l s e < / I n c l u d e A l l I t e m s >  
         < A c t i v e > t r u e < / A c t i v e >  
         < P r o t e c t e d L i n k > f a l s e < / P r o t e c t e d L i n k >  
         < N a m e > 2 8 1 0 1   T B   @   3 1 . 1 2 . 2 0 2 1   4 7 5 g 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 4 7 5 g < / A c c o u n t N u m b e r >  
         < R o u n d e d > f a l s e < / R o u n d e d >  
     < / T B L i n k >  
     < T B L i n k >  
         < V e r s i o n > 4 < / V e r s i o n >  
         < C o l u m n F i l t e r s / >  
         < D A L i n k I D > 0 9 4 8 b 3 2 c - 0 2 7 a - 4 2 6 e - 9 d 4 2 - 4 4 0 5 f e 6 1 5 b 9 5 < / D A L i n k I D >  
         < L i n k T y p e > 0 < / L i n k T y p e >  
         < P a r a m e t e r s / >  
         < I n c l u d e A l l I t e m s > f a l s e < / I n c l u d e A l l I t e m s >  
         < A c t i v e > t r u e < / A c t i v e >  
         < P r o t e c t e d L i n k > f a l s e < / P r o t e c t e d L i n k >  
         < N a m e > 2 8 1 0 1   T B   @   3 1 . 1 2 . 2 0 2 1   4 7 5 h 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 4 7 5 h < / A c c o u n t N u m b e r >  
         < R o u n d e d > f a l s e < / R o u n d e d >  
     < / T B L i n k >  
     < T B L i n k >  
         < V e r s i o n > 4 < / V e r s i o n >  
         < C o l u m n F i l t e r s / >  
         < D A L i n k I D > e d 8 c c 0 7 b - 4 e 6 5 - 4 2 6 e - a b 3 4 - 3 4 9 6 f d 7 a 9 1 5 7 < / D A L i n k I D >  
         < L i n k T y p e > 0 < / L i n k T y p e >  
         < P a r a m e t e r s / >  
         < I n c l u d e A l l I t e m s > f a l s e < / I n c l u d e A l l I t e m s >  
         < A c t i v e > t r u e < / A c t i v e >  
         < P r o t e c t e d L i n k > f a l s e < / P r o t e c t e d L i n k >  
         < N a m e > 2 8 1 0 1   T B   @   3 1 . 1 2 . 2 0 2 1   4 7 6 a 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 4 7 6 a < / A c c o u n t N u m b e r >  
         < R o u n d e d > f a l s e < / R o u n d e d >  
     < / T B L i n k >  
     < T B L i n k >  
         < V e r s i o n > 4 < / V e r s i o n >  
         < C o l u m n F i l t e r s / >  
         < D A L i n k I D > e 4 7 0 c f a 0 - 4 0 d f - 4 8 6 0 - b 7 0 0 - 0 1 d 4 f c f 9 b 6 a 0 < / D A L i n k I D >  
         < L i n k T y p e > 0 < / L i n k T y p e >  
         < P a r a m e t e r s / >  
         < I n c l u d e A l l I t e m s > f a l s e < / I n c l u d e A l l I t e m s >  
         < A c t i v e > t r u e < / A c t i v e >  
         < P r o t e c t e d L i n k > f a l s e < / P r o t e c t e d L i n k >  
         < N a m e > 2 8 1 0 1   T B   @   3 1 . 1 2 . 2 0 2 1   4 7 6 b 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 4 7 6 b < / A c c o u n t N u m b e r >  
         < R o u n d e d > f a l s e < / R o u n d e d >  
     < / T B L i n k >  
     < T B L i n k >  
         < V e r s i o n > 4 < / V e r s i o n >  
         < C o l u m n F i l t e r s / >  
         < D A L i n k I D > b 6 7 8 d c f 8 - 3 3 3 d - 4 6 1 c - a 3 e 9 - b a 9 4 5 1 f 4 4 b 7 c < / D A L i n k I D >  
         < L i n k T y p e > 0 < / L i n k T y p e >  
         < P a r a m e t e r s / >  
         < I n c l u d e A l l I t e m s > f a l s e < / I n c l u d e A l l I t e m s >  
         < A c t i v e > t r u e < / A c t i v e >  
         < P r o t e c t e d L i n k > f a l s e < / P r o t e c t e d L i n k >  
         < N a m e > 2 8 1 0 1   T B   @   3 1 . 1 2 . 2 0 2 1   4 7 6 c 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 4 7 6 c < / A c c o u n t N u m b e r >  
         < R o u n d e d > f a l s e < / R o u n d e d >  
     < / T B L i n k >  
     < T B L i n k >  
         < V e r s i o n > 4 < / V e r s i o n >  
         < C o l u m n F i l t e r s / >  
         < D A L i n k I D > 6 7 3 d 5 7 7 e - 6 5 c 0 - 4 9 5 9 - a 1 8 0 - c 9 5 6 4 2 2 9 6 7 2 b < / D A L i n k I D >  
         < L i n k T y p e > 0 < / L i n k T y p e >  
         < P a r a m e t e r s / >  
         < I n c l u d e A l l I t e m s > f a l s e < / I n c l u d e A l l I t e m s >  
         < A c t i v e > t r u e < / A c t i v e >  
         < P r o t e c t e d L i n k > f a l s e < / P r o t e c t e d L i n k >  
         < N a m e > 2 8 1 0 1   T B   @   3 1 . 1 2 . 2 0 2 1   4 7 6 d 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 4 7 6 d < / A c c o u n t N u m b e r >  
         < R o u n d e d > f a l s e < / R o u n d e d >  
     < / T B L i n k >  
     < T B L i n k >  
         < V e r s i o n > 4 < / V e r s i o n >  
         < C o l u m n F i l t e r s / >  
         < D A L i n k I D > e 3 2 7 2 5 9 2 - f f 7 9 - 4 a 4 f - 9 8 f a - 6 2 a 5 9 7 6 a 5 9 1 7 < / D A L i n k I D >  
         < L i n k T y p e > 0 < / L i n k T y p e >  
         < P a r a m e t e r s / >  
         < I n c l u d e A l l I t e m s > f a l s e < / I n c l u d e A l l I t e m s >  
         < A c t i v e > t r u e < / A c t i v e >  
         < P r o t e c t e d L i n k > f a l s e < / P r o t e c t e d L i n k >  
         < N a m e > 2 8 1 0 1   T B   @   3 1 . 1 2 . 2 0 2 1   4 7 6 e 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 4 7 6 e < / A c c o u n t N u m b e r >  
         < R o u n d e d > f a l s e < / R o u n d e d >  
     < / T B L i n k >  
     < T B L i n k >  
         < V e r s i o n > 4 < / V e r s i o n >  
         < C o l u m n F i l t e r s / >  
         < D A L i n k I D > 0 8 f 4 f 4 1 2 - c 9 6 d - 4 d 1 3 - b f 2 a - 6 a 7 1 d 1 b 5 8 7 a 2 < / D A L i n k I D >  
         < L i n k T y p e > 0 < / L i n k T y p e >  
         < P a r a m e t e r s / >  
         < I n c l u d e A l l I t e m s > f a l s e < / I n c l u d e A l l I t e m s >  
         < A c t i v e > t r u e < / A c t i v e >  
         < P r o t e c t e d L i n k > f a l s e < / P r o t e c t e d L i n k >  
         < N a m e > 2 8 1 0 1   T B   @   3 1 . 1 2 . 2 0 2 1   4 7 6 f 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 4 7 6 f < / A c c o u n t N u m b e r >  
         < R o u n d e d > f a l s e < / R o u n d e d >  
     < / T B L i n k >  
     < T B L i n k >  
         < V e r s i o n > 4 < / V e r s i o n >  
         < C o l u m n F i l t e r s / >  
         < D A L i n k I D > b f 4 9 0 6 2 9 - 5 3 6 e - 4 c a f - 9 b d 9 - e 1 7 e 9 b 1 d b f 0 2 < / D A L i n k I D >  
         < L i n k T y p e > 0 < / L i n k T y p e >  
         < P a r a m e t e r s / >  
         < I n c l u d e A l l I t e m s > f a l s e < / I n c l u d e A l l I t e m s >  
         < A c t i v e > t r u e < / A c t i v e >  
         < P r o t e c t e d L i n k > f a l s e < / P r o t e c t e d L i n k >  
         < N a m e > 2 8 1 0 1   T B   @   3 1 . 1 2 . 2 0 2 1   4 7 8 a 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 4 7 8 a < / A c c o u n t N u m b e r >  
         < R o u n d e d > f a l s e < / R o u n d e d >  
     < / T B L i n k >  
     < T B L i n k >  
         < V e r s i o n > 4 < / V e r s i o n >  
         < C o l u m n F i l t e r s / >  
         < D A L i n k I D > 8 a 9 7 6 e a 1 - 5 2 5 a - 4 8 b 2 - 9 c a 9 - 0 2 8 8 0 7 6 e b 2 f 5 < / D A L i n k I D >  
         < L i n k T y p e > 0 < / L i n k T y p e >  
         < P a r a m e t e r s / >  
         < I n c l u d e A l l I t e m s > f a l s e < / I n c l u d e A l l I t e m s >  
         < A c t i v e > t r u e < / A c t i v e >  
         < P r o t e c t e d L i n k > f a l s e < / P r o t e c t e d L i n k >  
         < N a m e > 2 8 1 0 1   T B   @   3 1 . 1 2 . 2 0 2 1   4 7 8 b 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 4 7 8 b < / A c c o u n t N u m b e r >  
         < R o u n d e d > f a l s e < / R o u n d e d >  
     < / T B L i n k >  
     < T B L i n k >  
         < V e r s i o n > 4 < / V e r s i o n >  
         < C o l u m n F i l t e r s / >  
         < D A L i n k I D > 4 2 4 d 1 e b 3 - 5 c 4 a - 4 2 7 4 - b 0 8 1 - f 7 4 7 e 3 c 7 9 e c d < / D A L i n k I D >  
         < L i n k T y p e > 0 < / L i n k T y p e >  
         < P a r a m e t e r s / >  
         < I n c l u d e A l l I t e m s > f a l s e < / I n c l u d e A l l I t e m s >  
         < A c t i v e > t r u e < / A c t i v e >  
         < P r o t e c t e d L i n k > f a l s e < / P r o t e c t e d L i n k >  
         < N a m e > 2 8 1 0 1   T B   @   3 1 . 1 2 . 2 0 2 1   4 7 8 c 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 4 7 8 c < / A c c o u n t N u m b e r >  
         < R o u n d e d > f a l s e < / R o u n d e d >  
     < / T B L i n k >  
     < T B L i n k >  
         < V e r s i o n > 4 < / V e r s i o n >  
         < C o l u m n F i l t e r s / >  
         < D A L i n k I D > d a 8 a 6 4 2 d - d d 0 0 - 4 0 c 3 - 8 9 3 5 - 0 6 f e d f 5 c 1 5 6 6 < / D A L i n k I D >  
         < L i n k T y p e > 0 < / L i n k T y p e >  
         < P a r a m e t e r s / >  
         < I n c l u d e A l l I t e m s > f a l s e < / I n c l u d e A l l I t e m s >  
         < A c t i v e > t r u e < / A c t i v e >  
         < P r o t e c t e d L i n k > f a l s e < / P r o t e c t e d L i n k >  
         < N a m e > 2 8 1 0 1   T B   @   3 1 . 1 2 . 2 0 2 1   4 7 8 d 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 4 7 8 d < / A c c o u n t N u m b e r >  
         < R o u n d e d > f a l s e < / R o u n d e d >  
     < / T B L i n k >  
     < T B L i n k >  
         < V e r s i o n > 4 < / V e r s i o n >  
         < C o l u m n F i l t e r s / >  
         < D A L i n k I D > a 6 3 1 7 7 f 6 - f 4 b 2 - 4 2 8 2 - 8 9 4 8 - 6 5 9 9 7 d c 1 b 5 9 e < / D A L i n k I D >  
         < L i n k T y p e > 0 < / L i n k T y p e >  
         < P a r a m e t e r s / >  
         < I n c l u d e A l l I t e m s > f a l s e < / I n c l u d e A l l I t e m s >  
         < A c t i v e > t r u e < / A c t i v e >  
         < P r o t e c t e d L i n k > f a l s e < / P r o t e c t e d L i n k >  
         < N a m e > 2 8 1 0 1   T B   @   3 1 . 1 2 . 2 0 2 1   4 7 8 e 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 4 7 8 e < / A c c o u n t N u m b e r >  
         < R o u n d e d > f a l s e < / R o u n d e d >  
     < / T B L i n k >  
     < T B L i n k >  
         < V e r s i o n > 4 < / V e r s i o n >  
         < C o l u m n F i l t e r s / >  
         < D A L i n k I D > 1 9 6 0 6 c 0 5 - f 7 c b - 4 0 8 5 - b 3 4 c - d 9 b 2 c a 1 e 0 b 4 6 < / D A L i n k I D >  
         < L i n k T y p e > 0 < / L i n k T y p e >  
         < P a r a m e t e r s / >  
         < I n c l u d e A l l I t e m s > f a l s e < / I n c l u d e A l l I t e m s >  
         < A c t i v e > t r u e < / A c t i v e >  
         < P r o t e c t e d L i n k > f a l s e < / P r o t e c t e d L i n k >  
         < N a m e > 2 8 1 0 1   T B   @   3 1 . 1 2 . 2 0 2 1   4 7 9 a 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 4 7 9 a < / A c c o u n t N u m b e r >  
         < R o u n d e d > f a l s e < / R o u n d e d >  
     < / T B L i n k >  
     < T B L i n k >  
         < V e r s i o n > 4 < / V e r s i o n >  
         < C o l u m n F i l t e r s / >  
         < D A L i n k I D > 0 8 d 1 1 0 8 7 - 6 1 4 4 - 4 0 d c - b 2 d b - 2 d b d 3 4 4 2 1 c a 2 < / D A L i n k I D >  
         < L i n k T y p e > 0 < / L i n k T y p e >  
         < P a r a m e t e r s / >  
         < I n c l u d e A l l I t e m s > f a l s e < / I n c l u d e A l l I t e m s >  
         < A c t i v e > t r u e < / A c t i v e >  
         < P r o t e c t e d L i n k > f a l s e < / P r o t e c t e d L i n k >  
         < N a m e > 2 8 1 0 1   T B   @   3 1 . 1 2 . 2 0 2 1   4 7 9 b 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 4 7 9 b < / A c c o u n t N u m b e r >  
         < R o u n d e d > f a l s e < / R o u n d e d >  
     < / T B L i n k >  
     < T B L i n k >  
         < V e r s i o n > 4 < / V e r s i o n >  
         < C o l u m n F i l t e r s / >  
         < D A L i n k I D > c 3 b 9 e c c a - 4 5 c 8 - 4 9 1 6 - 8 a 7 f - 4 6 1 3 4 e e d 7 c 4 9 < / D A L i n k I D >  
         < L i n k T y p e > 0 < / L i n k T y p e >  
         < P a r a m e t e r s / >  
         < I n c l u d e A l l I t e m s > f a l s e < / I n c l u d e A l l I t e m s >  
         < A c t i v e > t r u e < / A c t i v e >  
         < P r o t e c t e d L i n k > f a l s e < / P r o t e c t e d L i n k >  
         < N a m e > 2 8 1 0 1   T B   @   3 1 . 1 2 . 2 0 2 1   4 7 9 c 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 4 7 9 c < / A c c o u n t N u m b e r >  
         < R o u n d e d > f a l s e < / R o u n d e d >  
     < / T B L i n k >  
     < T B L i n k >  
         < V e r s i o n > 4 < / V e r s i o n >  
         < C o l u m n F i l t e r s / >  
         < D A L i n k I D > b 3 0 b b f 1 0 - 4 5 4 e - 4 5 f 3 - 8 e 2 5 - b 0 f 2 c 8 0 a 8 5 d 8 < / D A L i n k I D >  
         < L i n k T y p e > 0 < / L i n k T y p e >  
         < P a r a m e t e r s / >  
         < I n c l u d e A l l I t e m s > f a l s e < / I n c l u d e A l l I t e m s >  
         < A c t i v e > t r u e < / A c t i v e >  
         < P r o t e c t e d L i n k > f a l s e < / P r o t e c t e d L i n k >  
         < N a m e > 2 8 1 0 1   T B   @   3 1 . 1 2 . 2 0 2 1   4 7 9 d 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 4 7 9 d < / A c c o u n t N u m b e r >  
         < R o u n d e d > f a l s e < / R o u n d e d >  
     < / T B L i n k >  
     < T B L i n k >  
         < V e r s i o n > 4 < / V e r s i o n >  
         < C o l u m n F i l t e r s / >  
         < D A L i n k I D > 3 d 3 8 0 f a 2 - 9 8 0 b - 4 6 b c - b c f 8 - 7 d 3 8 e 1 c 5 2 c f 1 < / D A L i n k I D >  
         < L i n k T y p e > 0 < / L i n k T y p e >  
         < P a r a m e t e r s / >  
         < I n c l u d e A l l I t e m s > f a l s e < / I n c l u d e A l l I t e m s >  
         < A c t i v e > t r u e < / A c t i v e >  
         < P r o t e c t e d L i n k > f a l s e < / P r o t e c t e d L i n k >  
         < N a m e > 2 8 1 0 1   T B   @   3 1 . 1 2 . 2 0 2 1   4 8 1 a 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 4 8 1 a < / A c c o u n t N u m b e r >  
         < R o u n d e d > f a l s e < / R o u n d e d >  
     < / T B L i n k >  
     < T B L i n k >  
         < V e r s i o n > 4 < / V e r s i o n >  
         < C o l u m n F i l t e r s / >  
         < D A L i n k I D > b e 5 0 1 4 8 d - d 0 d 2 - 4 e 8 5 - 9 c a 9 - 1 5 d 7 4 7 0 e 6 1 6 7 < / D A L i n k I D >  
         < L i n k T y p e > 0 < / L i n k T y p e >  
         < P a r a m e t e r s / >  
         < I n c l u d e A l l I t e m s > f a l s e < / I n c l u d e A l l I t e m s >  
         < A c t i v e > t r u e < / A c t i v e >  
         < P r o t e c t e d L i n k > f a l s e < / P r o t e c t e d L i n k >  
         < N a m e > 2 8 1 0 1   T B   @   3 1 . 1 2 . 2 0 2 1   4 8 1 b 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 4 8 1 b < / A c c o u n t N u m b e r >  
         < R o u n d e d > f a l s e < / R o u n d e d >  
     < / T B L i n k >  
     < T B L i n k >  
         < V e r s i o n > 4 < / V e r s i o n >  
         < C o l u m n F i l t e r s / >  
         < D A L i n k I D > 8 f f 1 9 c 4 5 - 3 8 1 c - 4 6 2 2 - b 9 8 1 - d 0 2 f 4 c e 3 0 4 7 8 < / D A L i n k I D >  
         < L i n k T y p e > 0 < / L i n k T y p e >  
         < P a r a m e t e r s / >  
         < I n c l u d e A l l I t e m s > f a l s e < / I n c l u d e A l l I t e m s >  
         < A c t i v e > t r u e < / A c t i v e >  
         < P r o t e c t e d L i n k > f a l s e < / P r o t e c t e d L i n k >  
         < N a m e > 2 8 1 0 1   T B   @   3 1 . 1 2 . 2 0 2 1   4 9 1 x 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 4 9 1 x < / A c c o u n t N u m b e r >  
         < R o u n d e d > f a l s e < / R o u n d e d >  
     < / T B L i n k >  
     < T B L i n k >  
         < V e r s i o n > 4 < / V e r s i o n >  
         < C o l u m n F i l t e r s / >  
         < D A L i n k I D > 8 9 b 6 4 4 7 8 - 9 f 4 2 - 4 b 2 7 - b 6 1 2 - 4 b 5 1 b 0 e 4 6 a f 1 < / D A L i n k I D >  
         < L i n k T y p e > 0 < / L i n k T y p e >  
         < P a r a m e t e r s / >  
         < I n c l u d e A l l I t e m s > f a l s e < / I n c l u d e A l l I t e m s >  
         < A c t i v e > t r u e < / A c t i v e >  
         < P r o t e c t e d L i n k > f a l s e < / P r o t e c t e d L i n k >  
         < N a m e > 2 8 1 0 1   T B   @   3 1 . 1 2 . 2 0 2 1   5 0 1 x   F i n a l < / N a m e >  
         < E n t i t y E n u m > 9 < / E n t i t y E n u m >  
         < I t e m O r d e r L i s t / >  
         < S e l e c t e d I t e m L i s t / >  
         < S e l e c t e d C o l u m n L i s t / >  
         < H a s V a l u e > t r u e < / H a s V a l u e >  
         < T B C h a r t I D > 2 2 1 3 5 8 7 4 8 5 7 0 0 0 0 0 6 9 5 < / T B C h a r t I D >  
         < C o n s o l i d a t e d C o m p a n y I D   x s i : n i l = " t r u e " / >  
         < T B D o c u m e n t I D > 2 2 1 3 5 8 7 4 8 5 7 0 0 0 0 0 0 0 5 < / T B D o c u m e n t I D >  
         < N u m e r i c V a l u e > 3 2 0 4 8 2 4 2 . 0 0 0 0 < / N u m e r i c V a l u e >  
         < V a l u e > 3 2 0 4 8 2 4 2 , 0 0 0 0 < / V a l u e >  
         < C h a r t T y p e > c t D e t a i l < / C h a r t T y p e >  
         < R e f e r e n c e > 2 8 1 0 1 < / R e f e r e n c e >  
         < T B D o c N a m e > T B   @   3 1 . 1 2 . 2 0 2 1 < / T B D o c N a m e >  
         < T B C h a r t N a m e > D e t a i l < / T B C h a r t N a m e >  
         < C o l u m n N a m e > F i n a l B a l a n c e < / C o l u m n N a m e >  
         < U s e r F r i e n d l y C o l u m n N a m e > F i n a l < / U s e r F r i e n d l y C o l u m n N a m e >  
         < A c c o u n t N u m b e r > 5 0 1 x < / A c c o u n t N u m b e r >  
         < R o u n d e d > f a l s e < / R o u n d e d >  
     < / T B L i n k >  
     < T B L i n k >  
         < V e r s i o n > 4 < / V e r s i o n >  
         < C o l u m n F i l t e r s / >  
         < D A L i n k I D > 7 4 9 e b 5 4 f - 5 c f e - 4 8 0 3 - 9 4 2 7 - 7 2 f a 9 3 f 7 9 5 c 3 < / D A L i n k I D >  
         < L i n k T y p e > 0 < / L i n k T y p e >  
         < P a r a m e t e r s / >  
         < I n c l u d e A l l I t e m s > f a l s e < / I n c l u d e A l l I t e m s >  
         < A c t i v e > t r u e < / A c t i v e >  
         < P r o t e c t e d L i n k > f a l s e < / P r o t e c t e d L i n k >  
         < N a m e > 2 8 1 0 1   T B   @   3 1 . 1 2 . 2 0 2 1   5 0 2 x   F i n a l < / N a m e >  
         < E n t i t y E n u m > 9 < / E n t i t y E n u m >  
         < I t e m O r d e r L i s t / >  
         < S e l e c t e d I t e m L i s t / >  
         < S e l e c t e d C o l u m n L i s t / >  
         < H a s V a l u e > t r u e < / H a s V a l u e >  
         < T B C h a r t I D > 2 2 1 3 5 8 7 4 8 5 7 0 0 0 0 0 6 9 5 < / T B C h a r t I D >  
         < C o n s o l i d a t e d C o m p a n y I D   x s i : n i l = " t r u e " / >  
         < T B D o c u m e n t I D > 2 2 1 3 5 8 7 4 8 5 7 0 0 0 0 0 0 0 5 < / T B D o c u m e n t I D >  
         < N u m e r i c V a l u e > 7 3 8 3 7 0 . 0 0 0 0 < / N u m e r i c V a l u e >  
         < V a l u e > 7 3 8 3 7 0 , 0 0 0 0 < / V a l u e >  
         < C h a r t T y p e > c t D e t a i l < / C h a r t T y p e >  
         < R e f e r e n c e > 2 8 1 0 1 < / R e f e r e n c e >  
         < T B D o c N a m e > T B   @   3 1 . 1 2 . 2 0 2 1 < / T B D o c N a m e >  
         < T B C h a r t N a m e > D e t a i l < / T B C h a r t N a m e >  
         < C o l u m n N a m e > F i n a l B a l a n c e < / C o l u m n N a m e >  
         < U s e r F r i e n d l y C o l u m n N a m e > F i n a l < / U s e r F r i e n d l y C o l u m n N a m e >  
         < A c c o u n t N u m b e r > 5 0 2 x < / A c c o u n t N u m b e r >  
         < R o u n d e d > f a l s e < / R o u n d e d >  
     < / T B L i n k >  
     < T B L i n k >  
         < V e r s i o n > 4 < / V e r s i o n >  
         < C o l u m n F i l t e r s / >  
         < D A L i n k I D > b 9 f 3 c f 6 4 - 6 9 a 3 - 4 a 5 7 - 8 2 2 1 - 9 2 b 2 4 4 8 5 0 9 4 8 < / D A L i n k I D >  
         < L i n k T y p e > 0 < / L i n k T y p e >  
         < P a r a m e t e r s / >  
         < I n c l u d e A l l I t e m s > f a l s e < / I n c l u d e A l l I t e m s >  
         < A c t i v e > t r u e < / A c t i v e >  
         < P r o t e c t e d L i n k > f a l s e < / P r o t e c t e d L i n k >  
         < N a m e > 2 8 1 0 1   T B   @   3 1 . 1 2 . 2 0 2 1   5 0 3 x 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 5 0 3 x < / A c c o u n t N u m b e r >  
         < R o u n d e d > f a l s e < / R o u n d e d >  
     < / T B L i n k >  
     < T B L i n k >  
         < V e r s i o n > 4 < / V e r s i o n >  
         < C o l u m n F i l t e r s / >  
         < D A L i n k I D > b 2 c 6 a b 1 3 - 9 3 b a - 4 1 6 5 - 8 e 3 7 - a 0 9 f 2 4 1 9 6 5 9 a < / D A L i n k I D >  
         < L i n k T y p e > 0 < / L i n k T y p e >  
         < P a r a m e t e r s / >  
         < I n c l u d e A l l I t e m s > f a l s e < / I n c l u d e A l l I t e m s >  
         < A c t i v e > t r u e < / A c t i v e >  
         < P r o t e c t e d L i n k > f a l s e < / P r o t e c t e d L i n k >  
         < N a m e > 2 8 1 0 1   T B   @   3 1 . 1 2 . 2 0 2 1   5 0 4 x   F i n a l < / N a m e >  
         < E n t i t y E n u m > 9 < / E n t i t y E n u m >  
         < I t e m O r d e r L i s t / >  
         < S e l e c t e d I t e m L i s t / >  
         < S e l e c t e d C o l u m n L i s t / >  
         < H a s V a l u e > t r u e < / H a s V a l u e >  
         < T B C h a r t I D > 2 2 1 3 5 8 7 4 8 5 7 0 0 0 0 0 6 9 5 < / T B C h a r t I D >  
         < C o n s o l i d a t e d C o m p a n y I D   x s i : n i l = " t r u e " / >  
         < T B D o c u m e n t I D > 2 2 1 3 5 8 7 4 8 5 7 0 0 0 0 0 0 0 5 < / T B D o c u m e n t I D >  
         < N u m e r i c V a l u e > 2 1 4 3 4 3 1 . 0 0 0 0 < / N u m e r i c V a l u e >  
         < V a l u e > 2 1 4 3 4 3 1 , 0 0 0 0 < / V a l u e >  
         < C h a r t T y p e > c t D e t a i l < / C h a r t T y p e >  
         < R e f e r e n c e > 2 8 1 0 1 < / R e f e r e n c e >  
         < T B D o c N a m e > T B   @   3 1 . 1 2 . 2 0 2 1 < / T B D o c N a m e >  
         < T B C h a r t N a m e > D e t a i l < / T B C h a r t N a m e >  
         < C o l u m n N a m e > F i n a l B a l a n c e < / C o l u m n N a m e >  
         < U s e r F r i e n d l y C o l u m n N a m e > F i n a l < / U s e r F r i e n d l y C o l u m n N a m e >  
         < A c c o u n t N u m b e r > 5 0 4 x < / A c c o u n t N u m b e r >  
         < R o u n d e d > f a l s e < / R o u n d e d >  
     < / T B L i n k >  
     < T B L i n k >  
         < V e r s i o n > 4 < / V e r s i o n >  
         < C o l u m n F i l t e r s / >  
         < D A L i n k I D > 3 c 0 d 9 c 7 e - b 0 1 b - 4 4 a 0 - 8 f e 6 - a 5 8 b d 5 0 5 3 c 8 a < / D A L i n k I D >  
         < L i n k T y p e > 0 < / L i n k T y p e >  
         < P a r a m e t e r s / >  
         < I n c l u d e A l l I t e m s > f a l s e < / I n c l u d e A l l I t e m s >  
         < A c t i v e > t r u e < / A c t i v e >  
         < P r o t e c t e d L i n k > f a l s e < / P r o t e c t e d L i n k >  
         < N a m e > 2 8 1 0 1   T B   @   3 1 . 1 2 . 2 0 2 1   5 0 5 x   F i n a l < / N a m e >  
         < E n t i t y E n u m > 9 < / E n t i t y E n u m >  
         < I t e m O r d e r L i s t / >  
         < S e l e c t e d I t e m L i s t / >  
         < S e l e c t e d C o l u m n L i s t / >  
         < H a s V a l u e > t r u e < / H a s V a l u e >  
         < T B C h a r t I D > 2 2 1 3 5 8 7 4 8 5 7 0 0 0 0 0 6 9 5 < / T B C h a r t I D >  
         < C o n s o l i d a t e d C o m p a n y I D   x s i : n i l = " t r u e " / >  
         < T B D o c u m e n t I D > 2 2 1 3 5 8 7 4 8 5 7 0 0 0 0 0 0 0 5 < / T B D o c u m e n t I D >  
         < N u m e r i c V a l u e > 4 2 1 4 . 0 0 0 0 < / N u m e r i c V a l u e >  
         < V a l u e > 4 2 1 4 , 0 0 0 0 < / V a l u e >  
         < C h a r t T y p e > c t D e t a i l < / C h a r t T y p e >  
         < R e f e r e n c e > 2 8 1 0 1 < / R e f e r e n c e >  
         < T B D o c N a m e > T B   @   3 1 . 1 2 . 2 0 2 1 < / T B D o c N a m e >  
         < T B C h a r t N a m e > D e t a i l < / T B C h a r t N a m e >  
         < C o l u m n N a m e > F i n a l B a l a n c e < / C o l u m n N a m e >  
         < U s e r F r i e n d l y C o l u m n N a m e > F i n a l < / U s e r F r i e n d l y C o l u m n N a m e >  
         < A c c o u n t N u m b e r > 5 0 5 x < / A c c o u n t N u m b e r >  
         < R o u n d e d > f a l s e < / R o u n d e d >  
     < / T B L i n k >  
     < T B L i n k >  
         < V e r s i o n > 4 < / V e r s i o n >  
         < C o l u m n F i l t e r s / >  
         < D A L i n k I D > b 8 0 2 9 1 a 6 - b 8 b 2 - 4 8 a 8 - 8 3 1 f - 1 c f d f a 6 5 5 9 b 1 < / D A L i n k I D >  
         < L i n k T y p e > 0 < / L i n k T y p e >  
         < P a r a m e t e r s / >  
         < I n c l u d e A l l I t e m s > f a l s e < / I n c l u d e A l l I t e m s >  
         < A c t i v e > t r u e < / A c t i v e >  
         < P r o t e c t e d L i n k > f a l s e < / P r o t e c t e d L i n k >  
         < N a m e > 2 8 1 0 1   T B   @   3 1 . 1 2 . 2 0 2 1   5 0 7 x 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 5 0 7 x < / A c c o u n t N u m b e r >  
         < R o u n d e d > f a l s e < / R o u n d e d >  
     < / T B L i n k >  
     < T B L i n k >  
         < V e r s i o n > 4 < / V e r s i o n >  
         < C o l u m n F i l t e r s / >  
         < D A L i n k I D > e d 5 6 2 0 0 e - c 5 4 9 - 4 3 4 b - a c f 6 - f b b 1 3 7 0 a 5 2 9 f < / D A L i n k I D >  
         < L i n k T y p e > 0 < / L i n k T y p e >  
         < P a r a m e t e r s / >  
         < I n c l u d e A l l I t e m s > f a l s e < / I n c l u d e A l l I t e m s >  
         < A c t i v e > t r u e < / A c t i v e >  
         < P r o t e c t e d L i n k > f a l s e < / P r o t e c t e d L i n k >  
         < N a m e > 2 8 1 0 1   T B   @   3 1 . 1 2 . 2 0 2 1   5 1 1 x   F i n a l < / N a m e >  
         < E n t i t y E n u m > 9 < / E n t i t y E n u m >  
         < I t e m O r d e r L i s t / >  
         < S e l e c t e d I t e m L i s t / >  
         < S e l e c t e d C o l u m n L i s t / >  
         < H a s V a l u e > t r u e < / H a s V a l u e >  
         < T B C h a r t I D > 2 2 1 3 5 8 7 4 8 5 7 0 0 0 0 0 6 9 5 < / T B C h a r t I D >  
         < C o n s o l i d a t e d C o m p a n y I D   x s i : n i l = " t r u e " / >  
         < T B D o c u m e n t I D > 2 2 1 3 5 8 7 4 8 5 7 0 0 0 0 0 0 0 5 < / T B D o c u m e n t I D >  
         < N u m e r i c V a l u e > 1 0 2 7 0 4 . 0 0 0 0 < / N u m e r i c V a l u e >  
         < V a l u e > 1 0 2 7 0 4 , 0 0 0 0 < / V a l u e >  
         < C h a r t T y p e > c t D e t a i l < / C h a r t T y p e >  
         < R e f e r e n c e > 2 8 1 0 1 < / R e f e r e n c e >  
         < T B D o c N a m e > T B   @   3 1 . 1 2 . 2 0 2 1 < / T B D o c N a m e >  
         < T B C h a r t N a m e > D e t a i l < / T B C h a r t N a m e >  
         < C o l u m n N a m e > F i n a l B a l a n c e < / C o l u m n N a m e >  
         < U s e r F r i e n d l y C o l u m n N a m e > F i n a l < / U s e r F r i e n d l y C o l u m n N a m e >  
         < A c c o u n t N u m b e r > 5 1 1 x < / A c c o u n t N u m b e r >  
         < R o u n d e d > f a l s e < / R o u n d e d >  
     < / T B L i n k >  
     < T B L i n k >  
         < V e r s i o n > 4 < / V e r s i o n >  
         < C o l u m n F i l t e r s / >  
         < D A L i n k I D > d 7 3 1 f d 3 d - b 7 9 d - 4 7 d b - b a b 7 - 6 f 6 b 0 0 a c 7 a d 5 < / D A L i n k I D >  
         < L i n k T y p e > 0 < / L i n k T y p e >  
         < P a r a m e t e r s / >  
         < I n c l u d e A l l I t e m s > f a l s e < / I n c l u d e A l l I t e m s >  
         < A c t i v e > t r u e < / A c t i v e >  
         < P r o t e c t e d L i n k > f a l s e < / P r o t e c t e d L i n k >  
         < N a m e > 2 8 1 0 1   T B   @   3 1 . 1 2 . 2 0 2 1   5 1 2 x   F i n a l < / N a m e >  
         < E n t i t y E n u m > 9 < / E n t i t y E n u m >  
         < I t e m O r d e r L i s t / >  
         < S e l e c t e d I t e m L i s t / >  
         < S e l e c t e d C o l u m n L i s t / >  
         < H a s V a l u e > t r u e < / H a s V a l u e >  
         < T B C h a r t I D > 2 2 1 3 5 8 7 4 8 5 7 0 0 0 0 0 6 9 5 < / T B C h a r t I D >  
         < C o n s o l i d a t e d C o m p a n y I D   x s i : n i l = " t r u e " / >  
         < T B D o c u m e n t I D > 2 2 1 3 5 8 7 4 8 5 7 0 0 0 0 0 0 0 5 < / T B D o c u m e n t I D >  
         < N u m e r i c V a l u e > 1 0 6 9 . 0 0 0 0 < / N u m e r i c V a l u e >  
         < V a l u e > 1 0 6 9 , 0 0 0 0 < / V a l u e >  
         < C h a r t T y p e > c t D e t a i l < / C h a r t T y p e >  
         < R e f e r e n c e > 2 8 1 0 1 < / R e f e r e n c e >  
         < T B D o c N a m e > T B   @   3 1 . 1 2 . 2 0 2 1 < / T B D o c N a m e >  
         < T B C h a r t N a m e > D e t a i l < / T B C h a r t N a m e >  
         < C o l u m n N a m e > F i n a l B a l a n c e < / C o l u m n N a m e >  
         < U s e r F r i e n d l y C o l u m n N a m e > F i n a l < / U s e r F r i e n d l y C o l u m n N a m e >  
         < A c c o u n t N u m b e r > 5 1 2 x < / A c c o u n t N u m b e r >  
         < R o u n d e d > f a l s e < / R o u n d e d >  
     < / T B L i n k >  
     < T B L i n k >  
         < V e r s i o n > 4 < / V e r s i o n >  
         < C o l u m n F i l t e r s / >  
         < D A L i n k I D > 6 2 a 5 6 c 1 7 - 0 4 8 5 - 4 9 5 5 - a 3 2 e - a 7 5 d b 2 3 4 4 e b b < / D A L i n k I D >  
         < L i n k T y p e > 0 < / L i n k T y p e >  
         < P a r a m e t e r s / >  
         < I n c l u d e A l l I t e m s > f a l s e < / I n c l u d e A l l I t e m s >  
         < A c t i v e > t r u e < / A c t i v e >  
         < P r o t e c t e d L i n k > f a l s e < / P r o t e c t e d L i n k >  
         < N a m e > 2 8 1 0 1   T B   @   3 1 . 1 2 . 2 0 2 1   5 1 3 x   F i n a l < / N a m e >  
         < E n t i t y E n u m > 9 < / E n t i t y E n u m >  
         < I t e m O r d e r L i s t / >  
         < S e l e c t e d I t e m L i s t / >  
         < S e l e c t e d C o l u m n L i s t / >  
         < H a s V a l u e > t r u e < / H a s V a l u e >  
         < T B C h a r t I D > 2 2 1 3 5 8 7 4 8 5 7 0 0 0 0 0 6 9 5 < / T B C h a r t I D >  
         < C o n s o l i d a t e d C o m p a n y I D   x s i : n i l = " t r u e " / >  
         < T B D o c u m e n t I D > 2 2 1 3 5 8 7 4 8 5 7 0 0 0 0 0 0 0 5 < / T B D o c u m e n t I D >  
         < N u m e r i c V a l u e > 1 5 6 1 6 . 0 0 0 0 < / N u m e r i c V a l u e >  
         < V a l u e > 1 5 6 1 6 , 0 0 0 0 < / V a l u e >  
         < C h a r t T y p e > c t D e t a i l < / C h a r t T y p e >  
         < R e f e r e n c e > 2 8 1 0 1 < / R e f e r e n c e >  
         < T B D o c N a m e > T B   @   3 1 . 1 2 . 2 0 2 1 < / T B D o c N a m e >  
         < T B C h a r t N a m e > D e t a i l < / T B C h a r t N a m e >  
         < C o l u m n N a m e > F i n a l B a l a n c e < / C o l u m n N a m e >  
         < U s e r F r i e n d l y C o l u m n N a m e > F i n a l < / U s e r F r i e n d l y C o l u m n N a m e >  
         < A c c o u n t N u m b e r > 5 1 3 x < / A c c o u n t N u m b e r >  
         < R o u n d e d > f a l s e < / R o u n d e d >  
     < / T B L i n k >  
     < T B L i n k >  
         < V e r s i o n > 4 < / V e r s i o n >  
         < C o l u m n F i l t e r s / >  
         < D A L i n k I D > d c 0 9 2 1 a b - c a 9 3 - 4 a b e - a 0 a 8 - 8 3 1 9 a b 0 5 8 d 0 2 < / D A L i n k I D >  
         < L i n k T y p e > 0 < / L i n k T y p e >  
         < P a r a m e t e r s / >  
         < I n c l u d e A l l I t e m s > f a l s e < / I n c l u d e A l l I t e m s >  
         < A c t i v e > t r u e < / A c t i v e >  
         < P r o t e c t e d L i n k > f a l s e < / P r o t e c t e d L i n k >  
         < N a m e > 2 8 1 0 1   T B   @   3 1 . 1 2 . 2 0 2 1   5 1 8 a   F i n a l < / N a m e >  
         < E n t i t y E n u m > 9 < / E n t i t y E n u m >  
         < I t e m O r d e r L i s t / >  
         < S e l e c t e d I t e m L i s t / >  
         < S e l e c t e d C o l u m n L i s t / >  
         < H a s V a l u e > t r u e < / H a s V a l u e >  
         < T B C h a r t I D > 2 2 1 3 5 8 7 4 8 5 7 0 0 0 0 0 6 9 5 < / T B C h a r t I D >  
         < C o n s o l i d a t e d C o m p a n y I D   x s i : n i l = " t r u e " / >  
         < T B D o c u m e n t I D > 2 2 1 3 5 8 7 4 8 5 7 0 0 0 0 0 0 0 5 < / T B D o c u m e n t I D >  
         < N u m e r i c V a l u e > 3 4 3 5 8 0 1 . 0 0 0 0 < / N u m e r i c V a l u e >  
         < V a l u e > 3 4 3 5 8 0 1 , 0 0 0 0 < / V a l u e >  
         < C h a r t T y p e > c t D e t a i l < / C h a r t T y p e >  
         < R e f e r e n c e > 2 8 1 0 1 < / R e f e r e n c e >  
         < T B D o c N a m e > T B   @   3 1 . 1 2 . 2 0 2 1 < / T B D o c N a m e >  
         < T B C h a r t N a m e > D e t a i l < / T B C h a r t N a m e >  
         < C o l u m n N a m e > F i n a l B a l a n c e < / C o l u m n N a m e >  
         < U s e r F r i e n d l y C o l u m n N a m e > F i n a l < / U s e r F r i e n d l y C o l u m n N a m e >  
         < A c c o u n t N u m b e r > 5 1 8 a < / A c c o u n t N u m b e r >  
         < R o u n d e d > f a l s e < / R o u n d e d >  
     < / T B L i n k >  
     < T B L i n k >  
         < V e r s i o n > 4 < / V e r s i o n >  
         < C o l u m n F i l t e r s / >  
         < D A L i n k I D > a 7 5 9 b 9 0 e - 8 6 c 4 - 4 e c 8 - 8 6 9 3 - a a 9 9 7 7 2 0 0 7 8 1 < / D A L i n k I D >  
         < L i n k T y p e > 0 < / L i n k T y p e >  
         < P a r a m e t e r s / >  
         < I n c l u d e A l l I t e m s > f a l s e < / I n c l u d e A l l I t e m s >  
         < A c t i v e > t r u e < / A c t i v e >  
         < P r o t e c t e d L i n k > f a l s e < / P r o t e c t e d L i n k >  
         < N a m e > 2 8 1 0 1   T B   @   3 1 . 1 2 . 2 0 2 1   5 1 8 b 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 5 1 8 b < / A c c o u n t N u m b e r >  
         < R o u n d e d > f a l s e < / R o u n d e d >  
     < / T B L i n k >  
     < T B L i n k >  
         < V e r s i o n > 4 < / V e r s i o n >  
         < C o l u m n F i l t e r s / >  
         < D A L i n k I D > 4 1 f c e 9 7 a - 9 b 3 1 - 4 d f 6 - a a e d - 6 b 4 0 3 f 2 6 c e c e < / D A L i n k I D >  
         < L i n k T y p e > 0 < / L i n k T y p e >  
         < P a r a m e t e r s / >  
         < I n c l u d e A l l I t e m s > f a l s e < / I n c l u d e A l l I t e m s >  
         < A c t i v e > t r u e < / A c t i v e >  
         < P r o t e c t e d L i n k > f a l s e < / P r o t e c t e d L i n k >  
         < N a m e > 2 8 1 0 1   T B   @   3 1 . 1 2 . 2 0 2 1   5 1 8 c 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 5 1 8 c < / A c c o u n t N u m b e r >  
         < R o u n d e d > f a l s e < / R o u n d e d >  
     < / T B L i n k >  
     < T B L i n k >  
         < V e r s i o n > 4 < / V e r s i o n >  
         < C o l u m n F i l t e r s / >  
         < D A L i n k I D > 6 6 2 1 b 4 2 f - 2 d 8 4 - 4 f 3 e - 9 6 2 e - 6 1 c 2 e c e a a 2 b b < / D A L i n k I D >  
         < L i n k T y p e > 0 < / L i n k T y p e >  
         < P a r a m e t e r s / >  
         < I n c l u d e A l l I t e m s > f a l s e < / I n c l u d e A l l I t e m s >  
         < A c t i v e > t r u e < / A c t i v e >  
         < P r o t e c t e d L i n k > f a l s e < / P r o t e c t e d L i n k >  
         < N a m e > 2 8 1 0 1   T B   @   3 1 . 1 2 . 2 0 2 1   5 2 1 x   F i n a l < / N a m e >  
         < E n t i t y E n u m > 9 < / E n t i t y E n u m >  
         < I t e m O r d e r L i s t / >  
         < S e l e c t e d I t e m L i s t / >  
         < S e l e c t e d C o l u m n L i s t / >  
         < H a s V a l u e > t r u e < / H a s V a l u e >  
         < T B C h a r t I D > 2 2 1 3 5 8 7 4 8 5 7 0 0 0 0 0 6 9 5 < / T B C h a r t I D >  
         < C o n s o l i d a t e d C o m p a n y I D   x s i : n i l = " t r u e " / >  
         < T B D o c u m e n t I D > 2 2 1 3 5 8 7 4 8 5 7 0 0 0 0 0 0 0 5 < / T B D o c u m e n t I D >  
         < N u m e r i c V a l u e > 3 4 9 4 7 3 2 . 0 0 0 0 < / N u m e r i c V a l u e >  
         < V a l u e > 3 4 9 4 7 3 2 , 0 0 0 0 < / V a l u e >  
         < C h a r t T y p e > c t D e t a i l < / C h a r t T y p e >  
         < R e f e r e n c e > 2 8 1 0 1 < / R e f e r e n c e >  
         < T B D o c N a m e > T B   @   3 1 . 1 2 . 2 0 2 1 < / T B D o c N a m e >  
         < T B C h a r t N a m e > D e t a i l < / T B C h a r t N a m e >  
         < C o l u m n N a m e > F i n a l B a l a n c e < / C o l u m n N a m e >  
         < U s e r F r i e n d l y C o l u m n N a m e > F i n a l < / U s e r F r i e n d l y C o l u m n N a m e >  
         < A c c o u n t N u m b e r > 5 2 1 x < / A c c o u n t N u m b e r >  
         < R o u n d e d > f a l s e < / R o u n d e d >  
     < / T B L i n k >  
     < T B L i n k >  
         < V e r s i o n > 4 < / V e r s i o n >  
         < C o l u m n F i l t e r s / >  
         < D A L i n k I D > 6 d 0 5 3 e e 7 - 5 d f 4 - 4 4 e 0 - 8 2 c d - 2 3 4 0 f 3 c 2 7 9 f f < / D A L i n k I D >  
         < L i n k T y p e > 0 < / L i n k T y p e >  
         < P a r a m e t e r s / >  
         < I n c l u d e A l l I t e m s > f a l s e < / I n c l u d e A l l I t e m s >  
         < A c t i v e > t r u e < / A c t i v e >  
         < P r o t e c t e d L i n k > f a l s e < / P r o t e c t e d L i n k >  
         < N a m e > 2 8 1 0 1   T B   @   3 1 . 1 2 . 2 0 2 1   5 2 2 x 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 5 2 2 x < / A c c o u n t N u m b e r >  
         < R o u n d e d > f a l s e < / R o u n d e d >  
     < / T B L i n k >  
     < T B L i n k >  
         < V e r s i o n > 4 < / V e r s i o n >  
         < C o l u m n F i l t e r s / >  
         < D A L i n k I D > 2 d 1 6 8 a 2 9 - d 9 d 6 - 4 5 9 a - a d f 5 - 4 9 2 3 8 3 6 e c f a d < / D A L i n k I D >  
         < L i n k T y p e > 0 < / L i n k T y p e >  
         < P a r a m e t e r s / >  
         < I n c l u d e A l l I t e m s > f a l s e < / I n c l u d e A l l I t e m s >  
         < A c t i v e > t r u e < / A c t i v e >  
         < P r o t e c t e d L i n k > f a l s e < / P r o t e c t e d L i n k >  
         < N a m e > 2 8 1 0 1   T B   @   3 1 . 1 2 . 2 0 2 1   5 2 3 x 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 5 2 3 x < / A c c o u n t N u m b e r >  
         < R o u n d e d > f a l s e < / R o u n d e d >  
     < / T B L i n k >  
     < T B L i n k >  
         < V e r s i o n > 4 < / V e r s i o n >  
         < C o l u m n F i l t e r s / >  
         < D A L i n k I D > 4 b 7 e 0 6 f 2 - 1 e b 4 - 4 d b e - 9 6 1 d - f 7 0 a 4 2 5 9 e 1 8 f < / D A L i n k I D >  
         < L i n k T y p e > 0 < / L i n k T y p e >  
         < P a r a m e t e r s / >  
         < I n c l u d e A l l I t e m s > f a l s e < / I n c l u d e A l l I t e m s >  
         < A c t i v e > t r u e < / A c t i v e >  
         < P r o t e c t e d L i n k > f a l s e < / P r o t e c t e d L i n k >  
         < N a m e > 2 8 1 0 1   T B   @   3 1 . 1 2 . 2 0 2 1   5 2 4 x   F i n a l < / N a m e >  
         < E n t i t y E n u m > 9 < / E n t i t y E n u m >  
         < I t e m O r d e r L i s t / >  
         < S e l e c t e d I t e m L i s t / >  
         < S e l e c t e d C o l u m n L i s t / >  
         < H a s V a l u e > t r u e < / H a s V a l u e >  
         < T B C h a r t I D > 2 2 1 3 5 8 7 4 8 5 7 0 0 0 0 0 6 9 5 < / T B C h a r t I D >  
         < C o n s o l i d a t e d C o m p a n y I D   x s i : n i l = " t r u e " / >  
         < T B D o c u m e n t I D > 2 2 1 3 5 8 7 4 8 5 7 0 0 0 0 0 0 0 5 < / T B D o c u m e n t I D >  
         < N u m e r i c V a l u e > 1 2 1 2 9 0 8 . 0 0 0 0 < / N u m e r i c V a l u e >  
         < V a l u e > 1 2 1 2 9 0 8 , 0 0 0 0 < / V a l u e >  
         < C h a r t T y p e > c t D e t a i l < / C h a r t T y p e >  
         < R e f e r e n c e > 2 8 1 0 1 < / R e f e r e n c e >  
         < T B D o c N a m e > T B   @   3 1 . 1 2 . 2 0 2 1 < / T B D o c N a m e >  
         < T B C h a r t N a m e > D e t a i l < / T B C h a r t N a m e >  
         < C o l u m n N a m e > F i n a l B a l a n c e < / C o l u m n N a m e >  
         < U s e r F r i e n d l y C o l u m n N a m e > F i n a l < / U s e r F r i e n d l y C o l u m n N a m e >  
         < A c c o u n t N u m b e r > 5 2 4 x < / A c c o u n t N u m b e r >  
         < R o u n d e d > f a l s e < / R o u n d e d >  
     < / T B L i n k >  
     < T B L i n k >  
         < V e r s i o n > 4 < / V e r s i o n >  
         < C o l u m n F i l t e r s / >  
         < D A L i n k I D > a 5 a f 4 8 e c - 9 a 7 e - 4 3 1 c - a c 3 d - 8 4 9 a 4 f 9 b 9 8 1 1 < / D A L i n k I D >  
         < L i n k T y p e > 0 < / L i n k T y p e >  
         < P a r a m e t e r s / >  
         < I n c l u d e A l l I t e m s > f a l s e < / I n c l u d e A l l I t e m s >  
         < A c t i v e > t r u e < / A c t i v e >  
         < P r o t e c t e d L i n k > f a l s e < / P r o t e c t e d L i n k >  
         < N a m e > 2 8 1 0 1   T B   @   3 1 . 1 2 . 2 0 2 1   5 2 5 x   F i n a l < / N a m e >  
         < E n t i t y E n u m > 9 < / E n t i t y E n u m >  
         < I t e m O r d e r L i s t / >  
         < S e l e c t e d I t e m L i s t / >  
         < S e l e c t e d C o l u m n L i s t / >  
         < H a s V a l u e > t r u e < / H a s V a l u e >  
         < T B C h a r t I D > 2 2 1 3 5 8 7 4 8 5 7 0 0 0 0 0 6 9 5 < / T B C h a r t I D >  
         < C o n s o l i d a t e d C o m p a n y I D   x s i : n i l = " t r u e " / >  
         < T B D o c u m e n t I D > 2 2 1 3 5 8 7 4 8 5 7 0 0 0 0 0 0 0 5 < / T B D o c u m e n t I D >  
         < N u m e r i c V a l u e > 6 7 8 0 . 0 0 0 0 < / N u m e r i c V a l u e >  
         < V a l u e > 6 7 8 0 , 0 0 0 0 < / V a l u e >  
         < C h a r t T y p e > c t D e t a i l < / C h a r t T y p e >  
         < R e f e r e n c e > 2 8 1 0 1 < / R e f e r e n c e >  
         < T B D o c N a m e > T B   @   3 1 . 1 2 . 2 0 2 1 < / T B D o c N a m e >  
         < T B C h a r t N a m e > D e t a i l < / T B C h a r t N a m e >  
         < C o l u m n N a m e > F i n a l B a l a n c e < / C o l u m n N a m e >  
         < U s e r F r i e n d l y C o l u m n N a m e > F i n a l < / U s e r F r i e n d l y C o l u m n N a m e >  
         < A c c o u n t N u m b e r > 5 2 5 x < / A c c o u n t N u m b e r >  
         < R o u n d e d > f a l s e < / R o u n d e d >  
     < / T B L i n k >  
     < T B L i n k >  
         < V e r s i o n > 4 < / V e r s i o n >  
         < C o l u m n F i l t e r s / >  
         < D A L i n k I D > 2 7 d 0 a 1 f 4 - 5 d a d - 4 2 d b - 8 c c f - 4 1 7 b 8 6 6 b 0 3 2 f < / D A L i n k I D >  
         < L i n k T y p e > 0 < / L i n k T y p e >  
         < P a r a m e t e r s / >  
         < I n c l u d e A l l I t e m s > f a l s e < / I n c l u d e A l l I t e m s >  
         < A c t i v e > t r u e < / A c t i v e >  
         < P r o t e c t e d L i n k > f a l s e < / P r o t e c t e d L i n k >  
         < N a m e > 2 8 1 0 1   T B   @   3 1 . 1 2 . 2 0 2 1   5 2 6 x 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 5 2 6 x < / A c c o u n t N u m b e r >  
         < R o u n d e d > f a l s e < / R o u n d e d >  
     < / T B L i n k >  
     < T B L i n k >  
         < V e r s i o n > 4 < / V e r s i o n >  
         < C o l u m n F i l t e r s / >  
         < D A L i n k I D > 2 b 3 2 c 6 0 c - 6 2 4 8 - 4 b 6 4 - a 1 6 3 - 4 c 4 d 2 a 9 5 5 7 7 b < / D A L i n k I D >  
         < L i n k T y p e > 0 < / L i n k T y p e >  
         < P a r a m e t e r s / >  
         < I n c l u d e A l l I t e m s > f a l s e < / I n c l u d e A l l I t e m s >  
         < A c t i v e > t r u e < / A c t i v e >  
         < P r o t e c t e d L i n k > f a l s e < / P r o t e c t e d L i n k >  
         < N a m e > 2 8 1 0 1   T B   @   3 1 . 1 2 . 2 0 2 1   5 2 7 x   F i n a l < / N a m e >  
         < E n t i t y E n u m > 9 < / E n t i t y E n u m >  
         < I t e m O r d e r L i s t / >  
         < S e l e c t e d I t e m L i s t / >  
         < S e l e c t e d C o l u m n L i s t / >  
         < H a s V a l u e > t r u e < / H a s V a l u e >  
         < T B C h a r t I D > 2 2 1 3 5 8 7 4 8 5 7 0 0 0 0 0 6 9 5 < / T B C h a r t I D >  
         < C o n s o l i d a t e d C o m p a n y I D   x s i : n i l = " t r u e " / >  
         < T B D o c u m e n t I D > 2 2 1 3 5 8 7 4 8 5 7 0 0 0 0 0 0 0 5 < / T B D o c u m e n t I D >  
         < N u m e r i c V a l u e > 1 3 2 6 4 7 . 0 0 0 0 < / N u m e r i c V a l u e >  
         < V a l u e > 1 3 2 6 4 7 , 0 0 0 0 < / V a l u e >  
         < C h a r t T y p e > c t D e t a i l < / C h a r t T y p e >  
         < R e f e r e n c e > 2 8 1 0 1 < / R e f e r e n c e >  
         < T B D o c N a m e > T B   @   3 1 . 1 2 . 2 0 2 1 < / T B D o c N a m e >  
         < T B C h a r t N a m e > D e t a i l < / T B C h a r t N a m e >  
         < C o l u m n N a m e > F i n a l B a l a n c e < / C o l u m n N a m e >  
         < U s e r F r i e n d l y C o l u m n N a m e > F i n a l < / U s e r F r i e n d l y C o l u m n N a m e >  
         < A c c o u n t N u m b e r > 5 2 7 x < / A c c o u n t N u m b e r >  
         < R o u n d e d > f a l s e < / R o u n d e d >  
     < / T B L i n k >  
     < T B L i n k >  
         < V e r s i o n > 4 < / V e r s i o n >  
         < C o l u m n F i l t e r s / >  
         < D A L i n k I D > 6 1 4 6 1 7 8 7 - 3 f e 2 - 4 c 9 4 - 9 3 f e - e a d e 9 e 8 2 2 2 7 5 < / D A L i n k I D >  
         < L i n k T y p e > 0 < / L i n k T y p e >  
         < P a r a m e t e r s / >  
         < I n c l u d e A l l I t e m s > f a l s e < / I n c l u d e A l l I t e m s >  
         < A c t i v e > t r u e < / A c t i v e >  
         < P r o t e c t e d L i n k > f a l s e < / P r o t e c t e d L i n k >  
         < N a m e > 2 8 1 0 1   T B   @   3 1 . 1 2 . 2 0 2 1   5 2 8 x   F i n a l < / N a m e >  
         < E n t i t y E n u m > 9 < / E n t i t y E n u m >  
         < I t e m O r d e r L i s t / >  
         < S e l e c t e d I t e m L i s t / >  
         < S e l e c t e d C o l u m n L i s t / >  
         < H a s V a l u e > t r u e < / H a s V a l u e >  
         < T B C h a r t I D > 2 2 1 3 5 8 7 4 8 5 7 0 0 0 0 0 6 9 5 < / T B C h a r t I D >  
         < C o n s o l i d a t e d C o m p a n y I D   x s i : n i l = " t r u e " / >  
         < T B D o c u m e n t I D > 2 2 1 3 5 8 7 4 8 5 7 0 0 0 0 0 0 0 5 < / T B D o c u m e n t I D >  
         < N u m e r i c V a l u e > 7 6 9 7 4 . 0 0 0 0 < / N u m e r i c V a l u e >  
         < V a l u e > 7 6 9 7 4 , 0 0 0 0 < / V a l u e >  
         < C h a r t T y p e > c t D e t a i l < / C h a r t T y p e >  
         < R e f e r e n c e > 2 8 1 0 1 < / R e f e r e n c e >  
         < T B D o c N a m e > T B   @   3 1 . 1 2 . 2 0 2 1 < / T B D o c N a m e >  
         < T B C h a r t N a m e > D e t a i l < / T B C h a r t N a m e >  
         < C o l u m n N a m e > F i n a l B a l a n c e < / C o l u m n N a m e >  
         < U s e r F r i e n d l y C o l u m n N a m e > F i n a l < / U s e r F r i e n d l y C o l u m n N a m e >  
         < A c c o u n t N u m b e r > 5 2 8 x < / A c c o u n t N u m b e r >  
         < R o u n d e d > f a l s e < / R o u n d e d >  
     < / T B L i n k >  
     < T B L i n k >  
         < V e r s i o n > 4 < / V e r s i o n >  
         < C o l u m n F i l t e r s / >  
         < D A L i n k I D > b 2 a f 5 9 7 3 - a 0 5 8 - 4 4 c 9 - b 7 5 8 - 3 a 1 8 3 5 e f a 9 4 e < / D A L i n k I D >  
         < L i n k T y p e > 0 < / L i n k T y p e >  
         < P a r a m e t e r s / >  
         < I n c l u d e A l l I t e m s > f a l s e < / I n c l u d e A l l I t e m s >  
         < A c t i v e > t r u e < / A c t i v e >  
         < P r o t e c t e d L i n k > f a l s e < / P r o t e c t e d L i n k >  
         < N a m e > 2 8 1 0 1   T B   @   3 1 . 1 2 . 2 0 2 1   5 3 1 x 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 5 3 1 x < / A c c o u n t N u m b e r >  
         < R o u n d e d > f a l s e < / R o u n d e d >  
     < / T B L i n k >  
     < T B L i n k >  
         < V e r s i o n > 4 < / V e r s i o n >  
         < C o l u m n F i l t e r s / >  
         < D A L i n k I D > 3 f 0 d 8 a 1 7 - 3 2 e 5 - 4 2 3 e - a 5 0 9 - 0 0 d f 8 6 6 b 2 7 0 e < / D A L i n k I D >  
         < L i n k T y p e > 0 < / L i n k T y p e >  
         < P a r a m e t e r s / >  
         < I n c l u d e A l l I t e m s > f a l s e < / I n c l u d e A l l I t e m s >  
         < A c t i v e > t r u e < / A c t i v e >  
         < P r o t e c t e d L i n k > f a l s e < / P r o t e c t e d L i n k >  
         < N a m e > 2 8 1 0 1   T B   @   3 1 . 1 2 . 2 0 2 1   5 3 2 x 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 5 3 2 x < / A c c o u n t N u m b e r >  
         < R o u n d e d > f a l s e < / R o u n d e d >  
     < / T B L i n k >  
     < T B L i n k >  
         < V e r s i o n > 4 < / V e r s i o n >  
         < C o l u m n F i l t e r s / >  
         < D A L i n k I D > 9 1 f 6 6 b 8 7 - 2 3 b 4 - 4 7 e b - a 7 f 7 - a b 2 c 0 f f 9 8 5 8 6 < / D A L i n k I D >  
         < L i n k T y p e > 0 < / L i n k T y p e >  
         < P a r a m e t e r s / >  
         < I n c l u d e A l l I t e m s > f a l s e < / I n c l u d e A l l I t e m s >  
         < A c t i v e > t r u e < / A c t i v e >  
         < P r o t e c t e d L i n k > f a l s e < / P r o t e c t e d L i n k >  
         < N a m e > 2 8 1 0 1   T B   @   3 1 . 1 2 . 2 0 2 1   5 3 8 x   F i n a l < / N a m e >  
         < E n t i t y E n u m > 9 < / E n t i t y E n u m >  
         < I t e m O r d e r L i s t / >  
         < S e l e c t e d I t e m L i s t / >  
         < S e l e c t e d C o l u m n L i s t / >  
         < H a s V a l u e > t r u e < / H a s V a l u e >  
         < T B C h a r t I D > 2 2 1 3 5 8 7 4 8 5 7 0 0 0 0 0 6 9 5 < / T B C h a r t I D >  
         < C o n s o l i d a t e d C o m p a n y I D   x s i : n i l = " t r u e " / >  
         < T B D o c u m e n t I D > 2 2 1 3 5 8 7 4 8 5 7 0 0 0 0 0 0 0 5 < / T B D o c u m e n t I D >  
         < N u m e r i c V a l u e > 4 2 2 4 . 0 0 0 0 < / N u m e r i c V a l u e >  
         < V a l u e > 4 2 2 4 , 0 0 0 0 < / V a l u e >  
         < C h a r t T y p e > c t D e t a i l < / C h a r t T y p e >  
         < R e f e r e n c e > 2 8 1 0 1 < / R e f e r e n c e >  
         < T B D o c N a m e > T B   @   3 1 . 1 2 . 2 0 2 1 < / T B D o c N a m e >  
         < T B C h a r t N a m e > D e t a i l < / T B C h a r t N a m e >  
         < C o l u m n N a m e > F i n a l B a l a n c e < / C o l u m n N a m e >  
         < U s e r F r i e n d l y C o l u m n N a m e > F i n a l < / U s e r F r i e n d l y C o l u m n N a m e >  
         < A c c o u n t N u m b e r > 5 3 8 x < / A c c o u n t N u m b e r >  
         < R o u n d e d > f a l s e < / R o u n d e d >  
     < / T B L i n k >  
     < T B L i n k >  
         < V e r s i o n > 4 < / V e r s i o n >  
         < C o l u m n F i l t e r s / >  
         < D A L i n k I D > 6 8 7 6 3 8 7 b - 6 6 1 e - 4 c 4 2 - 8 b 4 6 - c 9 c a c c f d 8 a 9 6 < / D A L i n k I D >  
         < L i n k T y p e > 0 < / L i n k T y p e >  
         < P a r a m e t e r s / >  
         < I n c l u d e A l l I t e m s > f a l s e < / I n c l u d e A l l I t e m s >  
         < A c t i v e > t r u e < / A c t i v e >  
         < P r o t e c t e d L i n k > f a l s e < / P r o t e c t e d L i n k >  
         < N a m e > 2 8 1 0 1   T B   @   3 1 . 1 2 . 2 0 2 1   5 4 1 x 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 5 4 1 x < / A c c o u n t N u m b e r >  
         < R o u n d e d > f a l s e < / R o u n d e d >  
     < / T B L i n k >  
     < T B L i n k >  
         < V e r s i o n > 4 < / V e r s i o n >  
         < C o l u m n F i l t e r s / >  
         < D A L i n k I D > 8 0 1 7 1 5 c 0 - 4 c 5 f - 4 b e 3 - 9 8 9 7 - 0 1 d a 1 9 5 b 4 5 e 1 < / D A L i n k I D >  
         < L i n k T y p e > 0 < / L i n k T y p e >  
         < P a r a m e t e r s / >  
         < I n c l u d e A l l I t e m s > f a l s e < / I n c l u d e A l l I t e m s >  
         < A c t i v e > t r u e < / A c t i v e >  
         < P r o t e c t e d L i n k > f a l s e < / P r o t e c t e d L i n k >  
         < N a m e > 2 8 1 0 1   T B   @   3 1 . 1 2 . 2 0 2 1   5 4 2 x   F i n a l < / N a m e >  
         < E n t i t y E n u m > 9 < / E n t i t y E n u m >  
         < I t e m O r d e r L i s t / >  
         < S e l e c t e d I t e m L i s t / >  
         < S e l e c t e d C o l u m n L i s t / >  
         < H a s V a l u e > t r u e < / H a s V a l u e >  
         < T B C h a r t I D > 2 2 1 3 5 8 7 4 8 5 7 0 0 0 0 0 6 9 5 < / T B C h a r t I D >  
         < C o n s o l i d a t e d C o m p a n y I D   x s i : n i l = " t r u e " / >  
         < T B D o c u m e n t I D > 2 2 1 3 5 8 7 4 8 5 7 0 0 0 0 0 0 0 5 < / T B D o c u m e n t I D >  
         < N u m e r i c V a l u e > 1 4 3 3 6 1 2 . 0 0 0 0 < / N u m e r i c V a l u e >  
         < V a l u e > 1 4 3 3 6 1 2 , 0 0 0 0 < / V a l u e >  
         < C h a r t T y p e > c t D e t a i l < / C h a r t T y p e >  
         < R e f e r e n c e > 2 8 1 0 1 < / R e f e r e n c e >  
         < T B D o c N a m e > T B   @   3 1 . 1 2 . 2 0 2 1 < / T B D o c N a m e >  
         < T B C h a r t N a m e > D e t a i l < / T B C h a r t N a m e >  
         < C o l u m n N a m e > F i n a l B a l a n c e < / C o l u m n N a m e >  
         < U s e r F r i e n d l y C o l u m n N a m e > F i n a l < / U s e r F r i e n d l y C o l u m n N a m e >  
         < A c c o u n t N u m b e r > 5 4 2 x < / A c c o u n t N u m b e r >  
         < R o u n d e d > f a l s e < / R o u n d e d >  
     < / T B L i n k >  
     < T B L i n k >  
         < V e r s i o n > 4 < / V e r s i o n >  
         < C o l u m n F i l t e r s / >  
         < D A L i n k I D > e 9 b 8 b 5 6 a - 1 a 1 2 - 4 d 4 e - b 1 a f - f 7 3 e 3 7 1 f 8 9 1 f < / D A L i n k I D >  
         < L i n k T y p e > 0 < / L i n k T y p e >  
         < P a r a m e t e r s / >  
         < I n c l u d e A l l I t e m s > f a l s e < / I n c l u d e A l l I t e m s >  
         < A c t i v e > t r u e < / A c t i v e >  
         < P r o t e c t e d L i n k > f a l s e < / P r o t e c t e d L i n k >  
         < N a m e > 2 8 1 0 1   T B   @   3 1 . 1 2 . 2 0 2 1   5 4 3 x   F i n a l < / N a m e >  
         < E n t i t y E n u m > 9 < / E n t i t y E n u m >  
         < I t e m O r d e r L i s t / >  
         < S e l e c t e d I t e m L i s t / >  
         < S e l e c t e d C o l u m n L i s t / >  
         < H a s V a l u e > t r u e < / H a s V a l u e >  
         < T B C h a r t I D > 2 2 1 3 5 8 7 4 8 5 7 0 0 0 0 0 6 9 5 < / T B C h a r t I D >  
         < C o n s o l i d a t e d C o m p a n y I D   x s i : n i l = " t r u e " / >  
         < T B D o c u m e n t I D > 2 2 1 3 5 8 7 4 8 5 7 0 0 0 0 0 0 0 5 < / T B D o c u m e n t I D >  
         < N u m e r i c V a l u e > 3 0 0 . 0 0 0 0 < / N u m e r i c V a l u e >  
         < V a l u e > 3 0 0 , 0 0 0 0 < / V a l u e >  
         < C h a r t T y p e > c t D e t a i l < / C h a r t T y p e >  
         < R e f e r e n c e > 2 8 1 0 1 < / R e f e r e n c e >  
         < T B D o c N a m e > T B   @   3 1 . 1 2 . 2 0 2 1 < / T B D o c N a m e >  
         < T B C h a r t N a m e > D e t a i l < / T B C h a r t N a m e >  
         < C o l u m n N a m e > F i n a l B a l a n c e < / C o l u m n N a m e >  
         < U s e r F r i e n d l y C o l u m n N a m e > F i n a l < / U s e r F r i e n d l y C o l u m n N a m e >  
         < A c c o u n t N u m b e r > 5 4 3 x < / A c c o u n t N u m b e r >  
         < R o u n d e d > f a l s e < / R o u n d e d >  
     < / T B L i n k >  
     < T B L i n k >  
         < V e r s i o n > 4 < / V e r s i o n >  
         < C o l u m n F i l t e r s / >  
         < D A L i n k I D > 9 e 1 a a c 0 7 - 5 d c 2 - 4 4 d 6 - 9 a 8 a - d 7 d 8 5 1 8 f 7 6 3 7 < / D A L i n k I D >  
         < L i n k T y p e > 0 < / L i n k T y p e >  
         < P a r a m e t e r s / >  
         < I n c l u d e A l l I t e m s > f a l s e < / I n c l u d e A l l I t e m s >  
         < A c t i v e > t r u e < / A c t i v e >  
         < P r o t e c t e d L i n k > f a l s e < / P r o t e c t e d L i n k >  
         < N a m e > 2 8 1 0 1   T B   @   3 1 . 1 2 . 2 0 2 1   5 4 4 x   F i n a l < / N a m e >  
         < E n t i t y E n u m > 9 < / E n t i t y E n u m >  
         < I t e m O r d e r L i s t / >  
         < S e l e c t e d I t e m L i s t / >  
         < S e l e c t e d C o l u m n L i s t / >  
         < H a s V a l u e > t r u e < / H a s V a l u e >  
         < T B C h a r t I D > 2 2 1 3 5 8 7 4 8 5 7 0 0 0 0 0 6 9 5 < / T B C h a r t I D >  
         < C o n s o l i d a t e d C o m p a n y I D   x s i : n i l = " t r u e " / >  
         < T B D o c u m e n t I D > 2 2 1 3 5 8 7 4 8 5 7 0 0 0 0 0 0 0 5 < / T B D o c u m e n t I D >  
         < N u m e r i c V a l u e > 7 7 6 . 0 0 0 0 < / N u m e r i c V a l u e >  
         < V a l u e > 7 7 6 , 0 0 0 0 < / V a l u e >  
         < C h a r t T y p e > c t D e t a i l < / C h a r t T y p e >  
         < R e f e r e n c e > 2 8 1 0 1 < / R e f e r e n c e >  
         < T B D o c N a m e > T B   @   3 1 . 1 2 . 2 0 2 1 < / T B D o c N a m e >  
         < T B C h a r t N a m e > D e t a i l < / T B C h a r t N a m e >  
         < C o l u m n N a m e > F i n a l B a l a n c e < / C o l u m n N a m e >  
         < U s e r F r i e n d l y C o l u m n N a m e > F i n a l < / U s e r F r i e n d l y C o l u m n N a m e >  
         < A c c o u n t N u m b e r > 5 4 4 x < / A c c o u n t N u m b e r >  
         < R o u n d e d > f a l s e < / R o u n d e d >  
     < / T B L i n k >  
     < T B L i n k >  
         < V e r s i o n > 4 < / V e r s i o n >  
         < C o l u m n F i l t e r s / >  
         < D A L i n k I D > 2 a 6 1 e a d 0 - c 8 f 2 - 4 9 8 1 - a d b e - 9 2 7 4 5 5 8 a 1 9 b d < / D A L i n k I D >  
         < L i n k T y p e > 0 < / L i n k T y p e >  
         < P a r a m e t e r s / >  
         < I n c l u d e A l l I t e m s > f a l s e < / I n c l u d e A l l I t e m s >  
         < A c t i v e > t r u e < / A c t i v e >  
         < P r o t e c t e d L i n k > f a l s e < / P r o t e c t e d L i n k >  
         < N a m e > 2 8 1 0 1   T B   @   3 1 . 1 2 . 2 0 2 1   5 4 5 x 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 5 4 5 x < / A c c o u n t N u m b e r >  
         < R o u n d e d > f a l s e < / R o u n d e d >  
     < / T B L i n k >  
     < T B L i n k >  
         < V e r s i o n > 4 < / V e r s i o n >  
         < C o l u m n F i l t e r s / >  
         < D A L i n k I D > e c b 6 8 9 9 8 - 7 0 a 6 - 4 7 2 a - 9 3 5 9 - d 3 7 e 6 2 8 7 5 0 5 1 < / D A L i n k I D >  
         < L i n k T y p e > 0 < / L i n k T y p e >  
         < P a r a m e t e r s / >  
         < I n c l u d e A l l I t e m s > f a l s e < / I n c l u d e A l l I t e m s >  
         < A c t i v e > t r u e < / A c t i v e >  
         < P r o t e c t e d L i n k > f a l s e < / P r o t e c t e d L i n k >  
         < N a m e > 2 8 1 0 1   T B   @   3 1 . 1 2 . 2 0 2 1   5 4 6 x 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 5 4 6 x < / A c c o u n t N u m b e r >  
         < R o u n d e d > f a l s e < / R o u n d e d >  
     < / T B L i n k >  
     < T B L i n k >  
         < V e r s i o n > 4 < / V e r s i o n >  
         < C o l u m n F i l t e r s / >  
         < D A L i n k I D > d 5 3 5 9 4 3 a - 8 b e f - 4 4 4 0 - b 8 b 0 - a d d 7 a 3 4 e 4 9 9 8 < / D A L i n k I D >  
         < L i n k T y p e > 0 < / L i n k T y p e >  
         < P a r a m e t e r s / >  
         < I n c l u d e A l l I t e m s > f a l s e < / I n c l u d e A l l I t e m s >  
         < A c t i v e > t r u e < / A c t i v e >  
         < P r o t e c t e d L i n k > f a l s e < / P r o t e c t e d L i n k >  
         < N a m e > 2 8 1 0 1   T B   @   3 1 . 1 2 . 2 0 2 1   5 4 7 x   F i n a l < / N a m e >  
         < E n t i t y E n u m > 9 < / E n t i t y E n u m >  
         < I t e m O r d e r L i s t / >  
         < S e l e c t e d I t e m L i s t / >  
         < S e l e c t e d C o l u m n L i s t / >  
         < H a s V a l u e > t r u e < / H a s V a l u e >  
         < T B C h a r t I D > 2 2 1 3 5 8 7 4 8 5 7 0 0 0 0 0 6 9 5 < / T B C h a r t I D >  
         < C o n s o l i d a t e d C o m p a n y I D   x s i : n i l = " t r u e " / >  
         < T B D o c u m e n t I D > 2 2 1 3 5 8 7 4 8 5 7 0 0 0 0 0 0 0 5 < / T B D o c u m e n t I D >  
         < N u m e r i c V a l u e > 8 4 6 3 . 0 0 0 0 < / N u m e r i c V a l u e >  
         < V a l u e > 8 4 6 3 , 0 0 0 0 < / V a l u e >  
         < C h a r t T y p e > c t D e t a i l < / C h a r t T y p e >  
         < R e f e r e n c e > 2 8 1 0 1 < / R e f e r e n c e >  
         < T B D o c N a m e > T B   @   3 1 . 1 2 . 2 0 2 1 < / T B D o c N a m e >  
         < T B C h a r t N a m e > D e t a i l < / T B C h a r t N a m e >  
         < C o l u m n N a m e > F i n a l B a l a n c e < / C o l u m n N a m e >  
         < U s e r F r i e n d l y C o l u m n N a m e > F i n a l < / U s e r F r i e n d l y C o l u m n N a m e >  
         < A c c o u n t N u m b e r > 5 4 7 x < / A c c o u n t N u m b e r >  
         < R o u n d e d > f a l s e < / R o u n d e d >  
     < / T B L i n k >  
     < T B L i n k >  
         < V e r s i o n > 4 < / V e r s i o n >  
         < C o l u m n F i l t e r s / >  
         < D A L i n k I D > 6 d a a 2 d 1 2 - b 2 6 8 - 4 c e 5 - 9 d e 5 - 9 0 8 0 c 0 f e b 7 3 0 < / D A L i n k I D >  
         < L i n k T y p e > 0 < / L i n k T y p e >  
         < P a r a m e t e r s / >  
         < I n c l u d e A l l I t e m s > f a l s e < / I n c l u d e A l l I t e m s >  
         < A c t i v e > t r u e < / A c t i v e >  
         < P r o t e c t e d L i n k > f a l s e < / P r o t e c t e d L i n k >  
         < N a m e > 2 8 1 0 1   T B   @   3 1 . 1 2 . 2 0 2 1   5 4 8 x   F i n a l < / N a m e >  
         < E n t i t y E n u m > 9 < / E n t i t y E n u m >  
         < I t e m O r d e r L i s t / >  
         < S e l e c t e d I t e m L i s t / >  
         < S e l e c t e d C o l u m n L i s t / >  
         < H a s V a l u e > t r u e < / H a s V a l u e >  
         < T B C h a r t I D > 2 2 1 3 5 8 7 4 8 5 7 0 0 0 0 0 6 9 5 < / T B C h a r t I D >  
         < C o n s o l i d a t e d C o m p a n y I D   x s i : n i l = " t r u e " / >  
         < T B D o c u m e n t I D > 2 2 1 3 5 8 7 4 8 5 7 0 0 0 0 0 0 0 5 < / T B D o c u m e n t I D >  
         < N u m e r i c V a l u e > - 1 3 5 3 7 . 0 0 0 0 < / N u m e r i c V a l u e >  
         < V a l u e > - 1 3 5 3 7 , 0 0 0 0 < / V a l u e >  
         < C h a r t T y p e > c t D e t a i l < / C h a r t T y p e >  
         < R e f e r e n c e > 2 8 1 0 1 < / R e f e r e n c e >  
         < T B D o c N a m e > T B   @   3 1 . 1 2 . 2 0 2 1 < / T B D o c N a m e >  
         < T B C h a r t N a m e > D e t a i l < / T B C h a r t N a m e >  
         < C o l u m n N a m e > F i n a l B a l a n c e < / C o l u m n N a m e >  
         < U s e r F r i e n d l y C o l u m n N a m e > F i n a l < / U s e r F r i e n d l y C o l u m n N a m e >  
         < A c c o u n t N u m b e r > 5 4 8 x < / A c c o u n t N u m b e r >  
         < R o u n d e d > f a l s e < / R o u n d e d >  
     < / T B L i n k >  
     < T B L i n k >  
         < V e r s i o n > 4 < / V e r s i o n >  
         < C o l u m n F i l t e r s / >  
         < D A L i n k I D > d f 8 b 4 f d e - 1 f e 4 - 4 e f 3 - 9 b 5 1 - 0 e c 7 6 a e 8 1 9 b b < / D A L i n k I D >  
         < L i n k T y p e > 0 < / L i n k T y p e >  
         < P a r a m e t e r s / >  
         < I n c l u d e A l l I t e m s > f a l s e < / I n c l u d e A l l I t e m s >  
         < A c t i v e > t r u e < / A c t i v e >  
         < P r o t e c t e d L i n k > f a l s e < / P r o t e c t e d L i n k >  
         < N a m e > 2 8 1 0 1   T B   @   3 1 . 1 2 . 2 0 2 1   5 4 9 x   F i n a l < / N a m e >  
         < E n t i t y E n u m > 9 < / E n t i t y E n u m >  
         < I t e m O r d e r L i s t / >  
         < S e l e c t e d I t e m L i s t / >  
         < S e l e c t e d C o l u m n L i s t / >  
         < H a s V a l u e > t r u e < / H a s V a l u e >  
         < T B C h a r t I D > 2 2 1 3 5 8 7 4 8 5 7 0 0 0 0 0 6 9 5 < / T B C h a r t I D >  
         < C o n s o l i d a t e d C o m p a n y I D   x s i : n i l = " t r u e " / >  
         < T B D o c u m e n t I D > 2 2 1 3 5 8 7 4 8 5 7 0 0 0 0 0 0 0 5 < / T B D o c u m e n t I D >  
         < N u m e r i c V a l u e > 1 0 0 5 6 . 0 0 0 0 < / N u m e r i c V a l u e >  
         < V a l u e > 1 0 0 5 6 , 0 0 0 0 < / V a l u e >  
         < C h a r t T y p e > c t D e t a i l < / C h a r t T y p e >  
         < R e f e r e n c e > 2 8 1 0 1 < / R e f e r e n c e >  
         < T B D o c N a m e > T B   @   3 1 . 1 2 . 2 0 2 1 < / T B D o c N a m e >  
         < T B C h a r t N a m e > D e t a i l < / T B C h a r t N a m e >  
         < C o l u m n N a m e > F i n a l B a l a n c e < / C o l u m n N a m e >  
         < U s e r F r i e n d l y C o l u m n N a m e > F i n a l < / U s e r F r i e n d l y C o l u m n N a m e >  
         < A c c o u n t N u m b e r > 5 4 9 x < / A c c o u n t N u m b e r >  
         < R o u n d e d > f a l s e < / R o u n d e d >  
     < / T B L i n k >  
     < T B L i n k >  
         < V e r s i o n > 4 < / V e r s i o n >  
         < C o l u m n F i l t e r s / >  
         < D A L i n k I D > a 9 7 c b 5 5 4 - b d 9 5 - 4 1 3 2 - a 7 2 6 - 6 b 2 6 1 7 f a 3 a d 9 < / D A L i n k I D >  
         < L i n k T y p e > 0 < / L i n k T y p e >  
         < P a r a m e t e r s / >  
         < I n c l u d e A l l I t e m s > f a l s e < / I n c l u d e A l l I t e m s >  
         < A c t i v e > t r u e < / A c t i v e >  
         < P r o t e c t e d L i n k > f a l s e < / P r o t e c t e d L i n k >  
         < N a m e > 2 8 1 0 1   T B   @   3 1 . 1 2 . 2 0 2 1   5 5 1 x   F i n a l < / N a m e >  
         < E n t i t y E n u m > 9 < / E n t i t y E n u m >  
         < I t e m O r d e r L i s t / >  
         < S e l e c t e d I t e m L i s t / >  
         < S e l e c t e d C o l u m n L i s t / >  
         < H a s V a l u e > t r u e < / H a s V a l u e >  
         < T B C h a r t I D > 2 2 1 3 5 8 7 4 8 5 7 0 0 0 0 0 6 9 5 < / T B C h a r t I D >  
         < C o n s o l i d a t e d C o m p a n y I D   x s i : n i l = " t r u e " / >  
         < T B D o c u m e n t I D > 2 2 1 3 5 8 7 4 8 5 7 0 0 0 0 0 0 0 5 < / T B D o c u m e n t I D >  
         < N u m e r i c V a l u e > 7 9 3 2 3 3 . 0 0 0 0 < / N u m e r i c V a l u e >  
         < V a l u e > 7 9 3 2 3 3 , 0 0 0 0 < / V a l u e >  
         < C h a r t T y p e > c t D e t a i l < / C h a r t T y p e >  
         < R e f e r e n c e > 2 8 1 0 1 < / R e f e r e n c e >  
         < T B D o c N a m e > T B   @   3 1 . 1 2 . 2 0 2 1 < / T B D o c N a m e >  
         < T B C h a r t N a m e > D e t a i l < / T B C h a r t N a m e >  
         < C o l u m n N a m e > F i n a l B a l a n c e < / C o l u m n N a m e >  
         < U s e r F r i e n d l y C o l u m n N a m e > F i n a l < / U s e r F r i e n d l y C o l u m n N a m e >  
         < A c c o u n t N u m b e r > 5 5 1 x < / A c c o u n t N u m b e r >  
         < R o u n d e d > f a l s e < / R o u n d e d >  
     < / T B L i n k >  
     < T B L i n k >  
         < V e r s i o n > 4 < / V e r s i o n >  
         < C o l u m n F i l t e r s / >  
         < D A L i n k I D > 7 a 4 9 6 f b 3 - 4 f 3 5 - 4 7 2 2 - b a 7 9 - d 8 b c 9 b 0 6 8 f 9 f < / D A L i n k I D >  
         < L i n k T y p e > 0 < / L i n k T y p e >  
         < P a r a m e t e r s / >  
         < I n c l u d e A l l I t e m s > f a l s e < / I n c l u d e A l l I t e m s >  
         < A c t i v e > t r u e < / A c t i v e >  
         < P r o t e c t e d L i n k > f a l s e < / P r o t e c t e d L i n k >  
         < N a m e > 2 8 1 0 1   T B   @   3 1 . 1 2 . 2 0 2 1   5 5 3 x 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 5 5 3 x < / A c c o u n t N u m b e r >  
         < R o u n d e d > f a l s e < / R o u n d e d >  
     < / T B L i n k >  
     < T B L i n k >  
         < V e r s i o n > 4 < / V e r s i o n >  
         < C o l u m n F i l t e r s / >  
         < D A L i n k I D > b 4 7 3 6 7 6 a - 4 3 1 f - 4 9 7 8 - 9 0 e 4 - d f d a 8 7 7 d 2 4 f a < / D A L i n k I D >  
         < L i n k T y p e > 0 < / L i n k T y p e >  
         < P a r a m e t e r s / >  
         < I n c l u d e A l l I t e m s > f a l s e < / I n c l u d e A l l I t e m s >  
         < A c t i v e > t r u e < / A c t i v e >  
         < P r o t e c t e d L i n k > f a l s e < / P r o t e c t e d L i n k >  
         < N a m e > 2 8 1 0 1   T B   @   3 1 . 1 2 . 2 0 2 1   5 5 5 x 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 5 5 5 x < / A c c o u n t N u m b e r >  
         < R o u n d e d > f a l s e < / R o u n d e d >  
     < / T B L i n k >  
     < T B L i n k >  
         < V e r s i o n > 4 < / V e r s i o n >  
         < C o l u m n F i l t e r s / >  
         < D A L i n k I D > d 0 b 2 1 c 5 c - 8 d f e - 4 d 4 7 - 8 f f 6 - d 5 b 5 6 3 7 7 6 3 5 b < / D A L i n k I D >  
         < L i n k T y p e > 0 < / L i n k T y p e >  
         < P a r a m e t e r s / >  
         < I n c l u d e A l l I t e m s > f a l s e < / I n c l u d e A l l I t e m s >  
         < A c t i v e > t r u e < / A c t i v e >  
         < P r o t e c t e d L i n k > f a l s e < / P r o t e c t e d L i n k >  
         < N a m e > 2 8 1 0 1   T B   @   3 1 . 1 2 . 2 0 2 1   5 5 7 x 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 5 5 7 x < / A c c o u n t N u m b e r >  
         < R o u n d e d > f a l s e < / R o u n d e d >  
     < / T B L i n k >  
     < T B L i n k >  
         < V e r s i o n > 4 < / V e r s i o n >  
         < C o l u m n F i l t e r s / >  
         < D A L i n k I D > 3 8 a 7 8 1 4 2 - 4 6 0 5 - 4 8 2 e - a d b e - 8 e c 9 d 8 3 e e c 8 c < / D A L i n k I D >  
         < L i n k T y p e > 0 < / L i n k T y p e >  
         < P a r a m e t e r s / >  
         < I n c l u d e A l l I t e m s > f a l s e < / I n c l u d e A l l I t e m s >  
         < A c t i v e > t r u e < / A c t i v e >  
         < P r o t e c t e d L i n k > f a l s e < / P r o t e c t e d L i n k >  
         < N a m e > 2 8 1 0 1   T B   @   3 1 . 1 2 . 2 0 2 1   5 6 1 x 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 5 6 1 x < / A c c o u n t N u m b e r >  
         < R o u n d e d > f a l s e < / R o u n d e d >  
     < / T B L i n k >  
     < T B L i n k >  
         < V e r s i o n > 4 < / V e r s i o n >  
         < C o l u m n F i l t e r s / >  
         < D A L i n k I D > 5 c 7 5 3 9 d e - e 1 f f - 4 4 4 3 - 9 d 2 e - 1 e a 7 d 9 2 e a 6 0 0 < / D A L i n k I D >  
         < L i n k T y p e > 0 < / L i n k T y p e >  
         < P a r a m e t e r s / >  
         < I n c l u d e A l l I t e m s > f a l s e < / I n c l u d e A l l I t e m s >  
         < A c t i v e > t r u e < / A c t i v e >  
         < P r o t e c t e d L i n k > f a l s e < / P r o t e c t e d L i n k >  
         < N a m e > 2 8 1 0 1   T B   @   3 1 . 1 2 . 2 0 2 1   5 6 2 a   F i n a l < / N a m e >  
         < E n t i t y E n u m > 9 < / E n t i t y E n u m >  
         < I t e m O r d e r L i s t / >  
         < S e l e c t e d I t e m L i s t / >  
         < S e l e c t e d C o l u m n L i s t / >  
         < H a s V a l u e > t r u e < / H a s V a l u e >  
         < T B C h a r t I D > 2 2 1 3 5 8 7 4 8 5 7 0 0 0 0 0 6 9 5 < / T B C h a r t I D >  
         < C o n s o l i d a t e d C o m p a n y I D   x s i : n i l = " t r u e " / >  
         < T B D o c u m e n t I D > 2 2 1 3 5 8 7 4 8 5 7 0 0 0 0 0 0 0 5 < / T B D o c u m e n t I D >  
         < N u m e r i c V a l u e > 4 4 9 4 9 . 0 0 0 0 < / N u m e r i c V a l u e >  
         < V a l u e > 4 4 9 4 9 , 0 0 0 0 < / V a l u e >  
         < C h a r t T y p e > c t D e t a i l < / C h a r t T y p e >  
         < R e f e r e n c e > 2 8 1 0 1 < / R e f e r e n c e >  
         < T B D o c N a m e > T B   @   3 1 . 1 2 . 2 0 2 1 < / T B D o c N a m e >  
         < T B C h a r t N a m e > D e t a i l < / T B C h a r t N a m e >  
         < C o l u m n N a m e > F i n a l B a l a n c e < / C o l u m n N a m e >  
         < U s e r F r i e n d l y C o l u m n N a m e > F i n a l < / U s e r F r i e n d l y C o l u m n N a m e >  
         < A c c o u n t N u m b e r > 5 6 2 a < / A c c o u n t N u m b e r >  
         < R o u n d e d > f a l s e < / R o u n d e d >  
     < / T B L i n k >  
     < T B L i n k >  
         < V e r s i o n > 4 < / V e r s i o n >  
         < C o l u m n F i l t e r s / >  
         < D A L i n k I D > 4 6 3 3 7 d 5 3 - a 3 7 6 - 4 7 f 9 - b 2 a b - e 6 9 7 3 d 0 4 e 4 4 a < / D A L i n k I D >  
         < L i n k T y p e > 0 < / L i n k T y p e >  
         < P a r a m e t e r s / >  
         < I n c l u d e A l l I t e m s > f a l s e < / I n c l u d e A l l I t e m s >  
         < A c t i v e > t r u e < / A c t i v e >  
         < P r o t e c t e d L i n k > f a l s e < / P r o t e c t e d L i n k >  
         < N a m e > 2 8 1 0 1   T B   @   3 1 . 1 2 . 2 0 2 1   5 6 2 b   F i n a l < / N a m e >  
         < E n t i t y E n u m > 9 < / E n t i t y E n u m >  
         < I t e m O r d e r L i s t / >  
         < S e l e c t e d I t e m L i s t / >  
         < S e l e c t e d C o l u m n L i s t / >  
         < H a s V a l u e > t r u e < / H a s V a l u e >  
         < T B C h a r t I D > 2 2 1 3 5 8 7 4 8 5 7 0 0 0 0 0 6 9 5 < / T B C h a r t I D >  
         < C o n s o l i d a t e d C o m p a n y I D   x s i : n i l = " t r u e " / >  
         < T B D o c u m e n t I D > 2 2 1 3 5 8 7 4 8 5 7 0 0 0 0 0 0 0 5 < / T B D o c u m e n t I D >  
         < N u m e r i c V a l u e > 1 1 2 4 8 . 0 0 0 0 < / N u m e r i c V a l u e >  
         < V a l u e > 1 1 2 4 8 , 0 0 0 0 < / V a l u e >  
         < C h a r t T y p e > c t D e t a i l < / C h a r t T y p e >  
         < R e f e r e n c e > 2 8 1 0 1 < / R e f e r e n c e >  
         < T B D o c N a m e > T B   @   3 1 . 1 2 . 2 0 2 1 < / T B D o c N a m e >  
         < T B C h a r t N a m e > D e t a i l < / T B C h a r t N a m e >  
         < C o l u m n N a m e > F i n a l B a l a n c e < / C o l u m n N a m e >  
         < U s e r F r i e n d l y C o l u m n N a m e > F i n a l < / U s e r F r i e n d l y C o l u m n N a m e >  
         < A c c o u n t N u m b e r > 5 6 2 b < / A c c o u n t N u m b e r >  
         < R o u n d e d > f a l s e < / R o u n d e d >  
     < / T B L i n k >  
     < T B L i n k >  
         < V e r s i o n > 4 < / V e r s i o n >  
         < C o l u m n F i l t e r s / >  
         < D A L i n k I D > b 4 2 0 0 8 b 9 - c e 0 f - 4 4 2 d - b 4 a 2 - 7 6 2 5 4 3 7 0 8 c 8 9 < / D A L i n k I D >  
         < L i n k T y p e > 0 < / L i n k T y p e >  
         < P a r a m e t e r s / >  
         < I n c l u d e A l l I t e m s > f a l s e < / I n c l u d e A l l I t e m s >  
         < A c t i v e > t r u e < / A c t i v e >  
         < P r o t e c t e d L i n k > f a l s e < / P r o t e c t e d L i n k >  
         < N a m e > 2 8 1 0 1   T B   @   3 1 . 1 2 . 2 0 2 1   5 6 3 x   F i n a l < / N a m e >  
         < E n t i t y E n u m > 9 < / E n t i t y E n u m >  
         < I t e m O r d e r L i s t / >  
         < S e l e c t e d I t e m L i s t / >  
         < S e l e c t e d C o l u m n L i s t / >  
         < H a s V a l u e > t r u e < / H a s V a l u e >  
         < T B C h a r t I D > 2 2 1 3 5 8 7 4 8 5 7 0 0 0 0 0 6 9 5 < / T B C h a r t I D >  
         < C o n s o l i d a t e d C o m p a n y I D   x s i : n i l = " t r u e " / >  
         < T B D o c u m e n t I D > 2 2 1 3 5 8 7 4 8 5 7 0 0 0 0 0 0 0 5 < / T B D o c u m e n t I D >  
         < N u m e r i c V a l u e > 3 8 8 2 9 . 0 0 0 0 < / N u m e r i c V a l u e >  
         < V a l u e > 3 8 8 2 9 , 0 0 0 0 < / V a l u e >  
         < C h a r t T y p e > c t D e t a i l < / C h a r t T y p e >  
         < R e f e r e n c e > 2 8 1 0 1 < / R e f e r e n c e >  
         < T B D o c N a m e > T B   @   3 1 . 1 2 . 2 0 2 1 < / T B D o c N a m e >  
         < T B C h a r t N a m e > D e t a i l < / T B C h a r t N a m e >  
         < C o l u m n N a m e > F i n a l B a l a n c e < / C o l u m n N a m e >  
         < U s e r F r i e n d l y C o l u m n N a m e > F i n a l < / U s e r F r i e n d l y C o l u m n N a m e >  
         < A c c o u n t N u m b e r > 5 6 3 x < / A c c o u n t N u m b e r >  
         < R o u n d e d > f a l s e < / R o u n d e d >  
     < / T B L i n k >  
     < T B L i n k >  
         < V e r s i o n > 4 < / V e r s i o n >  
         < C o l u m n F i l t e r s / >  
         < D A L i n k I D > 2 a 6 f f 9 b c - 3 8 6 c - 4 0 9 9 - b b 0 4 - f 8 3 d b e 1 1 3 e e 3 < / D A L i n k I D >  
         < L i n k T y p e > 0 < / L i n k T y p e >  
         < P a r a m e t e r s / >  
         < I n c l u d e A l l I t e m s > f a l s e < / I n c l u d e A l l I t e m s >  
         < A c t i v e > t r u e < / A c t i v e >  
         < P r o t e c t e d L i n k > f a l s e < / P r o t e c t e d L i n k >  
         < N a m e > 2 8 1 0 1   T B   @   3 1 . 1 2 . 2 0 2 1   5 6 4 x 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 5 6 4 x < / A c c o u n t N u m b e r >  
         < R o u n d e d > f a l s e < / R o u n d e d >  
     < / T B L i n k >  
     < T B L i n k >  
         < V e r s i o n > 4 < / V e r s i o n >  
         < C o l u m n F i l t e r s / >  
         < D A L i n k I D > 5 6 0 1 2 6 2 6 - c 9 e b - 4 4 9 f - 8 a 6 6 - 7 1 4 8 a e 4 9 7 a 3 d < / D A L i n k I D >  
         < L i n k T y p e > 0 < / L i n k T y p e >  
         < P a r a m e t e r s / >  
         < I n c l u d e A l l I t e m s > f a l s e < / I n c l u d e A l l I t e m s >  
         < A c t i v e > t r u e < / A c t i v e >  
         < P r o t e c t e d L i n k > f a l s e < / P r o t e c t e d L i n k >  
         < N a m e > 2 8 1 0 1   T B   @   3 1 . 1 2 . 2 0 2 1   5 6 5 x 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 5 6 5 x < / A c c o u n t N u m b e r >  
         < R o u n d e d > f a l s e < / R o u n d e d >  
     < / T B L i n k >  
     < T B L i n k >  
         < V e r s i o n > 4 < / V e r s i o n >  
         < C o l u m n F i l t e r s / >  
         < D A L i n k I D > b d 5 9 8 9 f 4 - 4 0 c 0 - 4 b 3 7 - 8 6 1 4 - 9 4 7 2 e e 5 e 5 3 7 0 < / D A L i n k I D >  
         < L i n k T y p e > 0 < / L i n k T y p e >  
         < P a r a m e t e r s / >  
         < I n c l u d e A l l I t e m s > f a l s e < / I n c l u d e A l l I t e m s >  
         < A c t i v e > t r u e < / A c t i v e >  
         < P r o t e c t e d L i n k > f a l s e < / P r o t e c t e d L i n k >  
         < N a m e > 2 8 1 0 1   T B   @   3 1 . 1 2 . 2 0 2 1   5 6 6 x 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 5 6 6 x < / A c c o u n t N u m b e r >  
         < R o u n d e d > f a l s e < / R o u n d e d >  
     < / T B L i n k >  
     < T B L i n k >  
         < V e r s i o n > 4 < / V e r s i o n >  
         < C o l u m n F i l t e r s / >  
         < D A L i n k I D > 9 6 e c d e 9 a - 5 1 6 3 - 4 b 8 b - 9 7 5 c - 7 8 2 4 0 8 a 8 0 2 d 4 < / D A L i n k I D >  
         < L i n k T y p e > 0 < / L i n k T y p e >  
         < P a r a m e t e r s / >  
         < I n c l u d e A l l I t e m s > f a l s e < / I n c l u d e A l l I t e m s >  
         < A c t i v e > t r u e < / A c t i v e >  
         < P r o t e c t e d L i n k > f a l s e < / P r o t e c t e d L i n k >  
         < N a m e > 2 8 1 0 1   T B   @   3 1 . 1 2 . 2 0 2 1   5 6 7 x 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 5 6 7 x < / A c c o u n t N u m b e r >  
         < R o u n d e d > f a l s e < / R o u n d e d >  
     < / T B L i n k >  
     < T B L i n k >  
         < V e r s i o n > 4 < / V e r s i o n >  
         < C o l u m n F i l t e r s / >  
         < D A L i n k I D > e 9 c 5 8 7 e a - 9 d 1 0 - 4 4 4 4 - a b 3 e - 9 f b 0 9 3 1 9 9 8 8 c < / D A L i n k I D >  
         < L i n k T y p e > 0 < / L i n k T y p e >  
         < P a r a m e t e r s / >  
         < I n c l u d e A l l I t e m s > f a l s e < / I n c l u d e A l l I t e m s >  
         < A c t i v e > t r u e < / A c t i v e >  
         < P r o t e c t e d L i n k > f a l s e < / P r o t e c t e d L i n k >  
         < N a m e > 2 8 1 0 1   T B   @   3 1 . 1 2 . 2 0 2 1   5 6 8 x   F i n a l < / N a m e >  
         < E n t i t y E n u m > 9 < / E n t i t y E n u m >  
         < I t e m O r d e r L i s t / >  
         < S e l e c t e d I t e m L i s t / >  
         < S e l e c t e d C o l u m n L i s t / >  
         < H a s V a l u e > t r u e < / H a s V a l u e >  
         < T B C h a r t I D > 2 2 1 3 5 8 7 4 8 5 7 0 0 0 0 0 6 9 5 < / T B C h a r t I D >  
         < C o n s o l i d a t e d C o m p a n y I D   x s i : n i l = " t r u e " / >  
         < T B D o c u m e n t I D > 2 2 1 3 5 8 7 4 8 5 7 0 0 0 0 0 0 0 5 < / T B D o c u m e n t I D >  
         < N u m e r i c V a l u e > 1 3 6 3 3 . 0 0 0 0 < / N u m e r i c V a l u e >  
         < V a l u e > 1 3 6 3 3 , 0 0 0 0 < / V a l u e >  
         < C h a r t T y p e > c t D e t a i l < / C h a r t T y p e >  
         < R e f e r e n c e > 2 8 1 0 1 < / R e f e r e n c e >  
         < T B D o c N a m e > T B   @   3 1 . 1 2 . 2 0 2 1 < / T B D o c N a m e >  
         < T B C h a r t N a m e > D e t a i l < / T B C h a r t N a m e >  
         < C o l u m n N a m e > F i n a l B a l a n c e < / C o l u m n N a m e >  
         < U s e r F r i e n d l y C o l u m n N a m e > F i n a l < / U s e r F r i e n d l y C o l u m n N a m e >  
         < A c c o u n t N u m b e r > 5 6 8 x < / A c c o u n t N u m b e r >  
         < R o u n d e d > f a l s e < / R o u n d e d >  
     < / T B L i n k >  
     < T B L i n k >  
         < V e r s i o n > 4 < / V e r s i o n >  
         < C o l u m n F i l t e r s / >  
         < D A L i n k I D > e c 4 8 9 4 1 1 - 2 e 2 4 - 4 9 c 2 - b 5 c 0 - 5 a 8 c b e a f e 9 4 7 < / D A L i n k I D >  
         < L i n k T y p e > 0 < / L i n k T y p e >  
         < P a r a m e t e r s / >  
         < I n c l u d e A l l I t e m s > f a l s e < / I n c l u d e A l l I t e m s >  
         < A c t i v e > t r u e < / A c t i v e >  
         < P r o t e c t e d L i n k > f a l s e < / P r o t e c t e d L i n k >  
         < N a m e > 2 8 1 0 1   T B   @   3 1 . 1 2 . 2 0 2 1   5 6 9 x 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 5 6 9 x < / A c c o u n t N u m b e r >  
         < R o u n d e d > f a l s e < / R o u n d e d >  
     < / T B L i n k >  
     < T B L i n k >  
         < V e r s i o n > 4 < / V e r s i o n >  
         < C o l u m n F i l t e r s / >  
         < D A L i n k I D > 5 9 2 f f 9 8 a - f b c f - 4 a 5 2 - 8 d 1 8 - e 2 9 1 9 d 4 7 8 3 4 b < / D A L i n k I D >  
         < L i n k T y p e > 0 < / L i n k T y p e >  
         < P a r a m e t e r s / >  
         < I n c l u d e A l l I t e m s > f a l s e < / I n c l u d e A l l I t e m s >  
         < A c t i v e > t r u e < / A c t i v e >  
         < P r o t e c t e d L i n k > f a l s e < / P r o t e c t e d L i n k >  
         < N a m e > 2 8 1 0 1   T B   @   3 1 . 1 2 . 2 0 2 1   5 9 1 x 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 5 9 1 x < / A c c o u n t N u m b e r >  
         < R o u n d e d > f a l s e < / R o u n d e d >  
     < / T B L i n k >  
     < T B L i n k >  
         < V e r s i o n > 4 < / V e r s i o n >  
         < C o l u m n F i l t e r s / >  
         < D A L i n k I D > 4 e c 7 8 e 8 e - 3 5 c e - 4 9 8 e - 8 2 1 3 - 2 e f d 9 5 0 4 f f 3 3 < / D A L i n k I D >  
         < L i n k T y p e > 0 < / L i n k T y p e >  
         < P a r a m e t e r s / >  
         < I n c l u d e A l l I t e m s > f a l s e < / I n c l u d e A l l I t e m s >  
         < A c t i v e > t r u e < / A c t i v e >  
         < P r o t e c t e d L i n k > f a l s e < / P r o t e c t e d L i n k >  
         < N a m e > 2 8 1 0 1   T B   @   3 1 . 1 2 . 2 0 2 1   5 9 2 x 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 5 9 2 x < / A c c o u n t N u m b e r >  
         < R o u n d e d > f a l s e < / R o u n d e d >  
     < / T B L i n k >  
     < T B L i n k >  
         < V e r s i o n > 4 < / V e r s i o n >  
         < C o l u m n F i l t e r s / >  
         < D A L i n k I D > 3 a 5 2 9 d c 1 - 2 0 5 9 - 4 0 7 b - a 7 7 6 - 9 a c b 6 4 7 8 3 9 d 5 < / D A L i n k I D >  
         < L i n k T y p e > 0 < / L i n k T y p e >  
         < P a r a m e t e r s / >  
         < I n c l u d e A l l I t e m s > f a l s e < / I n c l u d e A l l I t e m s >  
         < A c t i v e > t r u e < / A c t i v e >  
         < P r o t e c t e d L i n k > f a l s e < / P r o t e c t e d L i n k >  
         < N a m e > 2 8 1 0 1   T B   @   3 1 . 1 2 . 2 0 2 1   5 9 5 x 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 5 9 5 x < / A c c o u n t N u m b e r >  
         < R o u n d e d > f a l s e < / R o u n d e d >  
     < / T B L i n k >  
     < T B L i n k >  
         < V e r s i o n > 4 < / V e r s i o n >  
         < C o l u m n F i l t e r s / >  
         < D A L i n k I D > 2 d 9 d 5 4 6 1 - 9 f 8 c - 4 a e 4 - a 7 c 7 - d a 7 0 9 0 b 4 4 2 a 3 < / D A L i n k I D >  
         < L i n k T y p e > 0 < / L i n k T y p e >  
         < P a r a m e t e r s / >  
         < I n c l u d e A l l I t e m s > f a l s e < / I n c l u d e A l l I t e m s >  
         < A c t i v e > t r u e < / A c t i v e >  
         < P r o t e c t e d L i n k > f a l s e < / P r o t e c t e d L i n k >  
         < N a m e > 2 8 1 0 1   T B   @   3 1 . 1 2 . 2 0 2 1   5 9 6 x 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 5 9 6 x < / A c c o u n t N u m b e r >  
         < R o u n d e d > f a l s e < / R o u n d e d >  
     < / T B L i n k >  
     < T B L i n k >  
         < V e r s i o n > 4 < / V e r s i o n >  
         < C o l u m n F i l t e r s / >  
         < D A L i n k I D > 3 1 f 6 3 2 b e - c b d f - 4 4 a f - a 7 a 8 - c 9 0 0 3 f c 4 2 a 4 7 < / D A L i n k I D >  
         < L i n k T y p e > 0 < / L i n k T y p e >  
         < P a r a m e t e r s / >  
         < I n c l u d e A l l I t e m s > f a l s e < / I n c l u d e A l l I t e m s >  
         < A c t i v e > t r u e < / A c t i v e >  
         < P r o t e c t e d L i n k > f a l s e < / P r o t e c t e d L i n k >  
         < N a m e > 2 8 1 0 1   T B   @   3 1 . 1 2 . 2 0 2 1   6 0 1 a   F i n a l < / N a m e >  
         < E n t i t y E n u m > 9 < / E n t i t y E n u m >  
         < I t e m O r d e r L i s t / >  
         < S e l e c t e d I t e m L i s t / >  
         < S e l e c t e d C o l u m n L i s t / >  
         < H a s V a l u e > t r u e < / H a s V a l u e >  
         < T B C h a r t I D > 2 2 1 3 5 8 7 4 8 5 7 0 0 0 0 0 6 9 5 < / T B C h a r t I D >  
         < C o n s o l i d a t e d C o m p a n y I D   x s i : n i l = " t r u e " / >  
         < T B D o c u m e n t I D > 2 2 1 3 5 8 7 4 8 5 7 0 0 0 0 0 0 0 5 < / T B D o c u m e n t I D >  
         < N u m e r i c V a l u e > - 3 9 3 8 1 7 1 7 . 0 0 0 0 < / N u m e r i c V a l u e >  
         < V a l u e > - 3 9 3 8 1 7 1 7 , 0 0 0 0 < / V a l u e >  
         < C h a r t T y p e > c t D e t a i l < / C h a r t T y p e >  
         < R e f e r e n c e > 2 8 1 0 1 < / R e f e r e n c e >  
         < T B D o c N a m e > T B   @   3 1 . 1 2 . 2 0 2 1 < / T B D o c N a m e >  
         < T B C h a r t N a m e > D e t a i l < / T B C h a r t N a m e >  
         < C o l u m n N a m e > F i n a l B a l a n c e < / C o l u m n N a m e >  
         < U s e r F r i e n d l y C o l u m n N a m e > F i n a l < / U s e r F r i e n d l y C o l u m n N a m e >  
         < A c c o u n t N u m b e r > 6 0 1 a < / A c c o u n t N u m b e r >  
         < R o u n d e d > f a l s e < / R o u n d e d >  
     < / T B L i n k >  
     < T B L i n k >  
         < V e r s i o n > 4 < / V e r s i o n >  
         < C o l u m n F i l t e r s / >  
         < D A L i n k I D > 7 d 9 0 4 9 9 6 - b b 9 5 - 4 b 4 2 - a 6 d 8 - 4 b f 0 1 d 3 3 1 8 f 1 < / D A L i n k I D >  
         < L i n k T y p e > 0 < / L i n k T y p e >  
         < P a r a m e t e r s / >  
         < I n c l u d e A l l I t e m s > f a l s e < / I n c l u d e A l l I t e m s >  
         < A c t i v e > t r u e < / A c t i v e >  
         < P r o t e c t e d L i n k > f a l s e < / P r o t e c t e d L i n k >  
         < N a m e > 2 8 1 0 1   T B   @   3 1 . 1 2 . 2 0 2 1   6 0 1 b 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 6 0 1 b < / A c c o u n t N u m b e r >  
         < R o u n d e d > f a l s e < / R o u n d e d >  
     < / T B L i n k >  
     < T B L i n k >  
         < V e r s i o n > 4 < / V e r s i o n >  
         < C o l u m n F i l t e r s / >  
         < D A L i n k I D > b 6 1 4 3 0 b c - 8 9 a 6 - 4 d 0 b - 9 f 1 5 - 6 4 c 4 1 d 1 c 5 b d f < / D A L i n k I D >  
         < L i n k T y p e > 0 < / L i n k T y p e >  
         < P a r a m e t e r s / >  
         < I n c l u d e A l l I t e m s > f a l s e < / I n c l u d e A l l I t e m s >  
         < A c t i v e > t r u e < / A c t i v e >  
         < P r o t e c t e d L i n k > f a l s e < / P r o t e c t e d L i n k >  
         < N a m e > 2 8 1 0 1   T B   @   3 1 . 1 2 . 2 0 2 1   6 0 1 c 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 6 0 1 c < / A c c o u n t N u m b e r >  
         < R o u n d e d > f a l s e < / R o u n d e d >  
     < / T B L i n k >  
     < T B L i n k >  
         < V e r s i o n > 4 < / V e r s i o n >  
         < C o l u m n F i l t e r s / >  
         < D A L i n k I D > 0 5 5 5 7 b d 2 - 1 e c f - 4 4 4 b - b 4 9 f - 4 5 b 0 a c 9 c 9 8 a 0 < / D A L i n k I D >  
         < L i n k T y p e > 0 < / L i n k T y p e >  
         < P a r a m e t e r s / >  
         < I n c l u d e A l l I t e m s > f a l s e < / I n c l u d e A l l I t e m s >  
         < A c t i v e > t r u e < / A c t i v e >  
         < P r o t e c t e d L i n k > f a l s e < / P r o t e c t e d L i n k >  
         < N a m e > 2 8 1 0 1   T B   @   3 1 . 1 2 . 2 0 2 1   6 0 1 d 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 6 0 1 d < / A c c o u n t N u m b e r >  
         < R o u n d e d > f a l s e < / R o u n d e d >  
     < / T B L i n k >  
     < T B L i n k >  
         < V e r s i o n > 4 < / V e r s i o n >  
         < C o l u m n F i l t e r s / >  
         < D A L i n k I D > 7 0 e 1 c 8 1 9 - 3 f c c - 4 c e e - b 8 c d - d 5 2 e a 7 b 8 b 4 b a < / D A L i n k I D >  
         < L i n k T y p e > 0 < / L i n k T y p e >  
         < P a r a m e t e r s / >  
         < I n c l u d e A l l I t e m s > f a l s e < / I n c l u d e A l l I t e m s >  
         < A c t i v e > t r u e < / A c t i v e >  
         < P r o t e c t e d L i n k > f a l s e < / P r o t e c t e d L i n k >  
         < N a m e > 2 8 1 0 1   T B   @   3 1 . 1 2 . 2 0 2 1   6 0 1 e 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 6 0 1 e < / A c c o u n t N u m b e r >  
         < R o u n d e d > f a l s e < / R o u n d e d >  
     < / T B L i n k >  
     < T B L i n k >  
         < V e r s i o n > 4 < / V e r s i o n >  
         < C o l u m n F i l t e r s / >  
         < D A L i n k I D > 1 a f a 7 a a 3 - f e 9 5 - 4 a 9 3 - 9 a 7 6 - d 2 7 b 1 d c b e 4 6 0 < / D A L i n k I D >  
         < L i n k T y p e > 0 < / L i n k T y p e >  
         < P a r a m e t e r s / >  
         < I n c l u d e A l l I t e m s > f a l s e < / I n c l u d e A l l I t e m s >  
         < A c t i v e > t r u e < / A c t i v e >  
         < P r o t e c t e d L i n k > f a l s e < / P r o t e c t e d L i n k >  
         < N a m e > 2 8 1 0 1   T B   @   3 1 . 1 2 . 2 0 2 1   6 0 2 a 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 6 0 2 a < / A c c o u n t N u m b e r >  
         < R o u n d e d > f a l s e < / R o u n d e d >  
     < / T B L i n k >  
     < T B L i n k >  
         < V e r s i o n > 4 < / V e r s i o n >  
         < C o l u m n F i l t e r s / >  
         < D A L i n k I D > a 6 9 3 f d f d - 0 1 8 1 - 4 e 5 e - b 2 3 f - 4 3 9 5 b f 5 a 9 d b 7 < / D A L i n k I D >  
         < L i n k T y p e > 0 < / L i n k T y p e >  
         < P a r a m e t e r s / >  
         < I n c l u d e A l l I t e m s > f a l s e < / I n c l u d e A l l I t e m s >  
         < A c t i v e > t r u e < / A c t i v e >  
         < P r o t e c t e d L i n k > f a l s e < / P r o t e c t e d L i n k >  
         < N a m e > 2 8 1 0 1   T B   @   3 1 . 1 2 . 2 0 2 1   6 0 2 b 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 6 0 2 b < / A c c o u n t N u m b e r >  
         < R o u n d e d > f a l s e < / R o u n d e d >  
     < / T B L i n k >  
     < T B L i n k >  
         < V e r s i o n > 4 < / V e r s i o n >  
         < C o l u m n F i l t e r s / >  
         < D A L i n k I D > d 9 c e d d 9 7 - 1 f c 9 - 4 5 7 0 - 8 4 3 4 - 8 d 8 0 f 4 6 d 1 2 3 1 < / D A L i n k I D >  
         < L i n k T y p e > 0 < / L i n k T y p e >  
         < P a r a m e t e r s / >  
         < I n c l u d e A l l I t e m s > f a l s e < / I n c l u d e A l l I t e m s >  
         < A c t i v e > t r u e < / A c t i v e >  
         < P r o t e c t e d L i n k > f a l s e < / P r o t e c t e d L i n k >  
         < N a m e > 2 8 1 0 1   T B   @   3 1 . 1 2 . 2 0 2 1   6 0 2 c 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 6 0 2 c < / A c c o u n t N u m b e r >  
         < R o u n d e d > f a l s e < / R o u n d e d >  
     < / T B L i n k >  
     < T B L i n k >  
         < V e r s i o n > 4 < / V e r s i o n >  
         < C o l u m n F i l t e r s / >  
         < D A L i n k I D > 9 e c 2 5 6 6 d - c 9 4 b - 4 3 2 c - 9 a 7 9 - 7 4 5 5 4 c a b f 0 2 d < / D A L i n k I D >  
         < L i n k T y p e > 0 < / L i n k T y p e >  
         < P a r a m e t e r s / >  
         < I n c l u d e A l l I t e m s > f a l s e < / I n c l u d e A l l I t e m s >  
         < A c t i v e > t r u e < / A c t i v e >  
         < P r o t e c t e d L i n k > f a l s e < / P r o t e c t e d L i n k >  
         < N a m e > 2 8 1 0 1   T B   @   3 1 . 1 2 . 2 0 2 1   6 0 2 d 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 6 0 2 d < / A c c o u n t N u m b e r >  
         < R o u n d e d > f a l s e < / R o u n d e d >  
     < / T B L i n k >  
     < T B L i n k >  
         < V e r s i o n > 4 < / V e r s i o n >  
         < C o l u m n F i l t e r s / >  
         < D A L i n k I D > 0 a 2 b 8 3 0 c - 7 7 a c - 4 3 0 0 - b b 2 d - f 1 4 d 5 a 4 9 0 3 4 5 < / D A L i n k I D >  
         < L i n k T y p e > 0 < / L i n k T y p e >  
         < P a r a m e t e r s / >  
         < I n c l u d e A l l I t e m s > f a l s e < / I n c l u d e A l l I t e m s >  
         < A c t i v e > t r u e < / A c t i v e >  
         < P r o t e c t e d L i n k > f a l s e < / P r o t e c t e d L i n k >  
         < N a m e > 2 8 1 0 1   T B   @   3 1 . 1 2 . 2 0 2 1   6 0 2 e 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 6 0 2 e < / A c c o u n t N u m b e r >  
         < R o u n d e d > f a l s e < / R o u n d e d >  
     < / T B L i n k >  
     < T B L i n k >  
         < V e r s i o n > 4 < / V e r s i o n >  
         < C o l u m n F i l t e r s / >  
         < D A L i n k I D > b b 1 4 3 b 6 4 - 4 2 a d - 4 1 2 d - 8 5 4 c - 3 6 8 2 5 2 4 0 2 8 7 6 < / D A L i n k I D >  
         < L i n k T y p e > 0 < / L i n k T y p e >  
         < P a r a m e t e r s / >  
         < I n c l u d e A l l I t e m s > f a l s e < / I n c l u d e A l l I t e m s >  
         < A c t i v e > t r u e < / A c t i v e >  
         < P r o t e c t e d L i n k > f a l s e < / P r o t e c t e d L i n k >  
         < N a m e > 2 8 1 0 1   T B   @   3 1 . 1 2 . 2 0 2 1   6 0 4 a   F i n a l < / N a m e >  
         < E n t i t y E n u m > 9 < / E n t i t y E n u m >  
         < I t e m O r d e r L i s t / >  
         < S e l e c t e d I t e m L i s t / >  
         < S e l e c t e d C o l u m n L i s t / >  
         < H a s V a l u e > t r u e < / H a s V a l u e >  
         < T B C h a r t I D > 2 2 1 3 5 8 7 4 8 5 7 0 0 0 0 0 6 9 5 < / T B C h a r t I D >  
         < C o n s o l i d a t e d C o m p a n y I D   x s i : n i l = " t r u e " / >  
         < T B D o c u m e n t I D > 2 2 1 3 5 8 7 4 8 5 7 0 0 0 0 0 0 0 5 < / T B D o c u m e n t I D >  
         < N u m e r i c V a l u e > - 2 2 9 1 0 6 6 . 0 0 0 0 < / N u m e r i c V a l u e >  
         < V a l u e > - 2 2 9 1 0 6 6 , 0 0 0 0 < / V a l u e >  
         < C h a r t T y p e > c t D e t a i l < / C h a r t T y p e >  
         < R e f e r e n c e > 2 8 1 0 1 < / R e f e r e n c e >  
         < T B D o c N a m e > T B   @   3 1 . 1 2 . 2 0 2 1 < / T B D o c N a m e >  
         < T B C h a r t N a m e > D e t a i l < / T B C h a r t N a m e >  
         < C o l u m n N a m e > F i n a l B a l a n c e < / C o l u m n N a m e >  
         < U s e r F r i e n d l y C o l u m n N a m e > F i n a l < / U s e r F r i e n d l y C o l u m n N a m e >  
         < A c c o u n t N u m b e r > 6 0 4 a < / A c c o u n t N u m b e r >  
         < R o u n d e d > f a l s e < / R o u n d e d >  
     < / T B L i n k >  
     < T B L i n k >  
         < V e r s i o n > 4 < / V e r s i o n >  
         < C o l u m n F i l t e r s / >  
         < D A L i n k I D > 3 0 e a 5 f e 2 - 7 4 1 9 - 4 2 2 3 - a 4 c 1 - 0 7 b 8 8 a 0 2 2 e 6 8 < / D A L i n k I D >  
         < L i n k T y p e > 0 < / L i n k T y p e >  
         < P a r a m e t e r s / >  
         < I n c l u d e A l l I t e m s > f a l s e < / I n c l u d e A l l I t e m s >  
         < A c t i v e > t r u e < / A c t i v e >  
         < P r o t e c t e d L i n k > f a l s e < / P r o t e c t e d L i n k >  
         < N a m e > 2 8 1 0 1   T B   @   3 1 . 1 2 . 2 0 2 1   6 0 4 b 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 6 0 4 b < / A c c o u n t N u m b e r >  
         < R o u n d e d > f a l s e < / R o u n d e d >  
     < / T B L i n k >  
     < T B L i n k >  
         < V e r s i o n > 4 < / V e r s i o n >  
         < C o l u m n F i l t e r s / >  
         < D A L i n k I D > a b 9 4 d 7 2 8 - 9 e a 2 - 4 d 4 b - 8 9 7 d - b 9 4 a f 8 f 0 1 e 9 1 < / D A L i n k I D >  
         < L i n k T y p e > 0 < / L i n k T y p e >  
         < P a r a m e t e r s / >  
         < I n c l u d e A l l I t e m s > f a l s e < / I n c l u d e A l l I t e m s >  
         < A c t i v e > t r u e < / A c t i v e >  
         < P r o t e c t e d L i n k > f a l s e < / P r o t e c t e d L i n k >  
         < N a m e > 2 8 1 0 1   T B   @   3 1 . 1 2 . 2 0 2 1   6 0 4 c 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 6 0 4 c < / A c c o u n t N u m b e r >  
         < R o u n d e d > f a l s e < / R o u n d e d >  
     < / T B L i n k >  
     < T B L i n k >  
         < V e r s i o n > 4 < / V e r s i o n >  
         < C o l u m n F i l t e r s / >  
         < D A L i n k I D > d 8 9 a 6 0 7 5 - 2 1 a a - 4 b 2 7 - 9 a 7 2 - b 7 4 0 e a e 6 8 7 c 9 < / D A L i n k I D >  
         < L i n k T y p e > 0 < / L i n k T y p e >  
         < P a r a m e t e r s / >  
         < I n c l u d e A l l I t e m s > f a l s e < / I n c l u d e A l l I t e m s >  
         < A c t i v e > t r u e < / A c t i v e >  
         < P r o t e c t e d L i n k > f a l s e < / P r o t e c t e d L i n k >  
         < N a m e > 2 8 1 0 1   T B   @   3 1 . 1 2 . 2 0 2 1   6 0 4 d 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 6 0 4 d < / A c c o u n t N u m b e r >  
         < R o u n d e d > f a l s e < / R o u n d e d >  
     < / T B L i n k >  
     < T B L i n k >  
         < V e r s i o n > 4 < / V e r s i o n >  
         < C o l u m n F i l t e r s / >  
         < D A L i n k I D > e 3 c f 1 f 8 e - 4 d f e - 4 1 1 2 - a 7 a 1 - 7 8 b a 0 2 2 a 2 2 c 5 < / D A L i n k I D >  
         < L i n k T y p e > 0 < / L i n k T y p e >  
         < P a r a m e t e r s / >  
         < I n c l u d e A l l I t e m s > f a l s e < / I n c l u d e A l l I t e m s >  
         < A c t i v e > t r u e < / A c t i v e >  
         < P r o t e c t e d L i n k > f a l s e < / P r o t e c t e d L i n k >  
         < N a m e > 2 8 1 0 1   T B   @   3 1 . 1 2 . 2 0 2 1   6 0 4 e 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 6 0 4 e < / A c c o u n t N u m b e r >  
         < R o u n d e d > f a l s e < / R o u n d e d >  
     < / T B L i n k >  
     < T B L i n k >  
         < V e r s i o n > 4 < / V e r s i o n >  
         < C o l u m n F i l t e r s / >  
         < D A L i n k I D > a 3 9 0 a b 3 b - 2 5 8 9 - 4 3 c 6 - a b f 6 - 7 e c 3 3 6 6 1 b 3 c 7 < / D A L i n k I D >  
         < L i n k T y p e > 0 < / L i n k T y p e >  
         < P a r a m e t e r s / >  
         < I n c l u d e A l l I t e m s > f a l s e < / I n c l u d e A l l I t e m s >  
         < A c t i v e > t r u e < / A c t i v e >  
         < P r o t e c t e d L i n k > f a l s e < / P r o t e c t e d L i n k >  
         < N a m e > 2 8 1 0 1   T B   @   3 1 . 1 2 . 2 0 2 1   6 0 6 x 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 6 0 6 x < / A c c o u n t N u m b e r >  
         < R o u n d e d > f a l s e < / R o u n d e d >  
     < / T B L i n k >  
     < T B L i n k >  
         < V e r s i o n > 4 < / V e r s i o n >  
         < C o l u m n F i l t e r s / >  
         < D A L i n k I D > e 3 7 9 b 5 f 5 - c 1 b 4 - 4 5 d 7 - a e 7 d - a 4 b 8 b 9 8 7 6 5 8 1 < / D A L i n k I D >  
         < L i n k T y p e > 0 < / L i n k T y p e >  
         < P a r a m e t e r s / >  
         < I n c l u d e A l l I t e m s > f a l s e < / I n c l u d e A l l I t e m s >  
         < A c t i v e > t r u e < / A c t i v e >  
         < P r o t e c t e d L i n k > f a l s e < / P r o t e c t e d L i n k >  
         < N a m e > 2 8 1 0 1   T B   @   3 1 . 1 2 . 2 0 2 1   6 0 7 x 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 6 0 7 x < / A c c o u n t N u m b e r >  
         < R o u n d e d > f a l s e < / R o u n d e d >  
     < / T B L i n k >  
     < T B L i n k >  
         < V e r s i o n > 4 < / V e r s i o n >  
         < C o l u m n F i l t e r s / >  
         < D A L i n k I D > 2 1 c 8 c f 6 4 - 6 7 3 9 - 4 7 8 3 - 9 1 2 c - 5 1 d b 1 c 9 1 d 1 4 6 < / D A L i n k I D >  
         < L i n k T y p e > 0 < / L i n k T y p e >  
         < P a r a m e t e r s / >  
         < I n c l u d e A l l I t e m s > f a l s e < / I n c l u d e A l l I t e m s >  
         < A c t i v e > t r u e < / A c t i v e >  
         < P r o t e c t e d L i n k > f a l s e < / P r o t e c t e d L i n k >  
         < N a m e > 2 8 1 0 1   T B   @   3 1 . 1 2 . 2 0 2 1   6 1 1 x   F i n a l < / N a m e >  
         < E n t i t y E n u m > 9 < / E n t i t y E n u m >  
         < I t e m O r d e r L i s t / >  
         < S e l e c t e d I t e m L i s t / >  
         < S e l e c t e d C o l u m n L i s t / >  
         < H a s V a l u e > t r u e < / H a s V a l u e >  
         < T B C h a r t I D > 2 2 1 3 5 8 7 4 8 5 7 0 0 0 0 0 6 9 5 < / T B C h a r t I D >  
         < C o n s o l i d a t e d C o m p a n y I D   x s i : n i l = " t r u e " / >  
         < T B D o c u m e n t I D > 2 2 1 3 5 8 7 4 8 5 7 0 0 0 0 0 0 0 5 < / T B D o c u m e n t I D >  
         < N u m e r i c V a l u e > - 3 2 4 3 4 . 0 0 0 0 < / N u m e r i c V a l u e >  
         < V a l u e > - 3 2 4 3 4 , 0 0 0 0 < / V a l u e >  
         < C h a r t T y p e > c t D e t a i l < / C h a r t T y p e >  
         < R e f e r e n c e > 2 8 1 0 1 < / R e f e r e n c e >  
         < T B D o c N a m e > T B   @   3 1 . 1 2 . 2 0 2 1 < / T B D o c N a m e >  
         < T B C h a r t N a m e > D e t a i l < / T B C h a r t N a m e >  
         < C o l u m n N a m e > F i n a l B a l a n c e < / C o l u m n N a m e >  
         < U s e r F r i e n d l y C o l u m n N a m e > F i n a l < / U s e r F r i e n d l y C o l u m n N a m e >  
         < A c c o u n t N u m b e r > 6 1 1 x < / A c c o u n t N u m b e r >  
         < R o u n d e d > f a l s e < / R o u n d e d >  
     < / T B L i n k >  
     < T B L i n k >  
         < V e r s i o n > 4 < / V e r s i o n >  
         < C o l u m n F i l t e r s / >  
         < D A L i n k I D > 3 3 1 8 b 0 6 2 - b d c d - 4 4 5 7 - b 5 c 0 - 5 c 4 3 4 d 3 9 b a d 0 < / D A L i n k I D >  
         < L i n k T y p e > 0 < / L i n k T y p e >  
         < P a r a m e t e r s / >  
         < I n c l u d e A l l I t e m s > f a l s e < / I n c l u d e A l l I t e m s >  
         < A c t i v e > t r u e < / A c t i v e >  
         < P r o t e c t e d L i n k > f a l s e < / P r o t e c t e d L i n k >  
         < N a m e > 2 8 1 0 1   T B   @   3 1 . 1 2 . 2 0 2 1   6 1 2 x   F i n a l < / N a m e >  
         < E n t i t y E n u m > 9 < / E n t i t y E n u m >  
         < I t e m O r d e r L i s t / >  
         < S e l e c t e d I t e m L i s t / >  
         < S e l e c t e d C o l u m n L i s t / >  
         < H a s V a l u e > t r u e < / H a s V a l u e >  
         < T B C h a r t I D > 2 2 1 3 5 8 7 4 8 5 7 0 0 0 0 0 6 9 5 < / T B C h a r t I D >  
         < C o n s o l i d a t e d C o m p a n y I D   x s i : n i l = " t r u e " / >  
         < T B D o c u m e n t I D > 2 2 1 3 5 8 7 4 8 5 7 0 0 0 0 0 0 0 5 < / T B D o c u m e n t I D >  
         < N u m e r i c V a l u e > - 5 0 1 3 5 9 . 0 0 0 0 < / N u m e r i c V a l u e >  
         < V a l u e > - 5 0 1 3 5 9 , 0 0 0 0 < / V a l u e >  
         < C h a r t T y p e > c t D e t a i l < / C h a r t T y p e >  
         < R e f e r e n c e > 2 8 1 0 1 < / R e f e r e n c e >  
         < T B D o c N a m e > T B   @   3 1 . 1 2 . 2 0 2 1 < / T B D o c N a m e >  
         < T B C h a r t N a m e > D e t a i l < / T B C h a r t N a m e >  
         < C o l u m n N a m e > F i n a l B a l a n c e < / C o l u m n N a m e >  
         < U s e r F r i e n d l y C o l u m n N a m e > F i n a l < / U s e r F r i e n d l y C o l u m n N a m e >  
         < A c c o u n t N u m b e r > 6 1 2 x < / A c c o u n t N u m b e r >  
         < R o u n d e d > f a l s e < / R o u n d e d >  
     < / T B L i n k >  
     < T B L i n k >  
         < V e r s i o n > 4 < / V e r s i o n >  
         < C o l u m n F i l t e r s / >  
         < D A L i n k I D > 2 7 6 1 a 5 0 5 - f a 1 0 - 4 2 0 7 - 8 2 c 2 - c d 9 1 0 b 4 a d a 8 4 < / D A L i n k I D >  
         < L i n k T y p e > 0 < / L i n k T y p e >  
         < P a r a m e t e r s / >  
         < I n c l u d e A l l I t e m s > f a l s e < / I n c l u d e A l l I t e m s >  
         < A c t i v e > t r u e < / A c t i v e >  
         < P r o t e c t e d L i n k > f a l s e < / P r o t e c t e d L i n k >  
         < N a m e > 2 8 1 0 1   T B   @   3 1 . 1 2 . 2 0 2 1   6 1 3 x   F i n a l < / N a m e >  
         < E n t i t y E n u m > 9 < / E n t i t y E n u m >  
         < I t e m O r d e r L i s t / >  
         < S e l e c t e d I t e m L i s t / >  
         < S e l e c t e d C o l u m n L i s t / >  
         < H a s V a l u e > t r u e < / H a s V a l u e >  
         < T B C h a r t I D > 2 2 1 3 5 8 7 4 8 5 7 0 0 0 0 0 6 9 5 < / T B C h a r t I D >  
         < C o n s o l i d a t e d C o m p a n y I D   x s i : n i l = " t r u e " / >  
         < T B D o c u m e n t I D > 2 2 1 3 5 8 7 4 8 5 7 0 0 0 0 0 0 0 5 < / T B D o c u m e n t I D >  
         < N u m e r i c V a l u e > - 3 9 8 6 6 7 . 0 0 0 0 < / N u m e r i c V a l u e >  
         < V a l u e > - 3 9 8 6 6 7 , 0 0 0 0 < / V a l u e >  
         < C h a r t T y p e > c t D e t a i l < / C h a r t T y p e >  
         < R e f e r e n c e > 2 8 1 0 1 < / R e f e r e n c e >  
         < T B D o c N a m e > T B   @   3 1 . 1 2 . 2 0 2 1 < / T B D o c N a m e >  
         < T B C h a r t N a m e > D e t a i l < / T B C h a r t N a m e >  
         < C o l u m n N a m e > F i n a l B a l a n c e < / C o l u m n N a m e >  
         < U s e r F r i e n d l y C o l u m n N a m e > F i n a l < / U s e r F r i e n d l y C o l u m n N a m e >  
         < A c c o u n t N u m b e r > 6 1 3 x < / A c c o u n t N u m b e r >  
         < R o u n d e d > f a l s e < / R o u n d e d >  
     < / T B L i n k >  
     < T B L i n k >  
         < V e r s i o n > 4 < / V e r s i o n >  
         < C o l u m n F i l t e r s / >  
         < D A L i n k I D > c 2 e b d f 7 5 - 5 3 d d - 4 f 9 d - 9 7 0 2 - 2 2 4 a 4 6 0 f f b 9 8 < / D A L i n k I D >  
         < L i n k T y p e > 0 < / L i n k T y p e >  
         < P a r a m e t e r s / >  
         < I n c l u d e A l l I t e m s > f a l s e < / I n c l u d e A l l I t e m s >  
         < A c t i v e > t r u e < / A c t i v e >  
         < P r o t e c t e d L i n k > f a l s e < / P r o t e c t e d L i n k >  
         < N a m e > 2 8 1 0 1   T B   @   3 1 . 1 2 . 2 0 2 1   6 1 4 x 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 6 1 4 x < / A c c o u n t N u m b e r >  
         < R o u n d e d > f a l s e < / R o u n d e d >  
     < / T B L i n k >  
     < T B L i n k >  
         < V e r s i o n > 4 < / V e r s i o n >  
         < C o l u m n F i l t e r s / >  
         < D A L i n k I D > 0 6 5 c 1 d 6 c - 0 d f 4 - 4 4 6 e - 8 2 2 e - 7 e e b 8 b 1 7 9 0 2 f < / D A L i n k I D >  
         < L i n k T y p e > 0 < / L i n k T y p e >  
         < P a r a m e t e r s / >  
         < I n c l u d e A l l I t e m s > f a l s e < / I n c l u d e A l l I t e m s >  
         < A c t i v e > t r u e < / A c t i v e >  
         < P r o t e c t e d L i n k > f a l s e < / P r o t e c t e d L i n k >  
         < N a m e > 2 8 1 0 1   T B   @   3 1 . 1 2 . 2 0 2 1   6 2 1 x 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 6 2 1 x < / A c c o u n t N u m b e r >  
         < R o u n d e d > f a l s e < / R o u n d e d >  
     < / T B L i n k >  
     < T B L i n k >  
         < V e r s i o n > 4 < / V e r s i o n >  
         < C o l u m n F i l t e r s / >  
         < D A L i n k I D > 9 0 f 8 4 a 1 2 - b 4 c c - 4 8 3 4 - a b 7 e - 1 b 2 a c 3 8 e f 0 e 1 < / D A L i n k I D >  
         < L i n k T y p e > 0 < / L i n k T y p e >  
         < P a r a m e t e r s / >  
         < I n c l u d e A l l I t e m s > f a l s e < / I n c l u d e A l l I t e m s >  
         < A c t i v e > t r u e < / A c t i v e >  
         < P r o t e c t e d L i n k > f a l s e < / P r o t e c t e d L i n k >  
         < N a m e > 2 8 1 0 1   T B   @   3 1 . 1 2 . 2 0 2 1   6 2 2 x 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 6 2 2 x < / A c c o u n t N u m b e r >  
         < R o u n d e d > f a l s e < / R o u n d e d >  
     < / T B L i n k >  
     < T B L i n k >  
         < V e r s i o n > 4 < / V e r s i o n >  
         < C o l u m n F i l t e r s / >  
         < D A L i n k I D > 0 1 7 8 7 a 5 9 - a 4 a 4 - 4 3 0 e - 9 c 9 c - 4 2 5 2 c 7 e 6 b 6 4 6 < / D A L i n k I D >  
         < L i n k T y p e > 0 < / L i n k T y p e >  
         < P a r a m e t e r s / >  
         < I n c l u d e A l l I t e m s > f a l s e < / I n c l u d e A l l I t e m s >  
         < A c t i v e > t r u e < / A c t i v e >  
         < P r o t e c t e d L i n k > f a l s e < / P r o t e c t e d L i n k >  
         < N a m e > 2 8 1 0 1   T B   @   3 1 . 1 2 . 2 0 2 1   6 2 3 x 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 6 2 3 x < / A c c o u n t N u m b e r >  
         < R o u n d e d > f a l s e < / R o u n d e d >  
     < / T B L i n k >  
     < T B L i n k >  
         < V e r s i o n > 4 < / V e r s i o n >  
         < C o l u m n F i l t e r s / >  
         < D A L i n k I D > 3 0 8 3 8 a d 2 - 9 8 5 f - 4 f 0 1 - 8 c 0 c - 9 8 e 7 1 f f 0 4 5 5 7 < / D A L i n k I D >  
         < L i n k T y p e > 0 < / L i n k T y p e >  
         < P a r a m e t e r s / >  
         < I n c l u d e A l l I t e m s > f a l s e < / I n c l u d e A l l I t e m s >  
         < A c t i v e > t r u e < / A c t i v e >  
         < P r o t e c t e d L i n k > f a l s e < / P r o t e c t e d L i n k >  
         < N a m e > 2 8 1 0 1   T B   @   3 1 . 1 2 . 2 0 2 1   6 2 4 x 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 6 2 4 x < / A c c o u n t N u m b e r >  
         < R o u n d e d > f a l s e < / R o u n d e d >  
     < / T B L i n k >  
     < T B L i n k >  
         < V e r s i o n > 4 < / V e r s i o n >  
         < C o l u m n F i l t e r s / >  
         < D A L i n k I D > 1 a c e f 4 3 6 - 5 5 6 8 - 4 0 a e - 8 3 3 c - 4 c c 5 f 1 b f 1 e 4 7 < / D A L i n k I D >  
         < L i n k T y p e > 0 < / L i n k T y p e >  
         < P a r a m e t e r s / >  
         < I n c l u d e A l l I t e m s > f a l s e < / I n c l u d e A l l I t e m s >  
         < A c t i v e > t r u e < / A c t i v e >  
         < P r o t e c t e d L i n k > f a l s e < / P r o t e c t e d L i n k >  
         < N a m e > 2 8 1 0 1   T B   @   3 1 . 1 2 . 2 0 2 1   6 4 1 x   F i n a l < / N a m e >  
         < E n t i t y E n u m > 9 < / E n t i t y E n u m >  
         < I t e m O r d e r L i s t / >  
         < S e l e c t e d I t e m L i s t / >  
         < S e l e c t e d C o l u m n L i s t / >  
         < H a s V a l u e > t r u e < / H a s V a l u e >  
         < T B C h a r t I D > 2 2 1 3 5 8 7 4 8 5 7 0 0 0 0 0 6 9 5 < / T B C h a r t I D >  
         < C o n s o l i d a t e d C o m p a n y I D   x s i : n i l = " t r u e " / >  
         < T B D o c u m e n t I D > 2 2 1 3 5 8 7 4 8 5 7 0 0 0 0 0 0 0 5 < / T B D o c u m e n t I D >  
         < N u m e r i c V a l u e > - 1 5 0 0 0 . 0 0 0 0 < / N u m e r i c V a l u e >  
         < V a l u e > - 1 5 0 0 0 , 0 0 0 0 < / V a l u e >  
         < C h a r t T y p e > c t D e t a i l < / C h a r t T y p e >  
         < R e f e r e n c e > 2 8 1 0 1 < / R e f e r e n c e >  
         < T B D o c N a m e > T B   @   3 1 . 1 2 . 2 0 2 1 < / T B D o c N a m e >  
         < T B C h a r t N a m e > D e t a i l < / T B C h a r t N a m e >  
         < C o l u m n N a m e > F i n a l B a l a n c e < / C o l u m n N a m e >  
         < U s e r F r i e n d l y C o l u m n N a m e > F i n a l < / U s e r F r i e n d l y C o l u m n N a m e >  
         < A c c o u n t N u m b e r > 6 4 1 x < / A c c o u n t N u m b e r >  
         < R o u n d e d > f a l s e < / R o u n d e d >  
     < / T B L i n k >  
     < T B L i n k >  
         < V e r s i o n > 4 < / V e r s i o n >  
         < C o l u m n F i l t e r s / >  
         < D A L i n k I D > b d c 2 8 d 7 3 - 0 2 7 5 - 4 c 7 1 - b 8 c 8 - 5 6 0 0 3 b f 7 6 9 4 1 < / D A L i n k I D >  
         < L i n k T y p e > 0 < / L i n k T y p e >  
         < P a r a m e t e r s / >  
         < I n c l u d e A l l I t e m s > f a l s e < / I n c l u d e A l l I t e m s >  
         < A c t i v e > t r u e < / A c t i v e >  
         < P r o t e c t e d L i n k > f a l s e < / P r o t e c t e d L i n k >  
         < N a m e > 2 8 1 0 1   T B   @   3 1 . 1 2 . 2 0 2 1   6 4 2 x   F i n a l < / N a m e >  
         < E n t i t y E n u m > 9 < / E n t i t y E n u m >  
         < I t e m O r d e r L i s t / >  
         < S e l e c t e d I t e m L i s t / >  
         < S e l e c t e d C o l u m n L i s t / >  
         < H a s V a l u e > t r u e < / H a s V a l u e >  
         < T B C h a r t I D > 2 2 1 3 5 8 7 4 8 5 7 0 0 0 0 0 6 9 5 < / T B C h a r t I D >  
         < C o n s o l i d a t e d C o m p a n y I D   x s i : n i l = " t r u e " / >  
         < T B D o c u m e n t I D > 2 2 1 3 5 8 7 4 8 5 7 0 0 0 0 0 0 0 5 < / T B D o c u m e n t I D >  
         < N u m e r i c V a l u e > - 1 3 7 9 8 5 2 . 0 0 0 0 < / N u m e r i c V a l u e >  
         < V a l u e > - 1 3 7 9 8 5 2 , 0 0 0 0 < / V a l u e >  
         < C h a r t T y p e > c t D e t a i l < / C h a r t T y p e >  
         < R e f e r e n c e > 2 8 1 0 1 < / R e f e r e n c e >  
         < T B D o c N a m e > T B   @   3 1 . 1 2 . 2 0 2 1 < / T B D o c N a m e >  
         < T B C h a r t N a m e > D e t a i l < / T B C h a r t N a m e >  
         < C o l u m n N a m e > F i n a l B a l a n c e < / C o l u m n N a m e >  
         < U s e r F r i e n d l y C o l u m n N a m e > F i n a l < / U s e r F r i e n d l y C o l u m n N a m e >  
         < A c c o u n t N u m b e r > 6 4 2 x < / A c c o u n t N u m b e r >  
         < R o u n d e d > f a l s e < / R o u n d e d >  
     < / T B L i n k >  
     < T B L i n k >  
         < V e r s i o n > 4 < / V e r s i o n >  
         < C o l u m n F i l t e r s / >  
         < D A L i n k I D > e 2 0 7 f 2 a 5 - b 2 d 0 - 4 9 d 4 - b f 9 d - 1 2 5 5 d 3 f c d 6 d a < / D A L i n k I D >  
         < L i n k T y p e > 0 < / L i n k T y p e >  
         < P a r a m e t e r s / >  
         < I n c l u d e A l l I t e m s > f a l s e < / I n c l u d e A l l I t e m s >  
         < A c t i v e > t r u e < / A c t i v e >  
         < P r o t e c t e d L i n k > f a l s e < / P r o t e c t e d L i n k >  
         < N a m e > 2 8 1 0 1   T B   @   3 1 . 1 2 . 2 0 2 1   6 4 4 x 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 6 4 4 x < / A c c o u n t N u m b e r >  
         < R o u n d e d > f a l s e < / R o u n d e d >  
     < / T B L i n k >  
     < T B L i n k >  
         < V e r s i o n > 4 < / V e r s i o n >  
         < C o l u m n F i l t e r s / >  
         < D A L i n k I D > 7 b 7 c c 3 4 a - 1 e f c - 4 e f a - a 4 7 2 - 9 9 9 5 0 e c 7 a 0 4 2 < / D A L i n k I D >  
         < L i n k T y p e > 0 < / L i n k T y p e >  
         < P a r a m e t e r s / >  
         < I n c l u d e A l l I t e m s > f a l s e < / I n c l u d e A l l I t e m s >  
         < A c t i v e > t r u e < / A c t i v e >  
         < P r o t e c t e d L i n k > f a l s e < / P r o t e c t e d L i n k >  
         < N a m e > 2 8 1 0 1   T B   @   3 1 . 1 2 . 2 0 2 1   6 4 5 x 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 6 4 5 x < / A c c o u n t N u m b e r >  
         < R o u n d e d > f a l s e < / R o u n d e d >  
     < / T B L i n k >  
     < T B L i n k >  
         < V e r s i o n > 4 < / V e r s i o n >  
         < C o l u m n F i l t e r s / >  
         < D A L i n k I D > 2 b f 3 2 2 9 d - 3 0 0 a - 4 a 8 2 - b 4 7 8 - 2 d 9 c f a 5 7 6 7 6 3 < / D A L i n k I D >  
         < L i n k T y p e > 0 < / L i n k T y p e >  
         < P a r a m e t e r s / >  
         < I n c l u d e A l l I t e m s > f a l s e < / I n c l u d e A l l I t e m s >  
         < A c t i v e > t r u e < / A c t i v e >  
         < P r o t e c t e d L i n k > f a l s e < / P r o t e c t e d L i n k >  
         < N a m e > 2 8 1 0 1   T B   @   3 1 . 1 2 . 2 0 2 1   6 4 6 x 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 6 4 6 x < / A c c o u n t N u m b e r >  
         < R o u n d e d > f a l s e < / R o u n d e d >  
     < / T B L i n k >  
     < T B L i n k >  
         < V e r s i o n > 4 < / V e r s i o n >  
         < C o l u m n F i l t e r s / >  
         < D A L i n k I D > 7 8 f 9 5 3 8 5 - 5 f 6 b - 4 5 e 7 - b 3 b 6 - 1 6 2 0 7 6 4 8 0 2 8 1 < / D A L i n k I D >  
         < L i n k T y p e > 0 < / L i n k T y p e >  
         < P a r a m e t e r s / >  
         < I n c l u d e A l l I t e m s > f a l s e < / I n c l u d e A l l I t e m s >  
         < A c t i v e > t r u e < / A c t i v e >  
         < P r o t e c t e d L i n k > f a l s e < / P r o t e c t e d L i n k >  
         < N a m e > 2 8 1 0 1   T B   @   3 1 . 1 2 . 2 0 2 1   6 4 8 x   F i n a l < / N a m e >  
         < E n t i t y E n u m > 9 < / E n t i t y E n u m >  
         < I t e m O r d e r L i s t / >  
         < S e l e c t e d I t e m L i s t / >  
         < S e l e c t e d C o l u m n L i s t / >  
         < H a s V a l u e > t r u e < / H a s V a l u e >  
         < T B C h a r t I D > 2 2 1 3 5 8 7 4 8 5 7 0 0 0 0 0 6 9 5 < / T B C h a r t I D >  
         < C o n s o l i d a t e d C o m p a n y I D   x s i : n i l = " t r u e " / >  
         < T B D o c u m e n t I D > 2 2 1 3 5 8 7 4 8 5 7 0 0 0 0 0 0 0 5 < / T B D o c u m e n t I D >  
         < N u m e r i c V a l u e > - 1 8 4 9 8 5 4 . 0 0 0 0 < / N u m e r i c V a l u e >  
         < V a l u e > - 1 8 4 9 8 5 4 , 0 0 0 0 < / V a l u e >  
         < C h a r t T y p e > c t D e t a i l < / C h a r t T y p e >  
         < R e f e r e n c e > 2 8 1 0 1 < / R e f e r e n c e >  
         < T B D o c N a m e > T B   @   3 1 . 1 2 . 2 0 2 1 < / T B D o c N a m e >  
         < T B C h a r t N a m e > D e t a i l < / T B C h a r t N a m e >  
         < C o l u m n N a m e > F i n a l B a l a n c e < / C o l u m n N a m e >  
         < U s e r F r i e n d l y C o l u m n N a m e > F i n a l < / U s e r F r i e n d l y C o l u m n N a m e >  
         < A c c o u n t N u m b e r > 6 4 8 x < / A c c o u n t N u m b e r >  
         < R o u n d e d > f a l s e < / R o u n d e d >  
     < / T B L i n k >  
     < T B L i n k >  
         < V e r s i o n > 4 < / V e r s i o n >  
         < C o l u m n F i l t e r s / >  
         < D A L i n k I D > 3 b 9 4 7 d d 8 - 7 4 f e - 4 d f 6 - b 6 7 9 - 1 c f 5 1 5 e 3 c b b f < / D A L i n k I D >  
         < L i n k T y p e > 0 < / L i n k T y p e >  
         < P a r a m e t e r s / >  
         < I n c l u d e A l l I t e m s > f a l s e < / I n c l u d e A l l I t e m s >  
         < A c t i v e > t r u e < / A c t i v e >  
         < P r o t e c t e d L i n k > f a l s e < / P r o t e c t e d L i n k >  
         < N a m e > 2 8 1 0 1   T B   @   3 1 . 1 2 . 2 0 2 1   6 5 5 x 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 6 5 5 x < / A c c o u n t N u m b e r >  
         < R o u n d e d > f a l s e < / R o u n d e d >  
     < / T B L i n k >  
     < T B L i n k >  
         < V e r s i o n > 4 < / V e r s i o n >  
         < C o l u m n F i l t e r s / >  
         < D A L i n k I D > e c 0 a 4 f 7 a - 8 1 c e - 4 4 b e - 8 5 1 2 - 5 e 6 5 8 0 8 7 9 9 f e < / D A L i n k I D >  
         < L i n k T y p e > 0 < / L i n k T y p e >  
         < P a r a m e t e r s / >  
         < I n c l u d e A l l I t e m s > f a l s e < / I n c l u d e A l l I t e m s >  
         < A c t i v e > t r u e < / A c t i v e >  
         < P r o t e c t e d L i n k > f a l s e < / P r o t e c t e d L i n k >  
         < N a m e > 2 8 1 0 1   T B   @   3 1 . 1 2 . 2 0 2 1   6 5 7 x 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 6 5 7 x < / A c c o u n t N u m b e r >  
         < R o u n d e d > f a l s e < / R o u n d e d >  
     < / T B L i n k >  
     < T B L i n k >  
         < V e r s i o n > 4 < / V e r s i o n >  
         < C o l u m n F i l t e r s / >  
         < D A L i n k I D > 0 3 1 5 6 c f e - 4 3 4 5 - 4 7 2 8 - 8 4 b 6 - a 7 1 b 7 b 0 4 e 6 9 a < / D A L i n k I D >  
         < L i n k T y p e > 0 < / L i n k T y p e >  
         < P a r a m e t e r s / >  
         < I n c l u d e A l l I t e m s > f a l s e < / I n c l u d e A l l I t e m s >  
         < A c t i v e > t r u e < / A c t i v e >  
         < P r o t e c t e d L i n k > f a l s e < / P r o t e c t e d L i n k >  
         < N a m e > 2 8 1 0 1   T B   @   3 1 . 1 2 . 2 0 2 1   6 6 1 x 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 6 6 1 x < / A c c o u n t N u m b e r >  
         < R o u n d e d > f a l s e < / R o u n d e d >  
     < / T B L i n k >  
     < T B L i n k >  
         < V e r s i o n > 4 < / V e r s i o n >  
         < C o l u m n F i l t e r s / >  
         < D A L i n k I D > f a 0 c 7 0 7 5 - 6 d 1 e - 4 b 6 1 - 8 f 8 9 - 7 5 e c 4 c f 2 f e 9 f < / D A L i n k I D >  
         < L i n k T y p e > 0 < / L i n k T y p e >  
         < P a r a m e t e r s / >  
         < I n c l u d e A l l I t e m s > f a l s e < / I n c l u d e A l l I t e m s >  
         < A c t i v e > t r u e < / A c t i v e >  
         < P r o t e c t e d L i n k > f a l s e < / P r o t e c t e d L i n k >  
         < N a m e > 2 8 1 0 1   T B   @   3 1 . 1 2 . 2 0 2 1   6 6 2 a 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 6 6 2 a < / A c c o u n t N u m b e r >  
         < R o u n d e d > f a l s e < / R o u n d e d >  
     < / T B L i n k >  
     < T B L i n k >  
         < V e r s i o n > 4 < / V e r s i o n >  
         < C o l u m n F i l t e r s / >  
         < D A L i n k I D > 2 4 f 8 3 8 8 5 - a 8 6 d - 4 a 0 8 - 9 d 7 3 - 6 3 7 3 1 6 5 5 3 1 7 e < / D A L i n k I D >  
         < L i n k T y p e > 0 < / L i n k T y p e >  
         < P a r a m e t e r s / >  
         < I n c l u d e A l l I t e m s > f a l s e < / I n c l u d e A l l I t e m s >  
         < A c t i v e > t r u e < / A c t i v e >  
         < P r o t e c t e d L i n k > f a l s e < / P r o t e c t e d L i n k >  
         < N a m e > 2 8 1 0 1   T B   @   3 1 . 1 2 . 2 0 2 1   6 6 2 b 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 6 6 2 b < / A c c o u n t N u m b e r >  
         < R o u n d e d > f a l s e < / R o u n d e d >  
     < / T B L i n k >  
     < T B L i n k >  
         < V e r s i o n > 4 < / V e r s i o n >  
         < C o l u m n F i l t e r s / >  
         < D A L i n k I D > b 8 7 7 7 5 5 0 - 1 c e 6 - 4 a 0 b - a c 7 7 - 6 5 9 3 5 9 0 e 5 9 e 4 < / D A L i n k I D >  
         < L i n k T y p e > 0 < / L i n k T y p e >  
         < P a r a m e t e r s / >  
         < I n c l u d e A l l I t e m s > f a l s e < / I n c l u d e A l l I t e m s >  
         < A c t i v e > t r u e < / A c t i v e >  
         < P r o t e c t e d L i n k > f a l s e < / P r o t e c t e d L i n k >  
         < N a m e > 2 8 1 0 1   T B   @   3 1 . 1 2 . 2 0 2 1   6 6 3 x   F i n a l < / N a m e >  
         < E n t i t y E n u m > 9 < / E n t i t y E n u m >  
         < I t e m O r d e r L i s t / >  
         < S e l e c t e d I t e m L i s t / >  
         < S e l e c t e d C o l u m n L i s t / >  
         < H a s V a l u e > t r u e < / H a s V a l u e >  
         < T B C h a r t I D > 2 2 1 3 5 8 7 4 8 5 7 0 0 0 0 0 6 9 5 < / T B C h a r t I D >  
         < C o n s o l i d a t e d C o m p a n y I D   x s i : n i l = " t r u e " / >  
         < T B D o c u m e n t I D > 2 2 1 3 5 8 7 4 8 5 7 0 0 0 0 0 0 0 5 < / T B D o c u m e n t I D >  
         < N u m e r i c V a l u e > - 5 0 0 3 . 0 0 0 0 < / N u m e r i c V a l u e >  
         < V a l u e > - 5 0 0 3 , 0 0 0 0 < / V a l u e >  
         < C h a r t T y p e > c t D e t a i l < / C h a r t T y p e >  
         < R e f e r e n c e > 2 8 1 0 1 < / R e f e r e n c e >  
         < T B D o c N a m e > T B   @   3 1 . 1 2 . 2 0 2 1 < / T B D o c N a m e >  
         < T B C h a r t N a m e > D e t a i l < / T B C h a r t N a m e >  
         < C o l u m n N a m e > F i n a l B a l a n c e < / C o l u m n N a m e >  
         < U s e r F r i e n d l y C o l u m n N a m e > F i n a l < / U s e r F r i e n d l y C o l u m n N a m e >  
         < A c c o u n t N u m b e r > 6 6 3 x < / A c c o u n t N u m b e r >  
         < R o u n d e d > f a l s e < / R o u n d e d >  
     < / T B L i n k >  
     < T B L i n k >  
         < V e r s i o n > 4 < / V e r s i o n >  
         < C o l u m n F i l t e r s / >  
         < D A L i n k I D > 0 0 2 6 a 9 7 3 - f 0 9 1 - 4 9 0 a - a 5 1 e - 3 f 4 b 9 1 d d d 5 3 c < / D A L i n k I D >  
         < L i n k T y p e > 0 < / L i n k T y p e >  
         < P a r a m e t e r s / >  
         < I n c l u d e A l l I t e m s > f a l s e < / I n c l u d e A l l I t e m s >  
         < A c t i v e > t r u e < / A c t i v e >  
         < P r o t e c t e d L i n k > f a l s e < / P r o t e c t e d L i n k >  
         < N a m e > 2 8 1 0 1   T B   @   3 1 . 1 2 . 2 0 2 1   6 6 4 x 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 6 6 4 x < / A c c o u n t N u m b e r >  
         < R o u n d e d > f a l s e < / R o u n d e d >  
     < / T B L i n k >  
     < T B L i n k >  
         < V e r s i o n > 4 < / V e r s i o n >  
         < C o l u m n F i l t e r s / >  
         < D A L i n k I D > a 2 1 9 1 6 5 7 - 6 0 0 8 - 4 a a 9 - b b 3 e - 0 3 6 f 1 5 9 e f 7 e b < / D A L i n k I D >  
         < L i n k T y p e > 0 < / L i n k T y p e >  
         < P a r a m e t e r s / >  
         < I n c l u d e A l l I t e m s > f a l s e < / I n c l u d e A l l I t e m s >  
         < A c t i v e > t r u e < / A c t i v e >  
         < P r o t e c t e d L i n k > f a l s e < / P r o t e c t e d L i n k >  
         < N a m e > 2 8 1 0 1   T B   @   3 1 . 1 2 . 2 0 2 1   6 6 5 a 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 6 6 5 a < / A c c o u n t N u m b e r >  
         < R o u n d e d > f a l s e < / R o u n d e d >  
     < / T B L i n k >  
     < T B L i n k >  
         < V e r s i o n > 4 < / V e r s i o n >  
         < C o l u m n F i l t e r s / >  
         < D A L i n k I D > f 8 f e b 9 6 c - e 5 1 0 - 4 7 e 9 - b 4 4 9 - c 1 3 a b c c 1 a 7 5 e < / D A L i n k I D >  
         < L i n k T y p e > 0 < / L i n k T y p e >  
         < P a r a m e t e r s / >  
         < I n c l u d e A l l I t e m s > f a l s e < / I n c l u d e A l l I t e m s >  
         < A c t i v e > t r u e < / A c t i v e >  
         < P r o t e c t e d L i n k > f a l s e < / P r o t e c t e d L i n k >  
         < N a m e > 2 8 1 0 1   T B   @   3 1 . 1 2 . 2 0 2 1   6 6 5 b 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 6 6 5 b < / A c c o u n t N u m b e r >  
         < R o u n d e d > f a l s e < / R o u n d e d >  
     < / T B L i n k >  
     < T B L i n k >  
         < V e r s i o n > 4 < / V e r s i o n >  
         < C o l u m n F i l t e r s / >  
         < D A L i n k I D > a 2 9 1 4 e 8 d - c 1 e c - 4 5 2 5 - 9 8 7 2 - 8 5 1 6 e 5 d d a 2 0 1 < / D A L i n k I D >  
         < L i n k T y p e > 0 < / L i n k T y p e >  
         < P a r a m e t e r s / >  
         < I n c l u d e A l l I t e m s > f a l s e < / I n c l u d e A l l I t e m s >  
         < A c t i v e > t r u e < / A c t i v e >  
         < P r o t e c t e d L i n k > f a l s e < / P r o t e c t e d L i n k >  
         < N a m e > 2 8 1 0 1   T B   @   3 1 . 1 2 . 2 0 2 1   6 6 5 c 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 6 6 5 c < / A c c o u n t N u m b e r >  
         < R o u n d e d > f a l s e < / R o u n d e d >  
     < / T B L i n k >  
     < T B L i n k >  
         < V e r s i o n > 4 < / V e r s i o n >  
         < C o l u m n F i l t e r s / >  
         < D A L i n k I D > 6 c f d a f f 9 - 7 7 9 6 - 4 7 6 a - 9 a e 1 - 2 5 9 6 0 4 7 6 b e c 1 < / D A L i n k I D >  
         < L i n k T y p e > 0 < / L i n k T y p e >  
         < P a r a m e t e r s / >  
         < I n c l u d e A l l I t e m s > f a l s e < / I n c l u d e A l l I t e m s >  
         < A c t i v e > t r u e < / A c t i v e >  
         < P r o t e c t e d L i n k > f a l s e < / P r o t e c t e d L i n k >  
         < N a m e > 2 8 1 0 1   T B   @   3 1 . 1 2 . 2 0 2 1   6 6 6 a 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 6 6 6 a < / A c c o u n t N u m b e r >  
         < R o u n d e d > f a l s e < / R o u n d e d >  
     < / T B L i n k >  
     < T B L i n k >  
         < V e r s i o n > 4 < / V e r s i o n >  
         < C o l u m n F i l t e r s / >  
         < D A L i n k I D > 9 e 8 9 c 5 6 8 - c 0 c e - 4 4 e 2 - 8 6 e f - c 1 6 1 2 9 9 4 b 0 c 3 < / D A L i n k I D >  
         < L i n k T y p e > 0 < / L i n k T y p e >  
         < P a r a m e t e r s / >  
         < I n c l u d e A l l I t e m s > f a l s e < / I n c l u d e A l l I t e m s >  
         < A c t i v e > t r u e < / A c t i v e >  
         < P r o t e c t e d L i n k > f a l s e < / P r o t e c t e d L i n k >  
         < N a m e > 2 8 1 0 1   T B   @   3 1 . 1 2 . 2 0 2 1   6 6 6 b 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 6 6 6 b < / A c c o u n t N u m b e r >  
         < R o u n d e d > f a l s e < / R o u n d e d >  
     < / T B L i n k >  
     < T B L i n k >  
         < V e r s i o n > 4 < / V e r s i o n >  
         < C o l u m n F i l t e r s / >  
         < D A L i n k I D > 9 8 3 2 3 e 3 7 - 2 6 4 3 - 4 a b 2 - a 8 6 e - c 7 1 f 2 4 d 9 1 5 f 4 < / D A L i n k I D >  
         < L i n k T y p e > 0 < / L i n k T y p e >  
         < P a r a m e t e r s / >  
         < I n c l u d e A l l I t e m s > f a l s e < / I n c l u d e A l l I t e m s >  
         < A c t i v e > t r u e < / A c t i v e >  
         < P r o t e c t e d L i n k > f a l s e < / P r o t e c t e d L i n k >  
         < N a m e > 2 8 1 0 1   T B   @   3 1 . 1 2 . 2 0 2 1   6 6 6 c 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 6 6 6 c < / A c c o u n t N u m b e r >  
         < R o u n d e d > f a l s e < / R o u n d e d >  
     < / T B L i n k >  
     < T B L i n k >  
         < V e r s i o n > 4 < / V e r s i o n >  
         < C o l u m n F i l t e r s / >  
         < D A L i n k I D > e 7 5 0 5 a 7 c - 9 4 3 f - 4 3 5 4 - b d 0 8 - 9 c 3 d 2 a 8 4 3 b 4 e < / D A L i n k I D >  
         < L i n k T y p e > 0 < / L i n k T y p e >  
         < P a r a m e t e r s / >  
         < I n c l u d e A l l I t e m s > f a l s e < / I n c l u d e A l l I t e m s >  
         < A c t i v e > t r u e < / A c t i v e >  
         < P r o t e c t e d L i n k > f a l s e < / P r o t e c t e d L i n k >  
         < N a m e > 2 8 1 0 1   T B   @   3 1 . 1 2 . 2 0 2 1   6 6 7 x 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 6 6 7 x < / A c c o u n t N u m b e r >  
         < R o u n d e d > f a l s e < / R o u n d e d >  
     < / T B L i n k >  
     < T B L i n k >  
         < V e r s i o n > 4 < / V e r s i o n >  
         < C o l u m n F i l t e r s / >  
         < D A L i n k I D > 8 e 0 3 4 6 9 1 - 6 4 9 b - 4 e 5 d - a 0 1 d - 0 5 7 6 e c d 3 e 9 a d < / D A L i n k I D >  
         < L i n k T y p e > 0 < / L i n k T y p e >  
         < P a r a m e t e r s / >  
         < I n c l u d e A l l I t e m s > f a l s e < / I n c l u d e A l l I t e m s >  
         < A c t i v e > t r u e < / A c t i v e >  
         < P r o t e c t e d L i n k > f a l s e < / P r o t e c t e d L i n k >  
         < N a m e > 2 8 1 0 1   T B   @   3 1 . 1 2 . 2 0 2 1   6 6 8 x   F i n a l < / N a m e >  
         < E n t i t y E n u m > 9 < / E n t i t y E n u m >  
         < I t e m O r d e r L i s t / >  
         < S e l e c t e d I t e m L i s t / >  
         < S e l e c t e d C o l u m n L i s t / >  
         < H a s V a l u e > t r u e < / H a s V a l u e >  
         < T B C h a r t I D > 2 2 1 3 5 8 7 4 8 5 7 0 0 0 0 0 6 9 5 < / T B C h a r t I D >  
         < C o n s o l i d a t e d C o m p a n y I D   x s i : n i l = " t r u e " / >  
         < T B D o c u m e n t I D > 2 2 1 3 5 8 7 4 8 5 7 0 0 0 0 0 0 0 5 < / T B D o c u m e n t I D >  
         < N u m e r i c V a l u e > - 1 1 . 0 0 0 0 < / N u m e r i c V a l u e >  
         < V a l u e > - 1 1 , 0 0 0 0 < / V a l u e >  
         < C h a r t T y p e > c t D e t a i l < / C h a r t T y p e >  
         < R e f e r e n c e > 2 8 1 0 1 < / R e f e r e n c e >  
         < T B D o c N a m e > T B   @   3 1 . 1 2 . 2 0 2 1 < / T B D o c N a m e >  
         < T B C h a r t N a m e > D e t a i l < / T B C h a r t N a m e >  
         < C o l u m n N a m e > F i n a l B a l a n c e < / C o l u m n N a m e >  
         < U s e r F r i e n d l y C o l u m n N a m e > F i n a l < / U s e r F r i e n d l y C o l u m n N a m e >  
         < A c c o u n t N u m b e r > 6 6 8 x < / A c c o u n t N u m b e r >  
         < R o u n d e d > f a l s e < / R o u n d e d >  
     < / T B L i n k >  
     < T B L i n k >  
         < V e r s i o n > 4 < / V e r s i o n >  
         < C o l u m n F i l t e r s / >  
         < D A L i n k I D > c 0 9 4 3 e b 7 - 7 9 4 0 - 4 b 8 d - a 6 3 b - 1 d a 8 0 1 7 1 3 a a 4 < / D A L i n k I D >  
         < L i n k T y p e > 0 < / L i n k T y p e >  
         < P a r a m e t e r s / >  
         < I n c l u d e A l l I t e m s > f a l s e < / I n c l u d e A l l I t e m s >  
         < A c t i v e > t r u e < / A c t i v e >  
         < P r o t e c t e d L i n k > f a l s e < / P r o t e c t e d L i n k >  
         < N a m e > 2 8 1 0 1   T B   @   3 1 . 1 2 . 2 0 2 1   0 1 2 x 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 0 1 2 x < / A c c o u n t N u m b e r >  
         < R o u n d e d > f a l s e < / R o u n d e d >  
     < / T B L i n k >  
     < T B L i n k >  
         < V e r s i o n > 4 < / V e r s i o n >  
         < C o l u m n F i l t e r s / >  
         < D A L i n k I D > 9 f 0 7 4 3 5 b - 1 9 6 e - 4 6 0 1 - b 9 a d - 8 5 f 7 e 0 8 0 e 2 9 f < / D A L i n k I D >  
         < L i n k T y p e > 0 < / L i n k T y p e >  
         < P a r a m e t e r s / >  
         < I n c l u d e A l l I t e m s > f a l s e < / I n c l u d e A l l I t e m s >  
         < A c t i v e > t r u e < / A c t i v e >  
         < P r o t e c t e d L i n k > f a l s e < / P r o t e c t e d L i n k >  
         < N a m e > 2 8 1 0 1   T B   @   3 1 . 1 2 . 2 0 2 1   0 1 3 x 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 4 9 1 4 9 9 . 0 0 0 0 < / N u m e r i c V a l u e >  
         < V a l u e > 4 9 1 4 9 9 , 0 0 0 0 < / V a l u e >  
         < C h a r t T y p e > c t D e t a i l < / C h a r t T y p e >  
         < R e f e r e n c e > 2 8 1 0 1 < / R e f e r e n c e >  
         < T B D o c N a m e > T B   @   3 1 . 1 2 . 2 0 2 1 < / T B D o c N a m e >  
         < T B C h a r t N a m e > D e t a i l < / T B C h a r t N a m e >  
         < C o l u m n N a m e > P r i o r P e r i o d 2 B a l a n c e < / C o l u m n N a m e >  
         < U s e r F r i e n d l y C o l u m n N a m e > C B   @   3 1 . 1 2 . 2 0 2 0 < / U s e r F r i e n d l y C o l u m n N a m e >  
         < A c c o u n t N u m b e r > 0 1 3 x < / A c c o u n t N u m b e r >  
         < R o u n d e d > f a l s e < / R o u n d e d >  
     < / T B L i n k >  
     < T B L i n k >  
         < V e r s i o n > 4 < / V e r s i o n >  
         < C o l u m n F i l t e r s / >  
         < D A L i n k I D > 5 3 7 a e 3 4 1 - 0 9 8 5 - 4 d 9 8 - a 9 f 0 - 4 5 f 5 4 8 0 1 0 5 9 b < / D A L i n k I D >  
         < L i n k T y p e > 0 < / L i n k T y p e >  
         < P a r a m e t e r s / >  
         < I n c l u d e A l l I t e m s > f a l s e < / I n c l u d e A l l I t e m s >  
         < A c t i v e > t r u e < / A c t i v e >  
         < P r o t e c t e d L i n k > f a l s e < / P r o t e c t e d L i n k >  
         < N a m e > 2 8 1 0 1   T B   @   3 1 . 1 2 . 2 0 2 1   0 1 4 x 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 0 1 4 x < / A c c o u n t N u m b e r >  
         < R o u n d e d > f a l s e < / R o u n d e d >  
     < / T B L i n k >  
     < T B L i n k >  
         < V e r s i o n > 4 < / V e r s i o n >  
         < C o l u m n F i l t e r s / >  
         < D A L i n k I D > d b 9 f 3 5 8 b - 5 8 b 3 - 4 2 6 0 - b 2 e 0 - 8 b 5 e 0 2 8 3 2 b 6 d < / D A L i n k I D >  
         < L i n k T y p e > 0 < / L i n k T y p e >  
         < P a r a m e t e r s / >  
         < I n c l u d e A l l I t e m s > f a l s e < / I n c l u d e A l l I t e m s >  
         < A c t i v e > t r u e < / A c t i v e >  
         < P r o t e c t e d L i n k > f a l s e < / P r o t e c t e d L i n k >  
         < N a m e > 2 8 1 0 1   T B   @   3 1 . 1 2 . 2 0 2 1   0 1 5 x 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 0 1 5 x < / A c c o u n t N u m b e r >  
         < R o u n d e d > f a l s e < / R o u n d e d >  
     < / T B L i n k >  
     < T B L i n k >  
         < V e r s i o n > 4 < / V e r s i o n >  
         < C o l u m n F i l t e r s / >  
         < D A L i n k I D > 0 b 0 a 8 a e 0 - 5 f c 0 - 4 d 4 e - a c 5 8 - c 0 f 6 0 d 9 c 5 7 3 7 < / D A L i n k I D >  
         < L i n k T y p e > 0 < / L i n k T y p e >  
         < P a r a m e t e r s / >  
         < I n c l u d e A l l I t e m s > f a l s e < / I n c l u d e A l l I t e m s >  
         < A c t i v e > t r u e < / A c t i v e >  
         < P r o t e c t e d L i n k > f a l s e < / P r o t e c t e d L i n k >  
         < N a m e > 2 8 1 0 1   T B   @   3 1 . 1 2 . 2 0 2 1   0 1 9 x 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 0 1 9 x < / A c c o u n t N u m b e r >  
         < R o u n d e d > f a l s e < / R o u n d e d >  
     < / T B L i n k >  
     < T B L i n k >  
         < V e r s i o n > 4 < / V e r s i o n >  
         < C o l u m n F i l t e r s / >  
         < D A L i n k I D > c 4 2 7 d 9 3 b - 4 0 a b - 4 f 6 8 - 8 2 8 8 - c 2 1 8 1 d 3 2 4 3 8 d < / D A L i n k I D >  
         < L i n k T y p e > 0 < / L i n k T y p e >  
         < P a r a m e t e r s / >  
         < I n c l u d e A l l I t e m s > f a l s e < / I n c l u d e A l l I t e m s >  
         < A c t i v e > t r u e < / A c t i v e >  
         < P r o t e c t e d L i n k > f a l s e < / P r o t e c t e d L i n k >  
         < N a m e > 2 8 1 0 1   T B   @   3 1 . 1 2 . 2 0 2 1   0 2 1 x 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 0 2 1 x < / A c c o u n t N u m b e r >  
         < R o u n d e d > f a l s e < / R o u n d e d >  
     < / T B L i n k >  
     < T B L i n k >  
         < V e r s i o n > 4 < / V e r s i o n >  
         < C o l u m n F i l t e r s / >  
         < D A L i n k I D > 9 1 6 1 c 3 9 f - b c 4 d - 4 7 8 d - 9 a 4 a - 9 8 7 0 4 4 d d 2 d e 5 < / D A L i n k I D >  
         < L i n k T y p e > 0 < / L i n k T y p e >  
         < P a r a m e t e r s / >  
         < I n c l u d e A l l I t e m s > f a l s e < / I n c l u d e A l l I t e m s >  
         < A c t i v e > t r u e < / A c t i v e >  
         < P r o t e c t e d L i n k > f a l s e < / P r o t e c t e d L i n k >  
         < N a m e > 2 8 1 0 1   T B   @   3 1 . 1 2 . 2 0 2 1   0 2 2 x 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 6 8 6 7 4 8 4 . 0 0 0 0 < / N u m e r i c V a l u e >  
         < V a l u e > 6 8 6 7 4 8 4 , 0 0 0 0 < / V a l u e >  
         < C h a r t T y p e > c t D e t a i l < / C h a r t T y p e >  
         < R e f e r e n c e > 2 8 1 0 1 < / R e f e r e n c e >  
         < T B D o c N a m e > T B   @   3 1 . 1 2 . 2 0 2 1 < / T B D o c N a m e >  
         < T B C h a r t N a m e > D e t a i l < / T B C h a r t N a m e >  
         < C o l u m n N a m e > P r i o r P e r i o d 2 B a l a n c e < / C o l u m n N a m e >  
         < U s e r F r i e n d l y C o l u m n N a m e > C B   @   3 1 . 1 2 . 2 0 2 0 < / U s e r F r i e n d l y C o l u m n N a m e >  
         < A c c o u n t N u m b e r > 0 2 2 x < / A c c o u n t N u m b e r >  
         < R o u n d e d > f a l s e < / R o u n d e d >  
     < / T B L i n k >  
     < T B L i n k >  
         < V e r s i o n > 4 < / V e r s i o n >  
         < C o l u m n F i l t e r s / >  
         < D A L i n k I D > 5 a 7 f 6 e 1 c - 8 5 3 d - 4 9 0 7 - 9 3 3 4 - 2 9 c d 4 3 d e 4 5 5 d < / D A L i n k I D >  
         < L i n k T y p e > 0 < / L i n k T y p e >  
         < P a r a m e t e r s / >  
         < I n c l u d e A l l I t e m s > f a l s e < / I n c l u d e A l l I t e m s >  
         < A c t i v e > t r u e < / A c t i v e >  
         < P r o t e c t e d L i n k > f a l s e < / P r o t e c t e d L i n k >  
         < N a m e > 2 8 1 0 1   T B   @   3 1 . 1 2 . 2 0 2 1   0 2 5 x 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 0 2 5 x < / A c c o u n t N u m b e r >  
         < R o u n d e d > f a l s e < / R o u n d e d >  
     < / T B L i n k >  
     < T B L i n k >  
         < V e r s i o n > 4 < / V e r s i o n >  
         < C o l u m n F i l t e r s / >  
         < D A L i n k I D > 4 7 e 4 a 8 a b - 8 9 1 a - 4 4 0 7 - 9 0 7 1 - c 0 0 2 5 7 3 8 c 7 d f < / D A L i n k I D >  
         < L i n k T y p e > 0 < / L i n k T y p e >  
         < P a r a m e t e r s / >  
         < I n c l u d e A l l I t e m s > f a l s e < / I n c l u d e A l l I t e m s >  
         < A c t i v e > t r u e < / A c t i v e >  
         < P r o t e c t e d L i n k > f a l s e < / P r o t e c t e d L i n k >  
         < N a m e > 2 8 1 0 1   T B   @   3 1 . 1 2 . 2 0 2 1   0 2 6 x 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 0 2 6 x < / A c c o u n t N u m b e r >  
         < R o u n d e d > f a l s e < / R o u n d e d >  
     < / T B L i n k >  
     < T B L i n k >  
         < V e r s i o n > 4 < / V e r s i o n >  
         < C o l u m n F i l t e r s / >  
         < D A L i n k I D > e 6 d e 8 4 6 6 - 8 9 8 3 - 4 a d 2 - 9 8 b e - 9 5 3 f f e 9 3 8 5 0 9 < / D A L i n k I D >  
         < L i n k T y p e > 0 < / L i n k T y p e >  
         < P a r a m e t e r s / >  
         < I n c l u d e A l l I t e m s > f a l s e < / I n c l u d e A l l I t e m s >  
         < A c t i v e > t r u e < / A c t i v e >  
         < P r o t e c t e d L i n k > f a l s e < / P r o t e c t e d L i n k >  
         < N a m e > 2 8 1 0 1   T B   @   3 1 . 1 2 . 2 0 2 1   0 2 9 x 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 2 0 7 3 8 8 1 . 0 0 0 0 < / N u m e r i c V a l u e >  
         < V a l u e > 2 0 7 3 8 8 1 , 0 0 0 0 < / V a l u e >  
         < C h a r t T y p e > c t D e t a i l < / C h a r t T y p e >  
         < R e f e r e n c e > 2 8 1 0 1 < / R e f e r e n c e >  
         < T B D o c N a m e > T B   @   3 1 . 1 2 . 2 0 2 1 < / T B D o c N a m e >  
         < T B C h a r t N a m e > D e t a i l < / T B C h a r t N a m e >  
         < C o l u m n N a m e > P r i o r P e r i o d 2 B a l a n c e < / C o l u m n N a m e >  
         < U s e r F r i e n d l y C o l u m n N a m e > C B   @   3 1 . 1 2 . 2 0 2 0 < / U s e r F r i e n d l y C o l u m n N a m e >  
         < A c c o u n t N u m b e r > 0 2 9 x < / A c c o u n t N u m b e r >  
         < R o u n d e d > f a l s e < / R o u n d e d >  
     < / T B L i n k >  
     < T B L i n k >  
         < V e r s i o n > 4 < / V e r s i o n >  
         < C o l u m n F i l t e r s / >  
         < D A L i n k I D > 5 e e 3 b f b 8 - 0 f 5 1 - 4 d b e - 9 0 e c - f 8 8 0 6 9 e f 6 f a 7 < / D A L i n k I D >  
         < L i n k T y p e > 0 < / L i n k T y p e >  
         < P a r a m e t e r s / >  
         < I n c l u d e A l l I t e m s > f a l s e < / I n c l u d e A l l I t e m s >  
         < A c t i v e > t r u e < / A c t i v e >  
         < P r o t e c t e d L i n k > f a l s e < / P r o t e c t e d L i n k >  
         < N a m e > 2 8 1 0 1   T B   @   3 1 . 1 2 . 2 0 2 1   0 3 1 x 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 0 3 1 x < / A c c o u n t N u m b e r >  
         < R o u n d e d > f a l s e < / R o u n d e d >  
     < / T B L i n k >  
     < T B L i n k >  
         < V e r s i o n > 4 < / V e r s i o n >  
         < C o l u m n F i l t e r s / >  
         < D A L i n k I D > 8 a f 0 d 7 2 0 - f 3 e 4 - 4 4 2 8 - b 8 a b - a 6 7 7 f 4 5 d 7 2 4 b < / D A L i n k I D >  
         < L i n k T y p e > 0 < / L i n k T y p e >  
         < P a r a m e t e r s / >  
         < I n c l u d e A l l I t e m s > f a l s e < / I n c l u d e A l l I t e m s >  
         < A c t i v e > t r u e < / A c t i v e >  
         < P r o t e c t e d L i n k > f a l s e < / P r o t e c t e d L i n k >  
         < N a m e > 2 8 1 0 1   T B   @   3 1 . 1 2 . 2 0 2 1   0 3 2 x 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 2 9 9 . 0 0 0 0 < / N u m e r i c V a l u e >  
         < V a l u e > 2 9 9 , 0 0 0 0 < / V a l u e >  
         < C h a r t T y p e > c t D e t a i l < / C h a r t T y p e >  
         < R e f e r e n c e > 2 8 1 0 1 < / R e f e r e n c e >  
         < T B D o c N a m e > T B   @   3 1 . 1 2 . 2 0 2 1 < / T B D o c N a m e >  
         < T B C h a r t N a m e > D e t a i l < / T B C h a r t N a m e >  
         < C o l u m n N a m e > P r i o r P e r i o d 2 B a l a n c e < / C o l u m n N a m e >  
         < U s e r F r i e n d l y C o l u m n N a m e > C B   @   3 1 . 1 2 . 2 0 2 0 < / U s e r F r i e n d l y C o l u m n N a m e >  
         < A c c o u n t N u m b e r > 0 3 2 x < / A c c o u n t N u m b e r >  
         < R o u n d e d > f a l s e < / R o u n d e d >  
     < / T B L i n k >  
     < T B L i n k >  
         < V e r s i o n > 4 < / V e r s i o n >  
         < C o l u m n F i l t e r s / >  
         < D A L i n k I D > 1 c 0 9 4 9 5 b - 9 7 c 1 - 4 d 6 3 - 9 e c a - c 3 7 a a 5 9 d d 5 3 7 < / D A L i n k I D >  
         < L i n k T y p e > 0 < / L i n k T y p e >  
         < P a r a m e t e r s / >  
         < I n c l u d e A l l I t e m s > f a l s e < / I n c l u d e A l l I t e m s >  
         < A c t i v e > t r u e < / A c t i v e >  
         < P r o t e c t e d L i n k > f a l s e < / P r o t e c t e d L i n k >  
         < N a m e > 2 8 1 0 1   T B   @   3 1 . 1 2 . 2 0 2 1   0 4 1 x 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 0 4 1 x < / A c c o u n t N u m b e r >  
         < R o u n d e d > f a l s e < / R o u n d e d >  
     < / T B L i n k >  
     < T B L i n k >  
         < V e r s i o n > 4 < / V e r s i o n >  
         < C o l u m n F i l t e r s / >  
         < D A L i n k I D > 4 4 5 8 8 1 d 8 - a 3 c a - 4 e 3 b - 8 c 7 9 - 1 8 a 6 f 9 c 6 9 8 b f < / D A L i n k I D >  
         < L i n k T y p e > 0 < / L i n k T y p e >  
         < P a r a m e t e r s / >  
         < I n c l u d e A l l I t e m s > f a l s e < / I n c l u d e A l l I t e m s >  
         < A c t i v e > t r u e < / A c t i v e >  
         < P r o t e c t e d L i n k > f a l s e < / P r o t e c t e d L i n k >  
         < N a m e > 2 8 1 0 1   T B   @   3 1 . 1 2 . 2 0 2 1   0 4 2 x 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 2 7 1 1 2 2 . 0 0 0 0 < / N u m e r i c V a l u e >  
         < V a l u e > 2 7 1 1 2 2 , 0 0 0 0 < / V a l u e >  
         < C h a r t T y p e > c t D e t a i l < / C h a r t T y p e >  
         < R e f e r e n c e > 2 8 1 0 1 < / R e f e r e n c e >  
         < T B D o c N a m e > T B   @   3 1 . 1 2 . 2 0 2 1 < / T B D o c N a m e >  
         < T B C h a r t N a m e > D e t a i l < / T B C h a r t N a m e >  
         < C o l u m n N a m e > P r i o r P e r i o d 2 B a l a n c e < / C o l u m n N a m e >  
         < U s e r F r i e n d l y C o l u m n N a m e > C B   @   3 1 . 1 2 . 2 0 2 0 < / U s e r F r i e n d l y C o l u m n N a m e >  
         < A c c o u n t N u m b e r > 0 4 2 x < / A c c o u n t N u m b e r >  
         < R o u n d e d > f a l s e < / R o u n d e d >  
     < / T B L i n k >  
     < T B L i n k >  
         < V e r s i o n > 4 < / V e r s i o n >  
         < C o l u m n F i l t e r s / >  
         < D A L i n k I D > 5 b 7 b f f 5 1 - 9 c 7 e - 4 e 1 4 - b e 9 a - 7 c 1 c a a 3 9 c 9 e 2 < / D A L i n k I D >  
         < L i n k T y p e > 0 < / L i n k T y p e >  
         < P a r a m e t e r s / >  
         < I n c l u d e A l l I t e m s > f a l s e < / I n c l u d e A l l I t e m s >  
         < A c t i v e > t r u e < / A c t i v e >  
         < P r o t e c t e d L i n k > f a l s e < / P r o t e c t e d L i n k >  
         < N a m e > 2 8 1 0 1   T B   @   3 1 . 1 2 . 2 0 2 1   0 4 3 x 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 0 4 3 x < / A c c o u n t N u m b e r >  
         < R o u n d e d > f a l s e < / R o u n d e d >  
     < / T B L i n k >  
     < T B L i n k >  
         < V e r s i o n > 4 < / V e r s i o n >  
         < C o l u m n F i l t e r s / >  
         < D A L i n k I D > 2 e 7 f c a 1 8 - b 2 1 1 - 4 8 f a - a 4 d 9 - d 5 d 6 4 4 3 c d 1 b 5 < / D A L i n k I D >  
         < L i n k T y p e > 0 < / L i n k T y p e >  
         < P a r a m e t e r s / >  
         < I n c l u d e A l l I t e m s > f a l s e < / I n c l u d e A l l I t e m s >  
         < A c t i v e > t r u e < / A c t i v e >  
         < P r o t e c t e d L i n k > f a l s e < / P r o t e c t e d L i n k >  
         < N a m e > 2 8 1 0 1   T B   @   3 1 . 1 2 . 2 0 2 1   0 5 1 x 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 0 5 1 x < / A c c o u n t N u m b e r >  
         < R o u n d e d > f a l s e < / R o u n d e d >  
     < / T B L i n k >  
     < T B L i n k >  
         < V e r s i o n > 4 < / V e r s i o n >  
         < C o l u m n F i l t e r s / >  
         < D A L i n k I D > c 0 3 e a 9 b 3 - 2 5 1 3 - 4 d 4 a - 9 3 8 4 - 1 b 2 a 9 f 4 5 b 7 6 a < / D A L i n k I D >  
         < L i n k T y p e > 0 < / L i n k T y p e >  
         < P a r a m e t e r s / >  
         < I n c l u d e A l l I t e m s > f a l s e < / I n c l u d e A l l I t e m s >  
         < A c t i v e > t r u e < / A c t i v e >  
         < P r o t e c t e d L i n k > f a l s e < / P r o t e c t e d L i n k >  
         < N a m e > 2 8 1 0 1   T B   @   3 1 . 1 2 . 2 0 2 1   0 5 2 x 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 1 5 4 0 6 9 . 0 0 0 0 < / N u m e r i c V a l u e >  
         < V a l u e > 1 5 4 0 6 9 , 0 0 0 0 < / V a l u e >  
         < C h a r t T y p e > c t D e t a i l < / C h a r t T y p e >  
         < R e f e r e n c e > 2 8 1 0 1 < / R e f e r e n c e >  
         < T B D o c N a m e > T B   @   3 1 . 1 2 . 2 0 2 1 < / T B D o c N a m e >  
         < T B C h a r t N a m e > D e t a i l < / T B C h a r t N a m e >  
         < C o l u m n N a m e > P r i o r P e r i o d 2 B a l a n c e < / C o l u m n N a m e >  
         < U s e r F r i e n d l y C o l u m n N a m e > C B   @   3 1 . 1 2 . 2 0 2 0 < / U s e r F r i e n d l y C o l u m n N a m e >  
         < A c c o u n t N u m b e r > 0 5 2 x < / A c c o u n t N u m b e r >  
         < R o u n d e d > f a l s e < / R o u n d e d >  
     < / T B L i n k >  
     < T B L i n k >  
         < V e r s i o n > 4 < / V e r s i o n >  
         < C o l u m n F i l t e r s / >  
         < D A L i n k I D > 7 6 2 c c 7 e 3 - a 0 b 4 - 4 6 b 5 - 9 9 e a - 1 b 4 e c 1 3 8 a 3 8 5 < / D A L i n k I D >  
         < L i n k T y p e > 0 < / L i n k T y p e >  
         < P a r a m e t e r s / >  
         < I n c l u d e A l l I t e m s > f a l s e < / I n c l u d e A l l I t e m s >  
         < A c t i v e > t r u e < / A c t i v e >  
         < P r o t e c t e d L i n k > f a l s e < / P r o t e c t e d L i n k >  
         < N a m e > 2 8 1 0 1   T B   @   3 1 . 1 2 . 2 0 2 1   0 5 3 x 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 0 5 3 x < / A c c o u n t N u m b e r >  
         < R o u n d e d > f a l s e < / R o u n d e d >  
     < / T B L i n k >  
     < T B L i n k >  
         < V e r s i o n > 4 < / V e r s i o n >  
         < C o l u m n F i l t e r s / >  
         < D A L i n k I D > 6 a 7 e b a 4 7 - 1 1 3 9 - 4 d b d - b 6 a 4 - d 3 0 e c 8 2 7 9 2 3 9 < / D A L i n k I D >  
         < L i n k T y p e > 0 < / L i n k T y p e >  
         < P a r a m e t e r s / >  
         < I n c l u d e A l l I t e m s > f a l s e < / I n c l u d e A l l I t e m s >  
         < A c t i v e > t r u e < / A c t i v e >  
         < P r o t e c t e d L i n k > f a l s e < / P r o t e c t e d L i n k >  
         < N a m e > 2 8 1 0 1   T B   @   3 1 . 1 2 . 2 0 2 1   0 6 1 x 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 0 6 1 x < / A c c o u n t N u m b e r >  
         < R o u n d e d > f a l s e < / R o u n d e d >  
     < / T B L i n k >  
     < T B L i n k >  
         < V e r s i o n > 4 < / V e r s i o n >  
         < C o l u m n F i l t e r s / >  
         < D A L i n k I D > a 2 4 8 2 5 6 3 - 1 5 f 4 - 4 a b 7 - a 6 c 9 - a d 8 9 8 1 0 9 7 9 7 8 < / D A L i n k I D >  
         < L i n k T y p e > 0 < / L i n k T y p e >  
         < P a r a m e t e r s / >  
         < I n c l u d e A l l I t e m s > f a l s e < / I n c l u d e A l l I t e m s >  
         < A c t i v e > t r u e < / A c t i v e >  
         < P r o t e c t e d L i n k > f a l s e < / P r o t e c t e d L i n k >  
         < N a m e > 2 8 1 0 1   T B   @   3 1 . 1 2 . 2 0 2 1   0 6 2 a 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 0 6 2 a < / A c c o u n t N u m b e r >  
         < R o u n d e d > f a l s e < / R o u n d e d >  
     < / T B L i n k >  
     < T B L i n k >  
         < V e r s i o n > 4 < / V e r s i o n >  
         < C o l u m n F i l t e r s / >  
         < D A L i n k I D > a 3 a 0 b 6 1 3 - e 8 b 7 - 4 6 7 d - 9 d f 1 - 3 0 6 4 8 5 1 7 1 9 c 2 < / D A L i n k I D >  
         < L i n k T y p e > 0 < / L i n k T y p e >  
         < P a r a m e t e r s / >  
         < I n c l u d e A l l I t e m s > f a l s e < / I n c l u d e A l l I t e m s >  
         < A c t i v e > t r u e < / A c t i v e >  
         < P r o t e c t e d L i n k > f a l s e < / P r o t e c t e d L i n k >  
         < N a m e > 2 8 1 0 1   T B   @   3 1 . 1 2 . 2 0 2 1   0 6 2 b 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 0 6 2 b < / A c c o u n t N u m b e r >  
         < R o u n d e d > f a l s e < / R o u n d e d >  
     < / T B L i n k >  
     < T B L i n k >  
         < V e r s i o n > 4 < / V e r s i o n >  
         < C o l u m n F i l t e r s / >  
         < D A L i n k I D > f 9 0 0 a 1 e 2 - 2 5 6 9 - 4 d 5 c - 9 f 6 5 - 7 4 5 6 0 7 4 8 a 0 a b < / D A L i n k I D >  
         < L i n k T y p e > 0 < / L i n k T y p e >  
         < P a r a m e t e r s / >  
         < I n c l u d e A l l I t e m s > f a l s e < / I n c l u d e A l l I t e m s >  
         < A c t i v e > t r u e < / A c t i v e >  
         < P r o t e c t e d L i n k > f a l s e < / P r o t e c t e d L i n k >  
         < N a m e > 2 8 1 0 1   T B   @   3 1 . 1 2 . 2 0 2 1   0 6 3 a 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 0 6 3 a < / A c c o u n t N u m b e r >  
         < R o u n d e d > f a l s e < / R o u n d e d >  
     < / T B L i n k >  
     < T B L i n k >  
         < V e r s i o n > 4 < / V e r s i o n >  
         < C o l u m n F i l t e r s / >  
         < D A L i n k I D > a f 5 4 a f 1 e - 2 a e b - 4 8 3 f - a d 9 7 - 3 3 c d 4 e 3 a c b 3 5 < / D A L i n k I D >  
         < L i n k T y p e > 0 < / L i n k T y p e >  
         < P a r a m e t e r s / >  
         < I n c l u d e A l l I t e m s > f a l s e < / I n c l u d e A l l I t e m s >  
         < A c t i v e > t r u e < / A c t i v e >  
         < P r o t e c t e d L i n k > f a l s e < / P r o t e c t e d L i n k >  
         < N a m e > 2 8 1 0 1   T B   @   3 1 . 1 2 . 2 0 2 1   0 6 3 b 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 0 6 3 b < / A c c o u n t N u m b e r >  
         < R o u n d e d > f a l s e < / R o u n d e d >  
     < / T B L i n k >  
     < T B L i n k >  
         < V e r s i o n > 4 < / V e r s i o n >  
         < C o l u m n F i l t e r s / >  
         < D A L i n k I D > c 4 2 2 e 3 a 9 - 6 8 8 6 - 4 a 0 9 - b b 4 5 - 8 b 0 3 5 4 f 3 2 f 7 b < / D A L i n k I D >  
         < L i n k T y p e > 0 < / L i n k T y p e >  
         < P a r a m e t e r s / >  
         < I n c l u d e A l l I t e m s > f a l s e < / I n c l u d e A l l I t e m s >  
         < A c t i v e > t r u e < / A c t i v e >  
         < P r o t e c t e d L i n k > f a l s e < / P r o t e c t e d L i n k >  
         < N a m e > 2 8 1 0 1   T B   @   3 1 . 1 2 . 2 0 2 1   0 6 5 x 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 0 6 5 x < / A c c o u n t N u m b e r >  
         < R o u n d e d > f a l s e < / R o u n d e d >  
     < / T B L i n k >  
     < T B L i n k >  
         < V e r s i o n > 4 < / V e r s i o n >  
         < C o l u m n F i l t e r s / >  
         < D A L i n k I D > 0 2 d f 0 0 7 d - 1 4 f a - 4 3 4 6 - 8 f 0 5 - 2 6 b 8 b f e 6 1 7 e 4 < / D A L i n k I D >  
         < L i n k T y p e > 0 < / L i n k T y p e >  
         < P a r a m e t e r s / >  
         < I n c l u d e A l l I t e m s > f a l s e < / I n c l u d e A l l I t e m s >  
         < A c t i v e > t r u e < / A c t i v e >  
         < P r o t e c t e d L i n k > f a l s e < / P r o t e c t e d L i n k >  
         < N a m e > 2 8 1 0 1   T B   @   3 1 . 1 2 . 2 0 2 1   0 6 6 a 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 0 6 6 a < / A c c o u n t N u m b e r >  
         < R o u n d e d > f a l s e < / R o u n d e d >  
     < / T B L i n k >  
     < T B L i n k >  
         < V e r s i o n > 4 < / V e r s i o n >  
         < C o l u m n F i l t e r s / >  
         < D A L i n k I D > c f d 9 0 f d 0 - d 1 5 0 - 4 d a 8 - 8 4 f 3 - 0 c e 0 a 9 2 3 e 7 3 b < / D A L i n k I D >  
         < L i n k T y p e > 0 < / L i n k T y p e >  
         < P a r a m e t e r s / >  
         < I n c l u d e A l l I t e m s > f a l s e < / I n c l u d e A l l I t e m s >  
         < A c t i v e > t r u e < / A c t i v e >  
         < P r o t e c t e d L i n k > f a l s e < / P r o t e c t e d L i n k >  
         < N a m e > 2 8 1 0 1   T B   @   3 1 . 1 2 . 2 0 2 1   0 6 6 b 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 0 6 6 b < / A c c o u n t N u m b e r >  
         < R o u n d e d > f a l s e < / R o u n d e d >  
     < / T B L i n k >  
     < T B L i n k >  
         < V e r s i o n > 4 < / V e r s i o n >  
         < C o l u m n F i l t e r s / >  
         < D A L i n k I D > 9 b 6 2 2 a 7 8 - c e a 8 - 4 b e 8 - a 3 2 3 - 6 3 8 8 3 a f b c 6 5 6 < / D A L i n k I D >  
         < L i n k T y p e > 0 < / L i n k T y p e >  
         < P a r a m e t e r s / >  
         < I n c l u d e A l l I t e m s > f a l s e < / I n c l u d e A l l I t e m s >  
         < A c t i v e > t r u e < / A c t i v e >  
         < P r o t e c t e d L i n k > f a l s e < / P r o t e c t e d L i n k >  
         < N a m e > 2 8 1 0 1   T B   @   3 1 . 1 2 . 2 0 2 1   0 6 6 c 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 0 6 6 c < / A c c o u n t N u m b e r >  
         < R o u n d e d > f a l s e < / R o u n d e d >  
     < / T B L i n k >  
     < T B L i n k >  
         < V e r s i o n > 4 < / V e r s i o n >  
         < C o l u m n F i l t e r s / >  
         < D A L i n k I D > d 6 f d a e 1 e - 2 5 6 2 - 4 2 9 2 - a 2 4 8 - 5 f c 6 8 d b 0 1 e a f < / D A L i n k I D >  
         < L i n k T y p e > 0 < / L i n k T y p e >  
         < P a r a m e t e r s / >  
         < I n c l u d e A l l I t e m s > f a l s e < / I n c l u d e A l l I t e m s >  
         < A c t i v e > t r u e < / A c t i v e >  
         < P r o t e c t e d L i n k > f a l s e < / P r o t e c t e d L i n k >  
         < N a m e > 2 8 1 0 1   T B   @   3 1 . 1 2 . 2 0 2 1   0 6 7 a 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 0 6 7 a < / A c c o u n t N u m b e r >  
         < R o u n d e d > f a l s e < / R o u n d e d >  
     < / T B L i n k >  
     < T B L i n k >  
         < V e r s i o n > 4 < / V e r s i o n >  
         < C o l u m n F i l t e r s / >  
         < D A L i n k I D > 9 c 7 b 3 3 2 6 - d 0 1 a - 4 7 5 7 - a a 8 c - a f b 3 3 3 9 9 4 a 6 1 < / D A L i n k I D >  
         < L i n k T y p e > 0 < / L i n k T y p e >  
         < P a r a m e t e r s / >  
         < I n c l u d e A l l I t e m s > f a l s e < / I n c l u d e A l l I t e m s >  
         < A c t i v e > t r u e < / A c t i v e >  
         < P r o t e c t e d L i n k > f a l s e < / P r o t e c t e d L i n k >  
         < N a m e > 2 8 1 0 1   T B   @   3 1 . 1 2 . 2 0 2 1   0 6 7 b 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 0 6 7 b < / A c c o u n t N u m b e r >  
         < R o u n d e d > f a l s e < / R o u n d e d >  
     < / T B L i n k >  
     < T B L i n k >  
         < V e r s i o n > 4 < / V e r s i o n >  
         < C o l u m n F i l t e r s / >  
         < D A L i n k I D > 0 f 0 8 7 1 d e - 7 d e 4 - 4 b c 4 - 9 7 8 3 - 3 3 d a 8 c 7 4 2 1 a e < / D A L i n k I D >  
         < L i n k T y p e > 0 < / L i n k T y p e >  
         < P a r a m e t e r s / >  
         < I n c l u d e A l l I t e m s > f a l s e < / I n c l u d e A l l I t e m s >  
         < A c t i v e > t r u e < / A c t i v e >  
         < P r o t e c t e d L i n k > f a l s e < / P r o t e c t e d L i n k >  
         < N a m e > 2 8 1 0 1   T B   @   3 1 . 1 2 . 2 0 2 1   0 6 9 a 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 0 6 9 a < / A c c o u n t N u m b e r >  
         < R o u n d e d > f a l s e < / R o u n d e d >  
     < / T B L i n k >  
     < T B L i n k >  
         < V e r s i o n > 4 < / V e r s i o n >  
         < C o l u m n F i l t e r s / >  
         < D A L i n k I D > c 7 5 a c 8 f e - e e c d - 4 9 1 e - 8 9 1 3 - c 5 d 2 d d 2 3 f a 2 8 < / D A L i n k I D >  
         < L i n k T y p e > 0 < / L i n k T y p e >  
         < P a r a m e t e r s / >  
         < I n c l u d e A l l I t e m s > f a l s e < / I n c l u d e A l l I t e m s >  
         < A c t i v e > t r u e < / A c t i v e >  
         < P r o t e c t e d L i n k > f a l s e < / P r o t e c t e d L i n k >  
         < N a m e > 2 8 1 0 1   T B   @   3 1 . 1 2 . 2 0 2 1   0 6 9 b 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 0 6 9 b < / A c c o u n t N u m b e r >  
         < R o u n d e d > f a l s e < / R o u n d e d >  
     < / T B L i n k >  
     < T B L i n k >  
         < V e r s i o n > 4 < / V e r s i o n >  
         < C o l u m n F i l t e r s / >  
         < D A L i n k I D > f 7 9 5 3 3 1 2 - 6 d d 3 - 4 5 5 3 - b 8 f 4 - 7 2 5 8 1 3 2 4 2 0 7 7 < / D A L i n k I D >  
         < L i n k T y p e > 0 < / L i n k T y p e >  
         < P a r a m e t e r s / >  
         < I n c l u d e A l l I t e m s > f a l s e < / I n c l u d e A l l I t e m s >  
         < A c t i v e > t r u e < / A c t i v e >  
         < P r o t e c t e d L i n k > f a l s e < / P r o t e c t e d L i n k >  
         < N a m e > 2 8 1 0 1   T B   @   3 1 . 1 2 . 2 0 2 1   0 7 2 x 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 0 7 2 x < / A c c o u n t N u m b e r >  
         < R o u n d e d > f a l s e < / R o u n d e d >  
     < / T B L i n k >  
     < T B L i n k >  
         < V e r s i o n > 4 < / V e r s i o n >  
         < C o l u m n F i l t e r s / >  
         < D A L i n k I D > c 0 3 8 1 5 2 f - 7 5 f c - 4 7 c d - b 1 c c - c a 3 e 2 3 5 3 0 d 5 8 < / D A L i n k I D >  
         < L i n k T y p e > 0 < / L i n k T y p e >  
         < P a r a m e t e r s / >  
         < I n c l u d e A l l I t e m s > f a l s e < / I n c l u d e A l l I t e m s >  
         < A c t i v e > t r u e < / A c t i v e >  
         < P r o t e c t e d L i n k > f a l s e < / P r o t e c t e d L i n k >  
         < N a m e > 2 8 1 0 1   T B   @   3 1 . 1 2 . 2 0 2 1   0 7 3 x 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 - 2 4 3 8 8 9 . 0 0 0 0 < / N u m e r i c V a l u e >  
         < V a l u e > - 2 4 3 8 8 9 , 0 0 0 0 < / V a l u e >  
         < C h a r t T y p e > c t D e t a i l < / C h a r t T y p e >  
         < R e f e r e n c e > 2 8 1 0 1 < / R e f e r e n c e >  
         < T B D o c N a m e > T B   @   3 1 . 1 2 . 2 0 2 1 < / T B D o c N a m e >  
         < T B C h a r t N a m e > D e t a i l < / T B C h a r t N a m e >  
         < C o l u m n N a m e > P r i o r P e r i o d 2 B a l a n c e < / C o l u m n N a m e >  
         < U s e r F r i e n d l y C o l u m n N a m e > C B   @   3 1 . 1 2 . 2 0 2 0 < / U s e r F r i e n d l y C o l u m n N a m e >  
         < A c c o u n t N u m b e r > 0 7 3 x < / A c c o u n t N u m b e r >  
         < R o u n d e d > f a l s e < / R o u n d e d >  
     < / T B L i n k >  
     < T B L i n k >  
         < V e r s i o n > 4 < / V e r s i o n >  
         < C o l u m n F i l t e r s / >  
         < D A L i n k I D > 6 9 6 1 5 a 5 2 - 2 7 2 b - 4 4 c 5 - 8 a 2 a - 0 b 4 b a f e 3 e 2 b 2 < / D A L i n k I D >  
         < L i n k T y p e > 0 < / L i n k T y p e >  
         < P a r a m e t e r s / >  
         < I n c l u d e A l l I t e m s > f a l s e < / I n c l u d e A l l I t e m s >  
         < A c t i v e > t r u e < / A c t i v e >  
         < P r o t e c t e d L i n k > f a l s e < / P r o t e c t e d L i n k >  
         < N a m e > 2 8 1 0 1   T B   @   3 1 . 1 2 . 2 0 2 1   0 7 4 x 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 0 7 4 x < / A c c o u n t N u m b e r >  
         < R o u n d e d > f a l s e < / R o u n d e d >  
     < / T B L i n k >  
     < T B L i n k >  
         < V e r s i o n > 4 < / V e r s i o n >  
         < C o l u m n F i l t e r s / >  
         < D A L i n k I D > a c 9 5 8 9 8 1 - 2 d 0 0 - 4 0 1 7 - 8 5 1 4 - 1 4 6 8 4 8 f e 5 0 c 4 < / D A L i n k I D >  
         < L i n k T y p e > 0 < / L i n k T y p e >  
         < P a r a m e t e r s / >  
         < I n c l u d e A l l I t e m s > f a l s e < / I n c l u d e A l l I t e m s >  
         < A c t i v e > t r u e < / A c t i v e >  
         < P r o t e c t e d L i n k > f a l s e < / P r o t e c t e d L i n k >  
         < N a m e > 2 8 1 0 1   T B   @   3 1 . 1 2 . 2 0 2 1   0 7 5 x 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 0 7 5 x < / A c c o u n t N u m b e r >  
         < R o u n d e d > f a l s e < / R o u n d e d >  
     < / T B L i n k >  
     < T B L i n k >  
         < V e r s i o n > 4 < / V e r s i o n >  
         < C o l u m n F i l t e r s / >  
         < D A L i n k I D > 1 2 2 f a 4 8 2 - 1 5 6 2 - 4 d c 1 - b 1 5 1 - b 2 a e 7 3 9 2 2 b 0 f < / D A L i n k I D >  
         < L i n k T y p e > 0 < / L i n k T y p e >  
         < P a r a m e t e r s / >  
         < I n c l u d e A l l I t e m s > f a l s e < / I n c l u d e A l l I t e m s >  
         < A c t i v e > t r u e < / A c t i v e >  
         < P r o t e c t e d L i n k > f a l s e < / P r o t e c t e d L i n k >  
         < N a m e > 2 8 1 0 1   T B   @   3 1 . 1 2 . 2 0 2 1   0 7 9 x 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 0 7 9 x < / A c c o u n t N u m b e r >  
         < R o u n d e d > f a l s e < / R o u n d e d >  
     < / T B L i n k >  
     < T B L i n k >  
         < V e r s i o n > 4 < / V e r s i o n >  
         < C o l u m n F i l t e r s / >  
         < D A L i n k I D > 4 1 0 7 f a 0 8 - 4 7 5 3 - 4 4 7 e - a d 1 c - 5 b 8 7 d 2 2 9 2 9 6 e < / D A L i n k I D >  
         < L i n k T y p e > 0 < / L i n k T y p e >  
         < P a r a m e t e r s / >  
         < I n c l u d e A l l I t e m s > f a l s e < / I n c l u d e A l l I t e m s >  
         < A c t i v e > t r u e < / A c t i v e >  
         < P r o t e c t e d L i n k > f a l s e < / P r o t e c t e d L i n k >  
         < N a m e > 2 8 1 0 1   T B   @   3 1 . 1 2 . 2 0 2 1   0 8 1 x 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 0 8 1 x < / A c c o u n t N u m b e r >  
         < R o u n d e d > f a l s e < / R o u n d e d >  
     < / T B L i n k >  
     < T B L i n k >  
         < V e r s i o n > 4 < / V e r s i o n >  
         < C o l u m n F i l t e r s / >  
         < D A L i n k I D > 2 9 b 9 1 f 8 1 - 1 7 2 8 - 4 3 0 f - 8 6 f f - c 1 a a 5 d 7 5 4 e 2 5 < / D A L i n k I D >  
         < L i n k T y p e > 0 < / L i n k T y p e >  
         < P a r a m e t e r s / >  
         < I n c l u d e A l l I t e m s > f a l s e < / I n c l u d e A l l I t e m s >  
         < A c t i v e > t r u e < / A c t i v e >  
         < P r o t e c t e d L i n k > f a l s e < / P r o t e c t e d L i n k >  
         < N a m e > 2 8 1 0 1   T B   @   3 1 . 1 2 . 2 0 2 1   0 8 2 x 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 - 3 5 1 4 7 3 7 . 0 0 0 0 < / N u m e r i c V a l u e >  
         < V a l u e > - 3 5 1 4 7 3 7 , 0 0 0 0 < / V a l u e >  
         < C h a r t T y p e > c t D e t a i l < / C h a r t T y p e >  
         < R e f e r e n c e > 2 8 1 0 1 < / R e f e r e n c e >  
         < T B D o c N a m e > T B   @   3 1 . 1 2 . 2 0 2 1 < / T B D o c N a m e >  
         < T B C h a r t N a m e > D e t a i l < / T B C h a r t N a m e >  
         < C o l u m n N a m e > P r i o r P e r i o d 2 B a l a n c e < / C o l u m n N a m e >  
         < U s e r F r i e n d l y C o l u m n N a m e > C B   @   3 1 . 1 2 . 2 0 2 0 < / U s e r F r i e n d l y C o l u m n N a m e >  
         < A c c o u n t N u m b e r > 0 8 2 x < / A c c o u n t N u m b e r >  
         < R o u n d e d > f a l s e < / R o u n d e d >  
     < / T B L i n k >  
     < T B L i n k >  
         < V e r s i o n > 4 < / V e r s i o n >  
         < C o l u m n F i l t e r s / >  
         < D A L i n k I D > 3 f 1 d 8 9 a 7 - 0 1 c 5 - 4 e 7 5 - 9 7 a e - c c b c 3 2 e b 3 7 7 a < / D A L i n k I D >  
         < L i n k T y p e > 0 < / L i n k T y p e >  
         < P a r a m e t e r s / >  
         < I n c l u d e A l l I t e m s > f a l s e < / I n c l u d e A l l I t e m s >  
         < A c t i v e > t r u e < / A c t i v e >  
         < P r o t e c t e d L i n k > f a l s e < / P r o t e c t e d L i n k >  
         < N a m e > 2 8 1 0 1   T B   @   3 1 . 1 2 . 2 0 2 1   0 8 5 x 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 0 8 5 x < / A c c o u n t N u m b e r >  
         < R o u n d e d > f a l s e < / R o u n d e d >  
     < / T B L i n k >  
     < T B L i n k >  
         < V e r s i o n > 4 < / V e r s i o n >  
         < C o l u m n F i l t e r s / >  
         < D A L i n k I D > c d b 0 3 a a 8 - 0 6 e e - 4 7 8 7 - b 5 1 0 - d 1 7 e c a 4 2 7 b f d < / D A L i n k I D >  
         < L i n k T y p e > 0 < / L i n k T y p e >  
         < P a r a m e t e r s / >  
         < I n c l u d e A l l I t e m s > f a l s e < / I n c l u d e A l l I t e m s >  
         < A c t i v e > t r u e < / A c t i v e >  
         < P r o t e c t e d L i n k > f a l s e < / P r o t e c t e d L i n k >  
         < N a m e > 2 8 1 0 1   T B   @   3 1 . 1 2 . 2 0 2 1   0 8 6 x 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 0 8 6 x < / A c c o u n t N u m b e r >  
         < R o u n d e d > f a l s e < / R o u n d e d >  
     < / T B L i n k >  
     < T B L i n k >  
         < V e r s i o n > 4 < / V e r s i o n >  
         < C o l u m n F i l t e r s / >  
         < D A L i n k I D > b e 4 7 7 b d f - a a 7 0 - 4 7 e f - b 3 2 8 - c 1 7 8 1 c 0 8 1 3 a 2 < / D A L i n k I D >  
         < L i n k T y p e > 0 < / L i n k T y p e >  
         < P a r a m e t e r s / >  
         < I n c l u d e A l l I t e m s > f a l s e < / I n c l u d e A l l I t e m s >  
         < A c t i v e > t r u e < / A c t i v e >  
         < P r o t e c t e d L i n k > f a l s e < / P r o t e c t e d L i n k >  
         < N a m e > 2 8 1 0 1   T B   @   3 1 . 1 2 . 2 0 2 1   0 8 9 x 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 - 1 0 2 8 7 9 0 . 0 0 0 0 < / N u m e r i c V a l u e >  
         < V a l u e > - 1 0 2 8 7 9 0 , 0 0 0 0 < / V a l u e >  
         < C h a r t T y p e > c t D e t a i l < / C h a r t T y p e >  
         < R e f e r e n c e > 2 8 1 0 1 < / R e f e r e n c e >  
         < T B D o c N a m e > T B   @   3 1 . 1 2 . 2 0 2 1 < / T B D o c N a m e >  
         < T B C h a r t N a m e > D e t a i l < / T B C h a r t N a m e >  
         < C o l u m n N a m e > P r i o r P e r i o d 2 B a l a n c e < / C o l u m n N a m e >  
         < U s e r F r i e n d l y C o l u m n N a m e > C B   @   3 1 . 1 2 . 2 0 2 0 < / U s e r F r i e n d l y C o l u m n N a m e >  
         < A c c o u n t N u m b e r > 0 8 9 x < / A c c o u n t N u m b e r >  
         < R o u n d e d > f a l s e < / R o u n d e d >  
     < / T B L i n k >  
     < T B L i n k >  
         < V e r s i o n > 4 < / V e r s i o n >  
         < C o l u m n F i l t e r s / >  
         < D A L i n k I D > 7 8 8 a 3 9 d 0 - 1 9 1 3 - 4 b 6 5 - b 5 1 1 - 9 c 9 0 1 1 d d a 5 2 2 < / D A L i n k I D >  
         < L i n k T y p e > 0 < / L i n k T y p e >  
         < P a r a m e t e r s / >  
         < I n c l u d e A l l I t e m s > f a l s e < / I n c l u d e A l l I t e m s >  
         < A c t i v e > t r u e < / A c t i v e >  
         < P r o t e c t e d L i n k > f a l s e < / P r o t e c t e d L i n k >  
         < N a m e > 2 8 1 0 1   T B   @   3 1 . 1 2 . 2 0 2 1   0 9 1 a 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 0 9 1 a < / A c c o u n t N u m b e r >  
         < R o u n d e d > f a l s e < / R o u n d e d >  
     < / T B L i n k >  
     < T B L i n k >  
         < V e r s i o n > 4 < / V e r s i o n >  
         < C o l u m n F i l t e r s / >  
         < D A L i n k I D > 8 d 4 f 1 b 3 8 - 3 2 9 6 - 4 a 7 c - 9 e 4 9 - b a c f 5 6 d 8 b 3 a 8 < / D A L i n k I D >  
         < L i n k T y p e > 0 < / L i n k T y p e >  
         < P a r a m e t e r s / >  
         < I n c l u d e A l l I t e m s > f a l s e < / I n c l u d e A l l I t e m s >  
         < A c t i v e > t r u e < / A c t i v e >  
         < P r o t e c t e d L i n k > f a l s e < / P r o t e c t e d L i n k >  
         < N a m e > 2 8 1 0 1   T B   @   3 1 . 1 2 . 2 0 2 1   0 9 1 b 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 0 9 1 b < / A c c o u n t N u m b e r >  
         < R o u n d e d > f a l s e < / R o u n d e d >  
     < / T B L i n k >  
     < T B L i n k >  
         < V e r s i o n > 4 < / V e r s i o n >  
         < C o l u m n F i l t e r s / >  
         < D A L i n k I D > 4 2 e b 9 1 d e - 1 5 a 6 - 4 6 9 b - a 5 9 4 - 7 b 2 4 b d 4 d f 8 7 7 < / D A L i n k I D >  
         < L i n k T y p e > 0 < / L i n k T y p e >  
         < P a r a m e t e r s / >  
         < I n c l u d e A l l I t e m s > f a l s e < / I n c l u d e A l l I t e m s >  
         < A c t i v e > t r u e < / A c t i v e >  
         < P r o t e c t e d L i n k > f a l s e < / P r o t e c t e d L i n k >  
         < N a m e > 2 8 1 0 1   T B   @   3 1 . 1 2 . 2 0 2 1   0 9 1 c 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 0 9 1 c < / A c c o u n t N u m b e r >  
         < R o u n d e d > f a l s e < / R o u n d e d >  
     < / T B L i n k >  
     < T B L i n k >  
         < V e r s i o n > 4 < / V e r s i o n >  
         < C o l u m n F i l t e r s / >  
         < D A L i n k I D > 7 e 4 f 7 c d 8 - 9 b 9 6 - 4 9 3 9 - 8 d 1 a - e 7 2 8 1 c 0 5 7 4 9 7 < / D A L i n k I D >  
         < L i n k T y p e > 0 < / L i n k T y p e >  
         < P a r a m e t e r s / >  
         < I n c l u d e A l l I t e m s > f a l s e < / I n c l u d e A l l I t e m s >  
         < A c t i v e > t r u e < / A c t i v e >  
         < P r o t e c t e d L i n k > f a l s e < / P r o t e c t e d L i n k >  
         < N a m e > 2 8 1 0 1   T B   @   3 1 . 1 2 . 2 0 2 1   0 9 1 d 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 0 9 1 d < / A c c o u n t N u m b e r >  
         < R o u n d e d > f a l s e < / R o u n d e d >  
     < / T B L i n k >  
     < T B L i n k >  
         < V e r s i o n > 4 < / V e r s i o n >  
         < C o l u m n F i l t e r s / >  
         < D A L i n k I D > a 7 a d 4 2 2 5 - 0 0 c a - 4 2 d d - 8 b 8 e - c c 3 1 c 8 f 6 6 9 c 4 < / D A L i n k I D >  
         < L i n k T y p e > 0 < / L i n k T y p e >  
         < P a r a m e t e r s / >  
         < I n c l u d e A l l I t e m s > f a l s e < / I n c l u d e A l l I t e m s >  
         < A c t i v e > t r u e < / A c t i v e >  
         < P r o t e c t e d L i n k > f a l s e < / P r o t e c t e d L i n k >  
         < N a m e > 2 8 1 0 1   T B   @   3 1 . 1 2 . 2 0 2 1   0 9 1 e 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 0 9 1 e < / A c c o u n t N u m b e r >  
         < R o u n d e d > f a l s e < / R o u n d e d >  
     < / T B L i n k >  
     < T B L i n k >  
         < V e r s i o n > 4 < / V e r s i o n >  
         < C o l u m n F i l t e r s / >  
         < D A L i n k I D > 1 a 9 6 a 0 c d - 3 0 0 a - 4 0 5 b - 9 8 8 1 - 6 5 c c d 4 a 3 e c 1 4 < / D A L i n k I D >  
         < L i n k T y p e > 0 < / L i n k T y p e >  
         < P a r a m e t e r s / >  
         < I n c l u d e A l l I t e m s > f a l s e < / I n c l u d e A l l I t e m s >  
         < A c t i v e > t r u e < / A c t i v e >  
         < P r o t e c t e d L i n k > f a l s e < / P r o t e c t e d L i n k >  
         < N a m e > 2 8 1 0 1   T B   @   3 1 . 1 2 . 2 0 2 1   0 9 2 a 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 0 9 2 a < / A c c o u n t N u m b e r >  
         < R o u n d e d > f a l s e < / R o u n d e d >  
     < / T B L i n k >  
     < T B L i n k >  
         < V e r s i o n > 4 < / V e r s i o n >  
         < C o l u m n F i l t e r s / >  
         < D A L i n k I D > c a d 1 4 9 0 f - 0 d b b - 4 8 0 2 - 8 b f d - f f 6 1 c 1 e a 6 7 d 8 < / D A L i n k I D >  
         < L i n k T y p e > 0 < / L i n k T y p e >  
         < P a r a m e t e r s / >  
         < I n c l u d e A l l I t e m s > f a l s e < / I n c l u d e A l l I t e m s >  
         < A c t i v e > t r u e < / A c t i v e >  
         < P r o t e c t e d L i n k > f a l s e < / P r o t e c t e d L i n k >  
         < N a m e > 2 8 1 0 1   T B   @   3 1 . 1 2 . 2 0 2 1   0 9 2 b 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 0 9 2 b < / A c c o u n t N u m b e r >  
         < R o u n d e d > f a l s e < / R o u n d e d >  
     < / T B L i n k >  
     < T B L i n k >  
         < V e r s i o n > 4 < / V e r s i o n >  
         < C o l u m n F i l t e r s / >  
         < D A L i n k I D > 3 0 f d 1 a c 9 - f c 0 5 - 4 5 f 8 - a a 2 0 - 1 2 8 0 6 c 9 8 c 3 6 9 < / D A L i n k I D >  
         < L i n k T y p e > 0 < / L i n k T y p e >  
         < P a r a m e t e r s / >  
         < I n c l u d e A l l I t e m s > f a l s e < / I n c l u d e A l l I t e m s >  
         < A c t i v e > t r u e < / A c t i v e >  
         < P r o t e c t e d L i n k > f a l s e < / P r o t e c t e d L i n k >  
         < N a m e > 2 8 1 0 1   T B   @   3 1 . 1 2 . 2 0 2 1   0 9 2 c 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 0 9 2 c < / A c c o u n t N u m b e r >  
         < R o u n d e d > f a l s e < / R o u n d e d >  
     < / T B L i n k >  
     < T B L i n k >  
         < V e r s i o n > 4 < / V e r s i o n >  
         < C o l u m n F i l t e r s / >  
         < D A L i n k I D > 7 9 5 2 e d 3 c - 5 8 3 e - 4 a 2 4 - 8 d e 0 - 1 8 a d b 1 d b 6 1 5 e < / D A L i n k I D >  
         < L i n k T y p e > 0 < / L i n k T y p e >  
         < P a r a m e t e r s / >  
         < I n c l u d e A l l I t e m s > f a l s e < / I n c l u d e A l l I t e m s >  
         < A c t i v e > t r u e < / A c t i v e >  
         < P r o t e c t e d L i n k > f a l s e < / P r o t e c t e d L i n k >  
         < N a m e > 2 8 1 0 1   T B   @   3 1 . 1 2 . 2 0 2 1   0 9 2 d 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 0 9 2 d < / A c c o u n t N u m b e r >  
         < R o u n d e d > f a l s e < / R o u n d e d >  
     < / T B L i n k >  
     < T B L i n k >  
         < V e r s i o n > 4 < / V e r s i o n >  
         < C o l u m n F i l t e r s / >  
         < D A L i n k I D > 1 0 0 d 7 0 1 a - 4 4 6 9 - 4 2 c c - b 6 e c - 5 1 b d 2 f 6 f 7 9 b 9 < / D A L i n k I D >  
         < L i n k T y p e > 0 < / L i n k T y p e >  
         < P a r a m e t e r s / >  
         < I n c l u d e A l l I t e m s > f a l s e < / I n c l u d e A l l I t e m s >  
         < A c t i v e > t r u e < / A c t i v e >  
         < P r o t e c t e d L i n k > f a l s e < / P r o t e c t e d L i n k >  
         < N a m e > 2 8 1 0 1   T B   @   3 1 . 1 2 . 2 0 2 1   0 9 2 e 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 0 9 2 e < / A c c o u n t N u m b e r >  
         < R o u n d e d > f a l s e < / R o u n d e d >  
     < / T B L i n k >  
     < T B L i n k >  
         < V e r s i o n > 4 < / V e r s i o n >  
         < C o l u m n F i l t e r s / >  
         < D A L i n k I D > c c c 6 8 4 a a - 7 5 8 3 - 4 1 a e - b e b c - 3 9 b 3 f 1 e 3 1 7 3 c < / D A L i n k I D >  
         < L i n k T y p e > 0 < / L i n k T y p e >  
         < P a r a m e t e r s / >  
         < I n c l u d e A l l I t e m s > f a l s e < / I n c l u d e A l l I t e m s >  
         < A c t i v e > t r u e < / A c t i v e >  
         < P r o t e c t e d L i n k > f a l s e < / P r o t e c t e d L i n k >  
         < N a m e > 2 8 1 0 1   T B   @   3 1 . 1 2 . 2 0 2 1   0 9 2 f 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 0 9 2 f < / A c c o u n t N u m b e r >  
         < R o u n d e d > f a l s e < / R o u n d e d >  
     < / T B L i n k >  
     < T B L i n k >  
         < V e r s i o n > 4 < / V e r s i o n >  
         < C o l u m n F i l t e r s / >  
         < D A L i n k I D > c 3 6 a 9 d f 2 - e 2 b 9 - 4 7 2 1 - 8 6 0 1 - d 0 c 3 9 b 7 e d 9 f 1 < / D A L i n k I D >  
         < L i n k T y p e > 0 < / L i n k T y p e >  
         < P a r a m e t e r s / >  
         < I n c l u d e A l l I t e m s > f a l s e < / I n c l u d e A l l I t e m s >  
         < A c t i v e > t r u e < / A c t i v e >  
         < P r o t e c t e d L i n k > f a l s e < / P r o t e c t e d L i n k >  
         < N a m e > 2 8 1 0 1   T B   @   3 1 . 1 2 . 2 0 2 1   0 9 3 x 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 0 9 3 x < / A c c o u n t N u m b e r >  
         < R o u n d e d > f a l s e < / R o u n d e d >  
     < / T B L i n k >  
     < T B L i n k >  
         < V e r s i o n > 4 < / V e r s i o n >  
         < C o l u m n F i l t e r s / >  
         < D A L i n k I D > b f 9 2 b 0 4 4 - 1 b e b - 4 3 f 9 - 9 a 3 6 - 7 d e 8 4 d 9 3 d b 0 8 < / D A L i n k I D >  
         < L i n k T y p e > 0 < / L i n k T y p e >  
         < P a r a m e t e r s / >  
         < I n c l u d e A l l I t e m s > f a l s e < / I n c l u d e A l l I t e m s >  
         < A c t i v e > t r u e < / A c t i v e >  
         < P r o t e c t e d L i n k > f a l s e < / P r o t e c t e d L i n k >  
         < N a m e > 2 8 1 0 1   T B   @   3 1 . 1 2 . 2 0 2 1   0 9 4 x 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 0 9 4 x < / A c c o u n t N u m b e r >  
         < R o u n d e d > f a l s e < / R o u n d e d >  
     < / T B L i n k >  
     < T B L i n k >  
         < V e r s i o n > 4 < / V e r s i o n >  
         < C o l u m n F i l t e r s / >  
         < D A L i n k I D > c 9 5 d f 2 1 1 - f d 6 d - 4 a 3 d - 8 2 5 a - c a d a 3 7 0 f c 0 1 4 < / D A L i n k I D >  
         < L i n k T y p e > 0 < / L i n k T y p e >  
         < P a r a m e t e r s / >  
         < I n c l u d e A l l I t e m s > f a l s e < / I n c l u d e A l l I t e m s >  
         < A c t i v e > t r u e < / A c t i v e >  
         < P r o t e c t e d L i n k > f a l s e < / P r o t e c t e d L i n k >  
         < N a m e > 2 8 1 0 1   T B   @   3 1 . 1 2 . 2 0 2 1   0 9 5 a 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 0 9 5 a < / A c c o u n t N u m b e r >  
         < R o u n d e d > f a l s e < / R o u n d e d >  
     < / T B L i n k >  
     < T B L i n k >  
         < V e r s i o n > 4 < / V e r s i o n >  
         < C o l u m n F i l t e r s / >  
         < D A L i n k I D > c 4 6 6 1 c b 7 - 2 0 b 1 - 4 5 f c - b 8 f 1 - f b e 8 b b b 7 1 a d 3 < / D A L i n k I D >  
         < L i n k T y p e > 0 < / L i n k T y p e >  
         < P a r a m e t e r s / >  
         < I n c l u d e A l l I t e m s > f a l s e < / I n c l u d e A l l I t e m s >  
         < A c t i v e > t r u e < / A c t i v e >  
         < P r o t e c t e d L i n k > f a l s e < / P r o t e c t e d L i n k >  
         < N a m e > 2 8 1 0 1   T B   @   3 1 . 1 2 . 2 0 2 1   0 9 5 b 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 0 9 5 b < / A c c o u n t N u m b e r >  
         < R o u n d e d > f a l s e < / R o u n d e d >  
     < / T B L i n k >  
     < T B L i n k >  
         < V e r s i o n > 4 < / V e r s i o n >  
         < C o l u m n F i l t e r s / >  
         < D A L i n k I D > 8 f 3 b 7 0 c 5 - c b b b - 4 f 3 6 - b c 9 1 - 8 7 d 1 c 9 f e 8 f 5 6 < / D A L i n k I D >  
         < L i n k T y p e > 0 < / L i n k T y p e >  
         < P a r a m e t e r s / >  
         < I n c l u d e A l l I t e m s > f a l s e < / I n c l u d e A l l I t e m s >  
         < A c t i v e > t r u e < / A c t i v e >  
         < P r o t e c t e d L i n k > f a l s e < / P r o t e c t e d L i n k >  
         < N a m e > 2 8 1 0 1   T B   @   3 1 . 1 2 . 2 0 2 1   0 9 5 c 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 0 9 5 c < / A c c o u n t N u m b e r >  
         < R o u n d e d > f a l s e < / R o u n d e d >  
     < / T B L i n k >  
     < T B L i n k >  
         < V e r s i o n > 4 < / V e r s i o n >  
         < C o l u m n F i l t e r s / >  
         < D A L i n k I D > a a b 4 5 8 1 c - f f d 1 - 4 8 7 9 - a a 6 a - 5 d 5 d 8 8 4 7 8 c a 2 < / D A L i n k I D >  
         < L i n k T y p e > 0 < / L i n k T y p e >  
         < P a r a m e t e r s / >  
         < I n c l u d e A l l I t e m s > f a l s e < / I n c l u d e A l l I t e m s >  
         < A c t i v e > t r u e < / A c t i v e >  
         < P r o t e c t e d L i n k > f a l s e < / P r o t e c t e d L i n k >  
         < N a m e > 2 8 1 0 1   T B   @   3 1 . 1 2 . 2 0 2 1   0 9 6 a 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 0 9 6 a < / A c c o u n t N u m b e r >  
         < R o u n d e d > f a l s e < / R o u n d e d >  
     < / T B L i n k >  
     < T B L i n k >  
         < V e r s i o n > 4 < / V e r s i o n >  
         < C o l u m n F i l t e r s / >  
         < D A L i n k I D > d b 4 7 d c b 8 - b f d 7 - 4 6 7 b - 8 d 5 4 - 7 a 5 6 6 c 5 4 a 1 d 6 < / D A L i n k I D >  
         < L i n k T y p e > 0 < / L i n k T y p e >  
         < P a r a m e t e r s / >  
         < I n c l u d e A l l I t e m s > f a l s e < / I n c l u d e A l l I t e m s >  
         < A c t i v e > t r u e < / A c t i v e >  
         < P r o t e c t e d L i n k > f a l s e < / P r o t e c t e d L i n k >  
         < N a m e > 2 8 1 0 1   T B   @   3 1 . 1 2 . 2 0 2 1   0 9 6 b 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 0 9 6 b < / A c c o u n t N u m b e r >  
         < R o u n d e d > f a l s e < / R o u n d e d >  
     < / T B L i n k >  
     < T B L i n k >  
         < V e r s i o n > 4 < / V e r s i o n >  
         < C o l u m n F i l t e r s / >  
         < D A L i n k I D > c f 2 3 5 a 5 0 - b 2 a f - 4 5 2 a - a 8 9 3 - 5 1 1 7 2 1 4 a 3 a 5 3 < / D A L i n k I D >  
         < L i n k T y p e > 0 < / L i n k T y p e >  
         < P a r a m e t e r s / >  
         < I n c l u d e A l l I t e m s > f a l s e < / I n c l u d e A l l I t e m s >  
         < A c t i v e > t r u e < / A c t i v e >  
         < P r o t e c t e d L i n k > f a l s e < / P r o t e c t e d L i n k >  
         < N a m e > 2 8 1 0 1   T B   @   3 1 . 1 2 . 2 0 2 1   0 9 6 c 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 0 9 6 c < / A c c o u n t N u m b e r >  
         < R o u n d e d > f a l s e < / R o u n d e d >  
     < / T B L i n k >  
     < T B L i n k >  
         < V e r s i o n > 4 < / V e r s i o n >  
         < C o l u m n F i l t e r s / >  
         < D A L i n k I D > f e 9 8 b 0 b 2 - e 0 f 4 - 4 7 5 1 - b 6 9 e - b 3 c 6 5 d 3 3 6 1 4 6 < / D A L i n k I D >  
         < L i n k T y p e > 0 < / L i n k T y p e >  
         < P a r a m e t e r s / >  
         < I n c l u d e A l l I t e m s > f a l s e < / I n c l u d e A l l I t e m s >  
         < A c t i v e > t r u e < / A c t i v e >  
         < P r o t e c t e d L i n k > f a l s e < / P r o t e c t e d L i n k >  
         < N a m e > 2 8 1 0 1   T B   @   3 1 . 1 2 . 2 0 2 1   0 9 6 d 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 0 9 6 d < / A c c o u n t N u m b e r >  
         < R o u n d e d > f a l s e < / R o u n d e d >  
     < / T B L i n k >  
     < T B L i n k >  
         < V e r s i o n > 4 < / V e r s i o n >  
         < C o l u m n F i l t e r s / >  
         < D A L i n k I D > 7 6 0 2 a 2 0 4 - d c 0 a - 4 b 9 1 - 9 4 9 6 - 4 2 3 7 1 2 5 7 0 a 3 9 < / D A L i n k I D >  
         < L i n k T y p e > 0 < / L i n k T y p e >  
         < P a r a m e t e r s / >  
         < I n c l u d e A l l I t e m s > f a l s e < / I n c l u d e A l l I t e m s >  
         < A c t i v e > t r u e < / A c t i v e >  
         < P r o t e c t e d L i n k > f a l s e < / P r o t e c t e d L i n k >  
         < N a m e > 2 8 1 0 1   T B   @   3 1 . 1 2 . 2 0 2 1   0 9 6 e 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 0 9 6 e < / A c c o u n t N u m b e r >  
         < R o u n d e d > f a l s e < / R o u n d e d >  
     < / T B L i n k >  
     < T B L i n k >  
         < V e r s i o n > 4 < / V e r s i o n >  
         < C o l u m n F i l t e r s / >  
         < D A L i n k I D > 7 b 3 4 2 f f 3 - 3 8 7 7 - 4 3 d 2 - b a 9 6 - 7 4 e f a 8 8 3 e e 0 6 < / D A L i n k I D >  
         < L i n k T y p e > 0 < / L i n k T y p e >  
         < P a r a m e t e r s / >  
         < I n c l u d e A l l I t e m s > f a l s e < / I n c l u d e A l l I t e m s >  
         < A c t i v e > t r u e < / A c t i v e >  
         < P r o t e c t e d L i n k > f a l s e < / P r o t e c t e d L i n k >  
         < N a m e > 2 8 1 0 1   T B   @   3 1 . 1 2 . 2 0 2 1   0 9 6 f 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 0 9 6 f < / A c c o u n t N u m b e r >  
         < R o u n d e d > f a l s e < / R o u n d e d >  
     < / T B L i n k >  
     < T B L i n k >  
         < V e r s i o n > 4 < / V e r s i o n >  
         < C o l u m n F i l t e r s / >  
         < D A L i n k I D > a 7 4 b 4 2 2 8 - c 0 2 b - 4 0 1 a - b 7 b 8 - a b 9 4 6 e 7 6 3 c 8 2 < / D A L i n k I D >  
         < L i n k T y p e > 0 < / L i n k T y p e >  
         < P a r a m e t e r s / >  
         < I n c l u d e A l l I t e m s > f a l s e < / I n c l u d e A l l I t e m s >  
         < A c t i v e > t r u e < / A c t i v e >  
         < P r o t e c t e d L i n k > f a l s e < / P r o t e c t e d L i n k >  
         < N a m e > 2 8 1 0 1   T B   @   3 1 . 1 2 . 2 0 2 1   0 9 6 g 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 0 9 6 g < / A c c o u n t N u m b e r >  
         < R o u n d e d > f a l s e < / R o u n d e d >  
     < / T B L i n k >  
     < T B L i n k >  
         < V e r s i o n > 4 < / V e r s i o n >  
         < C o l u m n F i l t e r s / >  
         < D A L i n k I D > 1 6 c b f 8 2 b - 3 7 c 7 - 4 f b 1 - a 9 b 3 - 7 d c e 1 d 2 7 8 d a 8 < / D A L i n k I D >  
         < L i n k T y p e > 0 < / L i n k T y p e >  
         < P a r a m e t e r s / >  
         < I n c l u d e A l l I t e m s > f a l s e < / I n c l u d e A l l I t e m s >  
         < A c t i v e > t r u e < / A c t i v e >  
         < P r o t e c t e d L i n k > f a l s e < / P r o t e c t e d L i n k >  
         < N a m e > 2 8 1 0 1   T B   @   3 1 . 1 2 . 2 0 2 1   0 9 6 h 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 0 9 6 h < / A c c o u n t N u m b e r >  
         < R o u n d e d > f a l s e < / R o u n d e d >  
     < / T B L i n k >  
     < T B L i n k >  
         < V e r s i o n > 4 < / V e r s i o n >  
         < C o l u m n F i l t e r s / >  
         < D A L i n k I D > 6 f 6 4 0 4 5 d - 0 a f 5 - 4 8 c c - 9 5 9 c - e d 2 c f a e 2 a f b 1 < / D A L i n k I D >  
         < L i n k T y p e > 0 < / L i n k T y p e >  
         < P a r a m e t e r s / >  
         < I n c l u d e A l l I t e m s > f a l s e < / I n c l u d e A l l I t e m s >  
         < A c t i v e > t r u e < / A c t i v e >  
         < P r o t e c t e d L i n k > f a l s e < / P r o t e c t e d L i n k >  
         < N a m e > 2 8 1 0 1   T B   @   3 1 . 1 2 . 2 0 2 1   0 9 6 i 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 0 9 6 i < / A c c o u n t N u m b e r >  
         < R o u n d e d > f a l s e < / R o u n d e d >  
     < / T B L i n k >  
     < T B L i n k >  
         < V e r s i o n > 4 < / V e r s i o n >  
         < C o l u m n F i l t e r s / >  
         < D A L i n k I D > 9 9 4 a 5 4 5 8 - e 5 d 0 - 4 4 6 1 - b 9 5 8 - 0 7 8 c d a f 3 6 8 d 7 < / D A L i n k I D >  
         < L i n k T y p e > 0 < / L i n k T y p e >  
         < P a r a m e t e r s / >  
         < I n c l u d e A l l I t e m s > f a l s e < / I n c l u d e A l l I t e m s >  
         < A c t i v e > t r u e < / A c t i v e >  
         < P r o t e c t e d L i n k > f a l s e < / P r o t e c t e d L i n k >  
         < N a m e > 2 8 1 0 1   T B   @   3 1 . 1 2 . 2 0 2 1   0 9 7 x 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 0 9 7 x < / A c c o u n t N u m b e r >  
         < R o u n d e d > f a l s e < / R o u n d e d >  
     < / T B L i n k >  
     < T B L i n k >  
         < V e r s i o n > 4 < / V e r s i o n >  
         < C o l u m n F i l t e r s / >  
         < D A L i n k I D > 2 b f 1 b 3 0 9 - 6 a 8 7 - 4 d 9 d - a 5 b b - 1 5 2 e d 2 d a 2 3 f b < / D A L i n k I D >  
         < L i n k T y p e > 0 < / L i n k T y p e >  
         < P a r a m e t e r s / >  
         < I n c l u d e A l l I t e m s > f a l s e < / I n c l u d e A l l I t e m s >  
         < A c t i v e > t r u e < / A c t i v e >  
         < P r o t e c t e d L i n k > f a l s e < / P r o t e c t e d L i n k >  
         < N a m e > 2 8 1 0 1   T B   @   3 1 . 1 2 . 2 0 2 1   0 9 8 x 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 0 9 8 x < / A c c o u n t N u m b e r >  
         < R o u n d e d > f a l s e < / R o u n d e d >  
     < / T B L i n k >  
     < T B L i n k >  
         < V e r s i o n > 4 < / V e r s i o n >  
         < C o l u m n F i l t e r s / >  
         < D A L i n k I D > a 4 1 2 9 b 0 6 - 5 0 b 1 - 4 f 2 7 - 9 f 0 a - c 8 5 8 6 a d 8 f d 1 d < / D A L i n k I D >  
         < L i n k T y p e > 0 < / L i n k T y p e >  
         < P a r a m e t e r s / >  
         < I n c l u d e A l l I t e m s > f a l s e < / I n c l u d e A l l I t e m s >  
         < A c t i v e > t r u e < / A c t i v e >  
         < P r o t e c t e d L i n k > f a l s e < / P r o t e c t e d L i n k >  
         < N a m e > 2 8 1 0 1   T B   @   3 1 . 1 2 . 2 0 2 1   1 1 1 x 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 1 1 1 x < / A c c o u n t N u m b e r >  
         < R o u n d e d > f a l s e < / R o u n d e d >  
     < / T B L i n k >  
     < T B L i n k >  
         < V e r s i o n > 4 < / V e r s i o n >  
         < C o l u m n F i l t e r s / >  
         < D A L i n k I D > c b d 7 d 6 c 4 - 6 5 4 9 - 4 f a b - b 4 b e - d 0 f 6 1 a c 2 1 0 5 4 < / D A L i n k I D >  
         < L i n k T y p e > 0 < / L i n k T y p e >  
         < P a r a m e t e r s / >  
         < I n c l u d e A l l I t e m s > f a l s e < / I n c l u d e A l l I t e m s >  
         < A c t i v e > t r u e < / A c t i v e >  
         < P r o t e c t e d L i n k > f a l s e < / P r o t e c t e d L i n k >  
         < N a m e > 2 8 1 0 1   T B   @   3 1 . 1 2 . 2 0 2 1   1 1 2 x 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 2 8 6 3 8 2 0 . 0 0 0 0 < / N u m e r i c V a l u e >  
         < V a l u e > 2 8 6 3 8 2 0 , 0 0 0 0 < / V a l u e >  
         < C h a r t T y p e > c t D e t a i l < / C h a r t T y p e >  
         < R e f e r e n c e > 2 8 1 0 1 < / R e f e r e n c e >  
         < T B D o c N a m e > T B   @   3 1 . 1 2 . 2 0 2 1 < / T B D o c N a m e >  
         < T B C h a r t N a m e > D e t a i l < / T B C h a r t N a m e >  
         < C o l u m n N a m e > P r i o r P e r i o d 2 B a l a n c e < / C o l u m n N a m e >  
         < U s e r F r i e n d l y C o l u m n N a m e > C B   @   3 1 . 1 2 . 2 0 2 0 < / U s e r F r i e n d l y C o l u m n N a m e >  
         < A c c o u n t N u m b e r > 1 1 2 x < / A c c o u n t N u m b e r >  
         < R o u n d e d > f a l s e < / R o u n d e d >  
     < / T B L i n k >  
     < T B L i n k >  
         < V e r s i o n > 4 < / V e r s i o n >  
         < C o l u m n F i l t e r s / >  
         < D A L i n k I D > 2 6 e 1 c 4 d 3 - 6 d 7 1 - 4 7 e a - a f e 1 - 3 7 6 d 8 8 5 c 9 8 3 0 < / D A L i n k I D >  
         < L i n k T y p e > 0 < / L i n k T y p e >  
         < P a r a m e t e r s / >  
         < I n c l u d e A l l I t e m s > f a l s e < / I n c l u d e A l l I t e m s >  
         < A c t i v e > t r u e < / A c t i v e >  
         < P r o t e c t e d L i n k > f a l s e < / P r o t e c t e d L i n k >  
         < N a m e > 2 8 1 0 1   T B   @   3 1 . 1 2 . 2 0 2 1   1 1 9 x 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 2 7 4 7 4 . 0 0 0 0 < / N u m e r i c V a l u e >  
         < V a l u e > 2 7 4 7 4 , 0 0 0 0 < / V a l u e >  
         < C h a r t T y p e > c t D e t a i l < / C h a r t T y p e >  
         < R e f e r e n c e > 2 8 1 0 1 < / R e f e r e n c e >  
         < T B D o c N a m e > T B   @   3 1 . 1 2 . 2 0 2 1 < / T B D o c N a m e >  
         < T B C h a r t N a m e > D e t a i l < / T B C h a r t N a m e >  
         < C o l u m n N a m e > P r i o r P e r i o d 2 B a l a n c e < / C o l u m n N a m e >  
         < U s e r F r i e n d l y C o l u m n N a m e > C B   @   3 1 . 1 2 . 2 0 2 0 < / U s e r F r i e n d l y C o l u m n N a m e >  
         < A c c o u n t N u m b e r > 1 1 9 x < / A c c o u n t N u m b e r >  
         < R o u n d e d > f a l s e < / R o u n d e d >  
     < / T B L i n k >  
     < T B L i n k >  
         < V e r s i o n > 4 < / V e r s i o n >  
         < C o l u m n F i l t e r s / >  
         < D A L i n k I D > 5 7 4 7 8 f 1 5 - f b f f - 4 b f b - 9 5 9 5 - a 5 8 5 c 9 2 9 7 d f a < / D A L i n k I D >  
         < L i n k T y p e > 0 < / L i n k T y p e >  
         < P a r a m e t e r s / >  
         < I n c l u d e A l l I t e m s > f a l s e < / I n c l u d e A l l I t e m s >  
         < A c t i v e > t r u e < / A c t i v e >  
         < P r o t e c t e d L i n k > f a l s e < / P r o t e c t e d L i n k >  
         < N a m e > 2 8 1 0 1   T B   @   3 1 . 1 2 . 2 0 2 1   1 2 1 x 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 2 1 5 0 5 . 0 0 0 0 < / N u m e r i c V a l u e >  
         < V a l u e > 2 1 5 0 5 , 0 0 0 0 < / V a l u e >  
         < C h a r t T y p e > c t D e t a i l < / C h a r t T y p e >  
         < R e f e r e n c e > 2 8 1 0 1 < / R e f e r e n c e >  
         < T B D o c N a m e > T B   @   3 1 . 1 2 . 2 0 2 1 < / T B D o c N a m e >  
         < T B C h a r t N a m e > D e t a i l < / T B C h a r t N a m e >  
         < C o l u m n N a m e > P r i o r P e r i o d 2 B a l a n c e < / C o l u m n N a m e >  
         < U s e r F r i e n d l y C o l u m n N a m e > C B   @   3 1 . 1 2 . 2 0 2 0 < / U s e r F r i e n d l y C o l u m n N a m e >  
         < A c c o u n t N u m b e r > 1 2 1 x < / A c c o u n t N u m b e r >  
         < R o u n d e d > f a l s e < / R o u n d e d >  
     < / T B L i n k >  
     < T B L i n k >  
         < V e r s i o n > 4 < / V e r s i o n >  
         < C o l u m n F i l t e r s / >  
         < D A L i n k I D > c e a 1 b c 6 7 - 7 8 4 b - 4 9 6 9 - b 1 1 5 - 0 9 4 1 2 0 f 7 c b a 7 < / D A L i n k I D >  
         < L i n k T y p e > 0 < / L i n k T y p e >  
         < P a r a m e t e r s / >  
         < I n c l u d e A l l I t e m s > f a l s e < / I n c l u d e A l l I t e m s >  
         < A c t i v e > t r u e < / A c t i v e >  
         < P r o t e c t e d L i n k > f a l s e < / P r o t e c t e d L i n k >  
         < N a m e > 2 8 1 0 1   T B   @   3 1 . 1 2 . 2 0 2 1   1 2 2 x 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 1 5 0 6 7 1 4 . 0 0 0 0 < / N u m e r i c V a l u e >  
         < V a l u e > 1 5 0 6 7 1 4 , 0 0 0 0 < / V a l u e >  
         < C h a r t T y p e > c t D e t a i l < / C h a r t T y p e >  
         < R e f e r e n c e > 2 8 1 0 1 < / R e f e r e n c e >  
         < T B D o c N a m e > T B   @   3 1 . 1 2 . 2 0 2 1 < / T B D o c N a m e >  
         < T B C h a r t N a m e > D e t a i l < / T B C h a r t N a m e >  
         < C o l u m n N a m e > P r i o r P e r i o d 2 B a l a n c e < / C o l u m n N a m e >  
         < U s e r F r i e n d l y C o l u m n N a m e > C B   @   3 1 . 1 2 . 2 0 2 0 < / U s e r F r i e n d l y C o l u m n N a m e >  
         < A c c o u n t N u m b e r > 1 2 2 x < / A c c o u n t N u m b e r >  
         < R o u n d e d > f a l s e < / R o u n d e d >  
     < / T B L i n k >  
     < T B L i n k >  
         < V e r s i o n > 4 < / V e r s i o n >  
         < C o l u m n F i l t e r s / >  
         < D A L i n k I D > e 4 3 c 3 f 4 5 - e 5 7 e - 4 5 e 7 - b a 6 2 - 5 e b f 8 e 7 3 a 1 0 0 < / D A L i n k I D >  
         < L i n k T y p e > 0 < / L i n k T y p e >  
         < P a r a m e t e r s / >  
         < I n c l u d e A l l I t e m s > f a l s e < / I n c l u d e A l l I t e m s >  
         < A c t i v e > t r u e < / A c t i v e >  
         < P r o t e c t e d L i n k > f a l s e < / P r o t e c t e d L i n k >  
         < N a m e > 2 8 1 0 1   T B   @   3 1 . 1 2 . 2 0 2 1   1 2 3 x 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 4 3 3 9 3 8 . 0 0 0 0 < / N u m e r i c V a l u e >  
         < V a l u e > 4 3 3 9 3 8 , 0 0 0 0 < / V a l u e >  
         < C h a r t T y p e > c t D e t a i l < / C h a r t T y p e >  
         < R e f e r e n c e > 2 8 1 0 1 < / R e f e r e n c e >  
         < T B D o c N a m e > T B   @   3 1 . 1 2 . 2 0 2 1 < / T B D o c N a m e >  
         < T B C h a r t N a m e > D e t a i l < / T B C h a r t N a m e >  
         < C o l u m n N a m e > P r i o r P e r i o d 2 B a l a n c e < / C o l u m n N a m e >  
         < U s e r F r i e n d l y C o l u m n N a m e > C B   @   3 1 . 1 2 . 2 0 2 0 < / U s e r F r i e n d l y C o l u m n N a m e >  
         < A c c o u n t N u m b e r > 1 2 3 x < / A c c o u n t N u m b e r >  
         < R o u n d e d > f a l s e < / R o u n d e d >  
     < / T B L i n k >  
     < T B L i n k >  
         < V e r s i o n > 4 < / V e r s i o n >  
         < C o l u m n F i l t e r s / >  
         < D A L i n k I D > 4 b 7 c 8 b 5 6 - 0 8 e 7 - 4 1 1 8 - 9 b 0 6 - 1 0 e f a 4 9 2 0 1 d 3 < / D A L i n k I D >  
         < L i n k T y p e > 0 < / L i n k T y p e >  
         < P a r a m e t e r s / >  
         < I n c l u d e A l l I t e m s > f a l s e < / I n c l u d e A l l I t e m s >  
         < A c t i v e > t r u e < / A c t i v e >  
         < P r o t e c t e d L i n k > f a l s e < / P r o t e c t e d L i n k >  
         < N a m e > 2 8 1 0 1   T B   @   3 1 . 1 2 . 2 0 2 1   1 2 4 x 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 1 2 4 x < / A c c o u n t N u m b e r >  
         < R o u n d e d > f a l s e < / R o u n d e d >  
     < / T B L i n k >  
     < T B L i n k >  
         < V e r s i o n > 4 < / V e r s i o n >  
         < C o l u m n F i l t e r s / >  
         < D A L i n k I D > e 2 a 6 0 d 7 7 - d 0 7 e - 4 d d 9 - a b c 2 - 3 c b 5 c e d a 6 0 f 0 < / D A L i n k I D >  
         < L i n k T y p e > 0 < / L i n k T y p e >  
         < P a r a m e t e r s / >  
         < I n c l u d e A l l I t e m s > f a l s e < / I n c l u d e A l l I t e m s >  
         < A c t i v e > t r u e < / A c t i v e >  
         < P r o t e c t e d L i n k > f a l s e < / P r o t e c t e d L i n k >  
         < N a m e > 2 8 1 0 1   T B   @   3 1 . 1 2 . 2 0 2 1   1 3 1 x 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 1 3 1 x < / A c c o u n t N u m b e r >  
         < R o u n d e d > f a l s e < / R o u n d e d >  
     < / T B L i n k >  
     < T B L i n k >  
         < V e r s i o n > 4 < / V e r s i o n >  
         < C o l u m n F i l t e r s / >  
         < D A L i n k I D > 0 8 4 8 0 f 4 e - f f 7 6 - 4 0 7 e - b a a 5 - 5 f b 6 e 2 7 6 d 2 2 5 < / D A L i n k I D >  
         < L i n k T y p e > 0 < / L i n k T y p e >  
         < P a r a m e t e r s / >  
         < I n c l u d e A l l I t e m s > f a l s e < / I n c l u d e A l l I t e m s >  
         < A c t i v e > t r u e < / A c t i v e >  
         < P r o t e c t e d L i n k > f a l s e < / P r o t e c t e d L i n k >  
         < N a m e > 2 8 1 0 1   T B   @   3 1 . 1 2 . 2 0 2 1   1 3 2 x 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 1 1 8 0 7 3 . 0 0 0 0 < / N u m e r i c V a l u e >  
         < V a l u e > 1 1 8 0 7 3 , 0 0 0 0 < / V a l u e >  
         < C h a r t T y p e > c t D e t a i l < / C h a r t T y p e >  
         < R e f e r e n c e > 2 8 1 0 1 < / R e f e r e n c e >  
         < T B D o c N a m e > T B   @   3 1 . 1 2 . 2 0 2 1 < / T B D o c N a m e >  
         < T B C h a r t N a m e > D e t a i l < / T B C h a r t N a m e >  
         < C o l u m n N a m e > P r i o r P e r i o d 2 B a l a n c e < / C o l u m n N a m e >  
         < U s e r F r i e n d l y C o l u m n N a m e > C B   @   3 1 . 1 2 . 2 0 2 0 < / U s e r F r i e n d l y C o l u m n N a m e >  
         < A c c o u n t N u m b e r > 1 3 2 x < / A c c o u n t N u m b e r >  
         < R o u n d e d > f a l s e < / R o u n d e d >  
     < / T B L i n k >  
     < T B L i n k >  
         < V e r s i o n > 4 < / V e r s i o n >  
         < C o l u m n F i l t e r s / >  
         < D A L i n k I D > a 2 0 0 f f b 7 - 9 9 0 5 - 4 1 d 7 - a a 0 3 - 0 c 7 0 1 b e 7 b e f 5 < / D A L i n k I D >  
         < L i n k T y p e > 0 < / L i n k T y p e >  
         < P a r a m e t e r s / >  
         < I n c l u d e A l l I t e m s > f a l s e < / I n c l u d e A l l I t e m s >  
         < A c t i v e > t r u e < / A c t i v e >  
         < P r o t e c t e d L i n k > f a l s e < / P r o t e c t e d L i n k >  
         < N a m e > 2 8 1 0 1   T B   @   3 1 . 1 2 . 2 0 2 1   1 3 3 x 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 1 3 3 x < / A c c o u n t N u m b e r >  
         < R o u n d e d > f a l s e < / R o u n d e d >  
     < / T B L i n k >  
     < T B L i n k >  
         < V e r s i o n > 4 < / V e r s i o n >  
         < C o l u m n F i l t e r s / >  
         < D A L i n k I D > d 4 7 2 8 0 a a - 6 4 e 8 - 4 7 d d - 9 7 8 4 - a f 0 2 d f 8 2 1 1 1 5 < / D A L i n k I D >  
         < L i n k T y p e > 0 < / L i n k T y p e >  
         < P a r a m e t e r s / >  
         < I n c l u d e A l l I t e m s > f a l s e < / I n c l u d e A l l I t e m s >  
         < A c t i v e > t r u e < / A c t i v e >  
         < P r o t e c t e d L i n k > f a l s e < / P r o t e c t e d L i n k >  
         < N a m e > 2 8 1 0 1   T B   @   3 1 . 1 2 . 2 0 2 1   1 3 9 x 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 8 3 1 2 0 . 0 0 0 0 < / N u m e r i c V a l u e >  
         < V a l u e > 8 3 1 2 0 , 0 0 0 0 < / V a l u e >  
         < C h a r t T y p e > c t D e t a i l < / C h a r t T y p e >  
         < R e f e r e n c e > 2 8 1 0 1 < / R e f e r e n c e >  
         < T B D o c N a m e > T B   @   3 1 . 1 2 . 2 0 2 1 < / T B D o c N a m e >  
         < T B C h a r t N a m e > D e t a i l < / T B C h a r t N a m e >  
         < C o l u m n N a m e > P r i o r P e r i o d 2 B a l a n c e < / C o l u m n N a m e >  
         < U s e r F r i e n d l y C o l u m n N a m e > C B   @   3 1 . 1 2 . 2 0 2 0 < / U s e r F r i e n d l y C o l u m n N a m e >  
         < A c c o u n t N u m b e r > 1 3 9 x < / A c c o u n t N u m b e r >  
         < R o u n d e d > f a l s e < / R o u n d e d >  
     < / T B L i n k >  
     < T B L i n k >  
         < V e r s i o n > 4 < / V e r s i o n >  
         < C o l u m n F i l t e r s / >  
         < D A L i n k I D > 3 d d e 6 c b c - 9 0 b 9 - 4 9 5 d - b 5 0 4 - e d 4 0 3 9 b f c 5 0 c < / D A L i n k I D >  
         < L i n k T y p e > 0 < / L i n k T y p e >  
         < P a r a m e t e r s / >  
         < I n c l u d e A l l I t e m s > f a l s e < / I n c l u d e A l l I t e m s >  
         < A c t i v e > t r u e < / A c t i v e >  
         < P r o t e c t e d L i n k > f a l s e < / P r o t e c t e d L i n k >  
         < N a m e > 2 8 1 0 1   T B   @   3 1 . 1 2 . 2 0 2 1   1 9 1 x 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 - 6 2 2 7 . 0 0 0 0 < / N u m e r i c V a l u e >  
         < V a l u e > - 6 2 2 7 , 0 0 0 0 < / V a l u e >  
         < C h a r t T y p e > c t D e t a i l < / C h a r t T y p e >  
         < R e f e r e n c e > 2 8 1 0 1 < / R e f e r e n c e >  
         < T B D o c N a m e > T B   @   3 1 . 1 2 . 2 0 2 1 < / T B D o c N a m e >  
         < T B C h a r t N a m e > D e t a i l < / T B C h a r t N a m e >  
         < C o l u m n N a m e > P r i o r P e r i o d 2 B a l a n c e < / C o l u m n N a m e >  
         < U s e r F r i e n d l y C o l u m n N a m e > C B   @   3 1 . 1 2 . 2 0 2 0 < / U s e r F r i e n d l y C o l u m n N a m e >  
         < A c c o u n t N u m b e r > 1 9 1 x < / A c c o u n t N u m b e r >  
         < R o u n d e d > f a l s e < / R o u n d e d >  
     < / T B L i n k >  
     < T B L i n k >  
         < V e r s i o n > 4 < / V e r s i o n >  
         < C o l u m n F i l t e r s / >  
         < D A L i n k I D > 3 3 d 0 3 7 5 f - c 5 8 2 - 4 3 0 b - 8 0 3 f - 1 2 7 6 c e 3 4 a 5 2 b < / D A L i n k I D >  
         < L i n k T y p e > 0 < / L i n k T y p e >  
         < P a r a m e t e r s / >  
         < I n c l u d e A l l I t e m s > f a l s e < / I n c l u d e A l l I t e m s >  
         < A c t i v e > t r u e < / A c t i v e >  
         < P r o t e c t e d L i n k > f a l s e < / P r o t e c t e d L i n k >  
         < N a m e > 2 8 1 0 1   T B   @   3 1 . 1 2 . 2 0 2 1   1 9 2 x 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 1 9 2 x < / A c c o u n t N u m b e r >  
         < R o u n d e d > f a l s e < / R o u n d e d >  
     < / T B L i n k >  
     < T B L i n k >  
         < V e r s i o n > 4 < / V e r s i o n >  
         < C o l u m n F i l t e r s / >  
         < D A L i n k I D > c e d 2 6 c 8 b - 8 e 1 f - 4 b 6 b - 9 0 3 3 - 2 4 1 a 2 f e 2 6 a c 3 < / D A L i n k I D >  
         < L i n k T y p e > 0 < / L i n k T y p e >  
         < P a r a m e t e r s / >  
         < I n c l u d e A l l I t e m s > f a l s e < / I n c l u d e A l l I t e m s >  
         < A c t i v e > t r u e < / A c t i v e >  
         < P r o t e c t e d L i n k > f a l s e < / P r o t e c t e d L i n k >  
         < N a m e > 2 8 1 0 1   T B   @   3 1 . 1 2 . 2 0 2 1   1 9 3 x 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 1 9 3 x < / A c c o u n t N u m b e r >  
         < R o u n d e d > f a l s e < / R o u n d e d >  
     < / T B L i n k >  
     < T B L i n k >  
         < V e r s i o n > 4 < / V e r s i o n >  
         < C o l u m n F i l t e r s / >  
         < D A L i n k I D > 4 3 8 e 2 7 0 7 - 1 6 f a - 4 3 5 1 - a b 0 e - 1 1 8 3 3 7 6 c 8 4 b 3 < / D A L i n k I D >  
         < L i n k T y p e > 0 < / L i n k T y p e >  
         < P a r a m e t e r s / >  
         < I n c l u d e A l l I t e m s > f a l s e < / I n c l u d e A l l I t e m s >  
         < A c t i v e > t r u e < / A c t i v e >  
         < P r o t e c t e d L i n k > f a l s e < / P r o t e c t e d L i n k >  
         < N a m e > 2 8 1 0 1   T B   @   3 1 . 1 2 . 2 0 2 1   1 9 4 x 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 - 2 6 0 8 . 0 0 0 0 < / N u m e r i c V a l u e >  
         < V a l u e > - 2 6 0 8 , 0 0 0 0 < / V a l u e >  
         < C h a r t T y p e > c t D e t a i l < / C h a r t T y p e >  
         < R e f e r e n c e > 2 8 1 0 1 < / R e f e r e n c e >  
         < T B D o c N a m e > T B   @   3 1 . 1 2 . 2 0 2 1 < / T B D o c N a m e >  
         < T B C h a r t N a m e > D e t a i l < / T B C h a r t N a m e >  
         < C o l u m n N a m e > P r i o r P e r i o d 2 B a l a n c e < / C o l u m n N a m e >  
         < U s e r F r i e n d l y C o l u m n N a m e > C B   @   3 1 . 1 2 . 2 0 2 0 < / U s e r F r i e n d l y C o l u m n N a m e >  
         < A c c o u n t N u m b e r > 1 9 4 x < / A c c o u n t N u m b e r >  
         < R o u n d e d > f a l s e < / R o u n d e d >  
     < / T B L i n k >  
     < T B L i n k >  
         < V e r s i o n > 4 < / V e r s i o n >  
         < C o l u m n F i l t e r s / >  
         < D A L i n k I D > 5 9 6 1 d 5 6 c - c e b f - 4 a 2 4 - a c b 9 - 9 7 2 a 2 e 5 0 6 c f 6 < / D A L i n k I D >  
         < L i n k T y p e > 0 < / L i n k T y p e >  
         < P a r a m e t e r s / >  
         < I n c l u d e A l l I t e m s > f a l s e < / I n c l u d e A l l I t e m s >  
         < A c t i v e > t r u e < / A c t i v e >  
         < P r o t e c t e d L i n k > f a l s e < / P r o t e c t e d L i n k >  
         < N a m e > 2 8 1 0 1   T B   @   3 1 . 1 2 . 2 0 2 1   1 9 5 x 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 1 9 5 x < / A c c o u n t N u m b e r >  
         < R o u n d e d > f a l s e < / R o u n d e d >  
     < / T B L i n k >  
     < T B L i n k >  
         < V e r s i o n > 4 < / V e r s i o n >  
         < C o l u m n F i l t e r s / >  
         < D A L i n k I D > b 1 b 3 5 7 4 7 - 1 f 7 e - 4 f 7 1 - a 3 a a - e 0 a 7 9 c e d 8 d 7 0 < / D A L i n k I D >  
         < L i n k T y p e > 0 < / L i n k T y p e >  
         < P a r a m e t e r s / >  
         < I n c l u d e A l l I t e m s > f a l s e < / I n c l u d e A l l I t e m s >  
         < A c t i v e > t r u e < / A c t i v e >  
         < P r o t e c t e d L i n k > f a l s e < / P r o t e c t e d L i n k >  
         < N a m e > 2 8 1 0 1   T B   @   3 1 . 1 2 . 2 0 2 1   1 9 6 x 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 1 9 6 x < / A c c o u n t N u m b e r >  
         < R o u n d e d > f a l s e < / R o u n d e d >  
     < / T B L i n k >  
     < T B L i n k >  
         < V e r s i o n > 4 < / V e r s i o n >  
         < C o l u m n F i l t e r s / >  
         < D A L i n k I D > 7 a 9 f 6 2 9 c - 6 4 0 0 - 4 5 6 0 - b 6 b c - 8 c 8 a 6 5 4 e 2 7 2 8 < / D A L i n k I D >  
         < L i n k T y p e > 0 < / L i n k T y p e >  
         < P a r a m e t e r s / >  
         < I n c l u d e A l l I t e m s > f a l s e < / I n c l u d e A l l I t e m s >  
         < A c t i v e > t r u e < / A c t i v e >  
         < P r o t e c t e d L i n k > f a l s e < / P r o t e c t e d L i n k >  
         < N a m e > 2 8 1 0 1   T B   @   3 1 . 1 2 . 2 0 2 1   2 1 1 x 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 2 1 1 x < / A c c o u n t N u m b e r >  
         < R o u n d e d > f a l s e < / R o u n d e d >  
     < / T B L i n k >  
     < T B L i n k >  
         < V e r s i o n > 4 < / V e r s i o n >  
         < C o l u m n F i l t e r s / >  
         < D A L i n k I D > 1 a 2 c 7 f 8 2 - c b 9 1 - 4 8 c 9 - b 0 a 9 - 6 e e 0 a c 0 a d 9 a 2 < / D A L i n k I D >  
         < L i n k T y p e > 0 < / L i n k T y p e >  
         < P a r a m e t e r s / >  
         < I n c l u d e A l l I t e m s > f a l s e < / I n c l u d e A l l I t e m s >  
         < A c t i v e > t r u e < / A c t i v e >  
         < P r o t e c t e d L i n k > f a l s e < / P r o t e c t e d L i n k >  
         < N a m e > 2 8 1 0 1   T B   @   3 1 . 1 2 . 2 0 2 1   2 1 3 x 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 2 1 3 x < / A c c o u n t N u m b e r >  
         < R o u n d e d > f a l s e < / R o u n d e d >  
     < / T B L i n k >  
     < T B L i n k >  
         < V e r s i o n > 4 < / V e r s i o n >  
         < C o l u m n F i l t e r s / >  
         < D A L i n k I D > b b 7 d 2 f 8 9 - 3 8 0 1 - 4 a a d - a 9 d 7 - 9 3 2 1 6 5 8 a e 8 5 a < / D A L i n k I D >  
         < L i n k T y p e > 0 < / L i n k T y p e >  
         < P a r a m e t e r s / >  
         < I n c l u d e A l l I t e m s > f a l s e < / I n c l u d e A l l I t e m s >  
         < A c t i v e > t r u e < / A c t i v e >  
         < P r o t e c t e d L i n k > f a l s e < / P r o t e c t e d L i n k >  
         < N a m e > 2 8 1 0 1   T B   @   3 1 . 1 2 . 2 0 2 1   2 2 1 a 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 1 6 9 2 9 1 2 . 0 0 0 0 < / N u m e r i c V a l u e >  
         < V a l u e > 1 6 9 2 9 1 2 , 0 0 0 0 < / V a l u e >  
         < C h a r t T y p e > c t D e t a i l < / C h a r t T y p e >  
         < R e f e r e n c e > 2 8 1 0 1 < / R e f e r e n c e >  
         < T B D o c N a m e > T B   @   3 1 . 1 2 . 2 0 2 1 < / T B D o c N a m e >  
         < T B C h a r t N a m e > D e t a i l < / T B C h a r t N a m e >  
         < C o l u m n N a m e > P r i o r P e r i o d 2 B a l a n c e < / C o l u m n N a m e >  
         < U s e r F r i e n d l y C o l u m n N a m e > C B   @   3 1 . 1 2 . 2 0 2 0 < / U s e r F r i e n d l y C o l u m n N a m e >  
         < A c c o u n t N u m b e r > 2 2 1 a < / A c c o u n t N u m b e r >  
         < R o u n d e d > f a l s e < / R o u n d e d >  
     < / T B L i n k >  
     < T B L i n k >  
         < V e r s i o n > 4 < / V e r s i o n >  
         < C o l u m n F i l t e r s / >  
         < D A L i n k I D > 6 a 8 5 3 2 8 3 - 2 b f 0 - 4 c a 1 - a c 1 0 - 2 d 5 a 1 f 6 d 0 a 2 e < / D A L i n k I D >  
         < L i n k T y p e > 0 < / L i n k T y p e >  
         < P a r a m e t e r s / >  
         < I n c l u d e A l l I t e m s > f a l s e < / I n c l u d e A l l I t e m s >  
         < A c t i v e > t r u e < / A c t i v e >  
         < P r o t e c t e d L i n k > f a l s e < / P r o t e c t e d L i n k >  
         < N a m e > 2 8 1 0 1   T B   @   3 1 . 1 2 . 2 0 2 1   2 2 1 b 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 2 2 1 b < / A c c o u n t N u m b e r >  
         < R o u n d e d > f a l s e < / R o u n d e d >  
     < / T B L i n k >  
     < T B L i n k >  
         < V e r s i o n > 4 < / V e r s i o n >  
         < C o l u m n F i l t e r s / >  
         < D A L i n k I D > 1 f b d 7 5 3 4 - 1 5 3 5 - 4 f 5 9 - 8 d 7 0 - 0 b d a d c 9 1 0 d d 3 < / D A L i n k I D >  
         < L i n k T y p e > 0 < / L i n k T y p e >  
         < P a r a m e t e r s / >  
         < I n c l u d e A l l I t e m s > f a l s e < / I n c l u d e A l l I t e m s >  
         < A c t i v e > t r u e < / A c t i v e >  
         < P r o t e c t e d L i n k > f a l s e < / P r o t e c t e d L i n k >  
         < N a m e > 2 8 1 0 1   T B   @   3 1 . 1 2 . 2 0 2 1   2 2 1 c 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 2 2 1 c < / A c c o u n t N u m b e r >  
         < R o u n d e d > f a l s e < / R o u n d e d >  
     < / T B L i n k >  
     < T B L i n k >  
         < V e r s i o n > 4 < / V e r s i o n >  
         < C o l u m n F i l t e r s / >  
         < D A L i n k I D > 5 7 7 2 b e d f - 6 c 2 e - 4 e 8 a - 8 0 7 0 - 6 0 a 0 c f 6 f 7 e c 7 < / D A L i n k I D >  
         < L i n k T y p e > 0 < / L i n k T y p e >  
         < P a r a m e t e r s / >  
         < I n c l u d e A l l I t e m s > f a l s e < / I n c l u d e A l l I t e m s >  
         < A c t i v e > t r u e < / A c t i v e >  
         < P r o t e c t e d L i n k > f a l s e < / P r o t e c t e d L i n k >  
         < N a m e > 2 8 1 0 1   T B   @   3 1 . 1 2 . 2 0 2 1   2 3 1 x 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 - 3 5 2 0 0 0 0 . 0 0 0 0 < / N u m e r i c V a l u e >  
         < V a l u e > - 3 5 2 0 0 0 0 , 0 0 0 0 < / V a l u e >  
         < C h a r t T y p e > c t D e t a i l < / C h a r t T y p e >  
         < R e f e r e n c e > 2 8 1 0 1 < / R e f e r e n c e >  
         < T B D o c N a m e > T B   @   3 1 . 1 2 . 2 0 2 1 < / T B D o c N a m e >  
         < T B C h a r t N a m e > D e t a i l < / T B C h a r t N a m e >  
         < C o l u m n N a m e > P r i o r P e r i o d 2 B a l a n c e < / C o l u m n N a m e >  
         < U s e r F r i e n d l y C o l u m n N a m e > C B   @   3 1 . 1 2 . 2 0 2 0 < / U s e r F r i e n d l y C o l u m n N a m e >  
         < A c c o u n t N u m b e r > 2 3 1 x < / A c c o u n t N u m b e r >  
         < R o u n d e d > f a l s e < / R o u n d e d >  
     < / T B L i n k >  
     < T B L i n k >  
         < V e r s i o n > 4 < / V e r s i o n >  
         < C o l u m n F i l t e r s / >  
         < D A L i n k I D > 5 1 1 6 6 e 2 4 - 5 3 1 3 - 4 e c c - 9 4 c c - 4 5 f 9 0 0 4 7 a 0 9 9 < / D A L i n k I D >  
         < L i n k T y p e > 0 < / L i n k T y p e >  
         < P a r a m e t e r s / >  
         < I n c l u d e A l l I t e m s > f a l s e < / I n c l u d e A l l I t e m s >  
         < A c t i v e > t r u e < / A c t i v e >  
         < P r o t e c t e d L i n k > f a l s e < / P r o t e c t e d L i n k >  
         < N a m e > 2 8 1 0 1   T B   @   3 1 . 1 2 . 2 0 2 1   2 3 2 x 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 2 3 2 x < / A c c o u n t N u m b e r >  
         < R o u n d e d > f a l s e < / R o u n d e d >  
     < / T B L i n k >  
     < T B L i n k >  
         < V e r s i o n > 4 < / V e r s i o n >  
         < C o l u m n F i l t e r s / >  
         < D A L i n k I D > 9 9 8 4 c d a 5 - 5 3 7 e - 4 c 1 f - a a 8 1 - 0 b b 5 c a e 2 e c d d < / D A L i n k I D >  
         < L i n k T y p e > 0 < / L i n k T y p e >  
         < P a r a m e t e r s / >  
         < I n c l u d e A l l I t e m s > f a l s e < / I n c l u d e A l l I t e m s >  
         < A c t i v e > t r u e < / A c t i v e >  
         < P r o t e c t e d L i n k > f a l s e < / P r o t e c t e d L i n k >  
         < N a m e > 2 8 1 0 1   T B   @   3 1 . 1 2 . 2 0 2 1   2 4 1 x 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 2 4 1 x < / A c c o u n t N u m b e r >  
         < R o u n d e d > f a l s e < / R o u n d e d >  
     < / T B L i n k >  
     < T B L i n k >  
         < V e r s i o n > 4 < / V e r s i o n >  
         < C o l u m n F i l t e r s / >  
         < D A L i n k I D > b 7 2 0 f 1 b 1 - b f 2 c - 4 4 2 7 - a a c 5 - 9 b a f 7 9 1 a f f 0 9 < / D A L i n k I D >  
         < L i n k T y p e > 0 < / L i n k T y p e >  
         < P a r a m e t e r s / >  
         < I n c l u d e A l l I t e m s > f a l s e < / I n c l u d e A l l I t e m s >  
         < A c t i v e > t r u e < / A c t i v e >  
         < P r o t e c t e d L i n k > f a l s e < / P r o t e c t e d L i n k >  
         < N a m e > 2 8 1 0 1   T B   @   3 1 . 1 2 . 2 0 2 1   2 4 9 x 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 2 4 9 x < / A c c o u n t N u m b e r >  
         < R o u n d e d > f a l s e < / R o u n d e d >  
     < / T B L i n k >  
     < T B L i n k >  
         < V e r s i o n > 4 < / V e r s i o n >  
         < C o l u m n F i l t e r s / >  
         < D A L i n k I D > e 5 c 4 7 e 7 2 - 1 2 7 0 - 4 4 6 9 - 9 f 9 9 - d e 9 8 6 6 7 0 7 6 f a < / D A L i n k I D >  
         < L i n k T y p e > 0 < / L i n k T y p e >  
         < P a r a m e t e r s / >  
         < I n c l u d e A l l I t e m s > f a l s e < / I n c l u d e A l l I t e m s >  
         < A c t i v e > t r u e < / A c t i v e >  
         < P r o t e c t e d L i n k > f a l s e < / P r o t e c t e d L i n k >  
         < N a m e > 2 8 1 0 1   T B   @   3 1 . 1 2 . 2 0 2 1   2 5 1 a 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 2 5 1 a < / A c c o u n t N u m b e r >  
         < R o u n d e d > f a l s e < / R o u n d e d >  
     < / T B L i n k >  
     < T B L i n k >  
         < V e r s i o n > 4 < / V e r s i o n >  
         < C o l u m n F i l t e r s / >  
         < D A L i n k I D > f 6 9 a e 2 9 a - 4 b 6 1 - 4 5 8 b - a 7 0 f - 5 a 6 c d c f 7 1 0 9 c < / D A L i n k I D >  
         < L i n k T y p e > 0 < / L i n k T y p e >  
         < P a r a m e t e r s / >  
         < I n c l u d e A l l I t e m s > f a l s e < / I n c l u d e A l l I t e m s >  
         < A c t i v e > t r u e < / A c t i v e >  
         < P r o t e c t e d L i n k > f a l s e < / P r o t e c t e d L i n k >  
         < N a m e > 2 8 1 0 1   T B   @   3 1 . 1 2 . 2 0 2 1   2 5 1 b 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 2 5 1 b < / A c c o u n t N u m b e r >  
         < R o u n d e d > f a l s e < / R o u n d e d >  
     < / T B L i n k >  
     < T B L i n k >  
         < V e r s i o n > 4 < / V e r s i o n >  
         < C o l u m n F i l t e r s / >  
         < D A L i n k I D > 7 0 d b 3 f 4 0 - b 5 4 f - 4 9 2 c - a d c c - 2 7 7 5 6 c 5 f 2 6 c d < / D A L i n k I D >  
         < L i n k T y p e > 0 < / L i n k T y p e >  
         < P a r a m e t e r s / >  
         < I n c l u d e A l l I t e m s > f a l s e < / I n c l u d e A l l I t e m s >  
         < A c t i v e > t r u e < / A c t i v e >  
         < P r o t e c t e d L i n k > f a l s e < / P r o t e c t e d L i n k >  
         < N a m e > 2 8 1 0 1   T B   @   3 1 . 1 2 . 2 0 2 1   2 5 2 x 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 2 5 2 x < / A c c o u n t N u m b e r >  
         < R o u n d e d > f a l s e < / R o u n d e d >  
     < / T B L i n k >  
     < T B L i n k >  
         < V e r s i o n > 4 < / V e r s i o n >  
         < C o l u m n F i l t e r s / >  
         < D A L i n k I D > 1 7 5 4 f 6 2 f - d 3 5 0 - 4 6 8 2 - a 1 9 3 - d 0 2 4 c 8 b b 7 a 8 6 < / D A L i n k I D >  
         < L i n k T y p e > 0 < / L i n k T y p e >  
         < P a r a m e t e r s / >  
         < I n c l u d e A l l I t e m s > f a l s e < / I n c l u d e A l l I t e m s >  
         < A c t i v e > t r u e < / A c t i v e >  
         < P r o t e c t e d L i n k > f a l s e < / P r o t e c t e d L i n k >  
         < N a m e > 2 8 1 0 1   T B   @   3 1 . 1 2 . 2 0 2 1   2 5 3 a 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 2 5 3 a < / A c c o u n t N u m b e r >  
         < R o u n d e d > f a l s e < / R o u n d e d >  
     < / T B L i n k >  
     < T B L i n k >  
         < V e r s i o n > 4 < / V e r s i o n >  
         < C o l u m n F i l t e r s / >  
         < D A L i n k I D > a 8 5 5 5 f 7 2 - a b 3 e - 4 f a 6 - 8 8 c 1 - 3 a d d 4 f e 8 d a e 2 < / D A L i n k I D >  
         < L i n k T y p e > 0 < / L i n k T y p e >  
         < P a r a m e t e r s / >  
         < I n c l u d e A l l I t e m s > f a l s e < / I n c l u d e A l l I t e m s >  
         < A c t i v e > t r u e < / A c t i v e >  
         < P r o t e c t e d L i n k > f a l s e < / P r o t e c t e d L i n k >  
         < N a m e > 2 8 1 0 1   T B   @   3 1 . 1 2 . 2 0 2 1   2 5 3 b 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 2 5 3 b < / A c c o u n t N u m b e r >  
         < R o u n d e d > f a l s e < / R o u n d e d >  
     < / T B L i n k >  
     < T B L i n k >  
         < V e r s i o n > 4 < / V e r s i o n >  
         < C o l u m n F i l t e r s / >  
         < D A L i n k I D > 1 6 a 6 f 9 7 d - 8 9 8 c - 4 4 4 c - 8 c d b - 3 d 5 a 5 e 8 6 e 6 b 7 < / D A L i n k I D >  
         < L i n k T y p e > 0 < / L i n k T y p e >  
         < P a r a m e t e r s / >  
         < I n c l u d e A l l I t e m s > f a l s e < / I n c l u d e A l l I t e m s >  
         < A c t i v e > t r u e < / A c t i v e >  
         < P r o t e c t e d L i n k > f a l s e < / P r o t e c t e d L i n k >  
         < N a m e > 2 8 1 0 1   T B   @   3 1 . 1 2 . 2 0 2 1   2 5 5 a 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 2 5 5 a < / A c c o u n t N u m b e r >  
         < R o u n d e d > f a l s e < / R o u n d e d >  
     < / T B L i n k >  
     < T B L i n k >  
         < V e r s i o n > 4 < / V e r s i o n >  
         < C o l u m n F i l t e r s / >  
         < D A L i n k I D > d 3 e 0 2 3 7 5 - 4 3 8 0 - 4 6 7 9 - 9 6 6 0 - 1 c b 7 3 f 9 4 4 4 9 f < / D A L i n k I D >  
         < L i n k T y p e > 0 < / L i n k T y p e >  
         < P a r a m e t e r s / >  
         < I n c l u d e A l l I t e m s > f a l s e < / I n c l u d e A l l I t e m s >  
         < A c t i v e > t r u e < / A c t i v e >  
         < P r o t e c t e d L i n k > f a l s e < / P r o t e c t e d L i n k >  
         < N a m e > 2 8 1 0 1   T B   @   3 1 . 1 2 . 2 0 2 1   2 5 5 b 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 2 5 5 b < / A c c o u n t N u m b e r >  
         < R o u n d e d > f a l s e < / R o u n d e d >  
     < / T B L i n k >  
     < T B L i n k >  
         < V e r s i o n > 4 < / V e r s i o n >  
         < C o l u m n F i l t e r s / >  
         < D A L i n k I D > e d 7 7 b 6 a 8 - 3 8 9 9 - 4 4 1 d - b 2 3 f - 4 2 d b 2 0 3 8 6 9 b 1 < / D A L i n k I D >  
         < L i n k T y p e > 0 < / L i n k T y p e >  
         < P a r a m e t e r s / >  
         < I n c l u d e A l l I t e m s > f a l s e < / I n c l u d e A l l I t e m s >  
         < A c t i v e > t r u e < / A c t i v e >  
         < P r o t e c t e d L i n k > f a l s e < / P r o t e c t e d L i n k >  
         < N a m e > 2 8 1 0 1   T B   @   3 1 . 1 2 . 2 0 2 1   2 5 6 a 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 2 5 6 a < / A c c o u n t N u m b e r >  
         < R o u n d e d > f a l s e < / R o u n d e d >  
     < / T B L i n k >  
     < T B L i n k >  
         < V e r s i o n > 4 < / V e r s i o n >  
         < C o l u m n F i l t e r s / >  
         < D A L i n k I D > c c 8 1 a 6 3 c - 3 7 3 c - 4 c 2 8 - 8 5 4 3 - f 2 7 c 7 5 7 d 9 4 0 7 < / D A L i n k I D >  
         < L i n k T y p e > 0 < / L i n k T y p e >  
         < P a r a m e t e r s / >  
         < I n c l u d e A l l I t e m s > f a l s e < / I n c l u d e A l l I t e m s >  
         < A c t i v e > t r u e < / A c t i v e >  
         < P r o t e c t e d L i n k > f a l s e < / P r o t e c t e d L i n k >  
         < N a m e > 2 8 1 0 1   T B   @   3 1 . 1 2 . 2 0 2 1   2 5 6 b 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 2 5 6 b < / A c c o u n t N u m b e r >  
         < R o u n d e d > f a l s e < / R o u n d e d >  
     < / T B L i n k >  
     < T B L i n k >  
         < V e r s i o n > 4 < / V e r s i o n >  
         < C o l u m n F i l t e r s / >  
         < D A L i n k I D > b a 7 9 6 b b d - 1 c 3 b - 4 4 6 e - 8 6 3 9 - 7 6 5 b 3 6 7 4 4 9 8 2 < / D A L i n k I D >  
         < L i n k T y p e > 0 < / L i n k T y p e >  
         < P a r a m e t e r s / >  
         < I n c l u d e A l l I t e m s > f a l s e < / I n c l u d e A l l I t e m s >  
         < A c t i v e > t r u e < / A c t i v e >  
         < P r o t e c t e d L i n k > f a l s e < / P r o t e c t e d L i n k >  
         < N a m e > 2 8 1 0 1   T B   @   3 1 . 1 2 . 2 0 2 1   2 5 7 a 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 2 5 7 a < / A c c o u n t N u m b e r >  
         < R o u n d e d > f a l s e < / R o u n d e d >  
     < / T B L i n k >  
     < T B L i n k >  
         < V e r s i o n > 4 < / V e r s i o n >  
         < C o l u m n F i l t e r s / >  
         < D A L i n k I D > 4 8 6 9 f 7 f 2 - a a 3 3 - 4 8 d 9 - 8 f 3 d - 4 e 2 0 1 1 b 0 2 c 0 9 < / D A L i n k I D >  
         < L i n k T y p e > 0 < / L i n k T y p e >  
         < P a r a m e t e r s / >  
         < I n c l u d e A l l I t e m s > f a l s e < / I n c l u d e A l l I t e m s >  
         < A c t i v e > t r u e < / A c t i v e >  
         < P r o t e c t e d L i n k > f a l s e < / P r o t e c t e d L i n k >  
         < N a m e > 2 8 1 0 1   T B   @   3 1 . 1 2 . 2 0 2 1   2 5 7 b 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 2 5 7 b < / A c c o u n t N u m b e r >  
         < R o u n d e d > f a l s e < / R o u n d e d >  
     < / T B L i n k >  
     < T B L i n k >  
         < V e r s i o n > 4 < / V e r s i o n >  
         < C o l u m n F i l t e r s / >  
         < D A L i n k I D > e c 5 d 9 a f 9 - 6 1 d 0 - 4 a e 1 - b 4 a 6 - 4 b 6 a e f 7 9 2 0 5 4 < / D A L i n k I D >  
         < L i n k T y p e > 0 < / L i n k T y p e >  
         < P a r a m e t e r s / >  
         < I n c l u d e A l l I t e m s > f a l s e < / I n c l u d e A l l I t e m s >  
         < A c t i v e > t r u e < / A c t i v e >  
         < P r o t e c t e d L i n k > f a l s e < / P r o t e c t e d L i n k >  
         < N a m e > 2 8 1 0 1   T B   @   3 1 . 1 2 . 2 0 2 1   2 5 9 x 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 2 5 9 x < / A c c o u n t N u m b e r >  
         < R o u n d e d > f a l s e < / R o u n d e d >  
     < / T B L i n k >  
     < T B L i n k >  
         < V e r s i o n > 4 < / V e r s i o n >  
         < C o l u m n F i l t e r s / >  
         < D A L i n k I D > 8 7 f 4 2 e 6 3 - 6 f 4 a - 4 6 3 5 - a 9 8 4 - d f b c 8 0 5 d c 0 7 c < / D A L i n k I D >  
         < L i n k T y p e > 0 < / L i n k T y p e >  
         < P a r a m e t e r s / >  
         < I n c l u d e A l l I t e m s > f a l s e < / I n c l u d e A l l I t e m s >  
         < A c t i v e > t r u e < / A c t i v e >  
         < P r o t e c t e d L i n k > f a l s e < / P r o t e c t e d L i n k >  
         < N a m e > 2 8 1 0 1   T B   @   3 1 . 1 2 . 2 0 2 1   2 6 1 x 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 - 3 4 9 . 0 0 0 0 < / N u m e r i c V a l u e >  
         < V a l u e > - 3 4 9 , 0 0 0 0 < / V a l u e >  
         < C h a r t T y p e > c t D e t a i l < / C h a r t T y p e >  
         < R e f e r e n c e > 2 8 1 0 1 < / R e f e r e n c e >  
         < T B D o c N a m e > T B   @   3 1 . 1 2 . 2 0 2 1 < / T B D o c N a m e >  
         < T B C h a r t N a m e > D e t a i l < / T B C h a r t N a m e >  
         < C o l u m n N a m e > P r i o r P e r i o d 2 B a l a n c e < / C o l u m n N a m e >  
         < U s e r F r i e n d l y C o l u m n N a m e > C B   @   3 1 . 1 2 . 2 0 2 0 < / U s e r F r i e n d l y C o l u m n N a m e >  
         < A c c o u n t N u m b e r > 2 6 1 x < / A c c o u n t N u m b e r >  
         < R o u n d e d > f a l s e < / R o u n d e d >  
     < / T B L i n k >  
     < T B L i n k >  
         < V e r s i o n > 4 < / V e r s i o n >  
         < C o l u m n F i l t e r s / >  
         < D A L i n k I D > 8 6 7 1 a b 4 f - 8 0 8 9 - 4 8 2 9 - a 8 b d - 7 2 9 c 7 3 5 0 a 6 b f < / D A L i n k I D >  
         < L i n k T y p e > 0 < / L i n k T y p e >  
         < P a r a m e t e r s / >  
         < I n c l u d e A l l I t e m s > f a l s e < / I n c l u d e A l l I t e m s >  
         < A c t i v e > t r u e < / A c t i v e >  
         < P r o t e c t e d L i n k > f a l s e < / P r o t e c t e d L i n k >  
         < N a m e > 2 8 1 0 1   T B   @   3 1 . 1 2 . 2 0 2 1   2 9 1 a 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 2 9 1 a < / A c c o u n t N u m b e r >  
         < R o u n d e d > f a l s e < / R o u n d e d >  
     < / T B L i n k >  
     < T B L i n k >  
         < V e r s i o n > 4 < / V e r s i o n >  
         < C o l u m n F i l t e r s / >  
         < D A L i n k I D > e 4 4 1 5 4 8 5 - 7 2 2 b - 4 6 8 0 - 9 2 4 a - 6 4 e 2 c 5 0 1 4 a 4 7 < / D A L i n k I D >  
         < L i n k T y p e > 0 < / L i n k T y p e >  
         < P a r a m e t e r s / >  
         < I n c l u d e A l l I t e m s > f a l s e < / I n c l u d e A l l I t e m s >  
         < A c t i v e > t r u e < / A c t i v e >  
         < P r o t e c t e d L i n k > f a l s e < / P r o t e c t e d L i n k >  
         < N a m e > 2 8 1 0 1   T B   @   3 1 . 1 2 . 2 0 2 1   2 9 1 b 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 2 9 1 b < / A c c o u n t N u m b e r >  
         < R o u n d e d > f a l s e < / R o u n d e d >  
     < / T B L i n k >  
     < T B L i n k >  
         < V e r s i o n > 4 < / V e r s i o n >  
         < C o l u m n F i l t e r s / >  
         < D A L i n k I D > 9 4 1 4 4 5 e 2 - 0 3 b 6 - 4 c 2 1 - b d 2 9 - c a 4 9 2 c b 0 5 0 2 5 < / D A L i n k I D >  
         < L i n k T y p e > 0 < / L i n k T y p e >  
         < P a r a m e t e r s / >  
         < I n c l u d e A l l I t e m s > f a l s e < / I n c l u d e A l l I t e m s >  
         < A c t i v e > t r u e < / A c t i v e >  
         < P r o t e c t e d L i n k > f a l s e < / P r o t e c t e d L i n k >  
         < N a m e > 2 8 1 0 1   T B   @   3 1 . 1 2 . 2 0 2 1   2 9 1 c 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 2 9 1 c < / A c c o u n t N u m b e r >  
         < R o u n d e d > f a l s e < / R o u n d e d >  
     < / T B L i n k >  
     < T B L i n k >  
         < V e r s i o n > 4 < / V e r s i o n >  
         < C o l u m n F i l t e r s / >  
         < D A L i n k I D > 4 e 8 f d 2 1 c - 6 a b 5 - 4 7 b f - b b e 8 - 9 b 8 e 5 b 2 0 8 a 1 5 < / D A L i n k I D >  
         < L i n k T y p e > 0 < / L i n k T y p e >  
         < P a r a m e t e r s / >  
         < I n c l u d e A l l I t e m s > f a l s e < / I n c l u d e A l l I t e m s >  
         < A c t i v e > t r u e < / A c t i v e >  
         < P r o t e c t e d L i n k > f a l s e < / P r o t e c t e d L i n k >  
         < N a m e > 2 8 1 0 1   T B   @   3 1 . 1 2 . 2 0 2 1   3 1 1 a 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 3 1 1 a < / A c c o u n t N u m b e r >  
         < R o u n d e d > f a l s e < / R o u n d e d >  
     < / T B L i n k >  
     < T B L i n k >  
         < V e r s i o n > 4 < / V e r s i o n >  
         < C o l u m n F i l t e r s / >  
         < D A L i n k I D > b 8 f 2 c a d c - d 2 5 2 - 4 7 b c - b 3 1 d - d e a 1 4 a 8 8 3 4 8 5 < / D A L i n k I D >  
         < L i n k T y p e > 0 < / L i n k T y p e >  
         < P a r a m e t e r s / >  
         < I n c l u d e A l l I t e m s > f a l s e < / I n c l u d e A l l I t e m s >  
         < A c t i v e > t r u e < / A c t i v e >  
         < P r o t e c t e d L i n k > f a l s e < / P r o t e c t e d L i n k >  
         < N a m e > 2 8 1 0 1   T B   @   3 1 . 1 2 . 2 0 2 1   3 1 1 b 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 3 1 1 b < / A c c o u n t N u m b e r >  
         < R o u n d e d > f a l s e < / R o u n d e d >  
     < / T B L i n k >  
     < T B L i n k >  
         < V e r s i o n > 4 < / V e r s i o n >  
         < C o l u m n F i l t e r s / >  
         < D A L i n k I D > 0 e 8 9 7 d c 0 - 3 1 a a - 4 4 0 1 - a 4 6 8 - 4 5 6 4 f d 8 2 1 f c 1 < / D A L i n k I D >  
         < L i n k T y p e > 0 < / L i n k T y p e >  
         < P a r a m e t e r s / >  
         < I n c l u d e A l l I t e m s > f a l s e < / I n c l u d e A l l I t e m s >  
         < A c t i v e > t r u e < / A c t i v e >  
         < P r o t e c t e d L i n k > f a l s e < / P r o t e c t e d L i n k >  
         < N a m e > 2 8 1 0 1   T B   @   3 1 . 1 2 . 2 0 2 1   3 1 1 c 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 3 1 1 c < / A c c o u n t N u m b e r >  
         < R o u n d e d > f a l s e < / R o u n d e d >  
     < / T B L i n k >  
     < T B L i n k >  
         < V e r s i o n > 4 < / V e r s i o n >  
         < C o l u m n F i l t e r s / >  
         < D A L i n k I D > c 1 7 2 2 c 5 9 - 1 d 6 5 - 4 1 d f - 9 7 9 e - 9 3 a d c 7 6 5 f c 5 9 < / D A L i n k I D >  
         < L i n k T y p e > 0 < / L i n k T y p e >  
         < P a r a m e t e r s / >  
         < I n c l u d e A l l I t e m s > f a l s e < / I n c l u d e A l l I t e m s >  
         < A c t i v e > t r u e < / A c t i v e >  
         < P r o t e c t e d L i n k > f a l s e < / P r o t e c t e d L i n k >  
         < N a m e > 2 8 1 0 1   T B   @   3 1 . 1 2 . 2 0 2 1   3 1 1 d 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 4 3 8 8 8 5 . 0 0 0 0 < / N u m e r i c V a l u e >  
         < V a l u e > 4 3 8 8 8 5 , 0 0 0 0 < / V a l u e >  
         < C h a r t T y p e > c t D e t a i l < / C h a r t T y p e >  
         < R e f e r e n c e > 2 8 1 0 1 < / R e f e r e n c e >  
         < T B D o c N a m e > T B   @   3 1 . 1 2 . 2 0 2 1 < / T B D o c N a m e >  
         < T B C h a r t N a m e > D e t a i l < / T B C h a r t N a m e >  
         < C o l u m n N a m e > P r i o r P e r i o d 2 B a l a n c e < / C o l u m n N a m e >  
         < U s e r F r i e n d l y C o l u m n N a m e > C B   @   3 1 . 1 2 . 2 0 2 0 < / U s e r F r i e n d l y C o l u m n N a m e >  
         < A c c o u n t N u m b e r > 3 1 1 d < / A c c o u n t N u m b e r >  
         < R o u n d e d > f a l s e < / R o u n d e d >  
     < / T B L i n k >  
     < T B L i n k >  
         < V e r s i o n > 4 < / V e r s i o n >  
         < C o l u m n F i l t e r s / >  
         < D A L i n k I D > 0 7 7 5 c 1 e f - 6 7 e 0 - 4 2 9 4 - a a 2 1 - 8 6 8 5 9 6 b d 3 4 1 e < / D A L i n k I D >  
         < L i n k T y p e > 0 < / L i n k T y p e >  
         < P a r a m e t e r s / >  
         < I n c l u d e A l l I t e m s > f a l s e < / I n c l u d e A l l I t e m s >  
         < A c t i v e > t r u e < / A c t i v e >  
         < P r o t e c t e d L i n k > f a l s e < / P r o t e c t e d L i n k >  
         < N a m e > 2 8 1 0 1   T B   @   3 1 . 1 2 . 2 0 2 1   3 1 1 e 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 3 1 1 e < / A c c o u n t N u m b e r >  
         < R o u n d e d > f a l s e < / R o u n d e d >  
     < / T B L i n k >  
     < T B L i n k >  
         < V e r s i o n > 4 < / V e r s i o n >  
         < C o l u m n F i l t e r s / >  
         < D A L i n k I D > 1 b 0 8 1 b c 1 - 1 e c 4 - 4 9 5 c - a 1 7 3 - 8 1 d 0 9 b 2 8 9 2 1 6 < / D A L i n k I D >  
         < L i n k T y p e > 0 < / L i n k T y p e >  
         < P a r a m e t e r s / >  
         < I n c l u d e A l l I t e m s > f a l s e < / I n c l u d e A l l I t e m s >  
         < A c t i v e > t r u e < / A c t i v e >  
         < P r o t e c t e d L i n k > f a l s e < / P r o t e c t e d L i n k >  
         < N a m e > 2 8 1 0 1   T B   @   3 1 . 1 2 . 2 0 2 1   3 1 1 f 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 3 2 2 1 0 1 0 . 0 0 0 0 < / N u m e r i c V a l u e >  
         < V a l u e > 3 2 2 1 0 1 0 , 0 0 0 0 < / V a l u e >  
         < C h a r t T y p e > c t D e t a i l < / C h a r t T y p e >  
         < R e f e r e n c e > 2 8 1 0 1 < / R e f e r e n c e >  
         < T B D o c N a m e > T B   @   3 1 . 1 2 . 2 0 2 1 < / T B D o c N a m e >  
         < T B C h a r t N a m e > D e t a i l < / T B C h a r t N a m e >  
         < C o l u m n N a m e > P r i o r P e r i o d 2 B a l a n c e < / C o l u m n N a m e >  
         < U s e r F r i e n d l y C o l u m n N a m e > C B   @   3 1 . 1 2 . 2 0 2 0 < / U s e r F r i e n d l y C o l u m n N a m e >  
         < A c c o u n t N u m b e r > 3 1 1 f < / A c c o u n t N u m b e r >  
         < R o u n d e d > f a l s e < / R o u n d e d >  
     < / T B L i n k >  
     < T B L i n k >  
         < V e r s i o n > 4 < / V e r s i o n >  
         < C o l u m n F i l t e r s / >  
         < D A L i n k I D > b e 5 a c 9 2 8 - 7 2 1 7 - 4 c c 9 - 8 4 7 2 - d 9 8 7 3 b 2 a 0 0 d b < / D A L i n k I D >  
         < L i n k T y p e > 0 < / L i n k T y p e >  
         < P a r a m e t e r s / >  
         < I n c l u d e A l l I t e m s > f a l s e < / I n c l u d e A l l I t e m s >  
         < A c t i v e > t r u e < / A c t i v e >  
         < P r o t e c t e d L i n k > f a l s e < / P r o t e c t e d L i n k >  
         < N a m e > 2 8 1 0 1   T B   @   3 1 . 1 2 . 2 0 2 1   3 1 2 a 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 3 1 2 a < / A c c o u n t N u m b e r >  
         < R o u n d e d > f a l s e < / R o u n d e d >  
     < / T B L i n k >  
     < T B L i n k >  
         < V e r s i o n > 4 < / V e r s i o n >  
         < C o l u m n F i l t e r s / >  
         < D A L i n k I D > 5 4 9 2 a d 1 8 - 5 1 a e - 4 6 4 8 - 9 7 a d - 2 0 4 e b b 2 9 1 b f 3 < / D A L i n k I D >  
         < L i n k T y p e > 0 < / L i n k T y p e >  
         < P a r a m e t e r s / >  
         < I n c l u d e A l l I t e m s > f a l s e < / I n c l u d e A l l I t e m s >  
         < A c t i v e > t r u e < / A c t i v e >  
         < P r o t e c t e d L i n k > f a l s e < / P r o t e c t e d L i n k >  
         < N a m e > 2 8 1 0 1   T B   @   3 1 . 1 2 . 2 0 2 1   3 1 2 b 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 3 1 2 b < / A c c o u n t N u m b e r >  
         < R o u n d e d > f a l s e < / R o u n d e d >  
     < / T B L i n k >  
     < T B L i n k >  
         < V e r s i o n > 4 < / V e r s i o n >  
         < C o l u m n F i l t e r s / >  
         < D A L i n k I D > 9 6 1 4 3 2 f 9 - 8 3 9 0 - 4 c d 0 - 9 f 9 b - 0 9 1 7 8 7 2 6 f 2 0 7 < / D A L i n k I D >  
         < L i n k T y p e > 0 < / L i n k T y p e >  
         < P a r a m e t e r s / >  
         < I n c l u d e A l l I t e m s > f a l s e < / I n c l u d e A l l I t e m s >  
         < A c t i v e > t r u e < / A c t i v e >  
         < P r o t e c t e d L i n k > f a l s e < / P r o t e c t e d L i n k >  
         < N a m e > 2 8 1 0 1   T B   @   3 1 . 1 2 . 2 0 2 1   3 1 2 c 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 3 1 2 c < / A c c o u n t N u m b e r >  
         < R o u n d e d > f a l s e < / R o u n d e d >  
     < / T B L i n k >  
     < T B L i n k >  
         < V e r s i o n > 4 < / V e r s i o n >  
         < C o l u m n F i l t e r s / >  
         < D A L i n k I D > b 5 4 1 8 8 c 1 - 4 b f 5 - 4 f b a - 8 8 1 7 - b 9 a 1 c 8 5 b f 3 e 9 < / D A L i n k I D >  
         < L i n k T y p e > 0 < / L i n k T y p e >  
         < P a r a m e t e r s / >  
         < I n c l u d e A l l I t e m s > f a l s e < / I n c l u d e A l l I t e m s >  
         < A c t i v e > t r u e < / A c t i v e >  
         < P r o t e c t e d L i n k > f a l s e < / P r o t e c t e d L i n k >  
         < N a m e > 2 8 1 0 1   T B   @   3 1 . 1 2 . 2 0 2 1   3 1 2 d 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 3 1 2 d < / A c c o u n t N u m b e r >  
         < R o u n d e d > f a l s e < / R o u n d e d >  
     < / T B L i n k >  
     < T B L i n k >  
         < V e r s i o n > 4 < / V e r s i o n >  
         < C o l u m n F i l t e r s / >  
         < D A L i n k I D > a a 4 8 0 3 5 3 - 2 4 d 5 - 4 1 5 0 - 9 a 8 3 - 4 f 6 e c 8 5 2 0 d 6 c < / D A L i n k I D >  
         < L i n k T y p e > 0 < / L i n k T y p e >  
         < P a r a m e t e r s / >  
         < I n c l u d e A l l I t e m s > f a l s e < / I n c l u d e A l l I t e m s >  
         < A c t i v e > t r u e < / A c t i v e >  
         < P r o t e c t e d L i n k > f a l s e < / P r o t e c t e d L i n k >  
         < N a m e > 2 8 1 0 1   T B   @   3 1 . 1 2 . 2 0 2 1   3 1 2 e 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 3 1 2 e < / A c c o u n t N u m b e r >  
         < R o u n d e d > f a l s e < / R o u n d e d >  
     < / T B L i n k >  
     < T B L i n k >  
         < V e r s i o n > 4 < / V e r s i o n >  
         < C o l u m n F i l t e r s / >  
         < D A L i n k I D > 4 0 4 b e 8 1 1 - e 0 6 5 - 4 7 a 5 - 8 1 6 f - 8 1 0 a 6 f c b 8 9 e 6 < / D A L i n k I D >  
         < L i n k T y p e > 0 < / L i n k T y p e >  
         < P a r a m e t e r s / >  
         < I n c l u d e A l l I t e m s > f a l s e < / I n c l u d e A l l I t e m s >  
         < A c t i v e > t r u e < / A c t i v e >  
         < P r o t e c t e d L i n k > f a l s e < / P r o t e c t e d L i n k >  
         < N a m e > 2 8 1 0 1   T B   @   3 1 . 1 2 . 2 0 2 1   3 1 2 f 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 3 1 2 f < / A c c o u n t N u m b e r >  
         < R o u n d e d > f a l s e < / R o u n d e d >  
     < / T B L i n k >  
     < T B L i n k >  
         < V e r s i o n > 4 < / V e r s i o n >  
         < C o l u m n F i l t e r s / >  
         < D A L i n k I D > d d e 1 0 a f 6 - c 4 5 e - 4 0 9 4 - a 8 2 8 - 5 4 7 7 d 7 7 5 7 c 4 3 < / D A L i n k I D >  
         < L i n k T y p e > 0 < / L i n k T y p e >  
         < P a r a m e t e r s / >  
         < I n c l u d e A l l I t e m s > f a l s e < / I n c l u d e A l l I t e m s >  
         < A c t i v e > t r u e < / A c t i v e >  
         < P r o t e c t e d L i n k > f a l s e < / P r o t e c t e d L i n k >  
         < N a m e > 2 8 1 0 1   T B   @   3 1 . 1 2 . 2 0 2 1   3 1 3 a 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 3 1 3 a < / A c c o u n t N u m b e r >  
         < R o u n d e d > f a l s e < / R o u n d e d >  
     < / T B L i n k >  
     < T B L i n k >  
         < V e r s i o n > 4 < / V e r s i o n >  
         < C o l u m n F i l t e r s / >  
         < D A L i n k I D > 3 c f d 7 c f c - 4 1 5 a - 4 9 e 5 - 8 2 3 1 - 5 d 1 6 0 e 1 9 f 3 5 3 < / D A L i n k I D >  
         < L i n k T y p e > 0 < / L i n k T y p e >  
         < P a r a m e t e r s / >  
         < I n c l u d e A l l I t e m s > f a l s e < / I n c l u d e A l l I t e m s >  
         < A c t i v e > t r u e < / A c t i v e >  
         < P r o t e c t e d L i n k > f a l s e < / P r o t e c t e d L i n k >  
         < N a m e > 2 8 1 0 1   T B   @   3 1 . 1 2 . 2 0 2 1   3 1 3 b 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 3 1 3 b < / A c c o u n t N u m b e r >  
         < R o u n d e d > f a l s e < / R o u n d e d >  
     < / T B L i n k >  
     < T B L i n k >  
         < V e r s i o n > 4 < / V e r s i o n >  
         < C o l u m n F i l t e r s / >  
         < D A L i n k I D > e 9 d e 2 f e 3 - 3 3 6 4 - 4 e a 2 - 9 9 0 e - 5 f 7 9 d 9 c 9 b 1 0 5 < / D A L i n k I D >  
         < L i n k T y p e > 0 < / L i n k T y p e >  
         < P a r a m e t e r s / >  
         < I n c l u d e A l l I t e m s > f a l s e < / I n c l u d e A l l I t e m s >  
         < A c t i v e > t r u e < / A c t i v e >  
         < P r o t e c t e d L i n k > f a l s e < / P r o t e c t e d L i n k >  
         < N a m e > 2 8 1 0 1   T B   @   3 1 . 1 2 . 2 0 2 1   3 1 3 c 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 3 1 3 c < / A c c o u n t N u m b e r >  
         < R o u n d e d > f a l s e < / R o u n d e d >  
     < / T B L i n k >  
     < T B L i n k >  
         < V e r s i o n > 4 < / V e r s i o n >  
         < C o l u m n F i l t e r s / >  
         < D A L i n k I D > a 1 9 d 5 2 5 9 - f e 8 f - 4 b a 0 - 9 c 4 2 - 8 2 2 1 2 6 7 6 d c 2 f < / D A L i n k I D >  
         < L i n k T y p e > 0 < / L i n k T y p e >  
         < P a r a m e t e r s / >  
         < I n c l u d e A l l I t e m s > f a l s e < / I n c l u d e A l l I t e m s >  
         < A c t i v e > t r u e < / A c t i v e >  
         < P r o t e c t e d L i n k > f a l s e < / P r o t e c t e d L i n k >  
         < N a m e > 2 8 1 0 1   T B   @   3 1 . 1 2 . 2 0 2 1   3 1 3 d 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 3 1 3 d < / A c c o u n t N u m b e r >  
         < R o u n d e d > f a l s e < / R o u n d e d >  
     < / T B L i n k >  
     < T B L i n k >  
         < V e r s i o n > 4 < / V e r s i o n >  
         < C o l u m n F i l t e r s / >  
         < D A L i n k I D > d 6 3 d 3 3 b b - 2 9 9 6 - 4 a 6 b - b 9 8 a - 0 8 7 f 9 5 6 d 6 f a 7 < / D A L i n k I D >  
         < L i n k T y p e > 0 < / L i n k T y p e >  
         < P a r a m e t e r s / >  
         < I n c l u d e A l l I t e m s > f a l s e < / I n c l u d e A l l I t e m s >  
         < A c t i v e > t r u e < / A c t i v e >  
         < P r o t e c t e d L i n k > f a l s e < / P r o t e c t e d L i n k >  
         < N a m e > 2 8 1 0 1   T B   @   3 1 . 1 2 . 2 0 2 1   3 1 3 e 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 3 1 3 e < / A c c o u n t N u m b e r >  
         < R o u n d e d > f a l s e < / R o u n d e d >  
     < / T B L i n k >  
     < T B L i n k >  
         < V e r s i o n > 4 < / V e r s i o n >  
         < C o l u m n F i l t e r s / >  
         < D A L i n k I D > 5 8 c a d 5 5 b - 4 8 d 8 - 4 0 f 7 - a c a 1 - 9 e 0 d b 6 c 6 1 6 f 1 < / D A L i n k I D >  
         < L i n k T y p e > 0 < / L i n k T y p e >  
         < P a r a m e t e r s / >  
         < I n c l u d e A l l I t e m s > f a l s e < / I n c l u d e A l l I t e m s >  
         < A c t i v e > t r u e < / A c t i v e >  
         < P r o t e c t e d L i n k > f a l s e < / P r o t e c t e d L i n k >  
         < N a m e > 2 8 1 0 1   T B   @   3 1 . 1 2 . 2 0 2 1   3 1 3 f 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 3 1 3 f < / A c c o u n t N u m b e r >  
         < R o u n d e d > f a l s e < / R o u n d e d >  
     < / T B L i n k >  
     < T B L i n k >  
         < V e r s i o n > 4 < / V e r s i o n >  
         < C o l u m n F i l t e r s / >  
         < D A L i n k I D > 8 3 f 4 6 4 f 0 - e e 9 e - 4 c e 8 - 8 4 d e - 0 a 4 d 6 7 2 9 2 9 3 4 < / D A L i n k I D >  
         < L i n k T y p e > 0 < / L i n k T y p e >  
         < P a r a m e t e r s / >  
         < I n c l u d e A l l I t e m s > f a l s e < / I n c l u d e A l l I t e m s >  
         < A c t i v e > t r u e < / A c t i v e >  
         < P r o t e c t e d L i n k > f a l s e < / P r o t e c t e d L i n k >  
         < N a m e > 2 8 1 0 1   T B   @   3 1 . 1 2 . 2 0 2 1   3 1 4 a 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 3 1 4 a < / A c c o u n t N u m b e r >  
         < R o u n d e d > f a l s e < / R o u n d e d >  
     < / T B L i n k >  
     < T B L i n k >  
         < V e r s i o n > 4 < / V e r s i o n >  
         < C o l u m n F i l t e r s / >  
         < D A L i n k I D > f 1 4 e b 6 1 a - 0 d 7 3 - 4 4 f d - 8 4 0 e - 9 c e a 5 9 2 8 7 6 4 1 < / D A L i n k I D >  
         < L i n k T y p e > 0 < / L i n k T y p e >  
         < P a r a m e t e r s / >  
         < I n c l u d e A l l I t e m s > f a l s e < / I n c l u d e A l l I t e m s >  
         < A c t i v e > t r u e < / A c t i v e >  
         < P r o t e c t e d L i n k > f a l s e < / P r o t e c t e d L i n k >  
         < N a m e > 2 8 1 0 1   T B   @   3 1 . 1 2 . 2 0 2 1   3 1 4 b 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 3 1 4 b < / A c c o u n t N u m b e r >  
         < R o u n d e d > f a l s e < / R o u n d e d >  
     < / T B L i n k >  
     < T B L i n k >  
         < V e r s i o n > 4 < / V e r s i o n >  
         < C o l u m n F i l t e r s / >  
         < D A L i n k I D > 3 6 b f 3 b 7 5 - 6 3 9 5 - 4 5 a 8 - 9 f f 3 - 5 c 7 e e 9 0 2 b 4 7 d < / D A L i n k I D >  
         < L i n k T y p e > 0 < / L i n k T y p e >  
         < P a r a m e t e r s / >  
         < I n c l u d e A l l I t e m s > f a l s e < / I n c l u d e A l l I t e m s >  
         < A c t i v e > t r u e < / A c t i v e >  
         < P r o t e c t e d L i n k > f a l s e < / P r o t e c t e d L i n k >  
         < N a m e > 2 8 1 0 1   T B   @   3 1 . 1 2 . 2 0 2 1   3 1 4 c 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 3 1 4 c < / A c c o u n t N u m b e r >  
         < R o u n d e d > f a l s e < / R o u n d e d >  
     < / T B L i n k >  
     < T B L i n k >  
         < V e r s i o n > 4 < / V e r s i o n >  
         < C o l u m n F i l t e r s / >  
         < D A L i n k I D > 7 6 d 6 1 7 8 c - f e f c - 4 9 6 c - 9 7 1 3 - f 7 0 5 2 b c 1 9 b f 1 < / D A L i n k I D >  
         < L i n k T y p e > 0 < / L i n k T y p e >  
         < P a r a m e t e r s / >  
         < I n c l u d e A l l I t e m s > f a l s e < / I n c l u d e A l l I t e m s >  
         < A c t i v e > t r u e < / A c t i v e >  
         < P r o t e c t e d L i n k > f a l s e < / P r o t e c t e d L i n k >  
         < N a m e > 2 8 1 0 1   T B   @   3 1 . 1 2 . 2 0 2 1   3 1 4 d 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 3 1 4 d < / A c c o u n t N u m b e r >  
         < R o u n d e d > f a l s e < / R o u n d e d >  
     < / T B L i n k >  
     < T B L i n k >  
         < V e r s i o n > 4 < / V e r s i o n >  
         < C o l u m n F i l t e r s / >  
         < D A L i n k I D > 7 5 e e e a 7 d - 0 1 9 c - 4 a 4 f - 8 4 9 b - c c c c a 9 8 c 5 1 6 c < / D A L i n k I D >  
         < L i n k T y p e > 0 < / L i n k T y p e >  
         < P a r a m e t e r s / >  
         < I n c l u d e A l l I t e m s > f a l s e < / I n c l u d e A l l I t e m s >  
         < A c t i v e > t r u e < / A c t i v e >  
         < P r o t e c t e d L i n k > f a l s e < / P r o t e c t e d L i n k >  
         < N a m e > 2 8 1 0 1   T B   @   3 1 . 1 2 . 2 0 2 1   3 1 4 e 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 3 1 4 e < / A c c o u n t N u m b e r >  
         < R o u n d e d > f a l s e < / R o u n d e d >  
     < / T B L i n k >  
     < T B L i n k >  
         < V e r s i o n > 4 < / V e r s i o n >  
         < C o l u m n F i l t e r s / >  
         < D A L i n k I D > 6 d 3 8 7 1 1 4 - 6 0 0 7 - 4 c 3 0 - 9 4 9 f - b d c 7 a b 2 f 4 2 c 9 < / D A L i n k I D >  
         < L i n k T y p e > 0 < / L i n k T y p e >  
         < P a r a m e t e r s / >  
         < I n c l u d e A l l I t e m s > f a l s e < / I n c l u d e A l l I t e m s >  
         < A c t i v e > t r u e < / A c t i v e >  
         < P r o t e c t e d L i n k > f a l s e < / P r o t e c t e d L i n k >  
         < N a m e > 2 8 1 0 1   T B   @   3 1 . 1 2 . 2 0 2 1   3 1 4 f 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 3 1 4 f < / A c c o u n t N u m b e r >  
         < R o u n d e d > f a l s e < / R o u n d e d >  
     < / T B L i n k >  
     < T B L i n k >  
         < V e r s i o n > 4 < / V e r s i o n >  
         < C o l u m n F i l t e r s / >  
         < D A L i n k I D > d 9 2 6 1 4 6 8 - f 7 d b - 4 5 2 2 - 8 8 f f - b 1 8 e e 7 6 5 a 0 6 5 < / D A L i n k I D >  
         < L i n k T y p e > 0 < / L i n k T y p e >  
         < P a r a m e t e r s / >  
         < I n c l u d e A l l I t e m s > f a l s e < / I n c l u d e A l l I t e m s >  
         < A c t i v e > t r u e < / A c t i v e >  
         < P r o t e c t e d L i n k > f a l s e < / P r o t e c t e d L i n k >  
         < N a m e > 2 8 1 0 1   T B   @   3 1 . 1 2 . 2 0 2 1   3 1 4 g 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 1 0 5 1 0 3 . 0 0 0 0 < / N u m e r i c V a l u e >  
         < V a l u e > 1 0 5 1 0 3 , 0 0 0 0 < / V a l u e >  
         < C h a r t T y p e > c t D e t a i l < / C h a r t T y p e >  
         < R e f e r e n c e > 2 8 1 0 1 < / R e f e r e n c e >  
         < T B D o c N a m e > T B   @   3 1 . 1 2 . 2 0 2 1 < / T B D o c N a m e >  
         < T B C h a r t N a m e > D e t a i l < / T B C h a r t N a m e >  
         < C o l u m n N a m e > P r i o r P e r i o d 2 B a l a n c e < / C o l u m n N a m e >  
         < U s e r F r i e n d l y C o l u m n N a m e > C B   @   3 1 . 1 2 . 2 0 2 0 < / U s e r F r i e n d l y C o l u m n N a m e >  
         < A c c o u n t N u m b e r > 3 1 4 g < / A c c o u n t N u m b e r >  
         < R o u n d e d > f a l s e < / R o u n d e d >  
     < / T B L i n k >  
     < T B L i n k >  
         < V e r s i o n > 4 < / V e r s i o n >  
         < C o l u m n F i l t e r s / >  
         < D A L i n k I D > 3 5 0 0 f 1 8 8 - 6 f d 9 - 4 b a 4 - b 2 7 3 - e 3 3 f d f f f 6 6 7 d < / D A L i n k I D >  
         < L i n k T y p e > 0 < / L i n k T y p e >  
         < P a r a m e t e r s / >  
         < I n c l u d e A l l I t e m s > f a l s e < / I n c l u d e A l l I t e m s >  
         < A c t i v e > t r u e < / A c t i v e >  
         < P r o t e c t e d L i n k > f a l s e < / P r o t e c t e d L i n k >  
         < N a m e > 2 8 1 0 1   T B   @   3 1 . 1 2 . 2 0 2 1   3 1 4 h 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 3 1 4 h < / A c c o u n t N u m b e r >  
         < R o u n d e d > f a l s e < / R o u n d e d >  
     < / T B L i n k >  
     < T B L i n k >  
         < V e r s i o n > 4 < / V e r s i o n >  
         < C o l u m n F i l t e r s / >  
         < D A L i n k I D > e 2 b c 2 5 a f - c 1 a 3 - 4 6 f 5 - b 1 6 3 - 3 3 b 2 1 3 7 2 1 8 b 4 < / D A L i n k I D >  
         < L i n k T y p e > 0 < / L i n k T y p e >  
         < P a r a m e t e r s / >  
         < I n c l u d e A l l I t e m s > f a l s e < / I n c l u d e A l l I t e m s >  
         < A c t i v e > t r u e < / A c t i v e >  
         < P r o t e c t e d L i n k > f a l s e < / P r o t e c t e d L i n k >  
         < N a m e > 2 8 1 0 1   T B   @   3 1 . 1 2 . 2 0 2 1   3 1 5 a 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 3 1 5 a < / A c c o u n t N u m b e r >  
         < R o u n d e d > f a l s e < / R o u n d e d >  
     < / T B L i n k >  
     < T B L i n k >  
         < V e r s i o n > 4 < / V e r s i o n >  
         < C o l u m n F i l t e r s / >  
         < D A L i n k I D > f b 2 c 3 8 b 8 - 9 2 e 8 - 4 c a b - 8 1 7 8 - e 2 6 d 9 9 c 8 0 e 2 4 < / D A L i n k I D >  
         < L i n k T y p e > 0 < / L i n k T y p e >  
         < P a r a m e t e r s / >  
         < I n c l u d e A l l I t e m s > f a l s e < / I n c l u d e A l l I t e m s >  
         < A c t i v e > t r u e < / A c t i v e >  
         < P r o t e c t e d L i n k > f a l s e < / P r o t e c t e d L i n k >  
         < N a m e > 2 8 1 0 1   T B   @   3 1 . 1 2 . 2 0 2 1   3 1 5 b 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 3 1 5 b < / A c c o u n t N u m b e r >  
         < R o u n d e d > f a l s e < / R o u n d e d >  
     < / T B L i n k >  
     < T B L i n k >  
         < V e r s i o n > 4 < / V e r s i o n >  
         < C o l u m n F i l t e r s / >  
         < D A L i n k I D > 0 e a a a e a 2 - 0 2 7 5 - 4 1 6 5 - 9 d 2 2 - e f a b d 3 9 4 6 9 2 0 < / D A L i n k I D >  
         < L i n k T y p e > 0 < / L i n k T y p e >  
         < P a r a m e t e r s / >  
         < I n c l u d e A l l I t e m s > f a l s e < / I n c l u d e A l l I t e m s >  
         < A c t i v e > t r u e < / A c t i v e >  
         < P r o t e c t e d L i n k > f a l s e < / P r o t e c t e d L i n k >  
         < N a m e > 2 8 1 0 1   T B   @   3 1 . 1 2 . 2 0 2 1   3 1 5 c 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 3 1 5 c < / A c c o u n t N u m b e r >  
         < R o u n d e d > f a l s e < / R o u n d e d >  
     < / T B L i n k >  
     < T B L i n k >  
         < V e r s i o n > 4 < / V e r s i o n >  
         < C o l u m n F i l t e r s / >  
         < D A L i n k I D > 9 9 8 a 1 f 9 5 - 6 3 9 9 - 4 5 4 e - 9 5 8 c - 9 b 2 6 1 8 6 3 3 0 d f < / D A L i n k I D >  
         < L i n k T y p e > 0 < / L i n k T y p e >  
         < P a r a m e t e r s / >  
         < I n c l u d e A l l I t e m s > f a l s e < / I n c l u d e A l l I t e m s >  
         < A c t i v e > t r u e < / A c t i v e >  
         < P r o t e c t e d L i n k > f a l s e < / P r o t e c t e d L i n k >  
         < N a m e > 2 8 1 0 1   T B   @   3 1 . 1 2 . 2 0 2 1   3 1 5 d 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 3 1 5 d < / A c c o u n t N u m b e r >  
         < R o u n d e d > f a l s e < / R o u n d e d >  
     < / T B L i n k >  
     < T B L i n k >  
         < V e r s i o n > 4 < / V e r s i o n >  
         < C o l u m n F i l t e r s / >  
         < D A L i n k I D > 7 7 d 5 d 0 e a - 3 b 8 5 - 4 4 6 2 - a f e 8 - 8 d 9 3 3 8 5 9 e 6 0 b < / D A L i n k I D >  
         < L i n k T y p e > 0 < / L i n k T y p e >  
         < P a r a m e t e r s / >  
         < I n c l u d e A l l I t e m s > f a l s e < / I n c l u d e A l l I t e m s >  
         < A c t i v e > t r u e < / A c t i v e >  
         < P r o t e c t e d L i n k > f a l s e < / P r o t e c t e d L i n k >  
         < N a m e > 2 8 1 0 1   T B   @   3 1 . 1 2 . 2 0 2 1   3 1 5 e 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 3 1 5 e < / A c c o u n t N u m b e r >  
         < R o u n d e d > f a l s e < / R o u n d e d >  
     < / T B L i n k >  
     < T B L i n k >  
         < V e r s i o n > 4 < / V e r s i o n >  
         < C o l u m n F i l t e r s / >  
         < D A L i n k I D > 0 b 4 f e 3 5 6 - 7 2 a 5 - 4 a f 8 - b 3 2 4 - 2 9 9 1 c c d 0 b 8 b 7 < / D A L i n k I D >  
         < L i n k T y p e > 0 < / L i n k T y p e >  
         < P a r a m e t e r s / >  
         < I n c l u d e A l l I t e m s > f a l s e < / I n c l u d e A l l I t e m s >  
         < A c t i v e > t r u e < / A c t i v e >  
         < P r o t e c t e d L i n k > f a l s e < / P r o t e c t e d L i n k >  
         < N a m e > 2 8 1 0 1   T B   @   3 1 . 1 2 . 2 0 2 1   3 1 5 f 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 3 1 5 f < / A c c o u n t N u m b e r >  
         < R o u n d e d > f a l s e < / R o u n d e d >  
     < / T B L i n k >  
     < T B L i n k >  
         < V e r s i o n > 4 < / V e r s i o n >  
         < C o l u m n F i l t e r s / >  
         < D A L i n k I D > f 6 9 d 7 9 b 7 - 7 6 0 5 - 4 7 6 2 - 9 f a f - e 5 3 0 f a 8 e a 9 7 e < / D A L i n k I D >  
         < L i n k T y p e > 0 < / L i n k T y p e >  
         < P a r a m e t e r s / >  
         < I n c l u d e A l l I t e m s > f a l s e < / I n c l u d e A l l I t e m s >  
         < A c t i v e > t r u e < / A c t i v e >  
         < P r o t e c t e d L i n k > f a l s e < / P r o t e c t e d L i n k >  
         < N a m e > 2 8 1 0 1   T B   @   3 1 . 1 2 . 2 0 2 1   3 1 6 a 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 3 1 6 a < / A c c o u n t N u m b e r >  
         < R o u n d e d > f a l s e < / R o u n d e d >  
     < / T B L i n k >  
     < T B L i n k >  
         < V e r s i o n > 4 < / V e r s i o n >  
         < C o l u m n F i l t e r s / >  
         < D A L i n k I D > 2 5 7 1 8 d 0 8 - 8 8 f 3 - 4 5 5 f - 9 5 0 3 - f 4 f 0 a d 5 7 8 5 0 6 < / D A L i n k I D >  
         < L i n k T y p e > 0 < / L i n k T y p e >  
         < P a r a m e t e r s / >  
         < I n c l u d e A l l I t e m s > f a l s e < / I n c l u d e A l l I t e m s >  
         < A c t i v e > t r u e < / A c t i v e >  
         < P r o t e c t e d L i n k > f a l s e < / P r o t e c t e d L i n k >  
         < N a m e > 2 8 1 0 1   T B   @   3 1 . 1 2 . 2 0 2 1   3 1 6 b 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 3 1 6 b < / A c c o u n t N u m b e r >  
         < R o u n d e d > f a l s e < / R o u n d e d >  
     < / T B L i n k >  
     < T B L i n k >  
         < V e r s i o n > 4 < / V e r s i o n >  
         < C o l u m n F i l t e r s / >  
         < D A L i n k I D > 0 b 0 f 3 2 c c - 7 5 2 c - 4 0 b f - b f b d - f f 5 f 1 2 8 5 3 a 3 1 < / D A L i n k I D >  
         < L i n k T y p e > 0 < / L i n k T y p e >  
         < P a r a m e t e r s / >  
         < I n c l u d e A l l I t e m s > f a l s e < / I n c l u d e A l l I t e m s >  
         < A c t i v e > t r u e < / A c t i v e >  
         < P r o t e c t e d L i n k > f a l s e < / P r o t e c t e d L i n k >  
         < N a m e > 2 8 1 0 1   T B   @   3 1 . 1 2 . 2 0 2 1   3 1 6 c 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 3 1 6 c < / A c c o u n t N u m b e r >  
         < R o u n d e d > f a l s e < / R o u n d e d >  
     < / T B L i n k >  
     < T B L i n k >  
         < V e r s i o n > 4 < / V e r s i o n >  
         < C o l u m n F i l t e r s / >  
         < D A L i n k I D > 0 c a 3 b 8 b 7 - f 3 e 8 - 4 9 f c - a 6 0 f - 5 8 5 2 8 e 5 7 8 d f 7 < / D A L i n k I D >  
         < L i n k T y p e > 0 < / L i n k T y p e >  
         < P a r a m e t e r s / >  
         < I n c l u d e A l l I t e m s > f a l s e < / I n c l u d e A l l I t e m s >  
         < A c t i v e > t r u e < / A c t i v e >  
         < P r o t e c t e d L i n k > f a l s e < / P r o t e c t e d L i n k >  
         < N a m e > 2 8 1 0 1   T B   @   3 1 . 1 2 . 2 0 2 1   3 1 6 d 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 3 1 6 d < / A c c o u n t N u m b e r >  
         < R o u n d e d > f a l s e < / R o u n d e d >  
     < / T B L i n k >  
     < T B L i n k >  
         < V e r s i o n > 4 < / V e r s i o n >  
         < C o l u m n F i l t e r s / >  
         < D A L i n k I D > e 8 f 6 8 d 3 0 - d 7 b 0 - 4 0 b 5 - 9 2 8 f - b d 0 0 9 c 6 2 4 7 9 b < / D A L i n k I D >  
         < L i n k T y p e > 0 < / L i n k T y p e >  
         < P a r a m e t e r s / >  
         < I n c l u d e A l l I t e m s > f a l s e < / I n c l u d e A l l I t e m s >  
         < A c t i v e > t r u e < / A c t i v e >  
         < P r o t e c t e d L i n k > f a l s e < / P r o t e c t e d L i n k >  
         < N a m e > 2 8 1 0 1   T B   @   3 1 . 1 2 . 2 0 2 1   3 2 1 a 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 3 2 1 a < / A c c o u n t N u m b e r >  
         < R o u n d e d > f a l s e < / R o u n d e d >  
     < / T B L i n k >  
     < T B L i n k >  
         < V e r s i o n > 4 < / V e r s i o n >  
         < C o l u m n F i l t e r s / >  
         < D A L i n k I D > d a 8 2 a 8 a 2 - 9 c d 8 - 4 b 4 8 - 8 b a 7 - 1 a c f 2 c f 0 c d 1 6 < / D A L i n k I D >  
         < L i n k T y p e > 0 < / L i n k T y p e >  
         < P a r a m e t e r s / >  
         < I n c l u d e A l l I t e m s > f a l s e < / I n c l u d e A l l I t e m s >  
         < A c t i v e > t r u e < / A c t i v e >  
         < P r o t e c t e d L i n k > f a l s e < / P r o t e c t e d L i n k >  
         < N a m e > 2 8 1 0 1   T B   @   3 1 . 1 2 . 2 0 2 1   3 2 1 b 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 3 2 1 b < / A c c o u n t N u m b e r >  
         < R o u n d e d > f a l s e < / R o u n d e d >  
     < / T B L i n k >  
     < T B L i n k >  
         < V e r s i o n > 4 < / V e r s i o n >  
         < C o l u m n F i l t e r s / >  
         < D A L i n k I D > 8 b d 0 7 3 2 9 - 5 b 9 4 - 4 8 7 3 - a b 0 3 - c 6 1 b f 1 4 b 7 b d 9 < / D A L i n k I D >  
         < L i n k T y p e > 0 < / L i n k T y p e >  
         < P a r a m e t e r s / >  
         < I n c l u d e A l l I t e m s > f a l s e < / I n c l u d e A l l I t e m s >  
         < A c t i v e > t r u e < / A c t i v e >  
         < P r o t e c t e d L i n k > f a l s e < / P r o t e c t e d L i n k >  
         < N a m e > 2 8 1 0 1   T B   @   3 1 . 1 2 . 2 0 2 1   3 2 1 c 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 3 2 1 c < / A c c o u n t N u m b e r >  
         < R o u n d e d > f a l s e < / R o u n d e d >  
     < / T B L i n k >  
     < T B L i n k >  
         < V e r s i o n > 4 < / V e r s i o n >  
         < C o l u m n F i l t e r s / >  
         < D A L i n k I D > 0 9 9 f f 1 5 d - d 1 0 b - 4 8 0 5 - a 2 f 9 - 6 b 3 7 8 3 8 7 6 4 c 2 < / D A L i n k I D >  
         < L i n k T y p e > 0 < / L i n k T y p e >  
         < P a r a m e t e r s / >  
         < I n c l u d e A l l I t e m s > f a l s e < / I n c l u d e A l l I t e m s >  
         < A c t i v e > t r u e < / A c t i v e >  
         < P r o t e c t e d L i n k > f a l s e < / P r o t e c t e d L i n k >  
         < N a m e > 2 8 1 0 1   T B   @   3 1 . 1 2 . 2 0 2 1   3 2 1 d 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 - 2 8 4 0 1 3 . 0 0 0 0 < / N u m e r i c V a l u e >  
         < V a l u e > - 2 8 4 0 1 3 , 0 0 0 0 < / V a l u e >  
         < C h a r t T y p e > c t D e t a i l < / C h a r t T y p e >  
         < R e f e r e n c e > 2 8 1 0 1 < / R e f e r e n c e >  
         < T B D o c N a m e > T B   @   3 1 . 1 2 . 2 0 2 1 < / T B D o c N a m e >  
         < T B C h a r t N a m e > D e t a i l < / T B C h a r t N a m e >  
         < C o l u m n N a m e > P r i o r P e r i o d 2 B a l a n c e < / C o l u m n N a m e >  
         < U s e r F r i e n d l y C o l u m n N a m e > C B   @   3 1 . 1 2 . 2 0 2 0 < / U s e r F r i e n d l y C o l u m n N a m e >  
         < A c c o u n t N u m b e r > 3 2 1 d < / A c c o u n t N u m b e r >  
         < R o u n d e d > f a l s e < / R o u n d e d >  
     < / T B L i n k >  
     < T B L i n k >  
         < V e r s i o n > 4 < / V e r s i o n >  
         < C o l u m n F i l t e r s / >  
         < D A L i n k I D > 0 0 8 7 d 0 b e - f c 7 a - 4 3 3 4 - b 8 a 0 - 5 2 d 9 d 7 a a b e 1 6 < / D A L i n k I D >  
         < L i n k T y p e > 0 < / L i n k T y p e >  
         < P a r a m e t e r s / >  
         < I n c l u d e A l l I t e m s > f a l s e < / I n c l u d e A l l I t e m s >  
         < A c t i v e > t r u e < / A c t i v e >  
         < P r o t e c t e d L i n k > f a l s e < / P r o t e c t e d L i n k >  
         < N a m e > 2 8 1 0 1   T B   @   3 1 . 1 2 . 2 0 2 1   3 2 1 e 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 3 2 1 e < / A c c o u n t N u m b e r >  
         < R o u n d e d > f a l s e < / R o u n d e d >  
     < / T B L i n k >  
     < T B L i n k >  
         < V e r s i o n > 4 < / V e r s i o n >  
         < C o l u m n F i l t e r s / >  
         < D A L i n k I D > 4 1 d 2 6 d 6 4 - 7 a 8 5 - 4 8 6 9 - a 7 4 7 - c b 4 b 0 5 0 a d 1 7 6 < / D A L i n k I D >  
         < L i n k T y p e > 0 < / L i n k T y p e >  
         < P a r a m e t e r s / >  
         < I n c l u d e A l l I t e m s > f a l s e < / I n c l u d e A l l I t e m s >  
         < A c t i v e > t r u e < / A c t i v e >  
         < P r o t e c t e d L i n k > f a l s e < / P r o t e c t e d L i n k >  
         < N a m e > 2 8 1 0 1   T B   @   3 1 . 1 2 . 2 0 2 1   3 2 1 f 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 - 4 7 3 1 0 2 8 . 0 0 0 0 < / N u m e r i c V a l u e >  
         < V a l u e > - 4 7 3 1 0 2 8 , 0 0 0 0 < / V a l u e >  
         < C h a r t T y p e > c t D e t a i l < / C h a r t T y p e >  
         < R e f e r e n c e > 2 8 1 0 1 < / R e f e r e n c e >  
         < T B D o c N a m e > T B   @   3 1 . 1 2 . 2 0 2 1 < / T B D o c N a m e >  
         < T B C h a r t N a m e > D e t a i l < / T B C h a r t N a m e >  
         < C o l u m n N a m e > P r i o r P e r i o d 2 B a l a n c e < / C o l u m n N a m e >  
         < U s e r F r i e n d l y C o l u m n N a m e > C B   @   3 1 . 1 2 . 2 0 2 0 < / U s e r F r i e n d l y C o l u m n N a m e >  
         < A c c o u n t N u m b e r > 3 2 1 f < / A c c o u n t N u m b e r >  
         < R o u n d e d > f a l s e < / R o u n d e d >  
     < / T B L i n k >  
     < T B L i n k >  
         < V e r s i o n > 4 < / V e r s i o n >  
         < C o l u m n F i l t e r s / >  
         < D A L i n k I D > 9 3 d 0 0 3 3 5 - 6 d 0 5 - 4 5 a 0 - 8 b e d - 7 3 6 4 1 f 1 a 9 e d 0 < / D A L i n k I D >  
         < L i n k T y p e > 0 < / L i n k T y p e >  
         < P a r a m e t e r s / >  
         < I n c l u d e A l l I t e m s > f a l s e < / I n c l u d e A l l I t e m s >  
         < A c t i v e > t r u e < / A c t i v e >  
         < P r o t e c t e d L i n k > f a l s e < / P r o t e c t e d L i n k >  
         < N a m e > 2 8 1 0 1   T B   @   3 1 . 1 2 . 2 0 2 1   3 2 2 a 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 3 2 2 a < / A c c o u n t N u m b e r >  
         < R o u n d e d > f a l s e < / R o u n d e d >  
     < / T B L i n k >  
     < T B L i n k >  
         < V e r s i o n > 4 < / V e r s i o n >  
         < C o l u m n F i l t e r s / >  
         < D A L i n k I D > 4 0 c b 4 d 7 f - b e c 6 - 4 d 8 3 - 8 b 9 a - 7 0 e 8 c f 0 2 2 c 2 c < / D A L i n k I D >  
         < L i n k T y p e > 0 < / L i n k T y p e >  
         < P a r a m e t e r s / >  
         < I n c l u d e A l l I t e m s > f a l s e < / I n c l u d e A l l I t e m s >  
         < A c t i v e > t r u e < / A c t i v e >  
         < P r o t e c t e d L i n k > f a l s e < / P r o t e c t e d L i n k >  
         < N a m e > 2 8 1 0 1   T B   @   3 1 . 1 2 . 2 0 2 1   3 2 2 b 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 3 2 2 b < / A c c o u n t N u m b e r >  
         < R o u n d e d > f a l s e < / R o u n d e d >  
     < / T B L i n k >  
     < T B L i n k >  
         < V e r s i o n > 4 < / V e r s i o n >  
         < C o l u m n F i l t e r s / >  
         < D A L i n k I D > 8 d b e 7 6 3 1 - d e 1 a - 4 3 e 0 - 9 2 b c - 6 a 6 9 3 a 5 e 4 1 a 2 < / D A L i n k I D >  
         < L i n k T y p e > 0 < / L i n k T y p e >  
         < P a r a m e t e r s / >  
         < I n c l u d e A l l I t e m s > f a l s e < / I n c l u d e A l l I t e m s >  
         < A c t i v e > t r u e < / A c t i v e >  
         < P r o t e c t e d L i n k > f a l s e < / P r o t e c t e d L i n k >  
         < N a m e > 2 8 1 0 1   T B   @   3 1 . 1 2 . 2 0 2 1   3 2 2 c 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 3 2 2 c < / A c c o u n t N u m b e r >  
         < R o u n d e d > f a l s e < / R o u n d e d >  
     < / T B L i n k >  
     < T B L i n k >  
         < V e r s i o n > 4 < / V e r s i o n >  
         < C o l u m n F i l t e r s / >  
         < D A L i n k I D > 5 8 9 0 e 8 a 1 - e 7 e 4 - 4 a 6 6 - 8 1 5 e - d 2 a 3 9 5 3 8 8 4 4 7 < / D A L i n k I D >  
         < L i n k T y p e > 0 < / L i n k T y p e >  
         < P a r a m e t e r s / >  
         < I n c l u d e A l l I t e m s > f a l s e < / I n c l u d e A l l I t e m s >  
         < A c t i v e > t r u e < / A c t i v e >  
         < P r o t e c t e d L i n k > f a l s e < / P r o t e c t e d L i n k >  
         < N a m e > 2 8 1 0 1   T B   @   3 1 . 1 2 . 2 0 2 1   3 2 3 a 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 - 1 3 5 4 7 6 . 0 0 0 0 < / N u m e r i c V a l u e >  
         < V a l u e > - 1 3 5 4 7 6 , 0 0 0 0 < / V a l u e >  
         < C h a r t T y p e > c t D e t a i l < / C h a r t T y p e >  
         < R e f e r e n c e > 2 8 1 0 1 < / R e f e r e n c e >  
         < T B D o c N a m e > T B   @   3 1 . 1 2 . 2 0 2 1 < / T B D o c N a m e >  
         < T B C h a r t N a m e > D e t a i l < / T B C h a r t N a m e >  
         < C o l u m n N a m e > P r i o r P e r i o d 2 B a l a n c e < / C o l u m n N a m e >  
         < U s e r F r i e n d l y C o l u m n N a m e > C B   @   3 1 . 1 2 . 2 0 2 0 < / U s e r F r i e n d l y C o l u m n N a m e >  
         < A c c o u n t N u m b e r > 3 2 3 a < / A c c o u n t N u m b e r >  
         < R o u n d e d > f a l s e < / R o u n d e d >  
     < / T B L i n k >  
     < T B L i n k >  
         < V e r s i o n > 4 < / V e r s i o n >  
         < C o l u m n F i l t e r s / >  
         < D A L i n k I D > 3 d f c 4 d 5 7 - 3 e 1 0 - 4 f 7 f - 9 2 f 7 - 6 7 4 0 b b d a 0 e d c < / D A L i n k I D >  
         < L i n k T y p e > 0 < / L i n k T y p e >  
         < P a r a m e t e r s / >  
         < I n c l u d e A l l I t e m s > f a l s e < / I n c l u d e A l l I t e m s >  
         < A c t i v e > t r u e < / A c t i v e >  
         < P r o t e c t e d L i n k > f a l s e < / P r o t e c t e d L i n k >  
         < N a m e > 2 8 1 0 1   T B   @   3 1 . 1 2 . 2 0 2 1   3 2 3 b 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 - 3 0 9 3 9 1 . 0 0 0 0 < / N u m e r i c V a l u e >  
         < V a l u e > - 3 0 9 3 9 1 , 0 0 0 0 < / V a l u e >  
         < C h a r t T y p e > c t D e t a i l < / C h a r t T y p e >  
         < R e f e r e n c e > 2 8 1 0 1 < / R e f e r e n c e >  
         < T B D o c N a m e > T B   @   3 1 . 1 2 . 2 0 2 1 < / T B D o c N a m e >  
         < T B C h a r t N a m e > D e t a i l < / T B C h a r t N a m e >  
         < C o l u m n N a m e > P r i o r P e r i o d 2 B a l a n c e < / C o l u m n N a m e >  
         < U s e r F r i e n d l y C o l u m n N a m e > C B   @   3 1 . 1 2 . 2 0 2 0 < / U s e r F r i e n d l y C o l u m n N a m e >  
         < A c c o u n t N u m b e r > 3 2 3 b < / A c c o u n t N u m b e r >  
         < R o u n d e d > f a l s e < / R o u n d e d >  
     < / T B L i n k >  
     < T B L i n k >  
         < V e r s i o n > 4 < / V e r s i o n >  
         < C o l u m n F i l t e r s / >  
         < D A L i n k I D > 7 e f 2 b a 9 b - 7 3 f b - 4 8 6 d - 9 3 c 4 - d f 1 1 e 3 0 3 c c f f < / D A L i n k I D >  
         < L i n k T y p e > 0 < / L i n k T y p e >  
         < P a r a m e t e r s / >  
         < I n c l u d e A l l I t e m s > f a l s e < / I n c l u d e A l l I t e m s >  
         < A c t i v e > t r u e < / A c t i v e >  
         < P r o t e c t e d L i n k > f a l s e < / P r o t e c t e d L i n k >  
         < N a m e > 2 8 1 0 1   T B   @   3 1 . 1 2 . 2 0 2 1   3 2 4 a 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 3 2 4 a < / A c c o u n t N u m b e r >  
         < R o u n d e d > f a l s e < / R o u n d e d >  
     < / T B L i n k >  
     < T B L i n k >  
         < V e r s i o n > 4 < / V e r s i o n >  
         < C o l u m n F i l t e r s / >  
         < D A L i n k I D > d 2 4 c 1 4 d 9 - 3 3 d 7 - 4 8 7 6 - 8 a b 9 - 9 5 e b 6 1 b 7 c e a 4 < / D A L i n k I D >  
         < L i n k T y p e > 0 < / L i n k T y p e >  
         < P a r a m e t e r s / >  
         < I n c l u d e A l l I t e m s > f a l s e < / I n c l u d e A l l I t e m s >  
         < A c t i v e > t r u e < / A c t i v e >  
         < P r o t e c t e d L i n k > f a l s e < / P r o t e c t e d L i n k >  
         < N a m e > 2 8 1 0 1   T B   @   3 1 . 1 2 . 2 0 2 1   3 2 4 b 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 3 2 4 b < / A c c o u n t N u m b e r >  
         < R o u n d e d > f a l s e < / R o u n d e d >  
     < / T B L i n k >  
     < T B L i n k >  
         < V e r s i o n > 4 < / V e r s i o n >  
         < C o l u m n F i l t e r s / >  
         < D A L i n k I D > 4 9 9 9 4 3 c 3 - 3 4 c d - 4 5 7 3 - 9 3 c 8 - f 5 d 4 c c 4 a a 3 5 8 < / D A L i n k I D >  
         < L i n k T y p e > 0 < / L i n k T y p e >  
         < P a r a m e t e r s / >  
         < I n c l u d e A l l I t e m s > f a l s e < / I n c l u d e A l l I t e m s >  
         < A c t i v e > t r u e < / A c t i v e >  
         < P r o t e c t e d L i n k > f a l s e < / P r o t e c t e d L i n k >  
         < N a m e > 2 8 1 0 1   T B   @   3 1 . 1 2 . 2 0 2 1   3 2 4 c 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 3 2 4 c < / A c c o u n t N u m b e r >  
         < R o u n d e d > f a l s e < / R o u n d e d >  
     < / T B L i n k >  
     < T B L i n k >  
         < V e r s i o n > 4 < / V e r s i o n >  
         < C o l u m n F i l t e r s / >  
         < D A L i n k I D > d e b 1 8 3 0 4 - 8 8 4 7 - 4 0 e 7 - a 2 d 6 - 0 5 6 6 e a 7 7 4 0 6 4 < / D A L i n k I D >  
         < L i n k T y p e > 0 < / L i n k T y p e >  
         < P a r a m e t e r s / >  
         < I n c l u d e A l l I t e m s > f a l s e < / I n c l u d e A l l I t e m s >  
         < A c t i v e > t r u e < / A c t i v e >  
         < P r o t e c t e d L i n k > f a l s e < / P r o t e c t e d L i n k >  
         < N a m e > 2 8 1 0 1   T B   @   3 1 . 1 2 . 2 0 2 1   3 2 5 a 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 3 2 5 a < / A c c o u n t N u m b e r >  
         < R o u n d e d > f a l s e < / R o u n d e d >  
     < / T B L i n k >  
     < T B L i n k >  
         < V e r s i o n > 4 < / V e r s i o n >  
         < C o l u m n F i l t e r s / >  
         < D A L i n k I D > f 0 0 4 7 2 c e - e 8 b 1 - 4 6 1 d - 9 7 2 c - 4 2 5 d 3 3 6 6 6 d e 9 < / D A L i n k I D >  
         < L i n k T y p e > 0 < / L i n k T y p e >  
         < P a r a m e t e r s / >  
         < I n c l u d e A l l I t e m s > f a l s e < / I n c l u d e A l l I t e m s >  
         < A c t i v e > t r u e < / A c t i v e >  
         < P r o t e c t e d L i n k > f a l s e < / P r o t e c t e d L i n k >  
         < N a m e > 2 8 1 0 1   T B   @   3 1 . 1 2 . 2 0 2 1   3 2 5 b 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 3 2 5 b < / A c c o u n t N u m b e r >  
         < R o u n d e d > f a l s e < / R o u n d e d >  
     < / T B L i n k >  
     < T B L i n k >  
         < V e r s i o n > 4 < / V e r s i o n >  
         < C o l u m n F i l t e r s / >  
         < D A L i n k I D > b 3 0 2 8 3 7 d - b c c f - 4 d b 5 - a 6 5 7 - 5 0 b c 8 1 6 7 3 b 5 f < / D A L i n k I D >  
         < L i n k T y p e > 0 < / L i n k T y p e >  
         < P a r a m e t e r s / >  
         < I n c l u d e A l l I t e m s > f a l s e < / I n c l u d e A l l I t e m s >  
         < A c t i v e > t r u e < / A c t i v e >  
         < P r o t e c t e d L i n k > f a l s e < / P r o t e c t e d L i n k >  
         < N a m e > 2 8 1 0 1   T B   @   3 1 . 1 2 . 2 0 2 1   3 2 5 c 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 3 2 5 c < / A c c o u n t N u m b e r >  
         < R o u n d e d > f a l s e < / R o u n d e d >  
     < / T B L i n k >  
     < T B L i n k >  
         < V e r s i o n > 4 < / V e r s i o n >  
         < C o l u m n F i l t e r s / >  
         < D A L i n k I D > 2 e d 9 f f 4 7 - d 3 a 8 - 4 8 7 1 - 9 5 2 c - 1 8 9 5 e e 3 0 b 1 a d < / D A L i n k I D >  
         < L i n k T y p e > 0 < / L i n k T y p e >  
         < P a r a m e t e r s / >  
         < I n c l u d e A l l I t e m s > f a l s e < / I n c l u d e A l l I t e m s >  
         < A c t i v e > t r u e < / A c t i v e >  
         < P r o t e c t e d L i n k > f a l s e < / P r o t e c t e d L i n k >  
         < N a m e > 2 8 1 0 1   T B   @   3 1 . 1 2 . 2 0 2 1   3 2 6 a 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 3 2 6 a < / A c c o u n t N u m b e r >  
         < R o u n d e d > f a l s e < / R o u n d e d >  
     < / T B L i n k >  
     < T B L i n k >  
         < V e r s i o n > 4 < / V e r s i o n >  
         < C o l u m n F i l t e r s / >  
         < D A L i n k I D > a c a 7 3 0 1 a - c 9 0 c - 4 4 d a - 9 c 8 0 - a 7 3 b 8 1 8 8 9 3 2 0 < / D A L i n k I D >  
         < L i n k T y p e > 0 < / L i n k T y p e >  
         < P a r a m e t e r s / >  
         < I n c l u d e A l l I t e m s > f a l s e < / I n c l u d e A l l I t e m s >  
         < A c t i v e > t r u e < / A c t i v e >  
         < P r o t e c t e d L i n k > f a l s e < / P r o t e c t e d L i n k >  
         < N a m e > 2 8 1 0 1   T B   @   3 1 . 1 2 . 2 0 2 1   3 2 6 b 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 3 2 6 b < / A c c o u n t N u m b e r >  
         < R o u n d e d > f a l s e < / R o u n d e d >  
     < / T B L i n k >  
     < T B L i n k >  
         < V e r s i o n > 4 < / V e r s i o n >  
         < C o l u m n F i l t e r s / >  
         < D A L i n k I D > 4 f f 0 8 0 2 2 - d 9 d 4 - 4 e 5 3 - 8 5 0 c - 8 6 3 9 d f e f 7 4 8 b < / D A L i n k I D >  
         < L i n k T y p e > 0 < / L i n k T y p e >  
         < P a r a m e t e r s / >  
         < I n c l u d e A l l I t e m s > f a l s e < / I n c l u d e A l l I t e m s >  
         < A c t i v e > t r u e < / A c t i v e >  
         < P r o t e c t e d L i n k > f a l s e < / P r o t e c t e d L i n k >  
         < N a m e > 2 8 1 0 1   T B   @   3 1 . 1 2 . 2 0 2 1   3 2 6 c 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 - 2 2 8 6 3 . 0 0 0 0 < / N u m e r i c V a l u e >  
         < V a l u e > - 2 2 8 6 3 , 0 0 0 0 < / V a l u e >  
         < C h a r t T y p e > c t D e t a i l < / C h a r t T y p e >  
         < R e f e r e n c e > 2 8 1 0 1 < / R e f e r e n c e >  
         < T B D o c N a m e > T B   @   3 1 . 1 2 . 2 0 2 1 < / T B D o c N a m e >  
         < T B C h a r t N a m e > D e t a i l < / T B C h a r t N a m e >  
         < C o l u m n N a m e > P r i o r P e r i o d 2 B a l a n c e < / C o l u m n N a m e >  
         < U s e r F r i e n d l y C o l u m n N a m e > C B   @   3 1 . 1 2 . 2 0 2 0 < / U s e r F r i e n d l y C o l u m n N a m e >  
         < A c c o u n t N u m b e r > 3 2 6 c < / A c c o u n t N u m b e r >  
         < R o u n d e d > f a l s e < / R o u n d e d >  
     < / T B L i n k >  
     < T B L i n k >  
         < V e r s i o n > 4 < / V e r s i o n >  
         < C o l u m n F i l t e r s / >  
         < D A L i n k I D > 2 4 b 4 f 5 f f - 3 5 4 c - 4 e b 9 - a 2 e 7 - 7 a 7 e 7 2 4 5 9 1 2 f < / D A L i n k I D >  
         < L i n k T y p e > 0 < / L i n k T y p e >  
         < P a r a m e t e r s / >  
         < I n c l u d e A l l I t e m s > f a l s e < / I n c l u d e A l l I t e m s >  
         < A c t i v e > t r u e < / A c t i v e >  
         < P r o t e c t e d L i n k > f a l s e < / P r o t e c t e d L i n k >  
         < N a m e > 2 8 1 0 1   T B   @   3 1 . 1 2 . 2 0 2 1   3 3 1 x 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 - 1 9 8 5 8 1 . 0 0 0 0 < / N u m e r i c V a l u e >  
         < V a l u e > - 1 9 8 5 8 1 , 0 0 0 0 < / V a l u e >  
         < C h a r t T y p e > c t D e t a i l < / C h a r t T y p e >  
         < R e f e r e n c e > 2 8 1 0 1 < / R e f e r e n c e >  
         < T B D o c N a m e > T B   @   3 1 . 1 2 . 2 0 2 1 < / T B D o c N a m e >  
         < T B C h a r t N a m e > D e t a i l < / T B C h a r t N a m e >  
         < C o l u m n N a m e > P r i o r P e r i o d 2 B a l a n c e < / C o l u m n N a m e >  
         < U s e r F r i e n d l y C o l u m n N a m e > C B   @   3 1 . 1 2 . 2 0 2 0 < / U s e r F r i e n d l y C o l u m n N a m e >  
         < A c c o u n t N u m b e r > 3 3 1 x < / A c c o u n t N u m b e r >  
         < R o u n d e d > f a l s e < / R o u n d e d >  
     < / T B L i n k >  
     < T B L i n k >  
         < V e r s i o n > 4 < / V e r s i o n >  
         < C o l u m n F i l t e r s / >  
         < D A L i n k I D > 5 e 8 9 4 b 6 7 - 2 e 0 3 - 4 9 0 2 - a 7 3 4 - 0 8 a e 0 6 a 6 8 f 5 d < / D A L i n k I D >  
         < L i n k T y p e > 0 < / L i n k T y p e >  
         < P a r a m e t e r s / >  
         < I n c l u d e A l l I t e m s > f a l s e < / I n c l u d e A l l I t e m s >  
         < A c t i v e > t r u e < / A c t i v e >  
         < P r o t e c t e d L i n k > f a l s e < / P r o t e c t e d L i n k >  
         < N a m e > 2 8 1 0 1   T B   @   3 1 . 1 2 . 2 0 2 1   3 3 3 x 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 - 5 9 9 . 0 0 0 0 < / N u m e r i c V a l u e >  
         < V a l u e > - 5 9 9 , 0 0 0 0 < / V a l u e >  
         < C h a r t T y p e > c t D e t a i l < / C h a r t T y p e >  
         < R e f e r e n c e > 2 8 1 0 1 < / R e f e r e n c e >  
         < T B D o c N a m e > T B   @   3 1 . 1 2 . 2 0 2 1 < / T B D o c N a m e >  
         < T B C h a r t N a m e > D e t a i l < / T B C h a r t N a m e >  
         < C o l u m n N a m e > P r i o r P e r i o d 2 B a l a n c e < / C o l u m n N a m e >  
         < U s e r F r i e n d l y C o l u m n N a m e > C B   @   3 1 . 1 2 . 2 0 2 0 < / U s e r F r i e n d l y C o l u m n N a m e >  
         < A c c o u n t N u m b e r > 3 3 3 x < / A c c o u n t N u m b e r >  
         < R o u n d e d > f a l s e < / R o u n d e d >  
     < / T B L i n k >  
     < T B L i n k >  
         < V e r s i o n > 4 < / V e r s i o n >  
         < C o l u m n F i l t e r s / >  
         < D A L i n k I D > 1 7 f 3 c 5 f f - 7 6 9 0 - 4 9 5 5 - b 4 4 4 - 0 d 3 3 e e 0 e 2 b a c < / D A L i n k I D >  
         < L i n k T y p e > 0 < / L i n k T y p e >  
         < P a r a m e t e r s / >  
         < I n c l u d e A l l I t e m s > f a l s e < / I n c l u d e A l l I t e m s >  
         < A c t i v e > t r u e < / A c t i v e >  
         < P r o t e c t e d L i n k > f a l s e < / P r o t e c t e d L i n k >  
         < N a m e > 2 8 1 0 1   T B   @   3 1 . 1 2 . 2 0 2 1   3 3 5 a 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 3 3 5 a < / A c c o u n t N u m b e r >  
         < R o u n d e d > f a l s e < / R o u n d e d >  
     < / T B L i n k >  
     < T B L i n k >  
         < V e r s i o n > 4 < / V e r s i o n >  
         < C o l u m n F i l t e r s / >  
         < D A L i n k I D > c 1 e 4 e 2 7 2 - f a 5 9 - 4 5 4 3 - b 8 6 f - d f 1 6 3 e 0 f 6 5 1 e < / D A L i n k I D >  
         < L i n k T y p e > 0 < / L i n k T y p e >  
         < P a r a m e t e r s / >  
         < I n c l u d e A l l I t e m s > f a l s e < / I n c l u d e A l l I t e m s >  
         < A c t i v e > t r u e < / A c t i v e >  
         < P r o t e c t e d L i n k > f a l s e < / P r o t e c t e d L i n k >  
         < N a m e > 2 8 1 0 1   T B   @   3 1 . 1 2 . 2 0 2 1   3 3 5 b 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 3 3 5 b < / A c c o u n t N u m b e r >  
         < R o u n d e d > f a l s e < / R o u n d e d >  
     < / T B L i n k >  
     < T B L i n k >  
         < V e r s i o n > 4 < / V e r s i o n >  
         < C o l u m n F i l t e r s / >  
         < D A L i n k I D > 5 0 8 3 0 8 0 d - 8 e e 2 - 4 2 5 e - b 2 c 2 - 9 5 f f d c c e 5 e b 3 < / D A L i n k I D >  
         < L i n k T y p e > 0 < / L i n k T y p e >  
         < P a r a m e t e r s / >  
         < I n c l u d e A l l I t e m s > f a l s e < / I n c l u d e A l l I t e m s >  
         < A c t i v e > t r u e < / A c t i v e >  
         < P r o t e c t e d L i n k > f a l s e < / P r o t e c t e d L i n k >  
         < N a m e > 2 8 1 0 1   T B   @   3 1 . 1 2 . 2 0 2 1   3 3 6 a 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 3 3 6 a < / A c c o u n t N u m b e r >  
         < R o u n d e d > f a l s e < / R o u n d e d >  
     < / T B L i n k >  
     < T B L i n k >  
         < V e r s i o n > 4 < / V e r s i o n >  
         < C o l u m n F i l t e r s / >  
         < D A L i n k I D > e c 1 5 a 9 3 b - 2 9 4 d - 4 0 c b - 8 2 9 b - 9 1 a 4 c 3 9 b 8 f c 1 < / D A L i n k I D >  
         < L i n k T y p e > 0 < / L i n k T y p e >  
         < P a r a m e t e r s / >  
         < I n c l u d e A l l I t e m s > f a l s e < / I n c l u d e A l l I t e m s >  
         < A c t i v e > t r u e < / A c t i v e >  
         < P r o t e c t e d L i n k > f a l s e < / P r o t e c t e d L i n k >  
         < N a m e > 2 8 1 0 1   T B   @   3 1 . 1 2 . 2 0 2 1   3 3 6 b 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 3 3 6 b < / A c c o u n t N u m b e r >  
         < R o u n d e d > f a l s e < / R o u n d e d >  
     < / T B L i n k >  
     < T B L i n k >  
         < V e r s i o n > 4 < / V e r s i o n >  
         < C o l u m n F i l t e r s / >  
         < D A L i n k I D > d c b f 9 e 4 a - b a 5 e - 4 0 5 f - 9 8 b 4 - 3 c 3 4 e 9 9 5 f 3 0 a < / D A L i n k I D >  
         < L i n k T y p e > 0 < / L i n k T y p e >  
         < P a r a m e t e r s / >  
         < I n c l u d e A l l I t e m s > f a l s e < / I n c l u d e A l l I t e m s >  
         < A c t i v e > t r u e < / A c t i v e >  
         < P r o t e c t e d L i n k > f a l s e < / P r o t e c t e d L i n k >  
         < N a m e > 2 8 1 0 1   T B   @   3 1 . 1 2 . 2 0 2 1   3 3 6 c 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 - 1 3 6 9 1 5 . 0 0 0 0 < / N u m e r i c V a l u e >  
         < V a l u e > - 1 3 6 9 1 5 , 0 0 0 0 < / V a l u e >  
         < C h a r t T y p e > c t D e t a i l < / C h a r t T y p e >  
         < R e f e r e n c e > 2 8 1 0 1 < / R e f e r e n c e >  
         < T B D o c N a m e > T B   @   3 1 . 1 2 . 2 0 2 1 < / T B D o c N a m e >  
         < T B C h a r t N a m e > D e t a i l < / T B C h a r t N a m e >  
         < C o l u m n N a m e > P r i o r P e r i o d 2 B a l a n c e < / C o l u m n N a m e >  
         < U s e r F r i e n d l y C o l u m n N a m e > C B   @   3 1 . 1 2 . 2 0 2 0 < / U s e r F r i e n d l y C o l u m n N a m e >  
         < A c c o u n t N u m b e r > 3 3 6 c < / A c c o u n t N u m b e r >  
         < R o u n d e d > f a l s e < / R o u n d e d >  
     < / T B L i n k >  
     < T B L i n k >  
         < V e r s i o n > 4 < / V e r s i o n >  
         < C o l u m n F i l t e r s / >  
         < D A L i n k I D > e b a 2 8 c a f - d 8 c 4 - 4 5 9 2 - a 6 f b - d b b 4 c c 0 e e 1 5 8 < / D A L i n k I D >  
         < L i n k T y p e > 0 < / L i n k T y p e >  
         < P a r a m e t e r s / >  
         < I n c l u d e A l l I t e m s > f a l s e < / I n c l u d e A l l I t e m s >  
         < A c t i v e > t r u e < / A c t i v e >  
         < P r o t e c t e d L i n k > f a l s e < / P r o t e c t e d L i n k >  
         < N a m e > 2 8 1 0 1   T B   @   3 1 . 1 2 . 2 0 2 1   3 3 6 d 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 3 3 6 d < / A c c o u n t N u m b e r >  
         < R o u n d e d > f a l s e < / R o u n d e d >  
     < / T B L i n k >  
     < T B L i n k >  
         < V e r s i o n > 4 < / V e r s i o n >  
         < C o l u m n F i l t e r s / >  
         < D A L i n k I D > 3 1 5 8 9 5 0 1 - f 0 9 7 - 4 8 2 8 - 8 2 a d - 1 1 f e 2 2 3 f d 0 c d < / D A L i n k I D >  
         < L i n k T y p e > 0 < / L i n k T y p e >  
         < P a r a m e t e r s / >  
         < I n c l u d e A l l I t e m s > f a l s e < / I n c l u d e A l l I t e m s >  
         < A c t i v e > t r u e < / A c t i v e >  
         < P r o t e c t e d L i n k > f a l s e < / P r o t e c t e d L i n k >  
         < N a m e > 2 8 1 0 1   T B   @   3 1 . 1 2 . 2 0 2 1   3 4 1 a 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 3 4 1 a < / A c c o u n t N u m b e r >  
         < R o u n d e d > f a l s e < / R o u n d e d >  
     < / T B L i n k >  
     < T B L i n k >  
         < V e r s i o n > 4 < / V e r s i o n >  
         < C o l u m n F i l t e r s / >  
         < D A L i n k I D > b 7 2 b a 1 5 d - 5 1 f d - 4 c 2 5 - 9 b e b - 6 5 0 4 4 e 7 f 4 0 6 f < / D A L i n k I D >  
         < L i n k T y p e > 0 < / L i n k T y p e >  
         < P a r a m e t e r s / >  
         < I n c l u d e A l l I t e m s > f a l s e < / I n c l u d e A l l I t e m s >  
         < A c t i v e > t r u e < / A c t i v e >  
         < P r o t e c t e d L i n k > f a l s e < / P r o t e c t e d L i n k >  
         < N a m e > 2 8 1 0 1   T B   @   3 1 . 1 2 . 2 0 2 1   3 4 1 b 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 3 4 1 b < / A c c o u n t N u m b e r >  
         < R o u n d e d > f a l s e < / R o u n d e d >  
     < / T B L i n k >  
     < T B L i n k >  
         < V e r s i o n > 4 < / V e r s i o n >  
         < C o l u m n F i l t e r s / >  
         < D A L i n k I D > d b f 6 6 3 7 1 - 1 f 5 a - 4 b 1 1 - 8 c b 8 - 7 7 d 2 3 7 8 d e 5 4 9 < / D A L i n k I D >  
         < L i n k T y p e > 0 < / L i n k T y p e >  
         < P a r a m e t e r s / >  
         < I n c l u d e A l l I t e m s > f a l s e < / I n c l u d e A l l I t e m s >  
         < A c t i v e > t r u e < / A c t i v e >  
         < P r o t e c t e d L i n k > f a l s e < / P r o t e c t e d L i n k >  
         < N a m e > 2 8 1 0 1   T B   @   3 1 . 1 2 . 2 0 2 1   3 4 2 a 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 - 3 7 6 3 5 . 0 0 0 0 < / N u m e r i c V a l u e >  
         < V a l u e > - 3 7 6 3 5 , 0 0 0 0 < / V a l u e >  
         < C h a r t T y p e > c t D e t a i l < / C h a r t T y p e >  
         < R e f e r e n c e > 2 8 1 0 1 < / R e f e r e n c e >  
         < T B D o c N a m e > T B   @   3 1 . 1 2 . 2 0 2 1 < / T B D o c N a m e >  
         < T B C h a r t N a m e > D e t a i l < / T B C h a r t N a m e >  
         < C o l u m n N a m e > P r i o r P e r i o d 2 B a l a n c e < / C o l u m n N a m e >  
         < U s e r F r i e n d l y C o l u m n N a m e > C B   @   3 1 . 1 2 . 2 0 2 0 < / U s e r F r i e n d l y C o l u m n N a m e >  
         < A c c o u n t N u m b e r > 3 4 2 a < / A c c o u n t N u m b e r >  
         < R o u n d e d > f a l s e < / R o u n d e d >  
     < / T B L i n k >  
     < T B L i n k >  
         < V e r s i o n > 4 < / V e r s i o n >  
         < C o l u m n F i l t e r s / >  
         < D A L i n k I D > 6 0 3 c 6 0 a 0 - f 4 e a - 4 a 8 d - 8 9 1 8 - 0 7 3 5 2 a 0 0 f 2 e d < / D A L i n k I D >  
         < L i n k T y p e > 0 < / L i n k T y p e >  
         < P a r a m e t e r s / >  
         < I n c l u d e A l l I t e m s > f a l s e < / I n c l u d e A l l I t e m s >  
         < A c t i v e > t r u e < / A c t i v e >  
         < P r o t e c t e d L i n k > f a l s e < / P r o t e c t e d L i n k >  
         < N a m e > 2 8 1 0 1   T B   @   3 1 . 1 2 . 2 0 2 1   3 4 2 b 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 3 4 2 b < / A c c o u n t N u m b e r >  
         < R o u n d e d > f a l s e < / R o u n d e d >  
     < / T B L i n k >  
     < T B L i n k >  
         < V e r s i o n > 4 < / V e r s i o n >  
         < C o l u m n F i l t e r s / >  
         < D A L i n k I D > 7 e e 0 8 6 6 9 - e 2 d 3 - 4 8 7 6 - 9 9 5 6 - 4 e 4 8 4 5 3 2 2 a 4 6 < / D A L i n k I D >  
         < L i n k T y p e > 0 < / L i n k T y p e >  
         < P a r a m e t e r s / >  
         < I n c l u d e A l l I t e m s > f a l s e < / I n c l u d e A l l I t e m s >  
         < A c t i v e > t r u e < / A c t i v e >  
         < P r o t e c t e d L i n k > f a l s e < / P r o t e c t e d L i n k >  
         < N a m e > 2 8 1 0 1   T B   @   3 1 . 1 2 . 2 0 2 1   3 4 3 a 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 3 4 3 a < / A c c o u n t N u m b e r >  
         < R o u n d e d > f a l s e < / R o u n d e d >  
     < / T B L i n k >  
     < T B L i n k >  
         < V e r s i o n > 4 < / V e r s i o n >  
         < C o l u m n F i l t e r s / >  
         < D A L i n k I D > 2 b 6 a 6 8 3 7 - 1 d 6 a - 4 e 7 6 - a 2 e 8 - f 3 0 6 f 6 0 b 2 5 3 2 < / D A L i n k I D >  
         < L i n k T y p e > 0 < / L i n k T y p e >  
         < P a r a m e t e r s / >  
         < I n c l u d e A l l I t e m s > f a l s e < / I n c l u d e A l l I t e m s >  
         < A c t i v e > t r u e < / A c t i v e >  
         < P r o t e c t e d L i n k > f a l s e < / P r o t e c t e d L i n k >  
         < N a m e > 2 8 1 0 1   T B   @   3 1 . 1 2 . 2 0 2 1   3 4 3 b 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 8 4 5 8 2 5 . 0 0 0 0 < / N u m e r i c V a l u e >  
         < V a l u e > 8 4 5 8 2 5 , 0 0 0 0 < / V a l u e >  
         < C h a r t T y p e > c t D e t a i l < / C h a r t T y p e >  
         < R e f e r e n c e > 2 8 1 0 1 < / R e f e r e n c e >  
         < T B D o c N a m e > T B   @   3 1 . 1 2 . 2 0 2 1 < / T B D o c N a m e >  
         < T B C h a r t N a m e > D e t a i l < / T B C h a r t N a m e >  
         < C o l u m n N a m e > P r i o r P e r i o d 2 B a l a n c e < / C o l u m n N a m e >  
         < U s e r F r i e n d l y C o l u m n N a m e > C B   @   3 1 . 1 2 . 2 0 2 0 < / U s e r F r i e n d l y C o l u m n N a m e >  
         < A c c o u n t N u m b e r > 3 4 3 b < / A c c o u n t N u m b e r >  
         < R o u n d e d > f a l s e < / R o u n d e d >  
     < / T B L i n k >  
     < T B L i n k >  
         < V e r s i o n > 4 < / V e r s i o n >  
         < C o l u m n F i l t e r s / >  
         < D A L i n k I D > 6 c 4 b 0 7 3 4 - 8 b 3 e - 4 1 c 8 - a d a 5 - 5 2 d 9 4 1 a 7 e b 4 e < / D A L i n k I D >  
         < L i n k T y p e > 0 < / L i n k T y p e >  
         < P a r a m e t e r s / >  
         < I n c l u d e A l l I t e m s > f a l s e < / I n c l u d e A l l I t e m s >  
         < A c t i v e > t r u e < / A c t i v e >  
         < P r o t e c t e d L i n k > f a l s e < / P r o t e c t e d L i n k >  
         < N a m e > 2 8 1 0 1   T B   @   3 1 . 1 2 . 2 0 2 1   3 4 5 a 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 3 4 5 a < / A c c o u n t N u m b e r >  
         < R o u n d e d > f a l s e < / R o u n d e d >  
     < / T B L i n k >  
     < T B L i n k >  
         < V e r s i o n > 4 < / V e r s i o n >  
         < C o l u m n F i l t e r s / >  
         < D A L i n k I D > 4 b c 0 c 9 2 3 - 9 e 9 f - 4 9 a 7 - 9 6 1 0 - 1 e d 7 6 6 8 f 7 2 6 c < / D A L i n k I D >  
         < L i n k T y p e > 0 < / L i n k T y p e >  
         < P a r a m e t e r s / >  
         < I n c l u d e A l l I t e m s > f a l s e < / I n c l u d e A l l I t e m s >  
         < A c t i v e > t r u e < / A c t i v e >  
         < P r o t e c t e d L i n k > f a l s e < / P r o t e c t e d L i n k >  
         < N a m e > 2 8 1 0 1   T B   @   3 1 . 1 2 . 2 0 2 1   3 4 5 b 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 3 4 5 b < / A c c o u n t N u m b e r >  
         < R o u n d e d > f a l s e < / R o u n d e d >  
     < / T B L i n k >  
     < T B L i n k >  
         < V e r s i o n > 4 < / V e r s i o n >  
         < C o l u m n F i l t e r s / >  
         < D A L i n k I D > c 8 1 1 b 7 5 b - 5 f 3 6 - 4 2 8 3 - a 2 f 4 - 5 e 2 5 3 9 7 b 4 5 7 f < / D A L i n k I D >  
         < L i n k T y p e > 0 < / L i n k T y p e >  
         < P a r a m e t e r s / >  
         < I n c l u d e A l l I t e m s > f a l s e < / I n c l u d e A l l I t e m s >  
         < A c t i v e > t r u e < / A c t i v e >  
         < P r o t e c t e d L i n k > f a l s e < / P r o t e c t e d L i n k >  
         < N a m e > 2 8 1 0 1   T B   @   3 1 . 1 2 . 2 0 2 1   3 4 6 a 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 3 4 6 a < / A c c o u n t N u m b e r >  
         < R o u n d e d > f a l s e < / R o u n d e d >  
     < / T B L i n k >  
     < T B L i n k >  
         < V e r s i o n > 4 < / V e r s i o n >  
         < C o l u m n F i l t e r s / >  
         < D A L i n k I D > f 0 b 3 e d b 6 - 2 9 1 9 - 4 5 b 4 - 8 1 8 9 - e f d 4 4 c 6 e b a 4 d < / D A L i n k I D >  
         < L i n k T y p e > 0 < / L i n k T y p e >  
         < P a r a m e t e r s / >  
         < I n c l u d e A l l I t e m s > f a l s e < / I n c l u d e A l l I t e m s >  
         < A c t i v e > t r u e < / A c t i v e >  
         < P r o t e c t e d L i n k > f a l s e < / P r o t e c t e d L i n k >  
         < N a m e > 2 8 1 0 1   T B   @   3 1 . 1 2 . 2 0 2 1   3 4 6 b 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 6 9 9 9 0 . 0 0 0 0 < / N u m e r i c V a l u e >  
         < V a l u e > 6 9 9 9 0 , 0 0 0 0 < / V a l u e >  
         < C h a r t T y p e > c t D e t a i l < / C h a r t T y p e >  
         < R e f e r e n c e > 2 8 1 0 1 < / R e f e r e n c e >  
         < T B D o c N a m e > T B   @   3 1 . 1 2 . 2 0 2 1 < / T B D o c N a m e >  
         < T B C h a r t N a m e > D e t a i l < / T B C h a r t N a m e >  
         < C o l u m n N a m e > P r i o r P e r i o d 2 B a l a n c e < / C o l u m n N a m e >  
         < U s e r F r i e n d l y C o l u m n N a m e > C B   @   3 1 . 1 2 . 2 0 2 0 < / U s e r F r i e n d l y C o l u m n N a m e >  
         < A c c o u n t N u m b e r > 3 4 6 b < / A c c o u n t N u m b e r >  
         < R o u n d e d > f a l s e < / R o u n d e d >  
     < / T B L i n k >  
     < T B L i n k >  
         < V e r s i o n > 4 < / V e r s i o n >  
         < C o l u m n F i l t e r s / >  
         < D A L i n k I D > e 8 7 9 0 1 a 9 - c 6 4 6 - 4 3 b f - 8 8 b d - e a d e d 5 5 4 c 2 1 6 < / D A L i n k I D >  
         < L i n k T y p e > 0 < / L i n k T y p e >  
         < P a r a m e t e r s / >  
         < I n c l u d e A l l I t e m s > f a l s e < / I n c l u d e A l l I t e m s >  
         < A c t i v e > t r u e < / A c t i v e >  
         < P r o t e c t e d L i n k > f a l s e < / P r o t e c t e d L i n k >  
         < N a m e > 2 8 1 0 1   T B   @   3 1 . 1 2 . 2 0 2 1   3 4 7 a 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 3 4 7 a < / A c c o u n t N u m b e r >  
         < R o u n d e d > f a l s e < / R o u n d e d >  
     < / T B L i n k >  
     < T B L i n k >  
         < V e r s i o n > 4 < / V e r s i o n >  
         < C o l u m n F i l t e r s / >  
         < D A L i n k I D > b 9 e 7 c c 4 8 - 3 d e 1 - 4 5 c f - 8 c 6 1 - 4 4 a 2 3 0 f 3 5 9 3 0 < / D A L i n k I D >  
         < L i n k T y p e > 0 < / L i n k T y p e >  
         < P a r a m e t e r s / >  
         < I n c l u d e A l l I t e m s > f a l s e < / I n c l u d e A l l I t e m s >  
         < A c t i v e > t r u e < / A c t i v e >  
         < P r o t e c t e d L i n k > f a l s e < / P r o t e c t e d L i n k >  
         < N a m e > 2 8 1 0 1   T B   @   3 1 . 1 2 . 2 0 2 1   3 4 7 b 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 3 4 7 b < / A c c o u n t N u m b e r >  
         < R o u n d e d > f a l s e < / R o u n d e d >  
     < / T B L i n k >  
     < T B L i n k >  
         < V e r s i o n > 4 < / V e r s i o n >  
         < C o l u m n F i l t e r s / >  
         < D A L i n k I D > 6 2 e 8 f 4 5 9 - d 9 8 a - 4 7 c d - 8 1 4 0 - 2 d d 7 1 d 8 6 6 8 a b < / D A L i n k I D >  
         < L i n k T y p e > 0 < / L i n k T y p e >  
         < P a r a m e t e r s / >  
         < I n c l u d e A l l I t e m s > f a l s e < / I n c l u d e A l l I t e m s >  
         < A c t i v e > t r u e < / A c t i v e >  
         < P r o t e c t e d L i n k > f a l s e < / P r o t e c t e d L i n k >  
         < N a m e > 2 8 1 0 1   T B   @   3 1 . 1 2 . 2 0 2 1   3 5 1 a 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 3 5 1 a < / A c c o u n t N u m b e r >  
         < R o u n d e d > f a l s e < / R o u n d e d >  
     < / T B L i n k >  
     < T B L i n k >  
         < V e r s i o n > 4 < / V e r s i o n >  
         < C o l u m n F i l t e r s / >  
         < D A L i n k I D > a c 0 3 2 a d 2 - b 8 d 2 - 4 d 5 7 - 8 0 b 2 - 1 9 d 5 f f d a 1 f c f < / D A L i n k I D >  
         < L i n k T y p e > 0 < / L i n k T y p e >  
         < P a r a m e t e r s / >  
         < I n c l u d e A l l I t e m s > f a l s e < / I n c l u d e A l l I t e m s >  
         < A c t i v e > t r u e < / A c t i v e >  
         < P r o t e c t e d L i n k > f a l s e < / P r o t e c t e d L i n k >  
         < N a m e > 2 8 1 0 1   T B   @   3 1 . 1 2 . 2 0 2 1   3 5 1 b 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 3 5 1 b < / A c c o u n t N u m b e r >  
         < R o u n d e d > f a l s e < / R o u n d e d >  
     < / T B L i n k >  
     < T B L i n k >  
         < V e r s i o n > 4 < / V e r s i o n >  
         < C o l u m n F i l t e r s / >  
         < D A L i n k I D > e c b 9 e 7 5 6 - c d 3 8 - 4 3 2 d - 8 a 3 4 - 0 6 4 4 6 4 1 2 9 6 a 6 < / D A L i n k I D >  
         < L i n k T y p e > 0 < / L i n k T y p e >  
         < P a r a m e t e r s / >  
         < I n c l u d e A l l I t e m s > f a l s e < / I n c l u d e A l l I t e m s >  
         < A c t i v e > t r u e < / A c t i v e >  
         < P r o t e c t e d L i n k > f a l s e < / P r o t e c t e d L i n k >  
         < N a m e > 2 8 1 0 1   T B   @   3 1 . 1 2 . 2 0 2 1   3 5 1 c 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 3 5 0 0 0 0 0 . 0 0 0 0 < / N u m e r i c V a l u e >  
         < V a l u e > 3 5 0 0 0 0 0 , 0 0 0 0 < / V a l u e >  
         < C h a r t T y p e > c t D e t a i l < / C h a r t T y p e >  
         < R e f e r e n c e > 2 8 1 0 1 < / R e f e r e n c e >  
         < T B D o c N a m e > T B   @   3 1 . 1 2 . 2 0 2 1 < / T B D o c N a m e >  
         < T B C h a r t N a m e > D e t a i l < / T B C h a r t N a m e >  
         < C o l u m n N a m e > P r i o r P e r i o d 2 B a l a n c e < / C o l u m n N a m e >  
         < U s e r F r i e n d l y C o l u m n N a m e > C B   @   3 1 . 1 2 . 2 0 2 0 < / U s e r F r i e n d l y C o l u m n N a m e >  
         < A c c o u n t N u m b e r > 3 5 1 c < / A c c o u n t N u m b e r >  
         < R o u n d e d > f a l s e < / R o u n d e d >  
     < / T B L i n k >  
     < T B L i n k >  
         < V e r s i o n > 4 < / V e r s i o n >  
         < C o l u m n F i l t e r s / >  
         < D A L i n k I D > 8 8 c f d 1 3 e - 9 6 1 e - 4 f 0 d - b a e 8 - f b e 5 1 d 6 9 2 c c 3 < / D A L i n k I D >  
         < L i n k T y p e > 0 < / L i n k T y p e >  
         < P a r a m e t e r s / >  
         < I n c l u d e A l l I t e m s > f a l s e < / I n c l u d e A l l I t e m s >  
         < A c t i v e > t r u e < / A c t i v e >  
         < P r o t e c t e d L i n k > f a l s e < / P r o t e c t e d L i n k >  
         < N a m e > 2 8 1 0 1   T B   @   3 1 . 1 2 . 2 0 2 1   3 5 1 d 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 3 5 1 d < / A c c o u n t N u m b e r >  
         < R o u n d e d > f a l s e < / R o u n d e d >  
     < / T B L i n k >  
     < T B L i n k >  
         < V e r s i o n > 4 < / V e r s i o n >  
         < C o l u m n F i l t e r s / >  
         < D A L i n k I D > b c 2 d 8 2 a 8 - 2 3 1 0 - 4 4 6 6 - a f 9 8 - f 4 8 c 2 a c 3 b 1 5 2 < / D A L i n k I D >  
         < L i n k T y p e > 0 < / L i n k T y p e >  
         < P a r a m e t e r s / >  
         < I n c l u d e A l l I t e m s > f a l s e < / I n c l u d e A l l I t e m s >  
         < A c t i v e > t r u e < / A c t i v e >  
         < P r o t e c t e d L i n k > f a l s e < / P r o t e c t e d L i n k >  
         < N a m e > 2 8 1 0 1   T B   @   3 1 . 1 2 . 2 0 2 1   3 5 3 x 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 3 5 3 x < / A c c o u n t N u m b e r >  
         < R o u n d e d > f a l s e < / R o u n d e d >  
     < / T B L i n k >  
     < T B L i n k >  
         < V e r s i o n > 4 < / V e r s i o n >  
         < C o l u m n F i l t e r s / >  
         < D A L i n k I D > 1 6 f 0 b 6 5 5 - 9 a d 0 - 4 7 0 6 - a e a 4 - 5 c 6 2 5 3 e 9 7 0 7 d < / D A L i n k I D >  
         < L i n k T y p e > 0 < / L i n k T y p e >  
         < P a r a m e t e r s / >  
         < I n c l u d e A l l I t e m s > f a l s e < / I n c l u d e A l l I t e m s >  
         < A c t i v e > t r u e < / A c t i v e >  
         < P r o t e c t e d L i n k > f a l s e < / P r o t e c t e d L i n k >  
         < N a m e > 2 8 1 0 1   T B   @   3 1 . 1 2 . 2 0 2 1   3 5 4 a 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 3 5 4 a < / A c c o u n t N u m b e r >  
         < R o u n d e d > f a l s e < / R o u n d e d >  
     < / T B L i n k >  
     < T B L i n k >  
         < V e r s i o n > 4 < / V e r s i o n >  
         < C o l u m n F i l t e r s / >  
         < D A L i n k I D > f 3 b a 6 4 f 1 - 9 3 3 8 - 4 1 4 d - 8 d 4 d - b a 9 4 5 7 d 2 7 7 4 f < / D A L i n k I D >  
         < L i n k T y p e > 0 < / L i n k T y p e >  
         < P a r a m e t e r s / >  
         < I n c l u d e A l l I t e m s > f a l s e < / I n c l u d e A l l I t e m s >  
         < A c t i v e > t r u e < / A c t i v e >  
         < P r o t e c t e d L i n k > f a l s e < / P r o t e c t e d L i n k >  
         < N a m e > 2 8 1 0 1   T B   @   3 1 . 1 2 . 2 0 2 1   3 5 4 b 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 3 5 4 b < / A c c o u n t N u m b e r >  
         < R o u n d e d > f a l s e < / R o u n d e d >  
     < / T B L i n k >  
     < T B L i n k >  
         < V e r s i o n > 4 < / V e r s i o n >  
         < C o l u m n F i l t e r s / >  
         < D A L i n k I D > 3 4 d d 9 9 5 7 - f a c 0 - 4 3 0 8 - 8 e 2 c - b 1 3 6 d 0 7 4 7 0 9 3 < / D A L i n k I D >  
         < L i n k T y p e > 0 < / L i n k T y p e >  
         < P a r a m e t e r s / >  
         < I n c l u d e A l l I t e m s > f a l s e < / I n c l u d e A l l I t e m s >  
         < A c t i v e > t r u e < / A c t i v e >  
         < P r o t e c t e d L i n k > f a l s e < / P r o t e c t e d L i n k >  
         < N a m e > 2 8 1 0 1   T B   @   3 1 . 1 2 . 2 0 2 1   3 5 5 a 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 3 5 5 a < / A c c o u n t N u m b e r >  
         < R o u n d e d > f a l s e < / R o u n d e d >  
     < / T B L i n k >  
     < T B L i n k >  
         < V e r s i o n > 4 < / V e r s i o n >  
         < C o l u m n F i l t e r s / >  
         < D A L i n k I D > 6 7 1 7 a 2 8 f - f 3 d 8 - 4 2 8 a - 9 4 8 a - 1 b 9 d f 3 4 1 7 1 a a < / D A L i n k I D >  
         < L i n k T y p e > 0 < / L i n k T y p e >  
         < P a r a m e t e r s / >  
         < I n c l u d e A l l I t e m s > f a l s e < / I n c l u d e A l l I t e m s >  
         < A c t i v e > t r u e < / A c t i v e >  
         < P r o t e c t e d L i n k > f a l s e < / P r o t e c t e d L i n k >  
         < N a m e > 2 8 1 0 1   T B   @   3 1 . 1 2 . 2 0 2 1   3 5 5 b 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 3 5 5 b < / A c c o u n t N u m b e r >  
         < R o u n d e d > f a l s e < / R o u n d e d >  
     < / T B L i n k >  
     < T B L i n k >  
         < V e r s i o n > 4 < / V e r s i o n >  
         < C o l u m n F i l t e r s / >  
         < D A L i n k I D > 2 e c 4 5 1 8 a - 5 6 9 f - 4 a e 1 - b f b a - 4 5 9 8 0 d e d 5 9 4 e < / D A L i n k I D >  
         < L i n k T y p e > 0 < / L i n k T y p e >  
         < P a r a m e t e r s / >  
         < I n c l u d e A l l I t e m s > f a l s e < / I n c l u d e A l l I t e m s >  
         < A c t i v e > t r u e < / A c t i v e >  
         < P r o t e c t e d L i n k > f a l s e < / P r o t e c t e d L i n k >  
         < N a m e > 2 8 1 0 1   T B   @   3 1 . 1 2 . 2 0 2 1   3 5 8 a 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 3 5 8 a < / A c c o u n t N u m b e r >  
         < R o u n d e d > f a l s e < / R o u n d e d >  
     < / T B L i n k >  
     < T B L i n k >  
         < V e r s i o n > 4 < / V e r s i o n >  
         < C o l u m n F i l t e r s / >  
         < D A L i n k I D > 3 5 f 9 e 9 8 e - 9 b 4 9 - 4 8 b d - 8 7 d 5 - 0 d a b c 2 9 5 5 6 0 c < / D A L i n k I D >  
         < L i n k T y p e > 0 < / L i n k T y p e >  
         < P a r a m e t e r s / >  
         < I n c l u d e A l l I t e m s > f a l s e < / I n c l u d e A l l I t e m s >  
         < A c t i v e > t r u e < / A c t i v e >  
         < P r o t e c t e d L i n k > f a l s e < / P r o t e c t e d L i n k >  
         < N a m e > 2 8 1 0 1   T B   @   3 1 . 1 2 . 2 0 2 1   3 5 8 b 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 3 5 8 b < / A c c o u n t N u m b e r >  
         < R o u n d e d > f a l s e < / R o u n d e d >  
     < / T B L i n k >  
     < T B L i n k >  
         < V e r s i o n > 4 < / V e r s i o n >  
         < C o l u m n F i l t e r s / >  
         < D A L i n k I D > 3 2 0 a 9 d 4 8 - 3 4 f a - 4 8 4 e - b 3 7 9 - d b b 6 b a 2 c 3 b e f < / D A L i n k I D >  
         < L i n k T y p e > 0 < / L i n k T y p e >  
         < P a r a m e t e r s / >  
         < I n c l u d e A l l I t e m s > f a l s e < / I n c l u d e A l l I t e m s >  
         < A c t i v e > t r u e < / A c t i v e >  
         < P r o t e c t e d L i n k > f a l s e < / P r o t e c t e d L i n k >  
         < N a m e > 2 8 1 0 1   T B   @   3 1 . 1 2 . 2 0 2 1   3 6 1 a 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 3 6 1 a < / A c c o u n t N u m b e r >  
         < R o u n d e d > f a l s e < / R o u n d e d >  
     < / T B L i n k >  
     < T B L i n k >  
         < V e r s i o n > 4 < / V e r s i o n >  
         < C o l u m n F i l t e r s / >  
         < D A L i n k I D > b 9 b 8 f 2 5 e - 8 a 8 b - 4 7 a 3 - b 9 3 0 - 9 f d c 2 c 2 1 e 6 3 b < / D A L i n k I D >  
         < L i n k T y p e > 0 < / L i n k T y p e >  
         < P a r a m e t e r s / >  
         < I n c l u d e A l l I t e m s > f a l s e < / I n c l u d e A l l I t e m s >  
         < A c t i v e > t r u e < / A c t i v e >  
         < P r o t e c t e d L i n k > f a l s e < / P r o t e c t e d L i n k >  
         < N a m e > 2 8 1 0 1   T B   @   3 1 . 1 2 . 2 0 2 1   3 6 1 b 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 3 6 1 b < / A c c o u n t N u m b e r >  
         < R o u n d e d > f a l s e < / R o u n d e d >  
     < / T B L i n k >  
     < T B L i n k >  
         < V e r s i o n > 4 < / V e r s i o n >  
         < C o l u m n F i l t e r s / >  
         < D A L i n k I D > 3 4 7 5 6 1 e 1 - 0 6 9 e - 4 0 3 6 - b 9 d 3 - 8 8 3 6 6 c 5 d 8 d 0 f < / D A L i n k I D >  
         < L i n k T y p e > 0 < / L i n k T y p e >  
         < P a r a m e t e r s / >  
         < I n c l u d e A l l I t e m s > f a l s e < / I n c l u d e A l l I t e m s >  
         < A c t i v e > t r u e < / A c t i v e >  
         < P r o t e c t e d L i n k > f a l s e < / P r o t e c t e d L i n k >  
         < N a m e > 2 8 1 0 1   T B   @   3 1 . 1 2 . 2 0 2 1   3 6 4 x 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 3 6 4 x < / A c c o u n t N u m b e r >  
         < R o u n d e d > f a l s e < / R o u n d e d >  
     < / T B L i n k >  
     < T B L i n k >  
         < V e r s i o n > 4 < / V e r s i o n >  
         < C o l u m n F i l t e r s / >  
         < D A L i n k I D > e e 9 b 9 7 9 0 - f c 1 5 - 4 b d 4 - 8 a 1 0 - 8 6 8 e 6 3 2 5 9 f 8 9 < / D A L i n k I D >  
         < L i n k T y p e > 0 < / L i n k T y p e >  
         < P a r a m e t e r s / >  
         < I n c l u d e A l l I t e m s > f a l s e < / I n c l u d e A l l I t e m s >  
         < A c t i v e > t r u e < / A c t i v e >  
         < P r o t e c t e d L i n k > f a l s e < / P r o t e c t e d L i n k >  
         < N a m e > 2 8 1 0 1   T B   @   3 1 . 1 2 . 2 0 2 1   3 6 5 x 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 3 6 5 x < / A c c o u n t N u m b e r >  
         < R o u n d e d > f a l s e < / R o u n d e d >  
     < / T B L i n k >  
     < T B L i n k >  
         < V e r s i o n > 4 < / V e r s i o n >  
         < C o l u m n F i l t e r s / >  
         < D A L i n k I D > d f a e 3 f 8 a - e 5 d 2 - 4 7 c c - b 3 4 e - 4 6 a d 0 8 3 d 6 d c 0 < / D A L i n k I D >  
         < L i n k T y p e > 0 < / L i n k T y p e >  
         < P a r a m e t e r s / >  
         < I n c l u d e A l l I t e m s > f a l s e < / I n c l u d e A l l I t e m s >  
         < A c t i v e > t r u e < / A c t i v e >  
         < P r o t e c t e d L i n k > f a l s e < / P r o t e c t e d L i n k >  
         < N a m e > 2 8 1 0 1   T B   @   3 1 . 1 2 . 2 0 2 1   3 6 6 x 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 3 6 6 x < / A c c o u n t N u m b e r >  
         < R o u n d e d > f a l s e < / R o u n d e d >  
     < / T B L i n k >  
     < T B L i n k >  
         < V e r s i o n > 4 < / V e r s i o n >  
         < C o l u m n F i l t e r s / >  
         < D A L i n k I D > 6 c b e c b c d - 1 3 3 a - 4 1 e 4 - 8 c 7 7 - 5 e f 5 6 9 2 b 9 4 e 0 < / D A L i n k I D >  
         < L i n k T y p e > 0 < / L i n k T y p e >  
         < P a r a m e t e r s / >  
         < I n c l u d e A l l I t e m s > f a l s e < / I n c l u d e A l l I t e m s >  
         < A c t i v e > t r u e < / A c t i v e >  
         < P r o t e c t e d L i n k > f a l s e < / P r o t e c t e d L i n k >  
         < N a m e > 2 8 1 0 1   T B   @   3 1 . 1 2 . 2 0 2 1   3 6 7 x 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 3 6 7 x < / A c c o u n t N u m b e r >  
         < R o u n d e d > f a l s e < / R o u n d e d >  
     < / T B L i n k >  
     < T B L i n k >  
         < V e r s i o n > 4 < / V e r s i o n >  
         < C o l u m n F i l t e r s / >  
         < D A L i n k I D > c 8 7 a f 9 a c - 3 f e 8 - 4 5 b 8 - b 9 5 8 - a 3 f a a 9 1 5 f d 2 8 < / D A L i n k I D >  
         < L i n k T y p e > 0 < / L i n k T y p e >  
         < P a r a m e t e r s / >  
         < I n c l u d e A l l I t e m s > f a l s e < / I n c l u d e A l l I t e m s >  
         < A c t i v e > t r u e < / A c t i v e >  
         < P r o t e c t e d L i n k > f a l s e < / P r o t e c t e d L i n k >  
         < N a m e > 2 8 1 0 1   T B   @   3 1 . 1 2 . 2 0 2 1   3 6 8 x 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 3 6 8 x < / A c c o u n t N u m b e r >  
         < R o u n d e d > f a l s e < / R o u n d e d >  
     < / T B L i n k >  
     < T B L i n k >  
         < V e r s i o n > 4 < / V e r s i o n >  
         < C o l u m n F i l t e r s / >  
         < D A L i n k I D > 0 1 2 2 d 8 c 2 - 8 3 6 f - 4 9 b 8 - 8 f 1 6 - 0 8 1 c 4 9 a 9 8 0 a 5 < / D A L i n k I D >  
         < L i n k T y p e > 0 < / L i n k T y p e >  
         < P a r a m e t e r s / >  
         < I n c l u d e A l l I t e m s > f a l s e < / I n c l u d e A l l I t e m s >  
         < A c t i v e > t r u e < / A c t i v e >  
         < P r o t e c t e d L i n k > f a l s e < / P r o t e c t e d L i n k >  
         < N a m e > 2 8 1 0 1   T B   @   3 1 . 1 2 . 2 0 2 1   3 7 1 a 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 3 7 1 a < / A c c o u n t N u m b e r >  
         < R o u n d e d > f a l s e < / R o u n d e d >  
     < / T B L i n k >  
     < T B L i n k >  
         < V e r s i o n > 4 < / V e r s i o n >  
         < C o l u m n F i l t e r s / >  
         < D A L i n k I D > c b 2 1 0 4 6 f - c 0 d d - 4 9 1 3 - 9 a a 7 - 3 b 9 7 7 9 9 4 a b a c < / D A L i n k I D >  
         < L i n k T y p e > 0 < / L i n k T y p e >  
         < P a r a m e t e r s / >  
         < I n c l u d e A l l I t e m s > f a l s e < / I n c l u d e A l l I t e m s >  
         < A c t i v e > t r u e < / A c t i v e >  
         < P r o t e c t e d L i n k > f a l s e < / P r o t e c t e d L i n k >  
         < N a m e > 2 8 1 0 1   T B   @   3 1 . 1 2 . 2 0 2 1   3 7 1 b 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 3 7 1 b < / A c c o u n t N u m b e r >  
         < R o u n d e d > f a l s e < / R o u n d e d >  
     < / T B L i n k >  
     < T B L i n k >  
         < V e r s i o n > 4 < / V e r s i o n >  
         < C o l u m n F i l t e r s / >  
         < D A L i n k I D > 4 d 8 d 7 7 4 d - 2 b c 6 - 4 5 4 8 - a 5 7 e - 7 d 3 1 8 d 9 8 7 9 7 1 < / D A L i n k I D >  
         < L i n k T y p e > 0 < / L i n k T y p e >  
         < P a r a m e t e r s / >  
         < I n c l u d e A l l I t e m s > f a l s e < / I n c l u d e A l l I t e m s >  
         < A c t i v e > t r u e < / A c t i v e >  
         < P r o t e c t e d L i n k > f a l s e < / P r o t e c t e d L i n k >  
         < N a m e > 2 8 1 0 1   T B   @   3 1 . 1 2 . 2 0 2 1   3 7 2 a 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 3 7 2 a < / A c c o u n t N u m b e r >  
         < R o u n d e d > f a l s e < / R o u n d e d >  
     < / T B L i n k >  
     < T B L i n k >  
         < V e r s i o n > 4 < / V e r s i o n >  
         < C o l u m n F i l t e r s / >  
         < D A L i n k I D > 2 e 2 d d 1 8 5 - a f 5 6 - 4 2 a 0 - a 4 b f - 9 6 a 5 c b 4 7 0 9 8 4 < / D A L i n k I D >  
         < L i n k T y p e > 0 < / L i n k T y p e >  
         < P a r a m e t e r s / >  
         < I n c l u d e A l l I t e m s > f a l s e < / I n c l u d e A l l I t e m s >  
         < A c t i v e > t r u e < / A c t i v e >  
         < P r o t e c t e d L i n k > f a l s e < / P r o t e c t e d L i n k >  
         < N a m e > 2 8 1 0 1   T B   @   3 1 . 1 2 . 2 0 2 1   3 7 2 b 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 3 7 2 b < / A c c o u n t N u m b e r >  
         < R o u n d e d > f a l s e < / R o u n d e d >  
     < / T B L i n k >  
     < T B L i n k >  
         < V e r s i o n > 4 < / V e r s i o n >  
         < C o l u m n F i l t e r s / >  
         < D A L i n k I D > a 2 3 4 5 d 5 9 - 9 5 0 d - 4 8 9 7 - 9 6 e 2 - e 7 0 4 4 3 0 6 8 7 9 0 < / D A L i n k I D >  
         < L i n k T y p e > 0 < / L i n k T y p e >  
         < P a r a m e t e r s / >  
         < I n c l u d e A l l I t e m s > f a l s e < / I n c l u d e A l l I t e m s >  
         < A c t i v e > t r u e < / A c t i v e >  
         < P r o t e c t e d L i n k > f a l s e < / P r o t e c t e d L i n k >  
         < N a m e > 2 8 1 0 1   T B   @   3 1 . 1 2 . 2 0 2 1   3 7 3 a 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 3 7 3 a < / A c c o u n t N u m b e r >  
         < R o u n d e d > f a l s e < / R o u n d e d >  
     < / T B L i n k >  
     < T B L i n k >  
         < V e r s i o n > 4 < / V e r s i o n >  
         < C o l u m n F i l t e r s / >  
         < D A L i n k I D > d 2 1 f c 4 5 0 - 0 5 7 d - 4 f a f - a 7 0 6 - 4 f 6 f 7 0 f f 5 6 8 9 < / D A L i n k I D >  
         < L i n k T y p e > 0 < / L i n k T y p e >  
         < P a r a m e t e r s / >  
         < I n c l u d e A l l I t e m s > f a l s e < / I n c l u d e A l l I t e m s >  
         < A c t i v e > t r u e < / A c t i v e >  
         < P r o t e c t e d L i n k > f a l s e < / P r o t e c t e d L i n k >  
         < N a m e > 2 8 1 0 1   T B   @   3 1 . 1 2 . 2 0 2 1   3 7 3 b 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 3 7 3 b < / A c c o u n t N u m b e r >  
         < R o u n d e d > f a l s e < / R o u n d e d >  
     < / T B L i n k >  
     < T B L i n k >  
         < V e r s i o n > 4 < / V e r s i o n >  
         < C o l u m n F i l t e r s / >  
         < D A L i n k I D > 4 9 4 a 2 7 8 7 - 6 8 0 0 - 4 8 7 0 - 9 1 3 d - 3 1 e 3 a 9 2 8 6 7 f c < / D A L i n k I D >  
         < L i n k T y p e > 0 < / L i n k T y p e >  
         < P a r a m e t e r s / >  
         < I n c l u d e A l l I t e m s > f a l s e < / I n c l u d e A l l I t e m s >  
         < A c t i v e > t r u e < / A c t i v e >  
         < P r o t e c t e d L i n k > f a l s e < / P r o t e c t e d L i n k >  
         < N a m e > 2 8 1 0 1   T B   @   3 1 . 1 2 . 2 0 2 1   3 7 3 c 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 3 7 3 c < / A c c o u n t N u m b e r >  
         < R o u n d e d > f a l s e < / R o u n d e d >  
     < / T B L i n k >  
     < T B L i n k >  
         < V e r s i o n > 4 < / V e r s i o n >  
         < C o l u m n F i l t e r s / >  
         < D A L i n k I D > c 0 d a c 7 2 7 - 8 c 0 0 - 4 8 c 3 - b a 2 b - 2 5 2 c a 3 7 2 6 b b 9 < / D A L i n k I D >  
         < L i n k T y p e > 0 < / L i n k T y p e >  
         < P a r a m e t e r s / >  
         < I n c l u d e A l l I t e m s > f a l s e < / I n c l u d e A l l I t e m s >  
         < A c t i v e > t r u e < / A c t i v e >  
         < P r o t e c t e d L i n k > f a l s e < / P r o t e c t e d L i n k >  
         < N a m e > 2 8 1 0 1   T B   @   3 1 . 1 2 . 2 0 2 1   3 7 3 d 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 3 7 3 d < / A c c o u n t N u m b e r >  
         < R o u n d e d > f a l s e < / R o u n d e d >  
     < / T B L i n k >  
     < T B L i n k >  
         < V e r s i o n > 4 < / V e r s i o n >  
         < C o l u m n F i l t e r s / >  
         < D A L i n k I D > 4 9 4 9 1 9 a 7 - 4 6 7 0 - 4 1 4 4 - 8 6 3 6 - 4 f 4 a 2 c e c 1 c 5 2 < / D A L i n k I D >  
         < L i n k T y p e > 0 < / L i n k T y p e >  
         < P a r a m e t e r s / >  
         < I n c l u d e A l l I t e m s > f a l s e < / I n c l u d e A l l I t e m s >  
         < A c t i v e > t r u e < / A c t i v e >  
         < P r o t e c t e d L i n k > f a l s e < / P r o t e c t e d L i n k >  
         < N a m e > 2 8 1 0 1   T B   @   3 1 . 1 2 . 2 0 2 1   3 7 4 a 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 3 7 4 a < / A c c o u n t N u m b e r >  
         < R o u n d e d > f a l s e < / R o u n d e d >  
     < / T B L i n k >  
     < T B L i n k >  
         < V e r s i o n > 4 < / V e r s i o n >  
         < C o l u m n F i l t e r s / >  
         < D A L i n k I D > c 9 1 e 5 6 7 6 - 6 d 2 7 - 4 2 a e - 9 2 7 f - 8 4 2 3 0 a 9 2 f 2 0 f < / D A L i n k I D >  
         < L i n k T y p e > 0 < / L i n k T y p e >  
         < P a r a m e t e r s / >  
         < I n c l u d e A l l I t e m s > f a l s e < / I n c l u d e A l l I t e m s >  
         < A c t i v e > t r u e < / A c t i v e >  
         < P r o t e c t e d L i n k > f a l s e < / P r o t e c t e d L i n k >  
         < N a m e > 2 8 1 0 1   T B   @   3 1 . 1 2 . 2 0 2 1   3 7 4 b 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 3 7 4 b < / A c c o u n t N u m b e r >  
         < R o u n d e d > f a l s e < / R o u n d e d >  
     < / T B L i n k >  
     < T B L i n k >  
         < V e r s i o n > 4 < / V e r s i o n >  
         < C o l u m n F i l t e r s / >  
         < D A L i n k I D > b b 7 b 9 f e f - 8 4 f a - 4 8 e 3 - 8 b 7 5 - f a a a 5 3 0 2 e c 4 d < / D A L i n k I D >  
         < L i n k T y p e > 0 < / L i n k T y p e >  
         < P a r a m e t e r s / >  
         < I n c l u d e A l l I t e m s > f a l s e < / I n c l u d e A l l I t e m s >  
         < A c t i v e > t r u e < / A c t i v e >  
         < P r o t e c t e d L i n k > f a l s e < / P r o t e c t e d L i n k >  
         < N a m e > 2 8 1 0 1   T B   @   3 1 . 1 2 . 2 0 2 1   3 7 5 a 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 3 7 5 a < / A c c o u n t N u m b e r >  
         < R o u n d e d > f a l s e < / R o u n d e d >  
     < / T B L i n k >  
     < T B L i n k >  
         < V e r s i o n > 4 < / V e r s i o n >  
         < C o l u m n F i l t e r s / >  
         < D A L i n k I D > a c 3 a 7 8 1 0 - d 1 a 5 - 4 7 4 4 - 9 c f d - 5 d e 4 6 3 2 5 9 e 5 b < / D A L i n k I D >  
         < L i n k T y p e > 0 < / L i n k T y p e >  
         < P a r a m e t e r s / >  
         < I n c l u d e A l l I t e m s > f a l s e < / I n c l u d e A l l I t e m s >  
         < A c t i v e > t r u e < / A c t i v e >  
         < P r o t e c t e d L i n k > f a l s e < / P r o t e c t e d L i n k >  
         < N a m e > 2 8 1 0 1   T B   @   3 1 . 1 2 . 2 0 2 1   3 7 5 b 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 3 7 5 b < / A c c o u n t N u m b e r >  
         < R o u n d e d > f a l s e < / R o u n d e d >  
     < / T B L i n k >  
     < T B L i n k >  
         < V e r s i o n > 4 < / V e r s i o n >  
         < C o l u m n F i l t e r s / >  
         < D A L i n k I D > e a 3 b 8 9 4 9 - 8 9 0 5 - 4 a d 5 - 9 8 a 5 - c c 0 3 0 4 4 8 5 c 9 9 < / D A L i n k I D >  
         < L i n k T y p e > 0 < / L i n k T y p e >  
         < P a r a m e t e r s / >  
         < I n c l u d e A l l I t e m s > f a l s e < / I n c l u d e A l l I t e m s >  
         < A c t i v e > t r u e < / A c t i v e >  
         < P r o t e c t e d L i n k > f a l s e < / P r o t e c t e d L i n k >  
         < N a m e > 2 8 1 0 1   T B   @   3 1 . 1 2 . 2 0 2 1   3 7 6 a 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 3 7 6 a < / A c c o u n t N u m b e r >  
         < R o u n d e d > f a l s e < / R o u n d e d >  
     < / T B L i n k >  
     < T B L i n k >  
         < V e r s i o n > 4 < / V e r s i o n >  
         < C o l u m n F i l t e r s / >  
         < D A L i n k I D > e 8 6 9 c f 5 8 - 5 b 6 a - 4 5 6 e - a b f 8 - 5 b a e 2 7 0 6 7 0 4 8 < / D A L i n k I D >  
         < L i n k T y p e > 0 < / L i n k T y p e >  
         < P a r a m e t e r s / >  
         < I n c l u d e A l l I t e m s > f a l s e < / I n c l u d e A l l I t e m s >  
         < A c t i v e > t r u e < / A c t i v e >  
         < P r o t e c t e d L i n k > f a l s e < / P r o t e c t e d L i n k >  
         < N a m e > 2 8 1 0 1   T B   @   3 1 . 1 2 . 2 0 2 1   3 7 6 b 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 3 7 6 b < / A c c o u n t N u m b e r >  
         < R o u n d e d > f a l s e < / R o u n d e d >  
     < / T B L i n k >  
     < T B L i n k >  
         < V e r s i o n > 4 < / V e r s i o n >  
         < C o l u m n F i l t e r s / >  
         < D A L i n k I D > 2 f 4 b a 2 f f - 3 e c 4 - 4 6 6 7 - 9 2 0 f - c c a 3 4 a a c 2 f a b < / D A L i n k I D >  
         < L i n k T y p e > 0 < / L i n k T y p e >  
         < P a r a m e t e r s / >  
         < I n c l u d e A l l I t e m s > f a l s e < / I n c l u d e A l l I t e m s >  
         < A c t i v e > t r u e < / A c t i v e >  
         < P r o t e c t e d L i n k > f a l s e < / P r o t e c t e d L i n k >  
         < N a m e > 2 8 1 0 1   T B   @   3 1 . 1 2 . 2 0 2 1   3 7 7 a 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 3 7 7 a < / A c c o u n t N u m b e r >  
         < R o u n d e d > f a l s e < / R o u n d e d >  
     < / T B L i n k >  
     < T B L i n k >  
         < V e r s i o n > 4 < / V e r s i o n >  
         < C o l u m n F i l t e r s / >  
         < D A L i n k I D > e f b a 8 1 6 c - 0 1 7 e - 4 7 8 3 - 9 5 3 0 - c 0 5 0 f e e f b b 4 e < / D A L i n k I D >  
         < L i n k T y p e > 0 < / L i n k T y p e >  
         < P a r a m e t e r s / >  
         < I n c l u d e A l l I t e m s > f a l s e < / I n c l u d e A l l I t e m s >  
         < A c t i v e > t r u e < / A c t i v e >  
         < P r o t e c t e d L i n k > f a l s e < / P r o t e c t e d L i n k >  
         < N a m e > 2 8 1 0 1   T B   @   3 1 . 1 2 . 2 0 2 1   3 7 7 b 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 3 7 7 b < / A c c o u n t N u m b e r >  
         < R o u n d e d > f a l s e < / R o u n d e d >  
     < / T B L i n k >  
     < T B L i n k >  
         < V e r s i o n > 4 < / V e r s i o n >  
         < C o l u m n F i l t e r s / >  
         < D A L i n k I D > 0 4 8 9 b e 2 b - d 3 9 0 - 4 b 1 4 - 9 4 3 7 - 7 c a a e 9 c 5 b 6 f 8 < / D A L i n k I D >  
         < L i n k T y p e > 0 < / L i n k T y p e >  
         < P a r a m e t e r s / >  
         < I n c l u d e A l l I t e m s > f a l s e < / I n c l u d e A l l I t e m s >  
         < A c t i v e > t r u e < / A c t i v e >  
         < P r o t e c t e d L i n k > f a l s e < / P r o t e c t e d L i n k >  
         < N a m e > 2 8 1 0 1   T B   @   3 1 . 1 2 . 2 0 2 1   3 7 8 a 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 3 7 8 a < / A c c o u n t N u m b e r >  
         < R o u n d e d > f a l s e < / R o u n d e d >  
     < / T B L i n k >  
     < T B L i n k >  
         < V e r s i o n > 4 < / V e r s i o n >  
         < C o l u m n F i l t e r s / >  
         < D A L i n k I D > 0 b 4 8 1 2 5 6 - 4 4 6 7 - 4 9 9 7 - 9 b 5 8 - f 7 b 9 0 9 e 5 c 8 c f < / D A L i n k I D >  
         < L i n k T y p e > 0 < / L i n k T y p e >  
         < P a r a m e t e r s / >  
         < I n c l u d e A l l I t e m s > f a l s e < / I n c l u d e A l l I t e m s >  
         < A c t i v e > t r u e < / A c t i v e >  
         < P r o t e c t e d L i n k > f a l s e < / P r o t e c t e d L i n k >  
         < N a m e > 2 8 1 0 1   T B   @   3 1 . 1 2 . 2 0 2 1   3 7 8 b 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 5 8 3 2 4 . 0 0 0 0 < / N u m e r i c V a l u e >  
         < V a l u e > 5 8 3 2 4 , 0 0 0 0 < / V a l u e >  
         < C h a r t T y p e > c t D e t a i l < / C h a r t T y p e >  
         < R e f e r e n c e > 2 8 1 0 1 < / R e f e r e n c e >  
         < T B D o c N a m e > T B   @   3 1 . 1 2 . 2 0 2 1 < / T B D o c N a m e >  
         < T B C h a r t N a m e > D e t a i l < / T B C h a r t N a m e >  
         < C o l u m n N a m e > P r i o r P e r i o d 2 B a l a n c e < / C o l u m n N a m e >  
         < U s e r F r i e n d l y C o l u m n N a m e > C B   @   3 1 . 1 2 . 2 0 2 0 < / U s e r F r i e n d l y C o l u m n N a m e >  
         < A c c o u n t N u m b e r > 3 7 8 b < / A c c o u n t N u m b e r >  
         < R o u n d e d > f a l s e < / R o u n d e d >  
     < / T B L i n k >  
     < T B L i n k >  
         < V e r s i o n > 4 < / V e r s i o n >  
         < C o l u m n F i l t e r s / >  
         < D A L i n k I D > 1 a 7 4 5 5 e 3 - f a 9 e - 4 6 3 7 - 9 7 5 f - f b 9 d 2 a 7 1 b 5 b 8 < / D A L i n k I D >  
         < L i n k T y p e > 0 < / L i n k T y p e >  
         < P a r a m e t e r s / >  
         < I n c l u d e A l l I t e m s > f a l s e < / I n c l u d e A l l I t e m s >  
         < A c t i v e > t r u e < / A c t i v e >  
         < P r o t e c t e d L i n k > f a l s e < / P r o t e c t e d L i n k >  
         < N a m e > 2 8 1 0 1   T B   @   3 1 . 1 2 . 2 0 2 1   3 7 9 x 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 - 2 9 6 0 9 . 0 0 0 0 < / N u m e r i c V a l u e >  
         < V a l u e > - 2 9 6 0 9 , 0 0 0 0 < / V a l u e >  
         < C h a r t T y p e > c t D e t a i l < / C h a r t T y p e >  
         < R e f e r e n c e > 2 8 1 0 1 < / R e f e r e n c e >  
         < T B D o c N a m e > T B   @   3 1 . 1 2 . 2 0 2 1 < / T B D o c N a m e >  
         < T B C h a r t N a m e > D e t a i l < / T B C h a r t N a m e >  
         < C o l u m n N a m e > P r i o r P e r i o d 2 B a l a n c e < / C o l u m n N a m e >  
         < U s e r F r i e n d l y C o l u m n N a m e > C B   @   3 1 . 1 2 . 2 0 2 0 < / U s e r F r i e n d l y C o l u m n N a m e >  
         < A c c o u n t N u m b e r > 3 7 9 x < / A c c o u n t N u m b e r >  
         < R o u n d e d > f a l s e < / R o u n d e d >  
     < / T B L i n k >  
     < T B L i n k >  
         < V e r s i o n > 4 < / V e r s i o n >  
         < C o l u m n F i l t e r s / >  
         < D A L i n k I D > 2 e 5 b 3 1 d 5 - f 2 5 d - 4 2 f e - a 6 4 b - 3 7 c c 0 b 2 7 b 7 0 0 < / D A L i n k I D >  
         < L i n k T y p e > 0 < / L i n k T y p e >  
         < P a r a m e t e r s / >  
         < I n c l u d e A l l I t e m s > f a l s e < / I n c l u d e A l l I t e m s >  
         < A c t i v e > t r u e < / A c t i v e >  
         < P r o t e c t e d L i n k > f a l s e < / P r o t e c t e d L i n k >  
         < N a m e > 2 8 1 0 1   T B   @   3 1 . 1 2 . 2 0 2 1   3 8 1 a 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 3 8 1 a < / A c c o u n t N u m b e r >  
         < R o u n d e d > f a l s e < / R o u n d e d >  
     < / T B L i n k >  
     < T B L i n k >  
         < V e r s i o n > 4 < / V e r s i o n >  
         < C o l u m n F i l t e r s / >  
         < D A L i n k I D > 7 c 3 a 3 7 5 7 - b 8 d d - 4 e 1 f - 9 9 0 b - 4 4 4 9 8 e 7 4 6 6 6 9 < / D A L i n k I D >  
         < L i n k T y p e > 0 < / L i n k T y p e >  
         < P a r a m e t e r s / >  
         < I n c l u d e A l l I t e m s > f a l s e < / I n c l u d e A l l I t e m s >  
         < A c t i v e > t r u e < / A c t i v e >  
         < P r o t e c t e d L i n k > f a l s e < / P r o t e c t e d L i n k >  
         < N a m e > 2 8 1 0 1   T B   @   3 1 . 1 2 . 2 0 2 1   3 8 1 b 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 2 9 3 1 . 0 0 0 0 < / N u m e r i c V a l u e >  
         < V a l u e > 2 9 3 1 , 0 0 0 0 < / V a l u e >  
         < C h a r t T y p e > c t D e t a i l < / C h a r t T y p e >  
         < R e f e r e n c e > 2 8 1 0 1 < / R e f e r e n c e >  
         < T B D o c N a m e > T B   @   3 1 . 1 2 . 2 0 2 1 < / T B D o c N a m e >  
         < T B C h a r t N a m e > D e t a i l < / T B C h a r t N a m e >  
         < C o l u m n N a m e > P r i o r P e r i o d 2 B a l a n c e < / C o l u m n N a m e >  
         < U s e r F r i e n d l y C o l u m n N a m e > C B   @   3 1 . 1 2 . 2 0 2 0 < / U s e r F r i e n d l y C o l u m n N a m e >  
         < A c c o u n t N u m b e r > 3 8 1 b < / A c c o u n t N u m b e r >  
         < R o u n d e d > f a l s e < / R o u n d e d >  
     < / T B L i n k >  
     < T B L i n k >  
         < V e r s i o n > 4 < / V e r s i o n >  
         < C o l u m n F i l t e r s / >  
         < D A L i n k I D > a 9 0 1 4 1 5 1 - 1 3 d 1 - 4 3 e 0 - a 0 8 8 - e d a 9 8 0 3 0 4 3 6 1 < / D A L i n k I D >  
         < L i n k T y p e > 0 < / L i n k T y p e >  
         < P a r a m e t e r s / >  
         < I n c l u d e A l l I t e m s > f a l s e < / I n c l u d e A l l I t e m s >  
         < A c t i v e > t r u e < / A c t i v e >  
         < P r o t e c t e d L i n k > f a l s e < / P r o t e c t e d L i n k >  
         < N a m e > 2 8 1 0 1   T B   @   3 1 . 1 2 . 2 0 2 1   3 8 2 a 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 3 8 2 a < / A c c o u n t N u m b e r >  
         < R o u n d e d > f a l s e < / R o u n d e d >  
     < / T B L i n k >  
     < T B L i n k >  
         < V e r s i o n > 4 < / V e r s i o n >  
         < C o l u m n F i l t e r s / >  
         < D A L i n k I D > b 7 6 c d 4 a d - 1 0 4 6 - 4 7 b 0 - a c b 3 - 5 4 9 0 2 d 1 f e 2 a b < / D A L i n k I D >  
         < L i n k T y p e > 0 < / L i n k T y p e >  
         < P a r a m e t e r s / >  
         < I n c l u d e A l l I t e m s > f a l s e < / I n c l u d e A l l I t e m s >  
         < A c t i v e > t r u e < / A c t i v e >  
         < P r o t e c t e d L i n k > f a l s e < / P r o t e c t e d L i n k >  
         < N a m e > 2 8 1 0 1   T B   @   3 1 . 1 2 . 2 0 2 1   3 8 2 b 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 3 8 2 b < / A c c o u n t N u m b e r >  
         < R o u n d e d > f a l s e < / R o u n d e d >  
     < / T B L i n k >  
     < T B L i n k >  
         < V e r s i o n > 4 < / V e r s i o n >  
         < C o l u m n F i l t e r s / >  
         < D A L i n k I D > 5 3 7 3 4 3 0 9 - a 0 b 3 - 4 7 5 e - 9 2 e 7 - 0 6 a b 2 9 1 1 6 0 a 6 < / D A L i n k I D >  
         < L i n k T y p e > 0 < / L i n k T y p e >  
         < P a r a m e t e r s / >  
         < I n c l u d e A l l I t e m s > f a l s e < / I n c l u d e A l l I t e m s >  
         < A c t i v e > t r u e < / A c t i v e >  
         < P r o t e c t e d L i n k > f a l s e < / P r o t e c t e d L i n k >  
         < N a m e > 2 8 1 0 1   T B   @   3 1 . 1 2 . 2 0 2 1   3 8 3 a 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 3 8 3 a < / A c c o u n t N u m b e r >  
         < R o u n d e d > f a l s e < / R o u n d e d >  
     < / T B L i n k >  
     < T B L i n k >  
         < V e r s i o n > 4 < / V e r s i o n >  
         < C o l u m n F i l t e r s / >  
         < D A L i n k I D > 2 e 5 6 8 f a c - 9 5 2 4 - 4 9 a 6 - 8 0 e 7 - 0 8 2 c 5 2 b 8 d f 4 b < / D A L i n k I D >  
         < L i n k T y p e > 0 < / L i n k T y p e >  
         < P a r a m e t e r s / >  
         < I n c l u d e A l l I t e m s > f a l s e < / I n c l u d e A l l I t e m s >  
         < A c t i v e > t r u e < / A c t i v e >  
         < P r o t e c t e d L i n k > f a l s e < / P r o t e c t e d L i n k >  
         < N a m e > 2 8 1 0 1   T B   @   3 1 . 1 2 . 2 0 2 1   3 8 3 b 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 3 8 3 b < / A c c o u n t N u m b e r >  
         < R o u n d e d > f a l s e < / R o u n d e d >  
     < / T B L i n k >  
     < T B L i n k >  
         < V e r s i o n > 4 < / V e r s i o n >  
         < C o l u m n F i l t e r s / >  
         < D A L i n k I D > 5 5 f 9 e 8 b f - 0 2 4 c - 4 3 f 4 - 8 8 6 b - b 7 3 6 6 2 9 9 2 7 d 2 < / D A L i n k I D >  
         < L i n k T y p e > 0 < / L i n k T y p e >  
         < P a r a m e t e r s / >  
         < I n c l u d e A l l I t e m s > f a l s e < / I n c l u d e A l l I t e m s >  
         < A c t i v e > t r u e < / A c t i v e >  
         < P r o t e c t e d L i n k > f a l s e < / P r o t e c t e d L i n k >  
         < N a m e > 2 8 1 0 1   T B   @   3 1 . 1 2 . 2 0 2 1   3 8 4 a 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 3 8 4 a < / A c c o u n t N u m b e r >  
         < R o u n d e d > f a l s e < / R o u n d e d >  
     < / T B L i n k >  
     < T B L i n k >  
         < V e r s i o n > 4 < / V e r s i o n >  
         < C o l u m n F i l t e r s / >  
         < D A L i n k I D > e d 9 2 5 b b 8 - 0 4 f 8 - 4 7 7 4 - 8 c d c - 0 b 9 1 d 2 a 4 e 8 c e < / D A L i n k I D >  
         < L i n k T y p e > 0 < / L i n k T y p e >  
         < P a r a m e t e r s / >  
         < I n c l u d e A l l I t e m s > f a l s e < / I n c l u d e A l l I t e m s >  
         < A c t i v e > t r u e < / A c t i v e >  
         < P r o t e c t e d L i n k > f a l s e < / P r o t e c t e d L i n k >  
         < N a m e > 2 8 1 0 1   T B   @   3 1 . 1 2 . 2 0 2 1   3 8 4 b 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 1 4 3 9 9 . 0 0 0 0 < / N u m e r i c V a l u e >  
         < V a l u e > 1 4 3 9 9 , 0 0 0 0 < / V a l u e >  
         < C h a r t T y p e > c t D e t a i l < / C h a r t T y p e >  
         < R e f e r e n c e > 2 8 1 0 1 < / R e f e r e n c e >  
         < T B D o c N a m e > T B   @   3 1 . 1 2 . 2 0 2 1 < / T B D o c N a m e >  
         < T B C h a r t N a m e > D e t a i l < / T B C h a r t N a m e >  
         < C o l u m n N a m e > P r i o r P e r i o d 2 B a l a n c e < / C o l u m n N a m e >  
         < U s e r F r i e n d l y C o l u m n N a m e > C B   @   3 1 . 1 2 . 2 0 2 0 < / U s e r F r i e n d l y C o l u m n N a m e >  
         < A c c o u n t N u m b e r > 3 8 4 b < / A c c o u n t N u m b e r >  
         < R o u n d e d > f a l s e < / R o u n d e d >  
     < / T B L i n k >  
     < T B L i n k >  
         < V e r s i o n > 4 < / V e r s i o n >  
         < C o l u m n F i l t e r s / >  
         < D A L i n k I D > 1 7 9 c 7 d 3 e - e f d 2 - 4 9 4 f - b 6 f 3 - d a 0 6 d e 0 e d 3 7 2 < / D A L i n k I D >  
         < L i n k T y p e > 0 < / L i n k T y p e >  
         < P a r a m e t e r s / >  
         < I n c l u d e A l l I t e m s > f a l s e < / I n c l u d e A l l I t e m s >  
         < A c t i v e > t r u e < / A c t i v e >  
         < P r o t e c t e d L i n k > f a l s e < / P r o t e c t e d L i n k >  
         < N a m e > 2 8 1 0 1   T B   @   3 1 . 1 2 . 2 0 2 1   3 8 5 a 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 3 8 5 a < / A c c o u n t N u m b e r >  
         < R o u n d e d > f a l s e < / R o u n d e d >  
     < / T B L i n k >  
     < T B L i n k >  
         < V e r s i o n > 4 < / V e r s i o n >  
         < C o l u m n F i l t e r s / >  
         < D A L i n k I D > e 7 0 7 0 e b e - b c a d - 4 7 3 0 - 8 3 5 9 - 6 e c 9 8 1 8 2 c a 8 3 < / D A L i n k I D >  
         < L i n k T y p e > 0 < / L i n k T y p e >  
         < P a r a m e t e r s / >  
         < I n c l u d e A l l I t e m s > f a l s e < / I n c l u d e A l l I t e m s >  
         < A c t i v e > t r u e < / A c t i v e >  
         < P r o t e c t e d L i n k > f a l s e < / P r o t e c t e d L i n k >  
         < N a m e > 2 8 1 0 1   T B   @   3 1 . 1 2 . 2 0 2 1   3 8 5 b 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 1 4 9 2 3 1 . 0 0 0 0 < / N u m e r i c V a l u e >  
         < V a l u e > 1 4 9 2 3 1 , 0 0 0 0 < / V a l u e >  
         < C h a r t T y p e > c t D e t a i l < / C h a r t T y p e >  
         < R e f e r e n c e > 2 8 1 0 1 < / R e f e r e n c e >  
         < T B D o c N a m e > T B   @   3 1 . 1 2 . 2 0 2 1 < / T B D o c N a m e >  
         < T B C h a r t N a m e > D e t a i l < / T B C h a r t N a m e >  
         < C o l u m n N a m e > P r i o r P e r i o d 2 B a l a n c e < / C o l u m n N a m e >  
         < U s e r F r i e n d l y C o l u m n N a m e > C B   @   3 1 . 1 2 . 2 0 2 0 < / U s e r F r i e n d l y C o l u m n N a m e >  
         < A c c o u n t N u m b e r > 3 8 5 b < / A c c o u n t N u m b e r >  
         < R o u n d e d > f a l s e < / R o u n d e d >  
     < / T B L i n k >  
     < T B L i n k >  
         < V e r s i o n > 4 < / V e r s i o n >  
         < C o l u m n F i l t e r s / >  
         < D A L i n k I D > 8 5 3 3 8 4 e 8 - b 2 f 7 - 4 c 9 f - 8 3 e b - 6 d f 1 d 7 d c 8 e 5 7 < / D A L i n k I D >  
         < L i n k T y p e > 0 < / L i n k T y p e >  
         < P a r a m e t e r s / >  
         < I n c l u d e A l l I t e m s > f a l s e < / I n c l u d e A l l I t e m s >  
         < A c t i v e > t r u e < / A c t i v e >  
         < P r o t e c t e d L i n k > f a l s e < / P r o t e c t e d L i n k >  
         < N a m e > 2 8 1 0 1   T B   @   3 1 . 1 2 . 2 0 2 1   3 9 1 a 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 3 9 1 a < / A c c o u n t N u m b e r >  
         < R o u n d e d > f a l s e < / R o u n d e d >  
     < / T B L i n k >  
     < T B L i n k >  
         < V e r s i o n > 4 < / V e r s i o n >  
         < C o l u m n F i l t e r s / >  
         < D A L i n k I D > c 6 2 b a e 7 0 - 4 8 d 3 - 4 2 4 3 - 9 8 d 2 - 3 4 e 4 5 2 0 f 9 f b 6 < / D A L i n k I D >  
         < L i n k T y p e > 0 < / L i n k T y p e >  
         < P a r a m e t e r s / >  
         < I n c l u d e A l l I t e m s > f a l s e < / I n c l u d e A l l I t e m s >  
         < A c t i v e > t r u e < / A c t i v e >  
         < P r o t e c t e d L i n k > f a l s e < / P r o t e c t e d L i n k >  
         < N a m e > 2 8 1 0 1   T B   @   3 1 . 1 2 . 2 0 2 1   3 9 1 b 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 3 9 1 b < / A c c o u n t N u m b e r >  
         < R o u n d e d > f a l s e < / R o u n d e d >  
     < / T B L i n k >  
     < T B L i n k >  
         < V e r s i o n > 4 < / V e r s i o n >  
         < C o l u m n F i l t e r s / >  
         < D A L i n k I D > 3 f 5 8 a d 0 8 - 2 d e 0 - 4 9 c 0 - a c e b - b 7 2 b 5 1 5 b 8 e 5 9 < / D A L i n k I D >  
         < L i n k T y p e > 0 < / L i n k T y p e >  
         < P a r a m e t e r s / >  
         < I n c l u d e A l l I t e m s > f a l s e < / I n c l u d e A l l I t e m s >  
         < A c t i v e > t r u e < / A c t i v e >  
         < P r o t e c t e d L i n k > f a l s e < / P r o t e c t e d L i n k >  
         < N a m e > 2 8 1 0 1   T B   @   3 1 . 1 2 . 2 0 2 1   3 9 1 c 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 3 9 1 c < / A c c o u n t N u m b e r >  
         < R o u n d e d > f a l s e < / R o u n d e d >  
     < / T B L i n k >  
     < T B L i n k >  
         < V e r s i o n > 4 < / V e r s i o n >  
         < C o l u m n F i l t e r s / >  
         < D A L i n k I D > e a d 8 3 1 f 5 - 1 d 6 2 - 4 1 7 a - 9 7 0 1 - c b 7 0 d 2 c 6 a c d 8 < / D A L i n k I D >  
         < L i n k T y p e > 0 < / L i n k T y p e >  
         < P a r a m e t e r s / >  
         < I n c l u d e A l l I t e m s > f a l s e < / I n c l u d e A l l I t e m s >  
         < A c t i v e > t r u e < / A c t i v e >  
         < P r o t e c t e d L i n k > f a l s e < / P r o t e c t e d L i n k >  
         < N a m e > 2 8 1 0 1   T B   @   3 1 . 1 2 . 2 0 2 1   3 9 1 d 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 3 9 1 d < / A c c o u n t N u m b e r >  
         < R o u n d e d > f a l s e < / R o u n d e d >  
     < / T B L i n k >  
     < T B L i n k >  
         < V e r s i o n > 4 < / V e r s i o n >  
         < C o l u m n F i l t e r s / >  
         < D A L i n k I D > 0 8 e 5 8 d 7 4 - 8 f 4 7 - 4 a c a - 8 1 e f - d b 0 7 2 2 9 a 5 3 f 4 < / D A L i n k I D >  
         < L i n k T y p e > 0 < / L i n k T y p e >  
         < P a r a m e t e r s / >  
         < I n c l u d e A l l I t e m s > f a l s e < / I n c l u d e A l l I t e m s >  
         < A c t i v e > t r u e < / A c t i v e >  
         < P r o t e c t e d L i n k > f a l s e < / P r o t e c t e d L i n k >  
         < N a m e > 2 8 1 0 1   T B   @   3 1 . 1 2 . 2 0 2 1   3 9 1 e 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 3 9 1 e < / A c c o u n t N u m b e r >  
         < R o u n d e d > f a l s e < / R o u n d e d >  
     < / T B L i n k >  
     < T B L i n k >  
         < V e r s i o n > 4 < / V e r s i o n >  
         < C o l u m n F i l t e r s / >  
         < D A L i n k I D > 7 c 7 e 8 a f c - 8 3 b 7 - 4 f 1 6 - b b 0 a - a 5 5 1 5 a 0 e b 3 7 1 < / D A L i n k I D >  
         < L i n k T y p e > 0 < / L i n k T y p e >  
         < P a r a m e t e r s / >  
         < I n c l u d e A l l I t e m s > f a l s e < / I n c l u d e A l l I t e m s >  
         < A c t i v e > t r u e < / A c t i v e >  
         < P r o t e c t e d L i n k > f a l s e < / P r o t e c t e d L i n k >  
         < N a m e > 2 8 1 0 1   T B   @   3 1 . 1 2 . 2 0 2 1   3 9 1 f 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 3 9 1 f < / A c c o u n t N u m b e r >  
         < R o u n d e d > f a l s e < / R o u n d e d >  
     < / T B L i n k >  
     < T B L i n k >  
         < V e r s i o n > 4 < / V e r s i o n >  
         < C o l u m n F i l t e r s / >  
         < D A L i n k I D > f f c 6 8 5 2 f - 7 8 d a - 4 3 f 9 - a 0 7 a - 4 1 9 5 2 2 2 7 1 a b 4 < / D A L i n k I D >  
         < L i n k T y p e > 0 < / L i n k T y p e >  
         < P a r a m e t e r s / >  
         < I n c l u d e A l l I t e m s > f a l s e < / I n c l u d e A l l I t e m s >  
         < A c t i v e > t r u e < / A c t i v e >  
         < P r o t e c t e d L i n k > f a l s e < / P r o t e c t e d L i n k >  
         < N a m e > 2 8 1 0 1   T B   @   3 1 . 1 2 . 2 0 2 1   3 9 1 g 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 3 9 1 g < / A c c o u n t N u m b e r >  
         < R o u n d e d > f a l s e < / R o u n d e d >  
     < / T B L i n k >  
     < T B L i n k >  
         < V e r s i o n > 4 < / V e r s i o n >  
         < C o l u m n F i l t e r s / >  
         < D A L i n k I D > f 3 8 5 1 9 f a - 5 4 9 5 - 4 d 7 7 - 9 3 a 1 - 1 f 9 1 7 1 a f 7 d d 4 < / D A L i n k I D >  
         < L i n k T y p e > 0 < / L i n k T y p e >  
         < P a r a m e t e r s / >  
         < I n c l u d e A l l I t e m s > f a l s e < / I n c l u d e A l l I t e m s >  
         < A c t i v e > t r u e < / A c t i v e >  
         < P r o t e c t e d L i n k > f a l s e < / P r o t e c t e d L i n k >  
         < N a m e > 2 8 1 0 1   T B   @   3 1 . 1 2 . 2 0 2 1   3 9 1 h 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 3 9 1 h < / A c c o u n t N u m b e r >  
         < R o u n d e d > f a l s e < / R o u n d e d >  
     < / T B L i n k >  
     < T B L i n k >  
         < V e r s i o n > 4 < / V e r s i o n >  
         < C o l u m n F i l t e r s / >  
         < D A L i n k I D > 8 0 9 d 3 0 8 d - 4 3 2 5 - 4 d 7 1 - b c 8 0 - d 7 e 9 f a 4 7 7 5 a 5 < / D A L i n k I D >  
         < L i n k T y p e > 0 < / L i n k T y p e >  
         < P a r a m e t e r s / >  
         < I n c l u d e A l l I t e m s > f a l s e < / I n c l u d e A l l I t e m s >  
         < A c t i v e > t r u e < / A c t i v e >  
         < P r o t e c t e d L i n k > f a l s e < / P r o t e c t e d L i n k >  
         < N a m e > 2 8 1 0 1   T B   @   3 1 . 1 2 . 2 0 2 1   3 9 1 i 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 3 9 1 i < / A c c o u n t N u m b e r >  
         < R o u n d e d > f a l s e < / R o u n d e d >  
     < / T B L i n k >  
     < T B L i n k >  
         < V e r s i o n > 4 < / V e r s i o n >  
         < C o l u m n F i l t e r s / >  
         < D A L i n k I D > b 0 4 e 8 9 5 9 - 1 9 4 e - 4 8 4 a - 9 c b 2 - 3 8 8 f d d 3 7 6 2 7 5 < / D A L i n k I D >  
         < L i n k T y p e > 0 < / L i n k T y p e >  
         < P a r a m e t e r s / >  
         < I n c l u d e A l l I t e m s > f a l s e < / I n c l u d e A l l I t e m s >  
         < A c t i v e > t r u e < / A c t i v e >  
         < P r o t e c t e d L i n k > f a l s e < / P r o t e c t e d L i n k >  
         < N a m e > 2 8 1 0 1   T B   @   3 1 . 1 2 . 2 0 2 1   3 9 1 j 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 - 1 2 8 7 8 . 0 0 0 0 < / N u m e r i c V a l u e >  
         < V a l u e > - 1 2 8 7 8 , 0 0 0 0 < / V a l u e >  
         < C h a r t T y p e > c t D e t a i l < / C h a r t T y p e >  
         < R e f e r e n c e > 2 8 1 0 1 < / R e f e r e n c e >  
         < T B D o c N a m e > T B   @   3 1 . 1 2 . 2 0 2 1 < / T B D o c N a m e >  
         < T B C h a r t N a m e > D e t a i l < / T B C h a r t N a m e >  
         < C o l u m n N a m e > P r i o r P e r i o d 2 B a l a n c e < / C o l u m n N a m e >  
         < U s e r F r i e n d l y C o l u m n N a m e > C B   @   3 1 . 1 2 . 2 0 2 0 < / U s e r F r i e n d l y C o l u m n N a m e >  
         < A c c o u n t N u m b e r > 3 9 1 j < / A c c o u n t N u m b e r >  
         < R o u n d e d > f a l s e < / R o u n d e d >  
     < / T B L i n k >  
     < T B L i n k >  
         < V e r s i o n > 4 < / V e r s i o n >  
         < C o l u m n F i l t e r s / >  
         < D A L i n k I D > c a 4 1 3 3 b e - b d e c - 4 b b 9 - 9 c 9 1 - 4 5 b 3 a 9 7 d b 8 3 7 < / D A L i n k I D >  
         < L i n k T y p e > 0 < / L i n k T y p e >  
         < P a r a m e t e r s / >  
         < I n c l u d e A l l I t e m s > f a l s e < / I n c l u d e A l l I t e m s >  
         < A c t i v e > t r u e < / A c t i v e >  
         < P r o t e c t e d L i n k > f a l s e < / P r o t e c t e d L i n k >  
         < N a m e > 2 8 1 0 1   T B   @   3 1 . 1 2 . 2 0 2 1   3 9 1 k 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 3 9 1 k < / A c c o u n t N u m b e r >  
         < R o u n d e d > f a l s e < / R o u n d e d >  
     < / T B L i n k >  
     < T B L i n k >  
         < V e r s i o n > 4 < / V e r s i o n >  
         < C o l u m n F i l t e r s / >  
         < D A L i n k I D > c 6 4 b 6 5 7 2 - 2 b 9 c - 4 a 7 9 - a 7 6 3 - 8 c 7 f 2 b b 4 3 8 d a < / D A L i n k I D >  
         < L i n k T y p e > 0 < / L i n k T y p e >  
         < P a r a m e t e r s / >  
         < I n c l u d e A l l I t e m s > f a l s e < / I n c l u d e A l l I t e m s >  
         < A c t i v e > t r u e < / A c t i v e >  
         < P r o t e c t e d L i n k > f a l s e < / P r o t e c t e d L i n k >  
         < N a m e > 2 8 1 0 1   T B   @   3 1 . 1 2 . 2 0 2 1   3 9 1 l 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 3 9 1 l < / A c c o u n t N u m b e r >  
         < R o u n d e d > f a l s e < / R o u n d e d >  
     < / T B L i n k >  
     < T B L i n k >  
         < V e r s i o n > 4 < / V e r s i o n >  
         < C o l u m n F i l t e r s / >  
         < D A L i n k I D > 2 7 6 c d 1 d f - 2 7 d d - 4 f e 1 - b 7 4 c - e d c b 6 e 2 4 3 6 1 5 < / D A L i n k I D >  
         < L i n k T y p e > 0 < / L i n k T y p e >  
         < P a r a m e t e r s / >  
         < I n c l u d e A l l I t e m s > f a l s e < / I n c l u d e A l l I t e m s >  
         < A c t i v e > t r u e < / A c t i v e >  
         < P r o t e c t e d L i n k > f a l s e < / P r o t e c t e d L i n k >  
         < N a m e > 2 8 1 0 1   T B   @   3 1 . 1 2 . 2 0 2 1   3 9 1 m 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 3 9 1 m < / A c c o u n t N u m b e r >  
         < R o u n d e d > f a l s e < / R o u n d e d >  
     < / T B L i n k >  
     < T B L i n k >  
         < V e r s i o n > 4 < / V e r s i o n >  
         < C o l u m n F i l t e r s / >  
         < D A L i n k I D > 8 c 1 e a 9 8 0 - 3 b c c - 4 7 3 2 - 9 d d 8 - e 5 0 e d f f 5 d 8 b 5 < / D A L i n k I D >  
         < L i n k T y p e > 0 < / L i n k T y p e >  
         < P a r a m e t e r s / >  
         < I n c l u d e A l l I t e m s > f a l s e < / I n c l u d e A l l I t e m s >  
         < A c t i v e > t r u e < / A c t i v e >  
         < P r o t e c t e d L i n k > f a l s e < / P r o t e c t e d L i n k >  
         < N a m e > 2 8 1 0 1   T B   @   3 1 . 1 2 . 2 0 2 1   3 9 1 n 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 3 9 1 n < / A c c o u n t N u m b e r >  
         < R o u n d e d > f a l s e < / R o u n d e d >  
     < / T B L i n k >  
     < T B L i n k >  
         < V e r s i o n > 4 < / V e r s i o n >  
         < C o l u m n F i l t e r s / >  
         < D A L i n k I D > 0 8 f 8 f c 7 1 - 3 1 1 c - 4 4 4 7 - 8 4 4 d - e c 9 f 4 8 3 6 c 3 c 0 < / D A L i n k I D >  
         < L i n k T y p e > 0 < / L i n k T y p e >  
         < P a r a m e t e r s / >  
         < I n c l u d e A l l I t e m s > f a l s e < / I n c l u d e A l l I t e m s >  
         < A c t i v e > t r u e < / A c t i v e >  
         < P r o t e c t e d L i n k > f a l s e < / P r o t e c t e d L i n k >  
         < N a m e > 2 8 1 0 1   T B   @   3 1 . 1 2 . 2 0 2 1   3 9 1 o 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 3 9 1 o < / A c c o u n t N u m b e r >  
         < R o u n d e d > f a l s e < / R o u n d e d >  
     < / T B L i n k >  
     < T B L i n k >  
         < V e r s i o n > 4 < / V e r s i o n >  
         < C o l u m n F i l t e r s / >  
         < D A L i n k I D > 0 6 b 3 f 7 6 e - 2 f 5 1 - 4 c f 6 - b d 0 1 - 0 1 4 0 7 6 4 f b 9 4 d < / D A L i n k I D >  
         < L i n k T y p e > 0 < / L i n k T y p e >  
         < P a r a m e t e r s / >  
         < I n c l u d e A l l I t e m s > f a l s e < / I n c l u d e A l l I t e m s >  
         < A c t i v e > t r u e < / A c t i v e >  
         < P r o t e c t e d L i n k > f a l s e < / P r o t e c t e d L i n k >  
         < N a m e > 2 8 1 0 1   T B   @   3 1 . 1 2 . 2 0 2 1   3 9 1 p 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 3 9 1 p < / A c c o u n t N u m b e r >  
         < R o u n d e d > f a l s e < / R o u n d e d >  
     < / T B L i n k >  
     < T B L i n k >  
         < V e r s i o n > 4 < / V e r s i o n >  
         < C o l u m n F i l t e r s / >  
         < D A L i n k I D > 2 7 d b 2 7 a 0 - d 1 c 6 - 4 4 1 a - 9 f f 3 - d 4 0 3 8 c e a 3 f 2 a < / D A L i n k I D >  
         < L i n k T y p e > 0 < / L i n k T y p e >  
         < P a r a m e t e r s / >  
         < I n c l u d e A l l I t e m s > f a l s e < / I n c l u d e A l l I t e m s >  
         < A c t i v e > t r u e < / A c t i v e >  
         < P r o t e c t e d L i n k > f a l s e < / P r o t e c t e d L i n k >  
         < N a m e > 2 8 1 0 1   T B   @   3 1 . 1 2 . 2 0 2 1   3 9 1 r 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 3 9 1 r < / A c c o u n t N u m b e r >  
         < R o u n d e d > f a l s e < / R o u n d e d >  
     < / T B L i n k >  
     < T B L i n k >  
         < V e r s i o n > 4 < / V e r s i o n >  
         < C o l u m n F i l t e r s / >  
         < D A L i n k I D > 7 1 e 6 1 c a 4 - 1 f 4 2 - 4 2 c 8 - b 9 6 0 - f d 9 e 9 2 4 d 5 2 5 5 < / D A L i n k I D >  
         < L i n k T y p e > 0 < / L i n k T y p e >  
         < P a r a m e t e r s / >  
         < I n c l u d e A l l I t e m s > f a l s e < / I n c l u d e A l l I t e m s >  
         < A c t i v e > t r u e < / A c t i v e >  
         < P r o t e c t e d L i n k > f a l s e < / P r o t e c t e d L i n k >  
         < N a m e > 2 8 1 0 1   T B   @   3 1 . 1 2 . 2 0 2 1   3 9 8 a 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 3 9 8 a < / A c c o u n t N u m b e r >  
         < R o u n d e d > f a l s e < / R o u n d e d >  
     < / T B L i n k >  
     < T B L i n k >  
         < V e r s i o n > 4 < / V e r s i o n >  
         < C o l u m n F i l t e r s / >  
         < D A L i n k I D > a 6 5 4 f e 2 c - 6 b a 7 - 4 9 8 e - a 8 9 c - 2 f e 5 2 e f 6 9 6 1 9 < / D A L i n k I D >  
         < L i n k T y p e > 0 < / L i n k T y p e >  
         < P a r a m e t e r s / >  
         < I n c l u d e A l l I t e m s > f a l s e < / I n c l u d e A l l I t e m s >  
         < A c t i v e > t r u e < / A c t i v e >  
         < P r o t e c t e d L i n k > f a l s e < / P r o t e c t e d L i n k >  
         < N a m e > 2 8 1 0 1   T B   @   3 1 . 1 2 . 2 0 2 1   3 9 8 b 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 3 9 8 b < / A c c o u n t N u m b e r >  
         < R o u n d e d > f a l s e < / R o u n d e d >  
     < / T B L i n k >  
     < T B L i n k >  
         < V e r s i o n > 4 < / V e r s i o n >  
         < C o l u m n F i l t e r s / >  
         < D A L i n k I D > 7 6 e e c 8 e f - a b 1 6 - 4 2 f c - 8 0 0 4 - 4 6 7 0 5 e d f 3 2 b f < / D A L i n k I D >  
         < L i n k T y p e > 0 < / L i n k T y p e >  
         < P a r a m e t e r s / >  
         < I n c l u d e A l l I t e m s > f a l s e < / I n c l u d e A l l I t e m s >  
         < A c t i v e > t r u e < / A c t i v e >  
         < P r o t e c t e d L i n k > f a l s e < / P r o t e c t e d L i n k >  
         < N a m e > 2 8 1 0 1   T B   @   3 1 . 1 2 . 2 0 2 1   4 1 1 x 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 - 3 4 6 1 6 7 9 2 . 0 0 0 0 < / N u m e r i c V a l u e >  
         < V a l u e > - 3 4 6 1 6 7 9 2 , 0 0 0 0 < / V a l u e >  
         < C h a r t T y p e > c t D e t a i l < / C h a r t T y p e >  
         < R e f e r e n c e > 2 8 1 0 1 < / R e f e r e n c e >  
         < T B D o c N a m e > T B   @   3 1 . 1 2 . 2 0 2 1 < / T B D o c N a m e >  
         < T B C h a r t N a m e > D e t a i l < / T B C h a r t N a m e >  
         < C o l u m n N a m e > P r i o r P e r i o d 2 B a l a n c e < / C o l u m n N a m e >  
         < U s e r F r i e n d l y C o l u m n N a m e > C B   @   3 1 . 1 2 . 2 0 2 0 < / U s e r F r i e n d l y C o l u m n N a m e >  
         < A c c o u n t N u m b e r > 4 1 1 x < / A c c o u n t N u m b e r >  
         < R o u n d e d > f a l s e < / R o u n d e d >  
     < / T B L i n k >  
     < T B L i n k >  
         < V e r s i o n > 4 < / V e r s i o n >  
         < C o l u m n F i l t e r s / >  
         < D A L i n k I D > 0 b d 1 8 9 6 2 - 4 e 7 5 - 4 9 e a - a b 9 b - 6 e 0 0 f b a 8 e a f c < / D A L i n k I D >  
         < L i n k T y p e > 0 < / L i n k T y p e >  
         < P a r a m e t e r s / >  
         < I n c l u d e A l l I t e m s > f a l s e < / I n c l u d e A l l I t e m s >  
         < A c t i v e > t r u e < / A c t i v e >  
         < P r o t e c t e d L i n k > f a l s e < / P r o t e c t e d L i n k >  
         < N a m e > 2 8 1 0 1   T B   @   3 1 . 1 2 . 2 0 2 1   4 1 2 x 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 4 1 2 x < / A c c o u n t N u m b e r >  
         < R o u n d e d > f a l s e < / R o u n d e d >  
     < / T B L i n k >  
     < T B L i n k >  
         < V e r s i o n > 4 < / V e r s i o n >  
         < C o l u m n F i l t e r s / >  
         < D A L i n k I D > a 9 3 b 6 e 5 9 - 5 5 5 5 - 4 b d 9 - 8 3 3 e - 9 6 d d b 5 9 b 4 b 5 a < / D A L i n k I D >  
         < L i n k T y p e > 0 < / L i n k T y p e >  
         < P a r a m e t e r s / >  
         < I n c l u d e A l l I t e m s > f a l s e < / I n c l u d e A l l I t e m s >  
         < A c t i v e > t r u e < / A c t i v e >  
         < P r o t e c t e d L i n k > f a l s e < / P r o t e c t e d L i n k >  
         < N a m e > 2 8 1 0 1   T B   @   3 1 . 1 2 . 2 0 2 1   4 1 3 x 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 4 1 3 x < / A c c o u n t N u m b e r >  
         < R o u n d e d > f a l s e < / R o u n d e d >  
     < / T B L i n k >  
     < T B L i n k >  
         < V e r s i o n > 4 < / V e r s i o n >  
         < C o l u m n F i l t e r s / >  
         < D A L i n k I D > 8 0 6 a 1 6 2 6 - 2 a f c - 4 3 1 7 - a 4 1 7 - 7 1 4 b d 7 8 a 8 5 f c < / D A L i n k I D >  
         < L i n k T y p e > 0 < / L i n k T y p e >  
         < P a r a m e t e r s / >  
         < I n c l u d e A l l I t e m s > f a l s e < / I n c l u d e A l l I t e m s >  
         < A c t i v e > t r u e < / A c t i v e >  
         < P r o t e c t e d L i n k > f a l s e < / P r o t e c t e d L i n k >  
         < N a m e > 2 8 1 0 1   T B   @   3 1 . 1 2 . 2 0 2 1   4 1 4 x 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 4 1 4 x < / A c c o u n t N u m b e r >  
         < R o u n d e d > f a l s e < / R o u n d e d >  
     < / T B L i n k >  
     < T B L i n k >  
         < V e r s i o n > 4 < / V e r s i o n >  
         < C o l u m n F i l t e r s / >  
         < D A L i n k I D > 9 3 a a 2 9 0 6 - 3 e a 4 - 4 3 7 e - 9 4 7 5 - e 7 c f a 4 c 0 4 a d c < / D A L i n k I D >  
         < L i n k T y p e > 0 < / L i n k T y p e >  
         < P a r a m e t e r s / >  
         < I n c l u d e A l l I t e m s > f a l s e < / I n c l u d e A l l I t e m s >  
         < A c t i v e > t r u e < / A c t i v e >  
         < P r o t e c t e d L i n k > f a l s e < / P r o t e c t e d L i n k >  
         < N a m e > 2 8 1 0 1   T B   @   3 1 . 1 2 . 2 0 2 1   4 1 5 x 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 4 1 5 x < / A c c o u n t N u m b e r >  
         < R o u n d e d > f a l s e < / R o u n d e d >  
     < / T B L i n k >  
     < T B L i n k >  
         < V e r s i o n > 4 < / V e r s i o n >  
         < C o l u m n F i l t e r s / >  
         < D A L i n k I D > 5 9 8 0 0 5 8 f - c 6 9 6 - 4 0 9 e - a 7 b 2 - 4 b a 7 5 1 0 a 8 c 9 d < / D A L i n k I D >  
         < L i n k T y p e > 0 < / L i n k T y p e >  
         < P a r a m e t e r s / >  
         < I n c l u d e A l l I t e m s > f a l s e < / I n c l u d e A l l I t e m s >  
         < A c t i v e > t r u e < / A c t i v e >  
         < P r o t e c t e d L i n k > f a l s e < / P r o t e c t e d L i n k >  
         < N a m e > 2 8 1 0 1   T B   @   3 1 . 1 2 . 2 0 2 1   4 1 6 x 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 4 1 6 x < / A c c o u n t N u m b e r >  
         < R o u n d e d > f a l s e < / R o u n d e d >  
     < / T B L i n k >  
     < T B L i n k >  
         < V e r s i o n > 4 < / V e r s i o n >  
         < C o l u m n F i l t e r s / >  
         < D A L i n k I D > f 7 f c c 3 6 c - c 1 b 7 - 4 6 8 a - 9 0 0 3 - c d 4 f f 4 d f c d c 5 < / D A L i n k I D >  
         < L i n k T y p e > 0 < / L i n k T y p e >  
         < P a r a m e t e r s / >  
         < I n c l u d e A l l I t e m s > f a l s e < / I n c l u d e A l l I t e m s >  
         < A c t i v e > t r u e < / A c t i v e >  
         < P r o t e c t e d L i n k > f a l s e < / P r o t e c t e d L i n k >  
         < N a m e > 2 8 1 0 1   T B   @   3 1 . 1 2 . 2 0 2 1   4 1 7 a 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 4 1 7 a < / A c c o u n t N u m b e r >  
         < R o u n d e d > f a l s e < / R o u n d e d >  
     < / T B L i n k >  
     < T B L i n k >  
         < V e r s i o n > 4 < / V e r s i o n >  
         < C o l u m n F i l t e r s / >  
         < D A L i n k I D > 0 b 1 0 d 5 8 b - d 9 4 a - 4 6 f 0 - 8 b f 2 - d 9 c 4 e d 9 b 2 c a 0 < / D A L i n k I D >  
         < L i n k T y p e > 0 < / L i n k T y p e >  
         < P a r a m e t e r s / >  
         < I n c l u d e A l l I t e m s > f a l s e < / I n c l u d e A l l I t e m s >  
         < A c t i v e > t r u e < / A c t i v e >  
         < P r o t e c t e d L i n k > f a l s e < / P r o t e c t e d L i n k >  
         < N a m e > 2 8 1 0 1   T B   @   3 1 . 1 2 . 2 0 2 1   4 1 7 b 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 4 1 7 b < / A c c o u n t N u m b e r >  
         < R o u n d e d > f a l s e < / R o u n d e d >  
     < / T B L i n k >  
     < T B L i n k >  
         < V e r s i o n > 4 < / V e r s i o n >  
         < C o l u m n F i l t e r s / >  
         < D A L i n k I D > e 9 e 0 7 b 6 7 - 8 2 9 f - 4 8 5 c - a b e a - b 9 8 2 9 4 6 a 1 c 1 8 < / D A L i n k I D >  
         < L i n k T y p e > 0 < / L i n k T y p e >  
         < P a r a m e t e r s / >  
         < I n c l u d e A l l I t e m s > f a l s e < / I n c l u d e A l l I t e m s >  
         < A c t i v e > t r u e < / A c t i v e >  
         < P r o t e c t e d L i n k > f a l s e < / P r o t e c t e d L i n k >  
         < N a m e > 2 8 1 0 1   T B   @   3 1 . 1 2 . 2 0 2 1   4 1 8 x 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 4 1 8 x < / A c c o u n t N u m b e r >  
         < R o u n d e d > f a l s e < / R o u n d e d >  
     < / T B L i n k >  
     < T B L i n k >  
         < V e r s i o n > 4 < / V e r s i o n >  
         < C o l u m n F i l t e r s / >  
         < D A L i n k I D > 1 1 6 7 b 5 2 0 - c 6 3 f - 4 7 0 7 - a 8 3 b - e 7 3 b 7 c e 9 8 7 0 2 < / D A L i n k I D >  
         < L i n k T y p e > 0 < / L i n k T y p e >  
         < P a r a m e t e r s / >  
         < I n c l u d e A l l I t e m s > f a l s e < / I n c l u d e A l l I t e m s >  
         < A c t i v e > t r u e < / A c t i v e >  
         < P r o t e c t e d L i n k > f a l s e < / P r o t e c t e d L i n k >  
         < N a m e > 2 8 1 0 1   T B   @   3 1 . 1 2 . 2 0 2 1   4 1 9 x 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 4 1 9 x < / A c c o u n t N u m b e r >  
         < R o u n d e d > f a l s e < / R o u n d e d >  
     < / T B L i n k >  
     < T B L i n k >  
         < V e r s i o n > 4 < / V e r s i o n >  
         < C o l u m n F i l t e r s / >  
         < D A L i n k I D > e 4 4 f e a 6 3 - 0 6 6 3 - 4 7 3 2 - 8 c b b - e e 9 f 3 c 8 0 c 9 7 c < / D A L i n k I D >  
         < L i n k T y p e > 0 < / L i n k T y p e >  
         < P a r a m e t e r s / >  
         < I n c l u d e A l l I t e m s > f a l s e < / I n c l u d e A l l I t e m s >  
         < A c t i v e > t r u e < / A c t i v e >  
         < P r o t e c t e d L i n k > f a l s e < / P r o t e c t e d L i n k >  
         < N a m e > 2 8 1 0 1   T B   @   3 1 . 1 2 . 2 0 2 1   4 2 1 a 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 4 2 1 a < / A c c o u n t N u m b e r >  
         < R o u n d e d > f a l s e < / R o u n d e d >  
     < / T B L i n k >  
     < T B L i n k >  
         < V e r s i o n > 4 < / V e r s i o n >  
         < C o l u m n F i l t e r s / >  
         < D A L i n k I D > c 8 6 1 b a 8 a - 1 6 6 9 - 4 a e 8 - a f 1 5 - 7 8 1 3 3 6 f 4 e 4 a 0 < / D A L i n k I D >  
         < L i n k T y p e > 0 < / L i n k T y p e >  
         < P a r a m e t e r s / >  
         < I n c l u d e A l l I t e m s > f a l s e < / I n c l u d e A l l I t e m s >  
         < A c t i v e > t r u e < / A c t i v e >  
         < P r o t e c t e d L i n k > f a l s e < / P r o t e c t e d L i n k >  
         < N a m e > 2 8 1 0 1   T B   @   3 1 . 1 2 . 2 0 2 1   4 2 1 b 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 4 2 1 b < / A c c o u n t N u m b e r >  
         < R o u n d e d > f a l s e < / R o u n d e d >  
     < / T B L i n k >  
     < T B L i n k >  
         < V e r s i o n > 4 < / V e r s i o n >  
         < C o l u m n F i l t e r s / >  
         < D A L i n k I D > e f b b 8 8 b 6 - d 9 8 2 - 4 a 1 2 - a e c 0 - 4 1 1 4 8 3 6 9 8 8 2 8 < / D A L i n k I D >  
         < L i n k T y p e > 0 < / L i n k T y p e >  
         < P a r a m e t e r s / >  
         < I n c l u d e A l l I t e m s > f a l s e < / I n c l u d e A l l I t e m s >  
         < A c t i v e > t r u e < / A c t i v e >  
         < P r o t e c t e d L i n k > f a l s e < / P r o t e c t e d L i n k >  
         < N a m e > 2 8 1 0 1   T B   @   3 1 . 1 2 . 2 0 2 1   4 2 2 x 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 4 2 2 x < / A c c o u n t N u m b e r >  
         < R o u n d e d > f a l s e < / R o u n d e d >  
     < / T B L i n k >  
     < T B L i n k >  
         < V e r s i o n > 4 < / V e r s i o n >  
         < C o l u m n F i l t e r s / >  
         < D A L i n k I D > d a b 9 3 e 5 5 - 3 1 a 8 - 4 f 0 2 - b d e b - d 0 d f c 2 8 6 4 a 3 5 < / D A L i n k I D >  
         < L i n k T y p e > 0 < / L i n k T y p e >  
         < P a r a m e t e r s / >  
         < I n c l u d e A l l I t e m s > f a l s e < / I n c l u d e A l l I t e m s >  
         < A c t i v e > t r u e < / A c t i v e >  
         < P r o t e c t e d L i n k > f a l s e < / P r o t e c t e d L i n k >  
         < N a m e > 2 8 1 0 1   T B   @   3 1 . 1 2 . 2 0 2 1   4 2 3 x 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 4 2 3 x < / A c c o u n t N u m b e r >  
         < R o u n d e d > f a l s e < / R o u n d e d >  
     < / T B L i n k >  
     < T B L i n k >  
         < V e r s i o n > 4 < / V e r s i o n >  
         < C o l u m n F i l t e r s / >  
         < D A L i n k I D > b a c 9 6 d c 4 - 4 d b 8 - 4 5 4 9 - a 6 9 e - 5 b 6 0 d 7 0 c e e 1 0 < / D A L i n k I D >  
         < L i n k T y p e > 0 < / L i n k T y p e >  
         < P a r a m e t e r s / >  
         < I n c l u d e A l l I t e m s > f a l s e < / I n c l u d e A l l I t e m s >  
         < A c t i v e > t r u e < / A c t i v e >  
         < P r o t e c t e d L i n k > f a l s e < / P r o t e c t e d L i n k >  
         < N a m e > 2 8 1 0 1   T B   @   3 1 . 1 2 . 2 0 2 1   4 2 7 x 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 4 2 7 x < / A c c o u n t N u m b e r >  
         < R o u n d e d > f a l s e < / R o u n d e d >  
     < / T B L i n k >  
     < T B L i n k >  
         < V e r s i o n > 4 < / V e r s i o n >  
         < C o l u m n F i l t e r s / >  
         < D A L i n k I D > 3 4 0 f a f 2 3 - 6 3 0 f - 4 a 9 0 - 9 1 9 9 - 9 2 b 7 b 0 3 c 2 0 2 5 < / D A L i n k I D >  
         < L i n k T y p e > 0 < / L i n k T y p e >  
         < P a r a m e t e r s / >  
         < I n c l u d e A l l I t e m s > f a l s e < / I n c l u d e A l l I t e m s >  
         < A c t i v e > t r u e < / A c t i v e >  
         < P r o t e c t e d L i n k > f a l s e < / P r o t e c t e d L i n k >  
         < N a m e > 2 8 1 0 1   T B   @   3 1 . 1 2 . 2 0 2 1   4 2 8 x 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 4 2 8 x < / A c c o u n t N u m b e r >  
         < R o u n d e d > f a l s e < / R o u n d e d >  
     < / T B L i n k >  
     < T B L i n k >  
         < V e r s i o n > 4 < / V e r s i o n >  
         < C o l u m n F i l t e r s / >  
         < D A L i n k I D > a 8 3 b c 6 5 6 - e c f 7 - 4 c e 7 - a 9 b e - 8 8 c 5 6 f 9 9 6 b e 6 < / D A L i n k I D >  
         < L i n k T y p e > 0 < / L i n k T y p e >  
         < P a r a m e t e r s / >  
         < I n c l u d e A l l I t e m s > f a l s e < / I n c l u d e A l l I t e m s >  
         < A c t i v e > t r u e < / A c t i v e >  
         < P r o t e c t e d L i n k > f a l s e < / P r o t e c t e d L i n k >  
         < N a m e > 2 8 1 0 1   T B   @   3 1 . 1 2 . 2 0 2 1   4 2 9 x 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 2 3 4 0 7 8 3 3 . 0 0 0 0 < / N u m e r i c V a l u e >  
         < V a l u e > 2 3 4 0 7 8 3 3 , 0 0 0 0 < / V a l u e >  
         < C h a r t T y p e > c t D e t a i l < / C h a r t T y p e >  
         < R e f e r e n c e > 2 8 1 0 1 < / R e f e r e n c e >  
         < T B D o c N a m e > T B   @   3 1 . 1 2 . 2 0 2 1 < / T B D o c N a m e >  
         < T B C h a r t N a m e > D e t a i l < / T B C h a r t N a m e >  
         < C o l u m n N a m e > P r i o r P e r i o d 2 B a l a n c e < / C o l u m n N a m e >  
         < U s e r F r i e n d l y C o l u m n N a m e > C B   @   3 1 . 1 2 . 2 0 2 0 < / U s e r F r i e n d l y C o l u m n N a m e >  
         < A c c o u n t N u m b e r > 4 2 9 x < / A c c o u n t N u m b e r >  
         < R o u n d e d > f a l s e < / R o u n d e d >  
     < / T B L i n k >  
     < T B L i n k >  
         < V e r s i o n > 4 < / V e r s i o n >  
         < C o l u m n F i l t e r s / >  
         < D A L i n k I D > 3 b 0 2 b c 7 b - 0 5 c 4 - 4 2 6 1 - 9 2 c 7 - e d 4 5 b 8 6 7 4 e c 7 < / D A L i n k I D >  
         < L i n k T y p e > 0 < / L i n k T y p e >  
         < P a r a m e t e r s / >  
         < I n c l u d e A l l I t e m s > f a l s e < / I n c l u d e A l l I t e m s >  
         < A c t i v e > t r u e < / A c t i v e >  
         < P r o t e c t e d L i n k > f a l s e < / P r o t e c t e d L i n k >  
         < N a m e > 2 8 1 0 1   T B   @   3 1 . 1 2 . 2 0 2 1   4 3 1 x 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 1 6 4 0 8 6 6 . 0 0 0 0 < / N u m e r i c V a l u e >  
         < V a l u e > 1 6 4 0 8 6 6 , 0 0 0 0 < / V a l u e >  
         < C h a r t T y p e > c t D e t a i l < / C h a r t T y p e >  
         < R e f e r e n c e > 2 8 1 0 1 < / R e f e r e n c e >  
         < T B D o c N a m e > T B   @   3 1 . 1 2 . 2 0 2 1 < / T B D o c N a m e >  
         < T B C h a r t N a m e > D e t a i l < / T B C h a r t N a m e >  
         < C o l u m n N a m e > P r i o r P e r i o d 2 B a l a n c e < / C o l u m n N a m e >  
         < U s e r F r i e n d l y C o l u m n N a m e > C B   @   3 1 . 1 2 . 2 0 2 0 < / U s e r F r i e n d l y C o l u m n N a m e >  
         < A c c o u n t N u m b e r > 4 3 1 x < / A c c o u n t N u m b e r >  
         < R o u n d e d > f a l s e < / R o u n d e d >  
     < / T B L i n k >  
     < T B L i n k >  
         < V e r s i o n > 4 < / V e r s i o n >  
         < C o l u m n F i l t e r s / >  
         < D A L i n k I D > c c d 6 1 2 e 9 - 8 7 c f - 4 2 c c - 9 2 8 2 - c 8 8 a a 8 1 c c 7 5 0 < / D A L i n k I D >  
         < L i n k T y p e > 0 < / L i n k T y p e >  
         < P a r a m e t e r s / >  
         < I n c l u d e A l l I t e m s > f a l s e < / I n c l u d e A l l I t e m s >  
         < A c t i v e > t r u e < / A c t i v e >  
         < P r o t e c t e d L i n k > f a l s e < / P r o t e c t e d L i n k >  
         < N a m e > 2 8 1 0 1   T B   @   3 1 . 1 2 . 2 0 2 1   4 5 1 a 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 4 5 1 a < / A c c o u n t N u m b e r >  
         < R o u n d e d > f a l s e < / R o u n d e d >  
     < / T B L i n k >  
     < T B L i n k >  
         < V e r s i o n > 4 < / V e r s i o n >  
         < C o l u m n F i l t e r s / >  
         < D A L i n k I D > 8 6 2 f 1 a f d - 3 d 4 d - 4 c 9 7 - b 9 f 8 - 1 4 4 c 8 9 d f c 8 8 a < / D A L i n k I D >  
         < L i n k T y p e > 0 < / L i n k T y p e >  
         < P a r a m e t e r s / >  
         < I n c l u d e A l l I t e m s > f a l s e < / I n c l u d e A l l I t e m s >  
         < A c t i v e > t r u e < / A c t i v e >  
         < P r o t e c t e d L i n k > f a l s e < / P r o t e c t e d L i n k >  
         < N a m e > 2 8 1 0 1   T B   @   3 1 . 1 2 . 2 0 2 1   4 5 1 b 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 4 5 1 b < / A c c o u n t N u m b e r >  
         < R o u n d e d > f a l s e < / R o u n d e d >  
     < / T B L i n k >  
     < T B L i n k >  
         < V e r s i o n > 4 < / V e r s i o n >  
         < C o l u m n F i l t e r s / >  
         < D A L i n k I D > 8 f e 9 4 1 f c - 9 a 0 c - 4 b e d - b 4 d 1 - 7 a 5 8 c c 2 3 3 1 f 4 < / D A L i n k I D >  
         < L i n k T y p e > 0 < / L i n k T y p e >  
         < P a r a m e t e r s / >  
         < I n c l u d e A l l I t e m s > f a l s e < / I n c l u d e A l l I t e m s >  
         < A c t i v e > t r u e < / A c t i v e >  
         < P r o t e c t e d L i n k > f a l s e < / P r o t e c t e d L i n k >  
         < N a m e > 2 8 1 0 1   T B   @   3 1 . 1 2 . 2 0 2 1   4 5 9 a 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 - 4 5 6 5 3 . 0 0 0 0 < / N u m e r i c V a l u e >  
         < V a l u e > - 4 5 6 5 3 , 0 0 0 0 < / V a l u e >  
         < C h a r t T y p e > c t D e t a i l < / C h a r t T y p e >  
         < R e f e r e n c e > 2 8 1 0 1 < / R e f e r e n c e >  
         < T B D o c N a m e > T B   @   3 1 . 1 2 . 2 0 2 1 < / T B D o c N a m e >  
         < T B C h a r t N a m e > D e t a i l < / T B C h a r t N a m e >  
         < C o l u m n N a m e > P r i o r P e r i o d 2 B a l a n c e < / C o l u m n N a m e >  
         < U s e r F r i e n d l y C o l u m n N a m e > C B   @   3 1 . 1 2 . 2 0 2 0 < / U s e r F r i e n d l y C o l u m n N a m e >  
         < A c c o u n t N u m b e r > 4 5 9 a < / A c c o u n t N u m b e r >  
         < R o u n d e d > f a l s e < / R o u n d e d >  
     < / T B L i n k >  
     < T B L i n k >  
         < V e r s i o n > 4 < / V e r s i o n >  
         < C o l u m n F i l t e r s / >  
         < D A L i n k I D > 6 f c 0 7 e 2 a - f 2 b b - 4 8 f f - b a 9 2 - c 1 b d f d 3 8 c 8 b c < / D A L i n k I D >  
         < L i n k T y p e > 0 < / L i n k T y p e >  
         < P a r a m e t e r s / >  
         < I n c l u d e A l l I t e m s > f a l s e < / I n c l u d e A l l I t e m s >  
         < A c t i v e > t r u e < / A c t i v e >  
         < P r o t e c t e d L i n k > f a l s e < / P r o t e c t e d L i n k >  
         < N a m e > 2 8 1 0 1   T B   @   3 1 . 1 2 . 2 0 2 1   4 5 9 b 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 4 5 9 b < / A c c o u n t N u m b e r >  
         < R o u n d e d > f a l s e < / R o u n d e d >  
     < / T B L i n k >  
     < T B L i n k >  
         < V e r s i o n > 4 < / V e r s i o n >  
         < C o l u m n F i l t e r s / >  
         < D A L i n k I D > 1 1 d a f d 6 1 - f 8 0 a - 4 0 9 9 - b 4 0 e - 3 b b c 6 1 4 8 6 8 9 5 < / D A L i n k I D >  
         < L i n k T y p e > 0 < / L i n k T y p e >  
         < P a r a m e t e r s / >  
         < I n c l u d e A l l I t e m s > f a l s e < / I n c l u d e A l l I t e m s >  
         < A c t i v e > t r u e < / A c t i v e >  
         < P r o t e c t e d L i n k > f a l s e < / P r o t e c t e d L i n k >  
         < N a m e > 2 8 1 0 1   T B   @   3 1 . 1 2 . 2 0 2 1   4 6 1 a 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 4 6 1 a < / A c c o u n t N u m b e r >  
         < R o u n d e d > f a l s e < / R o u n d e d >  
     < / T B L i n k >  
     < T B L i n k >  
         < V e r s i o n > 4 < / V e r s i o n >  
         < C o l u m n F i l t e r s / >  
         < D A L i n k I D > 3 0 7 c b 5 e 3 - 6 b 2 6 - 4 c e 3 - 9 0 9 a - 0 0 1 a 1 3 e e 6 8 a b < / D A L i n k I D >  
         < L i n k T y p e > 0 < / L i n k T y p e >  
         < P a r a m e t e r s / >  
         < I n c l u d e A l l I t e m s > f a l s e < / I n c l u d e A l l I t e m s >  
         < A c t i v e > t r u e < / A c t i v e >  
         < P r o t e c t e d L i n k > f a l s e < / P r o t e c t e d L i n k >  
         < N a m e > 2 8 1 0 1   T B   @   3 1 . 1 2 . 2 0 2 1   4 6 1 b 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 4 6 1 b < / A c c o u n t N u m b e r >  
         < R o u n d e d > f a l s e < / R o u n d e d >  
     < / T B L i n k >  
     < T B L i n k >  
         < V e r s i o n > 4 < / V e r s i o n >  
         < C o l u m n F i l t e r s / >  
         < D A L i n k I D > 4 0 c 9 f e b 5 - 0 3 4 5 - 4 2 2 4 - 8 e 4 7 - 0 9 0 3 9 c 6 5 6 1 f 3 < / D A L i n k I D >  
         < L i n k T y p e > 0 < / L i n k T y p e >  
         < P a r a m e t e r s / >  
         < I n c l u d e A l l I t e m s > f a l s e < / I n c l u d e A l l I t e m s >  
         < A c t i v e > t r u e < / A c t i v e >  
         < P r o t e c t e d L i n k > f a l s e < / P r o t e c t e d L i n k >  
         < N a m e > 2 8 1 0 1   T B   @   3 1 . 1 2 . 2 0 2 1   4 7 1 a 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 4 7 1 a < / A c c o u n t N u m b e r >  
         < R o u n d e d > f a l s e < / R o u n d e d >  
     < / T B L i n k >  
     < T B L i n k >  
         < V e r s i o n > 4 < / V e r s i o n >  
         < C o l u m n F i l t e r s / >  
         < D A L i n k I D > 2 e 2 1 3 a d c - e 6 4 a - 4 3 a a - b 5 c b - 1 7 5 0 b 9 8 c e 5 f c < / D A L i n k I D >  
         < L i n k T y p e > 0 < / L i n k T y p e >  
         < P a r a m e t e r s / >  
         < I n c l u d e A l l I t e m s > f a l s e < / I n c l u d e A l l I t e m s >  
         < A c t i v e > t r u e < / A c t i v e >  
         < P r o t e c t e d L i n k > f a l s e < / P r o t e c t e d L i n k >  
         < N a m e > 2 8 1 0 1   T B   @   3 1 . 1 2 . 2 0 2 1   4 7 1 b 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 4 7 1 b < / A c c o u n t N u m b e r >  
         < R o u n d e d > f a l s e < / R o u n d e d >  
     < / T B L i n k >  
     < T B L i n k >  
         < V e r s i o n > 4 < / V e r s i o n >  
         < C o l u m n F i l t e r s / >  
         < D A L i n k I D > b 3 c f 0 e 6 5 - 1 4 a 0 - 4 7 2 a - a b 4 8 - 6 d 0 b 8 7 f 1 9 9 0 b < / D A L i n k I D >  
         < L i n k T y p e > 0 < / L i n k T y p e >  
         < P a r a m e t e r s / >  
         < I n c l u d e A l l I t e m s > f a l s e < / I n c l u d e A l l I t e m s >  
         < A c t i v e > t r u e < / A c t i v e >  
         < P r o t e c t e d L i n k > f a l s e < / P r o t e c t e d L i n k >  
         < N a m e > 2 8 1 0 1   T B   @   3 1 . 1 2 . 2 0 2 1   4 7 1 c 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 4 7 1 c < / A c c o u n t N u m b e r >  
         < R o u n d e d > f a l s e < / R o u n d e d >  
     < / T B L i n k >  
     < T B L i n k >  
         < V e r s i o n > 4 < / V e r s i o n >  
         < C o l u m n F i l t e r s / >  
         < D A L i n k I D > 2 f b 8 1 5 b 1 - c 5 1 d - 4 0 0 a - 9 2 4 b - 3 9 1 0 5 e b c f b c 4 < / D A L i n k I D >  
         < L i n k T y p e > 0 < / L i n k T y p e >  
         < P a r a m e t e r s / >  
         < I n c l u d e A l l I t e m s > f a l s e < / I n c l u d e A l l I t e m s >  
         < A c t i v e > t r u e < / A c t i v e >  
         < P r o t e c t e d L i n k > f a l s e < / P r o t e c t e d L i n k >  
         < N a m e > 2 8 1 0 1   T B   @   3 1 . 1 2 . 2 0 2 1   4 7 1 d 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 - 1 0 0 0 0 0 0 . 0 0 0 0 < / N u m e r i c V a l u e >  
         < V a l u e > - 1 0 0 0 0 0 0 , 0 0 0 0 < / V a l u e >  
         < C h a r t T y p e > c t D e t a i l < / C h a r t T y p e >  
         < R e f e r e n c e > 2 8 1 0 1 < / R e f e r e n c e >  
         < T B D o c N a m e > T B   @   3 1 . 1 2 . 2 0 2 1 < / T B D o c N a m e >  
         < T B C h a r t N a m e > D e t a i l < / T B C h a r t N a m e >  
         < C o l u m n N a m e > P r i o r P e r i o d 2 B a l a n c e < / C o l u m n N a m e >  
         < U s e r F r i e n d l y C o l u m n N a m e > C B   @   3 1 . 1 2 . 2 0 2 0 < / U s e r F r i e n d l y C o l u m n N a m e >  
         < A c c o u n t N u m b e r > 4 7 1 d < / A c c o u n t N u m b e r >  
         < R o u n d e d > f a l s e < / R o u n d e d >  
     < / T B L i n k >  
     < T B L i n k >  
         < V e r s i o n > 4 < / V e r s i o n >  
         < C o l u m n F i l t e r s / >  
         < D A L i n k I D > e f 8 9 5 d c 5 - 5 9 b b - 4 0 c b - a 3 2 d - 1 1 4 f b a b 2 d 9 a f < / D A L i n k I D >  
         < L i n k T y p e > 0 < / L i n k T y p e >  
         < P a r a m e t e r s / >  
         < I n c l u d e A l l I t e m s > f a l s e < / I n c l u d e A l l I t e m s >  
         < A c t i v e > t r u e < / A c t i v e >  
         < P r o t e c t e d L i n k > f a l s e < / P r o t e c t e d L i n k >  
         < N a m e > 2 8 1 0 1   T B   @   3 1 . 1 2 . 2 0 2 1   4 7 2 x 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 - 3 1 9 0 . 0 0 0 0 < / N u m e r i c V a l u e >  
         < V a l u e > - 3 1 9 0 , 0 0 0 0 < / V a l u e >  
         < C h a r t T y p e > c t D e t a i l < / C h a r t T y p e >  
         < R e f e r e n c e > 2 8 1 0 1 < / R e f e r e n c e >  
         < T B D o c N a m e > T B   @   3 1 . 1 2 . 2 0 2 1 < / T B D o c N a m e >  
         < T B C h a r t N a m e > D e t a i l < / T B C h a r t N a m e >  
         < C o l u m n N a m e > P r i o r P e r i o d 2 B a l a n c e < / C o l u m n N a m e >  
         < U s e r F r i e n d l y C o l u m n N a m e > C B   @   3 1 . 1 2 . 2 0 2 0 < / U s e r F r i e n d l y C o l u m n N a m e >  
         < A c c o u n t N u m b e r > 4 7 2 x < / A c c o u n t N u m b e r >  
         < R o u n d e d > f a l s e < / R o u n d e d >  
     < / T B L i n k >  
     < T B L i n k >  
         < V e r s i o n > 4 < / V e r s i o n >  
         < C o l u m n F i l t e r s / >  
         < D A L i n k I D > 9 8 e a 1 4 0 e - a f 7 2 - 4 7 0 7 - 8 d d 4 - d 5 c 9 e 2 6 d 5 1 0 e < / D A L i n k I D >  
         < L i n k T y p e > 0 < / L i n k T y p e >  
         < P a r a m e t e r s / >  
         < I n c l u d e A l l I t e m s > f a l s e < / I n c l u d e A l l I t e m s >  
         < A c t i v e > t r u e < / A c t i v e >  
         < P r o t e c t e d L i n k > f a l s e < / P r o t e c t e d L i n k >  
         < N a m e > 2 8 1 0 1   T B   @   3 1 . 1 2 . 2 0 2 1   4 7 3 a 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 4 7 3 a < / A c c o u n t N u m b e r >  
         < R o u n d e d > f a l s e < / R o u n d e d >  
     < / T B L i n k >  
     < T B L i n k >  
         < V e r s i o n > 4 < / V e r s i o n >  
         < C o l u m n F i l t e r s / >  
         < D A L i n k I D > 8 1 b f e 1 3 6 - f 0 3 e - 4 5 c 8 - b 7 3 c - e c c 9 a 3 4 9 e 9 2 4 < / D A L i n k I D >  
         < L i n k T y p e > 0 < / L i n k T y p e >  
         < P a r a m e t e r s / >  
         < I n c l u d e A l l I t e m s > f a l s e < / I n c l u d e A l l I t e m s >  
         < A c t i v e > t r u e < / A c t i v e >  
         < P r o t e c t e d L i n k > f a l s e < / P r o t e c t e d L i n k >  
         < N a m e > 2 8 1 0 1   T B   @   3 1 . 1 2 . 2 0 2 1   4 7 3 b 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 4 7 3 b < / A c c o u n t N u m b e r >  
         < R o u n d e d > f a l s e < / R o u n d e d >  
     < / T B L i n k >  
     < T B L i n k >  
         < V e r s i o n > 4 < / V e r s i o n >  
         < C o l u m n F i l t e r s / >  
         < D A L i n k I D > 3 f f d 2 1 d e - 6 1 b 1 - 4 c b 3 - 9 4 4 9 - a f b c 5 9 c b d 0 1 5 < / D A L i n k I D >  
         < L i n k T y p e > 0 < / L i n k T y p e >  
         < P a r a m e t e r s / >  
         < I n c l u d e A l l I t e m s > f a l s e < / I n c l u d e A l l I t e m s >  
         < A c t i v e > t r u e < / A c t i v e >  
         < P r o t e c t e d L i n k > f a l s e < / P r o t e c t e d L i n k >  
         < N a m e > 2 8 1 0 1   T B   @   3 1 . 1 2 . 2 0 2 1   4 7 4 a 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 4 7 4 a < / A c c o u n t N u m b e r >  
         < R o u n d e d > f a l s e < / R o u n d e d >  
     < / T B L i n k >  
     < T B L i n k >  
         < V e r s i o n > 4 < / V e r s i o n >  
         < C o l u m n F i l t e r s / >  
         < D A L i n k I D > a 6 8 d a e f d - 8 9 b 0 - 4 6 0 7 - 8 0 9 a - d 8 4 1 7 4 8 7 1 2 5 f < / D A L i n k I D >  
         < L i n k T y p e > 0 < / L i n k T y p e >  
         < P a r a m e t e r s / >  
         < I n c l u d e A l l I t e m s > f a l s e < / I n c l u d e A l l I t e m s >  
         < A c t i v e > t r u e < / A c t i v e >  
         < P r o t e c t e d L i n k > f a l s e < / P r o t e c t e d L i n k >  
         < N a m e > 2 8 1 0 1   T B   @   3 1 . 1 2 . 2 0 2 1   4 7 4 b 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 4 7 4 b < / A c c o u n t N u m b e r >  
         < R o u n d e d > f a l s e < / R o u n d e d >  
     < / T B L i n k >  
     < T B L i n k >  
         < V e r s i o n > 4 < / V e r s i o n >  
         < C o l u m n F i l t e r s / >  
         < D A L i n k I D > 9 8 5 e 0 c 1 a - a 2 f 3 - 4 0 a 0 - b e d 1 - 8 d 8 5 1 6 9 4 b 9 4 b < / D A L i n k I D >  
         < L i n k T y p e > 0 < / L i n k T y p e >  
         < P a r a m e t e r s / >  
         < I n c l u d e A l l I t e m s > f a l s e < / I n c l u d e A l l I t e m s >  
         < A c t i v e > t r u e < / A c t i v e >  
         < P r o t e c t e d L i n k > f a l s e < / P r o t e c t e d L i n k >  
         < N a m e > 2 8 1 0 1   T B   @   3 1 . 1 2 . 2 0 2 1   4 7 5 a 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 4 7 5 a < / A c c o u n t N u m b e r >  
         < R o u n d e d > f a l s e < / R o u n d e d >  
     < / T B L i n k >  
     < T B L i n k >  
         < V e r s i o n > 4 < / V e r s i o n >  
         < C o l u m n F i l t e r s / >  
         < D A L i n k I D > 1 1 8 9 2 2 c 3 - 7 b 8 3 - 4 e 4 e - b 1 5 e - 0 b c a a 2 1 d e 4 7 0 < / D A L i n k I D >  
         < L i n k T y p e > 0 < / L i n k T y p e >  
         < P a r a m e t e r s / >  
         < I n c l u d e A l l I t e m s > f a l s e < / I n c l u d e A l l I t e m s >  
         < A c t i v e > t r u e < / A c t i v e >  
         < P r o t e c t e d L i n k > f a l s e < / P r o t e c t e d L i n k >  
         < N a m e > 2 8 1 0 1   T B   @   3 1 . 1 2 . 2 0 2 1   4 7 5 b 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 4 7 5 b < / A c c o u n t N u m b e r >  
         < R o u n d e d > f a l s e < / R o u n d e d >  
     < / T B L i n k >  
     < T B L i n k >  
         < V e r s i o n > 4 < / V e r s i o n >  
         < C o l u m n F i l t e r s / >  
         < D A L i n k I D > 3 f 0 0 0 9 b 9 - 7 a 2 9 - 4 4 c c - b 6 2 b - 3 8 4 8 e 3 1 b f 9 d c < / D A L i n k I D >  
         < L i n k T y p e > 0 < / L i n k T y p e >  
         < P a r a m e t e r s / >  
         < I n c l u d e A l l I t e m s > f a l s e < / I n c l u d e A l l I t e m s >  
         < A c t i v e > t r u e < / A c t i v e >  
         < P r o t e c t e d L i n k > f a l s e < / P r o t e c t e d L i n k >  
         < N a m e > 2 8 1 0 1   T B   @   3 1 . 1 2 . 2 0 2 1   4 7 5 c 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 4 7 5 c < / A c c o u n t N u m b e r >  
         < R o u n d e d > f a l s e < / R o u n d e d >  
     < / T B L i n k >  
     < T B L i n k >  
         < V e r s i o n > 4 < / V e r s i o n >  
         < C o l u m n F i l t e r s / >  
         < D A L i n k I D > 8 9 6 7 4 2 b c - 8 5 0 8 - 4 7 e f - 9 f 9 2 - c d 7 5 a 9 f e 7 7 9 c < / D A L i n k I D >  
         < L i n k T y p e > 0 < / L i n k T y p e >  
         < P a r a m e t e r s / >  
         < I n c l u d e A l l I t e m s > f a l s e < / I n c l u d e A l l I t e m s >  
         < A c t i v e > t r u e < / A c t i v e >  
         < P r o t e c t e d L i n k > f a l s e < / P r o t e c t e d L i n k >  
         < N a m e > 2 8 1 0 1   T B   @   3 1 . 1 2 . 2 0 2 1   4 7 5 d 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 4 7 5 d < / A c c o u n t N u m b e r >  
         < R o u n d e d > f a l s e < / R o u n d e d >  
     < / T B L i n k >  
     < T B L i n k >  
         < V e r s i o n > 4 < / V e r s i o n >  
         < C o l u m n F i l t e r s / >  
         < D A L i n k I D > f 1 d 7 0 3 2 0 - 1 b 6 a - 4 b b d - 8 b d 0 - a 9 b 1 8 9 f 7 e 8 a 4 < / D A L i n k I D >  
         < L i n k T y p e > 0 < / L i n k T y p e >  
         < P a r a m e t e r s / >  
         < I n c l u d e A l l I t e m s > f a l s e < / I n c l u d e A l l I t e m s >  
         < A c t i v e > t r u e < / A c t i v e >  
         < P r o t e c t e d L i n k > f a l s e < / P r o t e c t e d L i n k >  
         < N a m e > 2 8 1 0 1   T B   @   3 1 . 1 2 . 2 0 2 1   4 7 5 e 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 4 7 5 e < / A c c o u n t N u m b e r >  
         < R o u n d e d > f a l s e < / R o u n d e d >  
     < / T B L i n k >  
     < T B L i n k >  
         < V e r s i o n > 4 < / V e r s i o n >  
         < C o l u m n F i l t e r s / >  
         < D A L i n k I D > b 3 1 a c 5 9 e - d e 7 9 - 4 7 2 2 - 8 9 6 5 - 9 1 c d 0 d 7 1 6 1 1 4 < / D A L i n k I D >  
         < L i n k T y p e > 0 < / L i n k T y p e >  
         < P a r a m e t e r s / >  
         < I n c l u d e A l l I t e m s > f a l s e < / I n c l u d e A l l I t e m s >  
         < A c t i v e > t r u e < / A c t i v e >  
         < P r o t e c t e d L i n k > f a l s e < / P r o t e c t e d L i n k >  
         < N a m e > 2 8 1 0 1   T B   @   3 1 . 1 2 . 2 0 2 1   4 7 5 f 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 4 7 5 f < / A c c o u n t N u m b e r >  
         < R o u n d e d > f a l s e < / R o u n d e d >  
     < / T B L i n k >  
     < T B L i n k >  
         < V e r s i o n > 4 < / V e r s i o n >  
         < C o l u m n F i l t e r s / >  
         < D A L i n k I D > d 6 a 3 b 3 e c - 7 e 1 4 - 4 a d 1 - 8 e 9 0 - 8 a 1 0 b b c 8 7 3 d c < / D A L i n k I D >  
         < L i n k T y p e > 0 < / L i n k T y p e >  
         < P a r a m e t e r s / >  
         < I n c l u d e A l l I t e m s > f a l s e < / I n c l u d e A l l I t e m s >  
         < A c t i v e > t r u e < / A c t i v e >  
         < P r o t e c t e d L i n k > f a l s e < / P r o t e c t e d L i n k >  
         < N a m e > 2 8 1 0 1   T B   @   3 1 . 1 2 . 2 0 2 1   4 7 5 g 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 4 7 5 g < / A c c o u n t N u m b e r >  
         < R o u n d e d > f a l s e < / R o u n d e d >  
     < / T B L i n k >  
     < T B L i n k >  
         < V e r s i o n > 4 < / V e r s i o n >  
         < C o l u m n F i l t e r s / >  
         < D A L i n k I D > f 6 c 4 a c 4 2 - a 7 8 a - 4 9 b b - a 1 9 7 - 6 1 5 5 d 9 0 c 6 7 1 0 < / D A L i n k I D >  
         < L i n k T y p e > 0 < / L i n k T y p e >  
         < P a r a m e t e r s / >  
         < I n c l u d e A l l I t e m s > f a l s e < / I n c l u d e A l l I t e m s >  
         < A c t i v e > t r u e < / A c t i v e >  
         < P r o t e c t e d L i n k > f a l s e < / P r o t e c t e d L i n k >  
         < N a m e > 2 8 1 0 1   T B   @   3 1 . 1 2 . 2 0 2 1   4 7 5 h 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 4 7 5 h < / A c c o u n t N u m b e r >  
         < R o u n d e d > f a l s e < / R o u n d e d >  
     < / T B L i n k >  
     < T B L i n k >  
         < V e r s i o n > 4 < / V e r s i o n >  
         < C o l u m n F i l t e r s / >  
         < D A L i n k I D > e 8 1 9 c f 4 6 - 7 d f f - 4 9 1 6 - 9 a 8 5 - d 3 d 7 0 f c 1 8 a 0 6 < / D A L i n k I D >  
         < L i n k T y p e > 0 < / L i n k T y p e >  
         < P a r a m e t e r s / >  
         < I n c l u d e A l l I t e m s > f a l s e < / I n c l u d e A l l I t e m s >  
         < A c t i v e > t r u e < / A c t i v e >  
         < P r o t e c t e d L i n k > f a l s e < / P r o t e c t e d L i n k >  
         < N a m e > 2 8 1 0 1   T B   @   3 1 . 1 2 . 2 0 2 1   4 7 6 a 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 4 7 6 a < / A c c o u n t N u m b e r >  
         < R o u n d e d > f a l s e < / R o u n d e d >  
     < / T B L i n k >  
     < T B L i n k >  
         < V e r s i o n > 4 < / V e r s i o n >  
         < C o l u m n F i l t e r s / >  
         < D A L i n k I D > 8 1 f a e a 1 0 - a 0 8 e - 4 2 f 9 - 9 3 3 0 - 7 2 1 0 e e 6 8 5 3 e 2 < / D A L i n k I D >  
         < L i n k T y p e > 0 < / L i n k T y p e >  
         < P a r a m e t e r s / >  
         < I n c l u d e A l l I t e m s > f a l s e < / I n c l u d e A l l I t e m s >  
         < A c t i v e > t r u e < / A c t i v e >  
         < P r o t e c t e d L i n k > f a l s e < / P r o t e c t e d L i n k >  
         < N a m e > 2 8 1 0 1   T B   @   3 1 . 1 2 . 2 0 2 1   4 7 6 b 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 4 7 6 b < / A c c o u n t N u m b e r >  
         < R o u n d e d > f a l s e < / R o u n d e d >  
     < / T B L i n k >  
     < T B L i n k >  
         < V e r s i o n > 4 < / V e r s i o n >  
         < C o l u m n F i l t e r s / >  
         < D A L i n k I D > c 1 5 3 0 8 8 6 - 2 c c 6 - 4 e 4 7 - b 5 2 8 - 6 9 1 e 6 7 0 e 8 1 8 f < / D A L i n k I D >  
         < L i n k T y p e > 0 < / L i n k T y p e >  
         < P a r a m e t e r s / >  
         < I n c l u d e A l l I t e m s > f a l s e < / I n c l u d e A l l I t e m s >  
         < A c t i v e > t r u e < / A c t i v e >  
         < P r o t e c t e d L i n k > f a l s e < / P r o t e c t e d L i n k >  
         < N a m e > 2 8 1 0 1   T B   @   3 1 . 1 2 . 2 0 2 1   4 7 6 c 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 4 7 6 c < / A c c o u n t N u m b e r >  
         < R o u n d e d > f a l s e < / R o u n d e d >  
     < / T B L i n k >  
     < T B L i n k >  
         < V e r s i o n > 4 < / V e r s i o n >  
         < C o l u m n F i l t e r s / >  
         < D A L i n k I D > 6 7 4 5 6 a e 2 - d 3 f 5 - 4 2 5 3 - 8 c 8 8 - b 3 a c e 4 b 7 9 a b 2 < / D A L i n k I D >  
         < L i n k T y p e > 0 < / L i n k T y p e >  
         < P a r a m e t e r s / >  
         < I n c l u d e A l l I t e m s > f a l s e < / I n c l u d e A l l I t e m s >  
         < A c t i v e > t r u e < / A c t i v e >  
         < P r o t e c t e d L i n k > f a l s e < / P r o t e c t e d L i n k >  
         < N a m e > 2 8 1 0 1   T B   @   3 1 . 1 2 . 2 0 2 1   4 7 6 d 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 4 7 6 d < / A c c o u n t N u m b e r >  
         < R o u n d e d > f a l s e < / R o u n d e d >  
     < / T B L i n k >  
     < T B L i n k >  
         < V e r s i o n > 4 < / V e r s i o n >  
         < C o l u m n F i l t e r s / >  
         < D A L i n k I D > 4 7 9 c 4 5 a 4 - 0 b b 7 - 4 8 f d - a c 7 2 - 6 f e 7 a 1 2 0 a 0 9 2 < / D A L i n k I D >  
         < L i n k T y p e > 0 < / L i n k T y p e >  
         < P a r a m e t e r s / >  
         < I n c l u d e A l l I t e m s > f a l s e < / I n c l u d e A l l I t e m s >  
         < A c t i v e > t r u e < / A c t i v e >  
         < P r o t e c t e d L i n k > f a l s e < / P r o t e c t e d L i n k >  
         < N a m e > 2 8 1 0 1   T B   @   3 1 . 1 2 . 2 0 2 1   4 7 6 e 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 4 7 6 e < / A c c o u n t N u m b e r >  
         < R o u n d e d > f a l s e < / R o u n d e d >  
     < / T B L i n k >  
     < T B L i n k >  
         < V e r s i o n > 4 < / V e r s i o n >  
         < C o l u m n F i l t e r s / >  
         < D A L i n k I D > a 1 3 2 b 6 a 2 - b 2 2 0 - 4 0 e 6 - 9 e 9 1 - b c 1 8 6 3 9 3 8 e 9 7 < / D A L i n k I D >  
         < L i n k T y p e > 0 < / L i n k T y p e >  
         < P a r a m e t e r s / >  
         < I n c l u d e A l l I t e m s > f a l s e < / I n c l u d e A l l I t e m s >  
         < A c t i v e > t r u e < / A c t i v e >  
         < P r o t e c t e d L i n k > f a l s e < / P r o t e c t e d L i n k >  
         < N a m e > 2 8 1 0 1   T B   @   3 1 . 1 2 . 2 0 2 1   4 7 6 f 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 4 7 6 f < / A c c o u n t N u m b e r >  
         < R o u n d e d > f a l s e < / R o u n d e d >  
     < / T B L i n k >  
     < T B L i n k >  
         < V e r s i o n > 4 < / V e r s i o n >  
         < C o l u m n F i l t e r s / >  
         < D A L i n k I D > e f 4 6 0 7 5 1 - 2 1 9 4 - 4 1 8 e - 8 e 5 9 - d 5 3 9 4 1 5 8 f 1 6 d < / D A L i n k I D >  
         < L i n k T y p e > 0 < / L i n k T y p e >  
         < P a r a m e t e r s / >  
         < I n c l u d e A l l I t e m s > f a l s e < / I n c l u d e A l l I t e m s >  
         < A c t i v e > t r u e < / A c t i v e >  
         < P r o t e c t e d L i n k > f a l s e < / P r o t e c t e d L i n k >  
         < N a m e > 2 8 1 0 1   T B   @   3 1 . 1 2 . 2 0 2 1   4 7 8 a 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 4 7 8 a < / A c c o u n t N u m b e r >  
         < R o u n d e d > f a l s e < / R o u n d e d >  
     < / T B L i n k >  
     < T B L i n k >  
         < V e r s i o n > 4 < / V e r s i o n >  
         < C o l u m n F i l t e r s / >  
         < D A L i n k I D > 8 9 f 0 a 9 8 1 - 3 6 1 5 - 4 e c c - a a 9 8 - 5 0 e b 9 6 6 9 d f d c < / D A L i n k I D >  
         < L i n k T y p e > 0 < / L i n k T y p e >  
         < P a r a m e t e r s / >  
         < I n c l u d e A l l I t e m s > f a l s e < / I n c l u d e A l l I t e m s >  
         < A c t i v e > t r u e < / A c t i v e >  
         < P r o t e c t e d L i n k > f a l s e < / P r o t e c t e d L i n k >  
         < N a m e > 2 8 1 0 1   T B   @   3 1 . 1 2 . 2 0 2 1   4 7 8 b 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 4 7 8 b < / A c c o u n t N u m b e r >  
         < R o u n d e d > f a l s e < / R o u n d e d >  
     < / T B L i n k >  
     < T B L i n k >  
         < V e r s i o n > 4 < / V e r s i o n >  
         < C o l u m n F i l t e r s / >  
         < D A L i n k I D > c 4 c 3 e 4 4 9 - 1 c 9 8 - 4 f 5 5 - a 2 b 8 - b e 0 d 9 0 7 9 8 d e b < / D A L i n k I D >  
         < L i n k T y p e > 0 < / L i n k T y p e >  
         < P a r a m e t e r s / >  
         < I n c l u d e A l l I t e m s > f a l s e < / I n c l u d e A l l I t e m s >  
         < A c t i v e > t r u e < / A c t i v e >  
         < P r o t e c t e d L i n k > f a l s e < / P r o t e c t e d L i n k >  
         < N a m e > 2 8 1 0 1   T B   @   3 1 . 1 2 . 2 0 2 1   4 7 8 c 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 4 7 8 c < / A c c o u n t N u m b e r >  
         < R o u n d e d > f a l s e < / R o u n d e d >  
     < / T B L i n k >  
     < T B L i n k >  
         < V e r s i o n > 4 < / V e r s i o n >  
         < C o l u m n F i l t e r s / >  
         < D A L i n k I D > c 2 8 a b 7 f 2 - 3 0 6 b - 4 f 4 e - 8 1 8 8 - f 2 b 9 a 5 1 3 4 2 f c < / D A L i n k I D >  
         < L i n k T y p e > 0 < / L i n k T y p e >  
         < P a r a m e t e r s / >  
         < I n c l u d e A l l I t e m s > f a l s e < / I n c l u d e A l l I t e m s >  
         < A c t i v e > t r u e < / A c t i v e >  
         < P r o t e c t e d L i n k > f a l s e < / P r o t e c t e d L i n k >  
         < N a m e > 2 8 1 0 1   T B   @   3 1 . 1 2 . 2 0 2 1   4 7 8 d 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 4 7 8 d < / A c c o u n t N u m b e r >  
         < R o u n d e d > f a l s e < / R o u n d e d >  
     < / T B L i n k >  
     < T B L i n k >  
         < V e r s i o n > 4 < / V e r s i o n >  
         < C o l u m n F i l t e r s / >  
         < D A L i n k I D > 5 7 1 a 4 e f 4 - 7 b d 9 - 4 a 7 0 - a 8 c 0 - 1 9 8 d 1 e 4 0 b 6 8 9 < / D A L i n k I D >  
         < L i n k T y p e > 0 < / L i n k T y p e >  
         < P a r a m e t e r s / >  
         < I n c l u d e A l l I t e m s > f a l s e < / I n c l u d e A l l I t e m s >  
         < A c t i v e > t r u e < / A c t i v e >  
         < P r o t e c t e d L i n k > f a l s e < / P r o t e c t e d L i n k >  
         < N a m e > 2 8 1 0 1   T B   @   3 1 . 1 2 . 2 0 2 1   4 7 8 e 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 4 7 8 e < / A c c o u n t N u m b e r >  
         < R o u n d e d > f a l s e < / R o u n d e d >  
     < / T B L i n k >  
     < T B L i n k >  
         < V e r s i o n > 4 < / V e r s i o n >  
         < C o l u m n F i l t e r s / >  
         < D A L i n k I D > 6 7 1 d 1 0 d e - 8 e f 9 - 4 2 d 2 - 8 7 1 f - 3 c 3 1 7 5 4 1 e b c 8 < / D A L i n k I D >  
         < L i n k T y p e > 0 < / L i n k T y p e >  
         < P a r a m e t e r s / >  
         < I n c l u d e A l l I t e m s > f a l s e < / I n c l u d e A l l I t e m s >  
         < A c t i v e > t r u e < / A c t i v e >  
         < P r o t e c t e d L i n k > f a l s e < / P r o t e c t e d L i n k >  
         < N a m e > 2 8 1 0 1   T B   @   3 1 . 1 2 . 2 0 2 1   4 7 9 a 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 4 7 9 a < / A c c o u n t N u m b e r >  
         < R o u n d e d > f a l s e < / R o u n d e d >  
     < / T B L i n k >  
     < T B L i n k >  
         < V e r s i o n > 4 < / V e r s i o n >  
         < C o l u m n F i l t e r s / >  
         < D A L i n k I D > 5 0 9 c 0 4 a 1 - 4 8 1 3 - 4 6 a 3 - b a f 0 - 1 3 2 3 2 6 e 3 7 9 5 3 < / D A L i n k I D >  
         < L i n k T y p e > 0 < / L i n k T y p e >  
         < P a r a m e t e r s / >  
         < I n c l u d e A l l I t e m s > f a l s e < / I n c l u d e A l l I t e m s >  
         < A c t i v e > t r u e < / A c t i v e >  
         < P r o t e c t e d L i n k > f a l s e < / P r o t e c t e d L i n k >  
         < N a m e > 2 8 1 0 1   T B   @   3 1 . 1 2 . 2 0 2 1   4 7 9 b 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 4 7 9 b < / A c c o u n t N u m b e r >  
         < R o u n d e d > f a l s e < / R o u n d e d >  
     < / T B L i n k >  
     < T B L i n k >  
         < V e r s i o n > 4 < / V e r s i o n >  
         < C o l u m n F i l t e r s / >  
         < D A L i n k I D > c f 4 7 5 1 3 1 - 7 9 2 b - 4 c 5 0 - 9 4 d 0 - 8 8 8 b d 0 a f e 7 d 1 < / D A L i n k I D >  
         < L i n k T y p e > 0 < / L i n k T y p e >  
         < P a r a m e t e r s / >  
         < I n c l u d e A l l I t e m s > f a l s e < / I n c l u d e A l l I t e m s >  
         < A c t i v e > t r u e < / A c t i v e >  
         < P r o t e c t e d L i n k > f a l s e < / P r o t e c t e d L i n k >  
         < N a m e > 2 8 1 0 1   T B   @   3 1 . 1 2 . 2 0 2 1   4 7 9 c 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 4 7 9 c < / A c c o u n t N u m b e r >  
         < R o u n d e d > f a l s e < / R o u n d e d >  
     < / T B L i n k >  
     < T B L i n k >  
         < V e r s i o n > 4 < / V e r s i o n >  
         < C o l u m n F i l t e r s / >  
         < D A L i n k I D > 7 9 8 b d a 0 6 - 5 d 4 e - 4 e 9 1 - b 2 0 4 - e a 5 0 a 4 4 9 6 d 8 e < / D A L i n k I D >  
         < L i n k T y p e > 0 < / L i n k T y p e >  
         < P a r a m e t e r s / >  
         < I n c l u d e A l l I t e m s > f a l s e < / I n c l u d e A l l I t e m s >  
         < A c t i v e > t r u e < / A c t i v e >  
         < P r o t e c t e d L i n k > f a l s e < / P r o t e c t e d L i n k >  
         < N a m e > 2 8 1 0 1   T B   @   3 1 . 1 2 . 2 0 2 1   4 7 9 d 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 4 7 9 d < / A c c o u n t N u m b e r >  
         < R o u n d e d > f a l s e < / R o u n d e d >  
     < / T B L i n k >  
     < T B L i n k >  
         < V e r s i o n > 4 < / V e r s i o n >  
         < C o l u m n F i l t e r s / >  
         < D A L i n k I D > c 5 a 3 7 4 8 c - d 7 e b - 4 9 d d - 8 5 b 5 - 8 6 9 c 2 6 2 e 4 c 8 a < / D A L i n k I D >  
         < L i n k T y p e > 0 < / L i n k T y p e >  
         < P a r a m e t e r s / >  
         < I n c l u d e A l l I t e m s > f a l s e < / I n c l u d e A l l I t e m s >  
         < A c t i v e > t r u e < / A c t i v e >  
         < P r o t e c t e d L i n k > f a l s e < / P r o t e c t e d L i n k >  
         < N a m e > 2 8 1 0 1   T B   @   3 1 . 1 2 . 2 0 2 1   4 8 1 a 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 4 8 1 a < / A c c o u n t N u m b e r >  
         < R o u n d e d > f a l s e < / R o u n d e d >  
     < / T B L i n k >  
     < T B L i n k >  
         < V e r s i o n > 4 < / V e r s i o n >  
         < C o l u m n F i l t e r s / >  
         < D A L i n k I D > 6 b 8 4 b f b d - 8 7 8 f - 4 1 6 3 - 8 f 8 c - 0 3 7 6 3 7 8 c 4 d a 1 < / D A L i n k I D >  
         < L i n k T y p e > 0 < / L i n k T y p e >  
         < P a r a m e t e r s / >  
         < I n c l u d e A l l I t e m s > f a l s e < / I n c l u d e A l l I t e m s >  
         < A c t i v e > t r u e < / A c t i v e >  
         < P r o t e c t e d L i n k > f a l s e < / P r o t e c t e d L i n k >  
         < N a m e > 2 8 1 0 1   T B   @   3 1 . 1 2 . 2 0 2 1   4 8 1 b 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 4 8 1 b < / A c c o u n t N u m b e r >  
         < R o u n d e d > f a l s e < / R o u n d e d >  
     < / T B L i n k >  
     < T B L i n k >  
         < V e r s i o n > 4 < / V e r s i o n >  
         < C o l u m n F i l t e r s / >  
         < D A L i n k I D > b e 3 6 d 5 4 8 - e e 4 b - 4 d f 9 - a c c 6 - f 3 6 6 4 a c 8 7 6 7 d < / D A L i n k I D >  
         < L i n k T y p e > 0 < / L i n k T y p e >  
         < P a r a m e t e r s / >  
         < I n c l u d e A l l I t e m s > f a l s e < / I n c l u d e A l l I t e m s >  
         < A c t i v e > t r u e < / A c t i v e >  
         < P r o t e c t e d L i n k > f a l s e < / P r o t e c t e d L i n k >  
         < N a m e > 2 8 1 0 1   T B   @   3 1 . 1 2 . 2 0 2 1   4 9 1 x 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 4 9 1 x < / A c c o u n t N u m b e r >  
         < R o u n d e d > f a l s e < / R o u n d e d >  
     < / T B L i n k >  
     < T B L i n k >  
         < V e r s i o n > 4 < / V e r s i o n >  
         < C o l u m n F i l t e r s / >  
         < D A L i n k I D > 7 7 c d 0 c f 1 - 0 9 2 e - 4 1 3 4 - 8 2 c 1 - f 5 9 7 9 0 0 b 1 f c 8 < / D A L i n k I D >  
         < L i n k T y p e > 0 < / L i n k T y p e >  
         < P a r a m e t e r s / >  
         < I n c l u d e A l l I t e m s > f a l s e < / I n c l u d e A l l I t e m s >  
         < A c t i v e > t r u e < / A c t i v e >  
         < P r o t e c t e d L i n k > f a l s e < / P r o t e c t e d L i n k >  
         < N a m e > 2 8 1 0 1   T B   @   3 1 . 1 2 . 2 0 2 1   5 0 1 x 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 2 1 2 9 7 9 1 6 . 0 0 0 0 < / N u m e r i c V a l u e >  
         < V a l u e > 2 1 2 9 7 9 1 6 , 0 0 0 0 < / V a l u e >  
         < C h a r t T y p e > c t D e t a i l < / C h a r t T y p e >  
         < R e f e r e n c e > 2 8 1 0 1 < / R e f e r e n c e >  
         < T B D o c N a m e > T B   @   3 1 . 1 2 . 2 0 2 1 < / T B D o c N a m e >  
         < T B C h a r t N a m e > D e t a i l < / T B C h a r t N a m e >  
         < C o l u m n N a m e > P r i o r P e r i o d 2 B a l a n c e < / C o l u m n N a m e >  
         < U s e r F r i e n d l y C o l u m n N a m e > C B   @   3 1 . 1 2 . 2 0 2 0 < / U s e r F r i e n d l y C o l u m n N a m e >  
         < A c c o u n t N u m b e r > 5 0 1 x < / A c c o u n t N u m b e r >  
         < R o u n d e d > f a l s e < / R o u n d e d >  
     < / T B L i n k >  
     < T B L i n k >  
         < V e r s i o n > 4 < / V e r s i o n >  
         < C o l u m n F i l t e r s / >  
         < D A L i n k I D > 8 b 3 6 c f 0 2 - 9 a 5 9 - 4 0 5 a - 9 d 3 9 - 9 1 3 b 4 e 8 5 5 a c 8 < / D A L i n k I D >  
         < L i n k T y p e > 0 < / L i n k T y p e >  
         < P a r a m e t e r s / >  
         < I n c l u d e A l l I t e m s > f a l s e < / I n c l u d e A l l I t e m s >  
         < A c t i v e > t r u e < / A c t i v e >  
         < P r o t e c t e d L i n k > f a l s e < / P r o t e c t e d L i n k >  
         < N a m e > 2 8 1 0 1   T B   @   3 1 . 1 2 . 2 0 2 1   5 0 2 x 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 6 9 1 6 3 9 . 0 0 0 0 < / N u m e r i c V a l u e >  
         < V a l u e > 6 9 1 6 3 9 , 0 0 0 0 < / V a l u e >  
         < C h a r t T y p e > c t D e t a i l < / C h a r t T y p e >  
         < R e f e r e n c e > 2 8 1 0 1 < / R e f e r e n c e >  
         < T B D o c N a m e > T B   @   3 1 . 1 2 . 2 0 2 1 < / T B D o c N a m e >  
         < T B C h a r t N a m e > D e t a i l < / T B C h a r t N a m e >  
         < C o l u m n N a m e > P r i o r P e r i o d 2 B a l a n c e < / C o l u m n N a m e >  
         < U s e r F r i e n d l y C o l u m n N a m e > C B   @   3 1 . 1 2 . 2 0 2 0 < / U s e r F r i e n d l y C o l u m n N a m e >  
         < A c c o u n t N u m b e r > 5 0 2 x < / A c c o u n t N u m b e r >  
         < R o u n d e d > f a l s e < / R o u n d e d >  
     < / T B L i n k >  
     < T B L i n k >  
         < V e r s i o n > 4 < / V e r s i o n >  
         < C o l u m n F i l t e r s / >  
         < D A L i n k I D > 5 b 2 a 1 3 3 c - 7 b 2 6 - 4 9 b 9 - b e 7 5 - 6 9 1 e c 7 9 3 f d 1 c < / D A L i n k I D >  
         < L i n k T y p e > 0 < / L i n k T y p e >  
         < P a r a m e t e r s / >  
         < I n c l u d e A l l I t e m s > f a l s e < / I n c l u d e A l l I t e m s >  
         < A c t i v e > t r u e < / A c t i v e >  
         < P r o t e c t e d L i n k > f a l s e < / P r o t e c t e d L i n k >  
         < N a m e > 2 8 1 0 1   T B   @   3 1 . 1 2 . 2 0 2 1   5 0 3 x 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 5 0 3 x < / A c c o u n t N u m b e r >  
         < R o u n d e d > f a l s e < / R o u n d e d >  
     < / T B L i n k >  
     < T B L i n k >  
         < V e r s i o n > 4 < / V e r s i o n >  
         < C o l u m n F i l t e r s / >  
         < D A L i n k I D > 5 9 2 5 f 8 4 0 - c f d 8 - 4 9 3 2 - 9 c b a - 0 4 7 0 c 7 f c b 8 6 0 < / D A L i n k I D >  
         < L i n k T y p e > 0 < / L i n k T y p e >  
         < P a r a m e t e r s / >  
         < I n c l u d e A l l I t e m s > f a l s e < / I n c l u d e A l l I t e m s >  
         < A c t i v e > t r u e < / A c t i v e >  
         < P r o t e c t e d L i n k > f a l s e < / P r o t e c t e d L i n k >  
         < N a m e > 2 8 1 0 1   T B   @   3 1 . 1 2 . 2 0 2 1   5 0 4 x 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 1 4 9 0 7 6 5 . 0 0 0 0 < / N u m e r i c V a l u e >  
         < V a l u e > 1 4 9 0 7 6 5 , 0 0 0 0 < / V a l u e >  
         < C h a r t T y p e > c t D e t a i l < / C h a r t T y p e >  
         < R e f e r e n c e > 2 8 1 0 1 < / R e f e r e n c e >  
         < T B D o c N a m e > T B   @   3 1 . 1 2 . 2 0 2 1 < / T B D o c N a m e >  
         < T B C h a r t N a m e > D e t a i l < / T B C h a r t N a m e >  
         < C o l u m n N a m e > P r i o r P e r i o d 2 B a l a n c e < / C o l u m n N a m e >  
         < U s e r F r i e n d l y C o l u m n N a m e > C B   @   3 1 . 1 2 . 2 0 2 0 < / U s e r F r i e n d l y C o l u m n N a m e >  
         < A c c o u n t N u m b e r > 5 0 4 x < / A c c o u n t N u m b e r >  
         < R o u n d e d > f a l s e < / R o u n d e d >  
     < / T B L i n k >  
     < T B L i n k >  
         < V e r s i o n > 4 < / V e r s i o n >  
         < C o l u m n F i l t e r s / >  
         < D A L i n k I D > 2 8 4 d b f f 9 - 7 0 e 6 - 4 1 3 b - b 0 f f - c 8 f d a 5 9 a 7 2 f 0 < / D A L i n k I D >  
         < L i n k T y p e > 0 < / L i n k T y p e >  
         < P a r a m e t e r s / >  
         < I n c l u d e A l l I t e m s > f a l s e < / I n c l u d e A l l I t e m s >  
         < A c t i v e > t r u e < / A c t i v e >  
         < P r o t e c t e d L i n k > f a l s e < / P r o t e c t e d L i n k >  
         < N a m e > 2 8 1 0 1   T B   @   3 1 . 1 2 . 2 0 2 1   5 0 5 x 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 - 1 2 5 3 6 1 . 0 0 0 0 < / N u m e r i c V a l u e >  
         < V a l u e > - 1 2 5 3 6 1 , 0 0 0 0 < / V a l u e >  
         < C h a r t T y p e > c t D e t a i l < / C h a r t T y p e >  
         < R e f e r e n c e > 2 8 1 0 1 < / R e f e r e n c e >  
         < T B D o c N a m e > T B   @   3 1 . 1 2 . 2 0 2 1 < / T B D o c N a m e >  
         < T B C h a r t N a m e > D e t a i l < / T B C h a r t N a m e >  
         < C o l u m n N a m e > P r i o r P e r i o d 2 B a l a n c e < / C o l u m n N a m e >  
         < U s e r F r i e n d l y C o l u m n N a m e > C B   @   3 1 . 1 2 . 2 0 2 0 < / U s e r F r i e n d l y C o l u m n N a m e >  
         < A c c o u n t N u m b e r > 5 0 5 x < / A c c o u n t N u m b e r >  
         < R o u n d e d > f a l s e < / R o u n d e d >  
     < / T B L i n k >  
     < T B L i n k >  
         < V e r s i o n > 4 < / V e r s i o n >  
         < C o l u m n F i l t e r s / >  
         < D A L i n k I D > 2 1 9 b f e c 3 - f 9 e 2 - 4 0 1 4 - b b b f - b 4 d b 6 5 1 2 8 9 f 0 < / D A L i n k I D >  
         < L i n k T y p e > 0 < / L i n k T y p e >  
         < P a r a m e t e r s / >  
         < I n c l u d e A l l I t e m s > f a l s e < / I n c l u d e A l l I t e m s >  
         < A c t i v e > t r u e < / A c t i v e >  
         < P r o t e c t e d L i n k > f a l s e < / P r o t e c t e d L i n k >  
         < N a m e > 2 8 1 0 1   T B   @   3 1 . 1 2 . 2 0 2 1   5 0 7 x 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 5 0 7 x < / A c c o u n t N u m b e r >  
         < R o u n d e d > f a l s e < / R o u n d e d >  
     < / T B L i n k >  
     < T B L i n k >  
         < V e r s i o n > 4 < / V e r s i o n >  
         < C o l u m n F i l t e r s / >  
         < D A L i n k I D > a 8 8 4 6 7 5 0 - b 3 a 5 - 4 0 2 f - 9 f f b - 7 c 8 6 6 d 5 f b 8 b d < / D A L i n k I D >  
         < L i n k T y p e > 0 < / L i n k T y p e >  
         < P a r a m e t e r s / >  
         < I n c l u d e A l l I t e m s > f a l s e < / I n c l u d e A l l I t e m s >  
         < A c t i v e > t r u e < / A c t i v e >  
         < P r o t e c t e d L i n k > f a l s e < / P r o t e c t e d L i n k >  
         < N a m e > 2 8 1 0 1   T B   @   3 1 . 1 2 . 2 0 2 1   5 1 1 x 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 8 7 4 4 7 . 0 0 0 0 < / N u m e r i c V a l u e >  
         < V a l u e > 8 7 4 4 7 , 0 0 0 0 < / V a l u e >  
         < C h a r t T y p e > c t D e t a i l < / C h a r t T y p e >  
         < R e f e r e n c e > 2 8 1 0 1 < / R e f e r e n c e >  
         < T B D o c N a m e > T B   @   3 1 . 1 2 . 2 0 2 1 < / T B D o c N a m e >  
         < T B C h a r t N a m e > D e t a i l < / T B C h a r t N a m e >  
         < C o l u m n N a m e > P r i o r P e r i o d 2 B a l a n c e < / C o l u m n N a m e >  
         < U s e r F r i e n d l y C o l u m n N a m e > C B   @   3 1 . 1 2 . 2 0 2 0 < / U s e r F r i e n d l y C o l u m n N a m e >  
         < A c c o u n t N u m b e r > 5 1 1 x < / A c c o u n t N u m b e r >  
         < R o u n d e d > f a l s e < / R o u n d e d >  
     < / T B L i n k >  
     < T B L i n k >  
         < V e r s i o n > 4 < / V e r s i o n >  
         < C o l u m n F i l t e r s / >  
         < D A L i n k I D > 3 e 3 3 8 4 c 8 - 0 a 9 5 - 4 b c 8 - b 7 9 4 - 0 d c 9 1 8 6 f 5 d a 7 < / D A L i n k I D >  
         < L i n k T y p e > 0 < / L i n k T y p e >  
         < P a r a m e t e r s / >  
         < I n c l u d e A l l I t e m s > f a l s e < / I n c l u d e A l l I t e m s >  
         < A c t i v e > t r u e < / A c t i v e >  
         < P r o t e c t e d L i n k > f a l s e < / P r o t e c t e d L i n k >  
         < N a m e > 2 8 1 0 1   T B   @   3 1 . 1 2 . 2 0 2 1   5 1 2 x 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 1 3 9 3 . 0 0 0 0 < / N u m e r i c V a l u e >  
         < V a l u e > 1 3 9 3 , 0 0 0 0 < / V a l u e >  
         < C h a r t T y p e > c t D e t a i l < / C h a r t T y p e >  
         < R e f e r e n c e > 2 8 1 0 1 < / R e f e r e n c e >  
         < T B D o c N a m e > T B   @   3 1 . 1 2 . 2 0 2 1 < / T B D o c N a m e >  
         < T B C h a r t N a m e > D e t a i l < / T B C h a r t N a m e >  
         < C o l u m n N a m e > P r i o r P e r i o d 2 B a l a n c e < / C o l u m n N a m e >  
         < U s e r F r i e n d l y C o l u m n N a m e > C B   @   3 1 . 1 2 . 2 0 2 0 < / U s e r F r i e n d l y C o l u m n N a m e >  
         < A c c o u n t N u m b e r > 5 1 2 x < / A c c o u n t N u m b e r >  
         < R o u n d e d > f a l s e < / R o u n d e d >  
     < / T B L i n k >  
     < T B L i n k >  
         < V e r s i o n > 4 < / V e r s i o n >  
         < C o l u m n F i l t e r s / >  
         < D A L i n k I D > 2 0 3 d e 9 9 4 - 9 c a b - 4 a e d - a 8 f d - 9 6 4 f 8 f e 1 7 e 0 d < / D A L i n k I D >  
         < L i n k T y p e > 0 < / L i n k T y p e >  
         < P a r a m e t e r s / >  
         < I n c l u d e A l l I t e m s > f a l s e < / I n c l u d e A l l I t e m s >  
         < A c t i v e > t r u e < / A c t i v e >  
         < P r o t e c t e d L i n k > f a l s e < / P r o t e c t e d L i n k >  
         < N a m e > 2 8 1 0 1   T B   @   3 1 . 1 2 . 2 0 2 1   5 1 3 x 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 1 6 6 1 2 . 0 0 0 0 < / N u m e r i c V a l u e >  
         < V a l u e > 1 6 6 1 2 , 0 0 0 0 < / V a l u e >  
         < C h a r t T y p e > c t D e t a i l < / C h a r t T y p e >  
         < R e f e r e n c e > 2 8 1 0 1 < / R e f e r e n c e >  
         < T B D o c N a m e > T B   @   3 1 . 1 2 . 2 0 2 1 < / T B D o c N a m e >  
         < T B C h a r t N a m e > D e t a i l < / T B C h a r t N a m e >  
         < C o l u m n N a m e > P r i o r P e r i o d 2 B a l a n c e < / C o l u m n N a m e >  
         < U s e r F r i e n d l y C o l u m n N a m e > C B   @   3 1 . 1 2 . 2 0 2 0 < / U s e r F r i e n d l y C o l u m n N a m e >  
         < A c c o u n t N u m b e r > 5 1 3 x < / A c c o u n t N u m b e r >  
         < R o u n d e d > f a l s e < / R o u n d e d >  
     < / T B L i n k >  
     < T B L i n k >  
         < V e r s i o n > 4 < / V e r s i o n >  
         < C o l u m n F i l t e r s / >  
         < D A L i n k I D > 1 6 3 6 d 8 c a - b e b 9 - 4 1 d e - a 7 d 6 - d c 6 d e f 5 c 4 a 0 d < / D A L i n k I D >  
         < L i n k T y p e > 0 < / L i n k T y p e >  
         < P a r a m e t e r s / >  
         < I n c l u d e A l l I t e m s > f a l s e < / I n c l u d e A l l I t e m s >  
         < A c t i v e > t r u e < / A c t i v e >  
         < P r o t e c t e d L i n k > f a l s e < / P r o t e c t e d L i n k >  
         < N a m e > 2 8 1 0 1   T B   @   3 1 . 1 2 . 2 0 2 1   5 1 8 a 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 2 5 7 4 9 4 7 . 0 0 0 0 < / N u m e r i c V a l u e >  
         < V a l u e > 2 5 7 4 9 4 7 , 0 0 0 0 < / V a l u e >  
         < C h a r t T y p e > c t D e t a i l < / C h a r t T y p e >  
         < R e f e r e n c e > 2 8 1 0 1 < / R e f e r e n c e >  
         < T B D o c N a m e > T B   @   3 1 . 1 2 . 2 0 2 1 < / T B D o c N a m e >  
         < T B C h a r t N a m e > D e t a i l < / T B C h a r t N a m e >  
         < C o l u m n N a m e > P r i o r P e r i o d 2 B a l a n c e < / C o l u m n N a m e >  
         < U s e r F r i e n d l y C o l u m n N a m e > C B   @   3 1 . 1 2 . 2 0 2 0 < / U s e r F r i e n d l y C o l u m n N a m e >  
         < A c c o u n t N u m b e r > 5 1 8 a < / A c c o u n t N u m b e r >  
         < R o u n d e d > f a l s e < / R o u n d e d >  
     < / T B L i n k >  
     < T B L i n k >  
         < V e r s i o n > 4 < / V e r s i o n >  
         < C o l u m n F i l t e r s / >  
         < D A L i n k I D > 3 9 e e e 8 c a - 0 8 a 6 - 4 4 d 0 - b f b f - b 5 3 8 d 0 8 d e c 9 6 < / D A L i n k I D >  
         < L i n k T y p e > 0 < / L i n k T y p e >  
         < P a r a m e t e r s / >  
         < I n c l u d e A l l I t e m s > f a l s e < / I n c l u d e A l l I t e m s >  
         < A c t i v e > t r u e < / A c t i v e >  
         < P r o t e c t e d L i n k > f a l s e < / P r o t e c t e d L i n k >  
         < N a m e > 2 8 1 0 1   T B   @   3 1 . 1 2 . 2 0 2 1   5 1 8 b 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 5 1 8 b < / A c c o u n t N u m b e r >  
         < R o u n d e d > f a l s e < / R o u n d e d >  
     < / T B L i n k >  
     < T B L i n k >  
         < V e r s i o n > 4 < / V e r s i o n >  
         < C o l u m n F i l t e r s / >  
         < D A L i n k I D > 5 6 a f 2 4 6 a - 4 0 f c - 4 4 d 3 - 8 6 7 1 - d 9 7 5 3 8 9 5 4 e 5 8 < / D A L i n k I D >  
         < L i n k T y p e > 0 < / L i n k T y p e >  
         < P a r a m e t e r s / >  
         < I n c l u d e A l l I t e m s > f a l s e < / I n c l u d e A l l I t e m s >  
         < A c t i v e > t r u e < / A c t i v e >  
         < P r o t e c t e d L i n k > f a l s e < / P r o t e c t e d L i n k >  
         < N a m e > 2 8 1 0 1   T B   @   3 1 . 1 2 . 2 0 2 1   5 1 8 c 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 5 1 8 c < / A c c o u n t N u m b e r >  
         < R o u n d e d > f a l s e < / R o u n d e d >  
     < / T B L i n k >  
     < T B L i n k >  
         < V e r s i o n > 4 < / V e r s i o n >  
         < C o l u m n F i l t e r s / >  
         < D A L i n k I D > f 6 c 5 9 d 8 0 - f 3 b 2 - 4 a e b - b 8 1 1 - 8 7 4 4 4 0 d 5 1 8 f a < / D A L i n k I D >  
         < L i n k T y p e > 0 < / L i n k T y p e >  
         < P a r a m e t e r s / >  
         < I n c l u d e A l l I t e m s > f a l s e < / I n c l u d e A l l I t e m s >  
         < A c t i v e > t r u e < / A c t i v e >  
         < P r o t e c t e d L i n k > f a l s e < / P r o t e c t e d L i n k >  
         < N a m e > 2 8 1 0 1   T B   @   3 1 . 1 2 . 2 0 2 1   5 2 1 x 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 3 0 3 5 4 9 8 . 0 0 0 0 < / N u m e r i c V a l u e >  
         < V a l u e > 3 0 3 5 4 9 8 , 0 0 0 0 < / V a l u e >  
         < C h a r t T y p e > c t D e t a i l < / C h a r t T y p e >  
         < R e f e r e n c e > 2 8 1 0 1 < / R e f e r e n c e >  
         < T B D o c N a m e > T B   @   3 1 . 1 2 . 2 0 2 1 < / T B D o c N a m e >  
         < T B C h a r t N a m e > D e t a i l < / T B C h a r t N a m e >  
         < C o l u m n N a m e > P r i o r P e r i o d 2 B a l a n c e < / C o l u m n N a m e >  
         < U s e r F r i e n d l y C o l u m n N a m e > C B   @   3 1 . 1 2 . 2 0 2 0 < / U s e r F r i e n d l y C o l u m n N a m e >  
         < A c c o u n t N u m b e r > 5 2 1 x < / A c c o u n t N u m b e r >  
         < R o u n d e d > f a l s e < / R o u n d e d >  
     < / T B L i n k >  
     < T B L i n k >  
         < V e r s i o n > 4 < / V e r s i o n >  
         < C o l u m n F i l t e r s / >  
         < D A L i n k I D > 7 d 2 6 8 e 2 5 - f 5 c 3 - 4 c c 2 - a f 9 a - b d 9 3 d 3 1 b 4 6 4 b < / D A L i n k I D >  
         < L i n k T y p e > 0 < / L i n k T y p e >  
         < P a r a m e t e r s / >  
         < I n c l u d e A l l I t e m s > f a l s e < / I n c l u d e A l l I t e m s >  
         < A c t i v e > t r u e < / A c t i v e >  
         < P r o t e c t e d L i n k > f a l s e < / P r o t e c t e d L i n k >  
         < N a m e > 2 8 1 0 1   T B   @   3 1 . 1 2 . 2 0 2 1   5 2 2 x 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 5 2 2 x < / A c c o u n t N u m b e r >  
         < R o u n d e d > f a l s e < / R o u n d e d >  
     < / T B L i n k >  
     < T B L i n k >  
         < V e r s i o n > 4 < / V e r s i o n >  
         < C o l u m n F i l t e r s / >  
         < D A L i n k I D > 6 b f a d c c e - d 6 b 0 - 4 2 4 8 - b 1 6 1 - 0 a 0 6 0 f d 8 3 d 8 3 < / D A L i n k I D >  
         < L i n k T y p e > 0 < / L i n k T y p e >  
         < P a r a m e t e r s / >  
         < I n c l u d e A l l I t e m s > f a l s e < / I n c l u d e A l l I t e m s >  
         < A c t i v e > t r u e < / A c t i v e >  
         < P r o t e c t e d L i n k > f a l s e < / P r o t e c t e d L i n k >  
         < N a m e > 2 8 1 0 1   T B   @   3 1 . 1 2 . 2 0 2 1   5 2 3 x 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 5 2 3 x < / A c c o u n t N u m b e r >  
         < R o u n d e d > f a l s e < / R o u n d e d >  
     < / T B L i n k >  
     < T B L i n k >  
         < V e r s i o n > 4 < / V e r s i o n >  
         < C o l u m n F i l t e r s / >  
         < D A L i n k I D > b e 5 3 7 0 1 5 - d 6 7 9 - 4 9 f 2 - 9 0 8 0 - f 8 0 2 6 0 d c 5 0 6 3 < / D A L i n k I D >  
         < L i n k T y p e > 0 < / L i n k T y p e >  
         < P a r a m e t e r s / >  
         < I n c l u d e A l l I t e m s > f a l s e < / I n c l u d e A l l I t e m s >  
         < A c t i v e > t r u e < / A c t i v e >  
         < P r o t e c t e d L i n k > f a l s e < / P r o t e c t e d L i n k >  
         < N a m e > 2 8 1 0 1   T B   @   3 1 . 1 2 . 2 0 2 1   5 2 4 x 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 1 0 4 3 5 8 6 . 0 0 0 0 < / N u m e r i c V a l u e >  
         < V a l u e > 1 0 4 3 5 8 6 , 0 0 0 0 < / V a l u e >  
         < C h a r t T y p e > c t D e t a i l < / C h a r t T y p e >  
         < R e f e r e n c e > 2 8 1 0 1 < / R e f e r e n c e >  
         < T B D o c N a m e > T B   @   3 1 . 1 2 . 2 0 2 1 < / T B D o c N a m e >  
         < T B C h a r t N a m e > D e t a i l < / T B C h a r t N a m e >  
         < C o l u m n N a m e > P r i o r P e r i o d 2 B a l a n c e < / C o l u m n N a m e >  
         < U s e r F r i e n d l y C o l u m n N a m e > C B   @   3 1 . 1 2 . 2 0 2 0 < / U s e r F r i e n d l y C o l u m n N a m e >  
         < A c c o u n t N u m b e r > 5 2 4 x < / A c c o u n t N u m b e r >  
         < R o u n d e d > f a l s e < / R o u n d e d >  
     < / T B L i n k >  
     < T B L i n k >  
         < V e r s i o n > 4 < / V e r s i o n >  
         < C o l u m n F i l t e r s / >  
         < D A L i n k I D > 5 3 0 c 7 c 7 c - 7 3 e 8 - 4 f 5 8 - b b 9 3 - e d b 9 9 5 c 1 0 b e 5 < / D A L i n k I D >  
         < L i n k T y p e > 0 < / L i n k T y p e >  
         < P a r a m e t e r s / >  
         < I n c l u d e A l l I t e m s > f a l s e < / I n c l u d e A l l I t e m s >  
         < A c t i v e > t r u e < / A c t i v e >  
         < P r o t e c t e d L i n k > f a l s e < / P r o t e c t e d L i n k >  
         < N a m e > 2 8 1 0 1   T B   @   3 1 . 1 2 . 2 0 2 1   5 2 5 x 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 5 8 2 9 . 0 0 0 0 < / N u m e r i c V a l u e >  
         < V a l u e > 5 8 2 9 , 0 0 0 0 < / V a l u e >  
         < C h a r t T y p e > c t D e t a i l < / C h a r t T y p e >  
         < R e f e r e n c e > 2 8 1 0 1 < / R e f e r e n c e >  
         < T B D o c N a m e > T B   @   3 1 . 1 2 . 2 0 2 1 < / T B D o c N a m e >  
         < T B C h a r t N a m e > D e t a i l < / T B C h a r t N a m e >  
         < C o l u m n N a m e > P r i o r P e r i o d 2 B a l a n c e < / C o l u m n N a m e >  
         < U s e r F r i e n d l y C o l u m n N a m e > C B   @   3 1 . 1 2 . 2 0 2 0 < / U s e r F r i e n d l y C o l u m n N a m e >  
         < A c c o u n t N u m b e r > 5 2 5 x < / A c c o u n t N u m b e r >  
         < R o u n d e d > f a l s e < / R o u n d e d >  
     < / T B L i n k >  
     < T B L i n k >  
         < V e r s i o n > 4 < / V e r s i o n >  
         < C o l u m n F i l t e r s / >  
         < D A L i n k I D > 2 9 d e d d 4 5 - 6 8 b 6 - 4 f d a - 8 e 0 8 - c b b b 2 9 c 3 d 5 b a < / D A L i n k I D >  
         < L i n k T y p e > 0 < / L i n k T y p e >  
         < P a r a m e t e r s / >  
         < I n c l u d e A l l I t e m s > f a l s e < / I n c l u d e A l l I t e m s >  
         < A c t i v e > t r u e < / A c t i v e >  
         < P r o t e c t e d L i n k > f a l s e < / P r o t e c t e d L i n k >  
         < N a m e > 2 8 1 0 1   T B   @   3 1 . 1 2 . 2 0 2 1   5 2 6 x 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 5 2 6 x < / A c c o u n t N u m b e r >  
         < R o u n d e d > f a l s e < / R o u n d e d >  
     < / T B L i n k >  
     < T B L i n k >  
         < V e r s i o n > 4 < / V e r s i o n >  
         < C o l u m n F i l t e r s / >  
         < D A L i n k I D > c 0 b 3 8 6 e c - 7 2 1 c - 4 c 4 d - 9 1 3 b - a 9 b 2 d c 8 0 5 4 3 a < / D A L i n k I D >  
         < L i n k T y p e > 0 < / L i n k T y p e >  
         < P a r a m e t e r s / >  
         < I n c l u d e A l l I t e m s > f a l s e < / I n c l u d e A l l I t e m s >  
         < A c t i v e > t r u e < / A c t i v e >  
         < P r o t e c t e d L i n k > f a l s e < / P r o t e c t e d L i n k >  
         < N a m e > 2 8 1 0 1   T B   @   3 1 . 1 2 . 2 0 2 1   5 2 7 x 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 8 5 2 5 4 . 0 0 0 0 < / N u m e r i c V a l u e >  
         < V a l u e > 8 5 2 5 4 , 0 0 0 0 < / V a l u e >  
         < C h a r t T y p e > c t D e t a i l < / C h a r t T y p e >  
         < R e f e r e n c e > 2 8 1 0 1 < / R e f e r e n c e >  
         < T B D o c N a m e > T B   @   3 1 . 1 2 . 2 0 2 1 < / T B D o c N a m e >  
         < T B C h a r t N a m e > D e t a i l < / T B C h a r t N a m e >  
         < C o l u m n N a m e > P r i o r P e r i o d 2 B a l a n c e < / C o l u m n N a m e >  
         < U s e r F r i e n d l y C o l u m n N a m e > C B   @   3 1 . 1 2 . 2 0 2 0 < / U s e r F r i e n d l y C o l u m n N a m e >  
         < A c c o u n t N u m b e r > 5 2 7 x < / A c c o u n t N u m b e r >  
         < R o u n d e d > f a l s e < / R o u n d e d >  
     < / T B L i n k >  
     < T B L i n k >  
         < V e r s i o n > 4 < / V e r s i o n >  
         < C o l u m n F i l t e r s / >  
         < D A L i n k I D > 8 b 5 d 6 e f f - 0 5 2 2 - 4 6 d 3 - 8 5 0 1 - 1 9 f 5 3 6 e e d f 8 4 < / D A L i n k I D >  
         < L i n k T y p e > 0 < / L i n k T y p e >  
         < P a r a m e t e r s / >  
         < I n c l u d e A l l I t e m s > f a l s e < / I n c l u d e A l l I t e m s >  
         < A c t i v e > t r u e < / A c t i v e >  
         < P r o t e c t e d L i n k > f a l s e < / P r o t e c t e d L i n k >  
         < N a m e > 2 8 1 0 1   T B   @   3 1 . 1 2 . 2 0 2 1   5 2 8 x 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 6 3 4 2 9 . 0 0 0 0 < / N u m e r i c V a l u e >  
         < V a l u e > 6 3 4 2 9 , 0 0 0 0 < / V a l u e >  
         < C h a r t T y p e > c t D e t a i l < / C h a r t T y p e >  
         < R e f e r e n c e > 2 8 1 0 1 < / R e f e r e n c e >  
         < T B D o c N a m e > T B   @   3 1 . 1 2 . 2 0 2 1 < / T B D o c N a m e >  
         < T B C h a r t N a m e > D e t a i l < / T B C h a r t N a m e >  
         < C o l u m n N a m e > P r i o r P e r i o d 2 B a l a n c e < / C o l u m n N a m e >  
         < U s e r F r i e n d l y C o l u m n N a m e > C B   @   3 1 . 1 2 . 2 0 2 0 < / U s e r F r i e n d l y C o l u m n N a m e >  
         < A c c o u n t N u m b e r > 5 2 8 x < / A c c o u n t N u m b e r >  
         < R o u n d e d > f a l s e < / R o u n d e d >  
     < / T B L i n k >  
     < T B L i n k >  
         < V e r s i o n > 4 < / V e r s i o n >  
         < C o l u m n F i l t e r s / >  
         < D A L i n k I D > 8 0 b 1 9 7 8 2 - 0 5 9 e - 4 f 3 7 - a 5 4 4 - 4 5 d 6 e 1 2 d 2 e 7 3 < / D A L i n k I D >  
         < L i n k T y p e > 0 < / L i n k T y p e >  
         < P a r a m e t e r s / >  
         < I n c l u d e A l l I t e m s > f a l s e < / I n c l u d e A l l I t e m s >  
         < A c t i v e > t r u e < / A c t i v e >  
         < P r o t e c t e d L i n k > f a l s e < / P r o t e c t e d L i n k >  
         < N a m e > 2 8 1 0 1   T B   @   3 1 . 1 2 . 2 0 2 1   5 3 1 x 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 5 3 1 x < / A c c o u n t N u m b e r >  
         < R o u n d e d > f a l s e < / R o u n d e d >  
     < / T B L i n k >  
     < T B L i n k >  
         < V e r s i o n > 4 < / V e r s i o n >  
         < C o l u m n F i l t e r s / >  
         < D A L i n k I D > f d c f 1 b c 5 - f 2 2 b - 4 1 3 7 - 8 1 2 5 - f 7 3 3 2 b 0 5 4 9 6 9 < / D A L i n k I D >  
         < L i n k T y p e > 0 < / L i n k T y p e >  
         < P a r a m e t e r s / >  
         < I n c l u d e A l l I t e m s > f a l s e < / I n c l u d e A l l I t e m s >  
         < A c t i v e > t r u e < / A c t i v e >  
         < P r o t e c t e d L i n k > f a l s e < / P r o t e c t e d L i n k >  
         < N a m e > 2 8 1 0 1   T B   @   3 1 . 1 2 . 2 0 2 1   5 3 2 x 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 5 3 2 x < / A c c o u n t N u m b e r >  
         < R o u n d e d > f a l s e < / R o u n d e d >  
     < / T B L i n k >  
     < T B L i n k >  
         < V e r s i o n > 4 < / V e r s i o n >  
         < C o l u m n F i l t e r s / >  
         < D A L i n k I D > 4 6 9 1 2 4 1 1 - 3 e b 4 - 4 9 1 d - a c 3 e - 5 5 f 3 d a b 6 c 7 7 6 < / D A L i n k I D >  
         < L i n k T y p e > 0 < / L i n k T y p e >  
         < P a r a m e t e r s / >  
         < I n c l u d e A l l I t e m s > f a l s e < / I n c l u d e A l l I t e m s >  
         < A c t i v e > t r u e < / A c t i v e >  
         < P r o t e c t e d L i n k > f a l s e < / P r o t e c t e d L i n k >  
         < N a m e > 2 8 1 0 1   T B   @   3 1 . 1 2 . 2 0 2 1   5 3 8 x 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 2 4 3 8 . 0 0 0 0 < / N u m e r i c V a l u e >  
         < V a l u e > 2 4 3 8 , 0 0 0 0 < / V a l u e >  
         < C h a r t T y p e > c t D e t a i l < / C h a r t T y p e >  
         < R e f e r e n c e > 2 8 1 0 1 < / R e f e r e n c e >  
         < T B D o c N a m e > T B   @   3 1 . 1 2 . 2 0 2 1 < / T B D o c N a m e >  
         < T B C h a r t N a m e > D e t a i l < / T B C h a r t N a m e >  
         < C o l u m n N a m e > P r i o r P e r i o d 2 B a l a n c e < / C o l u m n N a m e >  
         < U s e r F r i e n d l y C o l u m n N a m e > C B   @   3 1 . 1 2 . 2 0 2 0 < / U s e r F r i e n d l y C o l u m n N a m e >  
         < A c c o u n t N u m b e r > 5 3 8 x < / A c c o u n t N u m b e r >  
         < R o u n d e d > f a l s e < / R o u n d e d >  
     < / T B L i n k >  
     < T B L i n k >  
         < V e r s i o n > 4 < / V e r s i o n >  
         < C o l u m n F i l t e r s / >  
         < D A L i n k I D > f 7 c 1 f b 8 0 - e 3 5 b - 4 e f 5 - b 3 b 9 - 0 1 f 6 7 2 6 2 2 4 b 7 < / D A L i n k I D >  
         < L i n k T y p e > 0 < / L i n k T y p e >  
         < P a r a m e t e r s / >  
         < I n c l u d e A l l I t e m s > f a l s e < / I n c l u d e A l l I t e m s >  
         < A c t i v e > t r u e < / A c t i v e >  
         < P r o t e c t e d L i n k > f a l s e < / P r o t e c t e d L i n k >  
         < N a m e > 2 8 1 0 1   T B   @   3 1 . 1 2 . 2 0 2 1   5 4 1 x 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 5 4 1 x < / A c c o u n t N u m b e r >  
         < R o u n d e d > f a l s e < / R o u n d e d >  
     < / T B L i n k >  
     < T B L i n k >  
         < V e r s i o n > 4 < / V e r s i o n >  
         < C o l u m n F i l t e r s / >  
         < D A L i n k I D > 7 d 3 0 8 b a 0 - 8 e b 9 - 4 8 2 c - 8 e a 7 - b c 4 b a 8 4 0 a e 6 4 < / D A L i n k I D >  
         < L i n k T y p e > 0 < / L i n k T y p e >  
         < P a r a m e t e r s / >  
         < I n c l u d e A l l I t e m s > f a l s e < / I n c l u d e A l l I t e m s >  
         < A c t i v e > t r u e < / A c t i v e >  
         < P r o t e c t e d L i n k > f a l s e < / P r o t e c t e d L i n k >  
         < N a m e > 2 8 1 0 1   T B   @   3 1 . 1 2 . 2 0 2 1   5 4 2 x 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 1 4 1 2 8 4 1 . 0 0 0 0 < / N u m e r i c V a l u e >  
         < V a l u e > 1 4 1 2 8 4 1 , 0 0 0 0 < / V a l u e >  
         < C h a r t T y p e > c t D e t a i l < / C h a r t T y p e >  
         < R e f e r e n c e > 2 8 1 0 1 < / R e f e r e n c e >  
         < T B D o c N a m e > T B   @   3 1 . 1 2 . 2 0 2 1 < / T B D o c N a m e >  
         < T B C h a r t N a m e > D e t a i l < / T B C h a r t N a m e >  
         < C o l u m n N a m e > P r i o r P e r i o d 2 B a l a n c e < / C o l u m n N a m e >  
         < U s e r F r i e n d l y C o l u m n N a m e > C B   @   3 1 . 1 2 . 2 0 2 0 < / U s e r F r i e n d l y C o l u m n N a m e >  
         < A c c o u n t N u m b e r > 5 4 2 x < / A c c o u n t N u m b e r >  
         < R o u n d e d > f a l s e < / R o u n d e d >  
     < / T B L i n k >  
     < T B L i n k >  
         < V e r s i o n > 4 < / V e r s i o n >  
         < C o l u m n F i l t e r s / >  
         < D A L i n k I D > 0 0 9 d d 6 7 e - 6 d 7 c - 4 8 8 d - b c f 6 - d 4 1 a 8 d 4 e 0 1 c 2 < / D A L i n k I D >  
         < L i n k T y p e > 0 < / L i n k T y p e >  
         < P a r a m e t e r s / >  
         < I n c l u d e A l l I t e m s > f a l s e < / I n c l u d e A l l I t e m s >  
         < A c t i v e > t r u e < / A c t i v e >  
         < P r o t e c t e d L i n k > f a l s e < / P r o t e c t e d L i n k >  
         < N a m e > 2 8 1 0 1   T B   @   3 1 . 1 2 . 2 0 2 1   5 4 3 x 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 5 0 0 . 0 0 0 0 < / N u m e r i c V a l u e >  
         < V a l u e > 5 0 0 , 0 0 0 0 < / V a l u e >  
         < C h a r t T y p e > c t D e t a i l < / C h a r t T y p e >  
         < R e f e r e n c e > 2 8 1 0 1 < / R e f e r e n c e >  
         < T B D o c N a m e > T B   @   3 1 . 1 2 . 2 0 2 1 < / T B D o c N a m e >  
         < T B C h a r t N a m e > D e t a i l < / T B C h a r t N a m e >  
         < C o l u m n N a m e > P r i o r P e r i o d 2 B a l a n c e < / C o l u m n N a m e >  
         < U s e r F r i e n d l y C o l u m n N a m e > C B   @   3 1 . 1 2 . 2 0 2 0 < / U s e r F r i e n d l y C o l u m n N a m e >  
         < A c c o u n t N u m b e r > 5 4 3 x < / A c c o u n t N u m b e r >  
         < R o u n d e d > f a l s e < / R o u n d e d >  
     < / T B L i n k >  
     < T B L i n k >  
         < V e r s i o n > 4 < / V e r s i o n >  
         < C o l u m n F i l t e r s / >  
         < D A L i n k I D > d 8 d 2 4 e c 3 - 1 1 b 8 - 4 0 b b - b 2 e b - a 3 e 9 f 0 b 4 8 f 4 2 < / D A L i n k I D >  
         < L i n k T y p e > 0 < / L i n k T y p e >  
         < P a r a m e t e r s / >  
         < I n c l u d e A l l I t e m s > f a l s e < / I n c l u d e A l l I t e m s >  
         < A c t i v e > t r u e < / A c t i v e >  
         < P r o t e c t e d L i n k > f a l s e < / P r o t e c t e d L i n k >  
         < N a m e > 2 8 1 0 1   T B   @   3 1 . 1 2 . 2 0 2 1   5 4 4 x 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 6 1 1 . 0 0 0 0 < / N u m e r i c V a l u e >  
         < V a l u e > 6 1 1 , 0 0 0 0 < / V a l u e >  
         < C h a r t T y p e > c t D e t a i l < / C h a r t T y p e >  
         < R e f e r e n c e > 2 8 1 0 1 < / R e f e r e n c e >  
         < T B D o c N a m e > T B   @   3 1 . 1 2 . 2 0 2 1 < / T B D o c N a m e >  
         < T B C h a r t N a m e > D e t a i l < / T B C h a r t N a m e >  
         < C o l u m n N a m e > P r i o r P e r i o d 2 B a l a n c e < / C o l u m n N a m e >  
         < U s e r F r i e n d l y C o l u m n N a m e > C B   @   3 1 . 1 2 . 2 0 2 0 < / U s e r F r i e n d l y C o l u m n N a m e >  
         < A c c o u n t N u m b e r > 5 4 4 x < / A c c o u n t N u m b e r >  
         < R o u n d e d > f a l s e < / R o u n d e d >  
     < / T B L i n k >  
     < T B L i n k >  
         < V e r s i o n > 4 < / V e r s i o n >  
         < C o l u m n F i l t e r s / >  
         < D A L i n k I D > 4 4 6 1 2 d a a - f a 0 5 - 4 d 2 0 - 9 7 b 2 - a b 9 4 2 1 2 e 5 2 9 6 < / D A L i n k I D >  
         < L i n k T y p e > 0 < / L i n k T y p e >  
         < P a r a m e t e r s / >  
         < I n c l u d e A l l I t e m s > f a l s e < / I n c l u d e A l l I t e m s >  
         < A c t i v e > t r u e < / A c t i v e >  
         < P r o t e c t e d L i n k > f a l s e < / P r o t e c t e d L i n k >  
         < N a m e > 2 8 1 0 1   T B   @   3 1 . 1 2 . 2 0 2 1   5 4 5 x 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 5 4 5 x < / A c c o u n t N u m b e r >  
         < R o u n d e d > f a l s e < / R o u n d e d >  
     < / T B L i n k >  
     < T B L i n k >  
         < V e r s i o n > 4 < / V e r s i o n >  
         < C o l u m n F i l t e r s / >  
         < D A L i n k I D > 1 f c c e c 0 8 - 5 4 3 6 - 4 b 9 a - a 6 9 4 - b 0 9 c 9 d 5 e 9 1 7 b < / D A L i n k I D >  
         < L i n k T y p e > 0 < / L i n k T y p e >  
         < P a r a m e t e r s / >  
         < I n c l u d e A l l I t e m s > f a l s e < / I n c l u d e A l l I t e m s >  
         < A c t i v e > t r u e < / A c t i v e >  
         < P r o t e c t e d L i n k > f a l s e < / P r o t e c t e d L i n k >  
         < N a m e > 2 8 1 0 1   T B   @   3 1 . 1 2 . 2 0 2 1   5 4 6 x 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 5 4 6 x < / A c c o u n t N u m b e r >  
         < R o u n d e d > f a l s e < / R o u n d e d >  
     < / T B L i n k >  
     < T B L i n k >  
         < V e r s i o n > 4 < / V e r s i o n >  
         < C o l u m n F i l t e r s / >  
         < D A L i n k I D > 2 2 4 d 6 8 0 8 - b 9 7 2 - 4 9 b b - b e d 2 - d 4 f 3 1 3 2 5 9 d 6 2 < / D A L i n k I D >  
         < L i n k T y p e > 0 < / L i n k T y p e >  
         < P a r a m e t e r s / >  
         < I n c l u d e A l l I t e m s > f a l s e < / I n c l u d e A l l I t e m s >  
         < A c t i v e > t r u e < / A c t i v e >  
         < P r o t e c t e d L i n k > f a l s e < / P r o t e c t e d L i n k >  
         < N a m e > 2 8 1 0 1   T B   @   3 1 . 1 2 . 2 0 2 1   5 4 7 x 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 2 6 7 9 5 . 0 0 0 0 < / N u m e r i c V a l u e >  
         < V a l u e > 2 6 7 9 5 , 0 0 0 0 < / V a l u e >  
         < C h a r t T y p e > c t D e t a i l < / C h a r t T y p e >  
         < R e f e r e n c e > 2 8 1 0 1 < / R e f e r e n c e >  
         < T B D o c N a m e > T B   @   3 1 . 1 2 . 2 0 2 1 < / T B D o c N a m e >  
         < T B C h a r t N a m e > D e t a i l < / T B C h a r t N a m e >  
         < C o l u m n N a m e > P r i o r P e r i o d 2 B a l a n c e < / C o l u m n N a m e >  
         < U s e r F r i e n d l y C o l u m n N a m e > C B   @   3 1 . 1 2 . 2 0 2 0 < / U s e r F r i e n d l y C o l u m n N a m e >  
         < A c c o u n t N u m b e r > 5 4 7 x < / A c c o u n t N u m b e r >  
         < R o u n d e d > f a l s e < / R o u n d e d >  
     < / T B L i n k >  
     < T B L i n k >  
         < V e r s i o n > 4 < / V e r s i o n >  
         < C o l u m n F i l t e r s / >  
         < D A L i n k I D > 1 b c e d f 9 d - a 3 3 e - 4 6 1 1 - 9 a 9 0 - d f 7 9 f 8 8 d b 2 b 8 < / D A L i n k I D >  
         < L i n k T y p e > 0 < / L i n k T y p e >  
         < P a r a m e t e r s / >  
         < I n c l u d e A l l I t e m s > f a l s e < / I n c l u d e A l l I t e m s >  
         < A c t i v e > t r u e < / A c t i v e >  
         < P r o t e c t e d L i n k > f a l s e < / P r o t e c t e d L i n k >  
         < N a m e > 2 8 1 0 1   T B   @   3 1 . 1 2 . 2 0 2 1   5 4 8 x 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 - 2 0 5 5 6 4 . 0 0 0 0 < / N u m e r i c V a l u e >  
         < V a l u e > - 2 0 5 5 6 4 , 0 0 0 0 < / V a l u e >  
         < C h a r t T y p e > c t D e t a i l < / C h a r t T y p e >  
         < R e f e r e n c e > 2 8 1 0 1 < / R e f e r e n c e >  
         < T B D o c N a m e > T B   @   3 1 . 1 2 . 2 0 2 1 < / T B D o c N a m e >  
         < T B C h a r t N a m e > D e t a i l < / T B C h a r t N a m e >  
         < C o l u m n N a m e > P r i o r P e r i o d 2 B a l a n c e < / C o l u m n N a m e >  
         < U s e r F r i e n d l y C o l u m n N a m e > C B   @   3 1 . 1 2 . 2 0 2 0 < / U s e r F r i e n d l y C o l u m n N a m e >  
         < A c c o u n t N u m b e r > 5 4 8 x < / A c c o u n t N u m b e r >  
         < R o u n d e d > f a l s e < / R o u n d e d >  
     < / T B L i n k >  
     < T B L i n k >  
         < V e r s i o n > 4 < / V e r s i o n >  
         < C o l u m n F i l t e r s / >  
         < D A L i n k I D > e 5 7 c 1 7 0 8 - c 3 8 8 - 4 3 f f - 8 7 3 0 - 3 2 9 a 2 7 1 d 4 0 a 4 < / D A L i n k I D >  
         < L i n k T y p e > 0 < / L i n k T y p e >  
         < P a r a m e t e r s / >  
         < I n c l u d e A l l I t e m s > f a l s e < / I n c l u d e A l l I t e m s >  
         < A c t i v e > t r u e < / A c t i v e >  
         < P r o t e c t e d L i n k > f a l s e < / P r o t e c t e d L i n k >  
         < N a m e > 2 8 1 0 1   T B   @   3 1 . 1 2 . 2 0 2 1   5 4 9 x 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 1 8 2 . 0 0 0 0 < / N u m e r i c V a l u e >  
         < V a l u e > 1 8 2 , 0 0 0 0 < / V a l u e >  
         < C h a r t T y p e > c t D e t a i l < / C h a r t T y p e >  
         < R e f e r e n c e > 2 8 1 0 1 < / R e f e r e n c e >  
         < T B D o c N a m e > T B   @   3 1 . 1 2 . 2 0 2 1 < / T B D o c N a m e >  
         < T B C h a r t N a m e > D e t a i l < / T B C h a r t N a m e >  
         < C o l u m n N a m e > P r i o r P e r i o d 2 B a l a n c e < / C o l u m n N a m e >  
         < U s e r F r i e n d l y C o l u m n N a m e > C B   @   3 1 . 1 2 . 2 0 2 0 < / U s e r F r i e n d l y C o l u m n N a m e >  
         < A c c o u n t N u m b e r > 5 4 9 x < / A c c o u n t N u m b e r >  
         < R o u n d e d > f a l s e < / R o u n d e d >  
     < / T B L i n k >  
     < T B L i n k >  
         < V e r s i o n > 4 < / V e r s i o n >  
         < C o l u m n F i l t e r s / >  
         < D A L i n k I D > 1 4 3 a a 7 0 e - d 4 e 0 - 4 b b 7 - b 7 0 d - 4 5 e 6 8 2 c b e 2 f c < / D A L i n k I D >  
         < L i n k T y p e > 0 < / L i n k T y p e >  
         < P a r a m e t e r s / >  
         < I n c l u d e A l l I t e m s > f a l s e < / I n c l u d e A l l I t e m s >  
         < A c t i v e > t r u e < / A c t i v e >  
         < P r o t e c t e d L i n k > f a l s e < / P r o t e c t e d L i n k >  
         < N a m e > 2 8 1 0 1   T B   @   3 1 . 1 2 . 2 0 2 1   5 5 1 x 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 7 7 4 2 3 3 . 0 0 0 0 < / N u m e r i c V a l u e >  
         < V a l u e > 7 7 4 2 3 3 , 0 0 0 0 < / V a l u e >  
         < C h a r t T y p e > c t D e t a i l < / C h a r t T y p e >  
         < R e f e r e n c e > 2 8 1 0 1 < / R e f e r e n c e >  
         < T B D o c N a m e > T B   @   3 1 . 1 2 . 2 0 2 1 < / T B D o c N a m e >  
         < T B C h a r t N a m e > D e t a i l < / T B C h a r t N a m e >  
         < C o l u m n N a m e > P r i o r P e r i o d 2 B a l a n c e < / C o l u m n N a m e >  
         < U s e r F r i e n d l y C o l u m n N a m e > C B   @   3 1 . 1 2 . 2 0 2 0 < / U s e r F r i e n d l y C o l u m n N a m e >  
         < A c c o u n t N u m b e r > 5 5 1 x < / A c c o u n t N u m b e r >  
         < R o u n d e d > f a l s e < / R o u n d e d >  
     < / T B L i n k >  
     < T B L i n k >  
         < V e r s i o n > 4 < / V e r s i o n >  
         < C o l u m n F i l t e r s / >  
         < D A L i n k I D > b 6 5 c 6 d a d - 7 5 f 8 - 4 8 9 0 - 9 1 1 d - a 7 1 0 b 1 6 f 3 c b 7 < / D A L i n k I D >  
         < L i n k T y p e > 0 < / L i n k T y p e >  
         < P a r a m e t e r s / >  
         < I n c l u d e A l l I t e m s > f a l s e < / I n c l u d e A l l I t e m s >  
         < A c t i v e > t r u e < / A c t i v e >  
         < P r o t e c t e d L i n k > f a l s e < / P r o t e c t e d L i n k >  
         < N a m e > 2 8 1 0 1   T B   @   3 1 . 1 2 . 2 0 2 1   5 5 3 x 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 5 5 3 x < / A c c o u n t N u m b e r >  
         < R o u n d e d > f a l s e < / R o u n d e d >  
     < / T B L i n k >  
     < T B L i n k >  
         < V e r s i o n > 4 < / V e r s i o n >  
         < C o l u m n F i l t e r s / >  
         < D A L i n k I D > f 6 2 3 e b e a - 6 b 9 8 - 4 2 7 a - a 4 b a - 7 a 7 e e b 7 8 1 a b 0 < / D A L i n k I D >  
         < L i n k T y p e > 0 < / L i n k T y p e >  
         < P a r a m e t e r s / >  
         < I n c l u d e A l l I t e m s > f a l s e < / I n c l u d e A l l I t e m s >  
         < A c t i v e > t r u e < / A c t i v e >  
         < P r o t e c t e d L i n k > f a l s e < / P r o t e c t e d L i n k >  
         < N a m e > 2 8 1 0 1   T B   @   3 1 . 1 2 . 2 0 2 1   5 5 5 x 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 5 5 5 x < / A c c o u n t N u m b e r >  
         < R o u n d e d > f a l s e < / R o u n d e d >  
     < / T B L i n k >  
     < T B L i n k >  
         < V e r s i o n > 4 < / V e r s i o n >  
         < C o l u m n F i l t e r s / >  
         < D A L i n k I D > a 1 c f 0 3 c 9 - a c 0 6 - 4 2 6 f - 9 9 7 6 - 1 8 f e a 0 0 0 9 1 f d < / D A L i n k I D >  
         < L i n k T y p e > 0 < / L i n k T y p e >  
         < P a r a m e t e r s / >  
         < I n c l u d e A l l I t e m s > f a l s e < / I n c l u d e A l l I t e m s >  
         < A c t i v e > t r u e < / A c t i v e >  
         < P r o t e c t e d L i n k > f a l s e < / P r o t e c t e d L i n k >  
         < N a m e > 2 8 1 0 1   T B   @   3 1 . 1 2 . 2 0 2 1   5 5 7 x 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 5 5 7 x < / A c c o u n t N u m b e r >  
         < R o u n d e d > f a l s e < / R o u n d e d >  
     < / T B L i n k >  
     < T B L i n k >  
         < V e r s i o n > 4 < / V e r s i o n >  
         < C o l u m n F i l t e r s / >  
         < D A L i n k I D > 3 1 a 8 d b c 4 - 1 d 9 3 - 4 8 4 b - a 8 6 7 - 1 7 5 3 d 6 a c 3 0 c 5 < / D A L i n k I D >  
         < L i n k T y p e > 0 < / L i n k T y p e >  
         < P a r a m e t e r s / >  
         < I n c l u d e A l l I t e m s > f a l s e < / I n c l u d e A l l I t e m s >  
         < A c t i v e > t r u e < / A c t i v e >  
         < P r o t e c t e d L i n k > f a l s e < / P r o t e c t e d L i n k >  
         < N a m e > 2 8 1 0 1   T B   @   3 1 . 1 2 . 2 0 2 1   5 6 1 x 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 5 6 1 x < / A c c o u n t N u m b e r >  
         < R o u n d e d > f a l s e < / R o u n d e d >  
     < / T B L i n k >  
     < T B L i n k >  
         < V e r s i o n > 4 < / V e r s i o n >  
         < C o l u m n F i l t e r s / >  
         < D A L i n k I D > c 6 e 4 1 1 0 b - c 0 2 6 - 4 e 9 7 - 8 1 e 9 - 9 c b d a f b 0 e 4 f 9 < / D A L i n k I D >  
         < L i n k T y p e > 0 < / L i n k T y p e >  
         < P a r a m e t e r s / >  
         < I n c l u d e A l l I t e m s > f a l s e < / I n c l u d e A l l I t e m s >  
         < A c t i v e > t r u e < / A c t i v e >  
         < P r o t e c t e d L i n k > f a l s e < / P r o t e c t e d L i n k >  
         < N a m e > 2 8 1 0 1   T B   @   3 1 . 1 2 . 2 0 2 1   5 6 2 a 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 1 2 8 8 8 . 0 0 0 0 < / N u m e r i c V a l u e >  
         < V a l u e > 1 2 8 8 8 , 0 0 0 0 < / V a l u e >  
         < C h a r t T y p e > c t D e t a i l < / C h a r t T y p e >  
         < R e f e r e n c e > 2 8 1 0 1 < / R e f e r e n c e >  
         < T B D o c N a m e > T B   @   3 1 . 1 2 . 2 0 2 1 < / T B D o c N a m e >  
         < T B C h a r t N a m e > D e t a i l < / T B C h a r t N a m e >  
         < C o l u m n N a m e > P r i o r P e r i o d 2 B a l a n c e < / C o l u m n N a m e >  
         < U s e r F r i e n d l y C o l u m n N a m e > C B   @   3 1 . 1 2 . 2 0 2 0 < / U s e r F r i e n d l y C o l u m n N a m e >  
         < A c c o u n t N u m b e r > 5 6 2 a < / A c c o u n t N u m b e r >  
         < R o u n d e d > f a l s e < / R o u n d e d >  
     < / T B L i n k >  
     < T B L i n k >  
         < V e r s i o n > 4 < / V e r s i o n >  
         < C o l u m n F i l t e r s / >  
         < D A L i n k I D > 5 2 6 5 f 7 a 7 - 4 9 9 c - 4 4 6 a - a 5 0 2 - c 6 a 8 5 5 b 7 f 7 0 8 < / D A L i n k I D >  
         < L i n k T y p e > 0 < / L i n k T y p e >  
         < P a r a m e t e r s / >  
         < I n c l u d e A l l I t e m s > f a l s e < / I n c l u d e A l l I t e m s >  
         < A c t i v e > t r u e < / A c t i v e >  
         < P r o t e c t e d L i n k > f a l s e < / P r o t e c t e d L i n k >  
         < N a m e > 2 8 1 0 1   T B   @   3 1 . 1 2 . 2 0 2 1   5 6 2 b 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 5 6 2 b < / A c c o u n t N u m b e r >  
         < R o u n d e d > f a l s e < / R o u n d e d >  
     < / T B L i n k >  
     < T B L i n k >  
         < V e r s i o n > 4 < / V e r s i o n >  
         < C o l u m n F i l t e r s / >  
         < D A L i n k I D > d d 1 3 2 2 4 9 - a f 0 b - 4 6 b e - 9 8 1 1 - 9 8 3 9 1 6 6 3 f d 1 a < / D A L i n k I D >  
         < L i n k T y p e > 0 < / L i n k T y p e >  
         < P a r a m e t e r s / >  
         < I n c l u d e A l l I t e m s > f a l s e < / I n c l u d e A l l I t e m s >  
         < A c t i v e > t r u e < / A c t i v e >  
         < P r o t e c t e d L i n k > f a l s e < / P r o t e c t e d L i n k >  
         < N a m e > 2 8 1 0 1   T B   @   3 1 . 1 2 . 2 0 2 1   5 6 3 x 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 4 9 4 8 . 0 0 0 0 < / N u m e r i c V a l u e >  
         < V a l u e > 4 9 4 8 , 0 0 0 0 < / V a l u e >  
         < C h a r t T y p e > c t D e t a i l < / C h a r t T y p e >  
         < R e f e r e n c e > 2 8 1 0 1 < / R e f e r e n c e >  
         < T B D o c N a m e > T B   @   3 1 . 1 2 . 2 0 2 1 < / T B D o c N a m e >  
         < T B C h a r t N a m e > D e t a i l < / T B C h a r t N a m e >  
         < C o l u m n N a m e > P r i o r P e r i o d 2 B a l a n c e < / C o l u m n N a m e >  
         < U s e r F r i e n d l y C o l u m n N a m e > C B   @   3 1 . 1 2 . 2 0 2 0 < / U s e r F r i e n d l y C o l u m n N a m e >  
         < A c c o u n t N u m b e r > 5 6 3 x < / A c c o u n t N u m b e r >  
         < R o u n d e d > f a l s e < / R o u n d e d >  
     < / T B L i n k >  
     < T B L i n k >  
         < V e r s i o n > 4 < / V e r s i o n >  
         < C o l u m n F i l t e r s / >  
         < D A L i n k I D > d 7 7 5 d 4 2 4 - a 1 7 5 - 4 3 7 e - b 8 8 9 - e c d 8 6 6 8 0 d d 4 7 < / D A L i n k I D >  
         < L i n k T y p e > 0 < / L i n k T y p e >  
         < P a r a m e t e r s / >  
         < I n c l u d e A l l I t e m s > f a l s e < / I n c l u d e A l l I t e m s >  
         < A c t i v e > t r u e < / A c t i v e >  
         < P r o t e c t e d L i n k > f a l s e < / P r o t e c t e d L i n k >  
         < N a m e > 2 8 1 0 1   T B   @   3 1 . 1 2 . 2 0 2 1   5 6 4 x 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 5 6 4 x < / A c c o u n t N u m b e r >  
         < R o u n d e d > f a l s e < / R o u n d e d >  
     < / T B L i n k >  
     < T B L i n k >  
         < V e r s i o n > 4 < / V e r s i o n >  
         < C o l u m n F i l t e r s / >  
         < D A L i n k I D > 9 b 8 d 3 d 0 3 - 5 8 9 3 - 4 9 c 6 - a f d 1 - d 0 8 1 f a a f a d 3 1 < / D A L i n k I D >  
         < L i n k T y p e > 0 < / L i n k T y p e >  
         < P a r a m e t e r s / >  
         < I n c l u d e A l l I t e m s > f a l s e < / I n c l u d e A l l I t e m s >  
         < A c t i v e > t r u e < / A c t i v e >  
         < P r o t e c t e d L i n k > f a l s e < / P r o t e c t e d L i n k >  
         < N a m e > 2 8 1 0 1   T B   @   3 1 . 1 2 . 2 0 2 1   5 6 5 x 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 5 6 5 x < / A c c o u n t N u m b e r >  
         < R o u n d e d > f a l s e < / R o u n d e d >  
     < / T B L i n k >  
     < T B L i n k >  
         < V e r s i o n > 4 < / V e r s i o n >  
         < C o l u m n F i l t e r s / >  
         < D A L i n k I D > 7 0 2 d b 4 5 7 - 4 8 f 1 - 4 5 a 3 - 8 6 f 0 - 2 2 e 3 0 7 3 2 f 1 9 5 < / D A L i n k I D >  
         < L i n k T y p e > 0 < / L i n k T y p e >  
         < P a r a m e t e r s / >  
         < I n c l u d e A l l I t e m s > f a l s e < / I n c l u d e A l l I t e m s >  
         < A c t i v e > t r u e < / A c t i v e >  
         < P r o t e c t e d L i n k > f a l s e < / P r o t e c t e d L i n k >  
         < N a m e > 2 8 1 0 1   T B   @   3 1 . 1 2 . 2 0 2 1   5 6 6 x 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 5 6 6 x < / A c c o u n t N u m b e r >  
         < R o u n d e d > f a l s e < / R o u n d e d >  
     < / T B L i n k >  
     < T B L i n k >  
         < V e r s i o n > 4 < / V e r s i o n >  
         < C o l u m n F i l t e r s / >  
         < D A L i n k I D > 6 1 4 4 5 f e a - 5 b 8 0 - 4 f e e - 8 f 3 1 - a 9 7 b 7 2 8 c a e 9 2 < / D A L i n k I D >  
         < L i n k T y p e > 0 < / L i n k T y p e >  
         < P a r a m e t e r s / >  
         < I n c l u d e A l l I t e m s > f a l s e < / I n c l u d e A l l I t e m s >  
         < A c t i v e > t r u e < / A c t i v e >  
         < P r o t e c t e d L i n k > f a l s e < / P r o t e c t e d L i n k >  
         < N a m e > 2 8 1 0 1   T B   @   3 1 . 1 2 . 2 0 2 1   5 6 7 x 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 5 6 7 x < / A c c o u n t N u m b e r >  
         < R o u n d e d > f a l s e < / R o u n d e d >  
     < / T B L i n k >  
     < T B L i n k >  
         < V e r s i o n > 4 < / V e r s i o n >  
         < C o l u m n F i l t e r s / >  
         < D A L i n k I D > a 9 4 e 9 a 4 3 - 0 7 1 6 - 4 4 1 e - b 0 a a - b 4 3 0 d 8 4 2 c 8 0 b < / D A L i n k I D >  
         < L i n k T y p e > 0 < / L i n k T y p e >  
         < P a r a m e t e r s / >  
         < I n c l u d e A l l I t e m s > f a l s e < / I n c l u d e A l l I t e m s >  
         < A c t i v e > t r u e < / A c t i v e >  
         < P r o t e c t e d L i n k > f a l s e < / P r o t e c t e d L i n k >  
         < N a m e > 2 8 1 0 1   T B   @   3 1 . 1 2 . 2 0 2 1   5 6 8 x 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 1 9 4 7 3 . 0 0 0 0 < / N u m e r i c V a l u e >  
         < V a l u e > 1 9 4 7 3 , 0 0 0 0 < / V a l u e >  
         < C h a r t T y p e > c t D e t a i l < / C h a r t T y p e >  
         < R e f e r e n c e > 2 8 1 0 1 < / R e f e r e n c e >  
         < T B D o c N a m e > T B   @   3 1 . 1 2 . 2 0 2 1 < / T B D o c N a m e >  
         < T B C h a r t N a m e > D e t a i l < / T B C h a r t N a m e >  
         < C o l u m n N a m e > P r i o r P e r i o d 2 B a l a n c e < / C o l u m n N a m e >  
         < U s e r F r i e n d l y C o l u m n N a m e > C B   @   3 1 . 1 2 . 2 0 2 0 < / U s e r F r i e n d l y C o l u m n N a m e >  
         < A c c o u n t N u m b e r > 5 6 8 x < / A c c o u n t N u m b e r >  
         < R o u n d e d > f a l s e < / R o u n d e d >  
     < / T B L i n k >  
     < T B L i n k >  
         < V e r s i o n > 4 < / V e r s i o n >  
         < C o l u m n F i l t e r s / >  
         < D A L i n k I D > c 6 2 a 8 7 f 2 - 5 4 e e - 4 c a f - b 4 2 2 - 2 a 0 f 2 4 8 a a f 7 3 < / D A L i n k I D >  
         < L i n k T y p e > 0 < / L i n k T y p e >  
         < P a r a m e t e r s / >  
         < I n c l u d e A l l I t e m s > f a l s e < / I n c l u d e A l l I t e m s >  
         < A c t i v e > t r u e < / A c t i v e >  
         < P r o t e c t e d L i n k > f a l s e < / P r o t e c t e d L i n k >  
         < N a m e > 2 8 1 0 1   T B   @   3 1 . 1 2 . 2 0 2 1   5 6 9 x 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 5 6 9 x < / A c c o u n t N u m b e r >  
         < R o u n d e d > f a l s e < / R o u n d e d >  
     < / T B L i n k >  
     < T B L i n k >  
         < V e r s i o n > 4 < / V e r s i o n >  
         < C o l u m n F i l t e r s / >  
         < D A L i n k I D > b d 9 d 9 4 7 4 - 5 1 2 9 - 4 8 9 a - b b 3 5 - 8 2 4 f 4 6 d 6 6 5 9 3 < / D A L i n k I D >  
         < L i n k T y p e > 0 < / L i n k T y p e >  
         < P a r a m e t e r s / >  
         < I n c l u d e A l l I t e m s > f a l s e < / I n c l u d e A l l I t e m s >  
         < A c t i v e > t r u e < / A c t i v e >  
         < P r o t e c t e d L i n k > f a l s e < / P r o t e c t e d L i n k >  
         < N a m e > 2 8 1 0 1   T B   @   3 1 . 1 2 . 2 0 2 1   5 9 1 x 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 5 9 1 x < / A c c o u n t N u m b e r >  
         < R o u n d e d > f a l s e < / R o u n d e d >  
     < / T B L i n k >  
     < T B L i n k >  
         < V e r s i o n > 4 < / V e r s i o n >  
         < C o l u m n F i l t e r s / >  
         < D A L i n k I D > c d c f 5 c 0 b - 1 6 d 9 - 4 5 f 2 - b 8 9 6 - c f 1 f 0 b 0 c 6 7 e 5 < / D A L i n k I D >  
         < L i n k T y p e > 0 < / L i n k T y p e >  
         < P a r a m e t e r s / >  
         < I n c l u d e A l l I t e m s > f a l s e < / I n c l u d e A l l I t e m s >  
         < A c t i v e > t r u e < / A c t i v e >  
         < P r o t e c t e d L i n k > f a l s e < / P r o t e c t e d L i n k >  
         < N a m e > 2 8 1 0 1   T B   @   3 1 . 1 2 . 2 0 2 1   5 9 2 x 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 5 9 2 x < / A c c o u n t N u m b e r >  
         < R o u n d e d > f a l s e < / R o u n d e d >  
     < / T B L i n k >  
     < T B L i n k >  
         < V e r s i o n > 4 < / V e r s i o n >  
         < C o l u m n F i l t e r s / >  
         < D A L i n k I D > 7 9 d 9 1 b a a - 6 9 9 b - 4 7 1 c - 9 e 8 5 - 0 3 e a 6 c c 1 0 b 6 a < / D A L i n k I D >  
         < L i n k T y p e > 0 < / L i n k T y p e >  
         < P a r a m e t e r s / >  
         < I n c l u d e A l l I t e m s > f a l s e < / I n c l u d e A l l I t e m s >  
         < A c t i v e > t r u e < / A c t i v e >  
         < P r o t e c t e d L i n k > f a l s e < / P r o t e c t e d L i n k >  
         < N a m e > 2 8 1 0 1   T B   @   3 1 . 1 2 . 2 0 2 1   5 9 5 x 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 5 9 5 x < / A c c o u n t N u m b e r >  
         < R o u n d e d > f a l s e < / R o u n d e d >  
     < / T B L i n k >  
     < T B L i n k >  
         < V e r s i o n > 4 < / V e r s i o n >  
         < C o l u m n F i l t e r s / >  
         < D A L i n k I D > 9 e 0 9 0 5 e d - 8 e 9 d - 4 b a a - 8 7 0 e - d 8 f 5 2 3 d c 2 7 4 7 < / D A L i n k I D >  
         < L i n k T y p e > 0 < / L i n k T y p e >  
         < P a r a m e t e r s / >  
         < I n c l u d e A l l I t e m s > f a l s e < / I n c l u d e A l l I t e m s >  
         < A c t i v e > t r u e < / A c t i v e >  
         < P r o t e c t e d L i n k > f a l s e < / P r o t e c t e d L i n k >  
         < N a m e > 2 8 1 0 1   T B   @   3 1 . 1 2 . 2 0 2 1   5 9 6 x 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 5 9 6 x < / A c c o u n t N u m b e r >  
         < R o u n d e d > f a l s e < / R o u n d e d >  
     < / T B L i n k >  
     < T B L i n k >  
         < V e r s i o n > 4 < / V e r s i o n >  
         < C o l u m n F i l t e r s / >  
         < D A L i n k I D > 4 4 0 f 0 b 1 7 - 4 a c 6 - 4 d 9 9 - 9 d 4 1 - 2 5 2 a 7 d 2 7 b 4 e 6 < / D A L i n k I D >  
         < L i n k T y p e > 0 < / L i n k T y p e >  
         < P a r a m e t e r s / >  
         < I n c l u d e A l l I t e m s > f a l s e < / I n c l u d e A l l I t e m s >  
         < A c t i v e > t r u e < / A c t i v e >  
         < P r o t e c t e d L i n k > f a l s e < / P r o t e c t e d L i n k >  
         < N a m e > 2 8 1 0 1   T B   @   3 1 . 1 2 . 2 0 2 1   6 0 1 a 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 - 2 7 6 3 0 9 6 4 . 0 0 0 0 < / N u m e r i c V a l u e >  
         < V a l u e > - 2 7 6 3 0 9 6 4 , 0 0 0 0 < / V a l u e >  
         < C h a r t T y p e > c t D e t a i l < / C h a r t T y p e >  
         < R e f e r e n c e > 2 8 1 0 1 < / R e f e r e n c e >  
         < T B D o c N a m e > T B   @   3 1 . 1 2 . 2 0 2 1 < / T B D o c N a m e >  
         < T B C h a r t N a m e > D e t a i l < / T B C h a r t N a m e >  
         < C o l u m n N a m e > P r i o r P e r i o d 2 B a l a n c e < / C o l u m n N a m e >  
         < U s e r F r i e n d l y C o l u m n N a m e > C B   @   3 1 . 1 2 . 2 0 2 0 < / U s e r F r i e n d l y C o l u m n N a m e >  
         < A c c o u n t N u m b e r > 6 0 1 a < / A c c o u n t N u m b e r >  
         < R o u n d e d > f a l s e < / R o u n d e d >  
     < / T B L i n k >  
     < T B L i n k >  
         < V e r s i o n > 4 < / V e r s i o n >  
         < C o l u m n F i l t e r s / >  
         < D A L i n k I D > f 6 5 a 7 a 0 e - a e e 3 - 4 3 d b - a 2 4 a - 4 b b 2 4 6 1 5 6 e d 3 < / D A L i n k I D >  
         < L i n k T y p e > 0 < / L i n k T y p e >  
         < P a r a m e t e r s / >  
         < I n c l u d e A l l I t e m s > f a l s e < / I n c l u d e A l l I t e m s >  
         < A c t i v e > t r u e < / A c t i v e >  
         < P r o t e c t e d L i n k > f a l s e < / P r o t e c t e d L i n k >  
         < N a m e > 2 8 1 0 1   T B   @   3 1 . 1 2 . 2 0 2 1   6 0 1 b 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 6 0 1 b < / A c c o u n t N u m b e r >  
         < R o u n d e d > f a l s e < / R o u n d e d >  
     < / T B L i n k >  
     < T B L i n k >  
         < V e r s i o n > 4 < / V e r s i o n >  
         < C o l u m n F i l t e r s / >  
         < D A L i n k I D > b d 3 3 5 3 5 1 - 7 c f 5 - 4 c 0 f - 9 8 7 c - e 5 f a e c 4 4 d c f 7 < / D A L i n k I D >  
         < L i n k T y p e > 0 < / L i n k T y p e >  
         < P a r a m e t e r s / >  
         < I n c l u d e A l l I t e m s > f a l s e < / I n c l u d e A l l I t e m s >  
         < A c t i v e > t r u e < / A c t i v e >  
         < P r o t e c t e d L i n k > f a l s e < / P r o t e c t e d L i n k >  
         < N a m e > 2 8 1 0 1   T B   @   3 1 . 1 2 . 2 0 2 1   6 0 1 c 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 6 0 1 c < / A c c o u n t N u m b e r >  
         < R o u n d e d > f a l s e < / R o u n d e d >  
     < / T B L i n k >  
     < T B L i n k >  
         < V e r s i o n > 4 < / V e r s i o n >  
         < C o l u m n F i l t e r s / >  
         < D A L i n k I D > 9 b c 0 6 2 2 5 - b 2 c a - 4 e b 5 - a c 4 6 - a c 0 d f 0 5 a c e 7 b < / D A L i n k I D >  
         < L i n k T y p e > 0 < / L i n k T y p e >  
         < P a r a m e t e r s / >  
         < I n c l u d e A l l I t e m s > f a l s e < / I n c l u d e A l l I t e m s >  
         < A c t i v e > t r u e < / A c t i v e >  
         < P r o t e c t e d L i n k > f a l s e < / P r o t e c t e d L i n k >  
         < N a m e > 2 8 1 0 1   T B   @   3 1 . 1 2 . 2 0 2 1   6 0 1 d 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 6 0 1 d < / A c c o u n t N u m b e r >  
         < R o u n d e d > f a l s e < / R o u n d e d >  
     < / T B L i n k >  
     < T B L i n k >  
         < V e r s i o n > 4 < / V e r s i o n >  
         < C o l u m n F i l t e r s / >  
         < D A L i n k I D > 6 a 9 1 e 1 6 c - 1 c e 5 - 4 4 5 a - 8 4 5 8 - 5 6 a b d 9 0 d b e b 4 < / D A L i n k I D >  
         < L i n k T y p e > 0 < / L i n k T y p e >  
         < P a r a m e t e r s / >  
         < I n c l u d e A l l I t e m s > f a l s e < / I n c l u d e A l l I t e m s >  
         < A c t i v e > t r u e < / A c t i v e >  
         < P r o t e c t e d L i n k > f a l s e < / P r o t e c t e d L i n k >  
         < N a m e > 2 8 1 0 1   T B   @   3 1 . 1 2 . 2 0 2 1   6 0 1 e 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 6 0 1 e < / A c c o u n t N u m b e r >  
         < R o u n d e d > f a l s e < / R o u n d e d >  
     < / T B L i n k >  
     < T B L i n k >  
         < V e r s i o n > 4 < / V e r s i o n >  
         < C o l u m n F i l t e r s / >  
         < D A L i n k I D > 1 9 9 7 5 f f 2 - e 1 a 6 - 4 6 f a - 9 7 5 c - 5 b 4 8 2 6 a 9 2 d a 4 < / D A L i n k I D >  
         < L i n k T y p e > 0 < / L i n k T y p e >  
         < P a r a m e t e r s / >  
         < I n c l u d e A l l I t e m s > f a l s e < / I n c l u d e A l l I t e m s >  
         < A c t i v e > t r u e < / A c t i v e >  
         < P r o t e c t e d L i n k > f a l s e < / P r o t e c t e d L i n k >  
         < N a m e > 2 8 1 0 1   T B   @   3 1 . 1 2 . 2 0 2 1   6 0 2 a 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 - 1 5 7 2 2 . 0 0 0 0 < / N u m e r i c V a l u e >  
         < V a l u e > - 1 5 7 2 2 , 0 0 0 0 < / V a l u e >  
         < C h a r t T y p e > c t D e t a i l < / C h a r t T y p e >  
         < R e f e r e n c e > 2 8 1 0 1 < / R e f e r e n c e >  
         < T B D o c N a m e > T B   @   3 1 . 1 2 . 2 0 2 1 < / T B D o c N a m e >  
         < T B C h a r t N a m e > D e t a i l < / T B C h a r t N a m e >  
         < C o l u m n N a m e > P r i o r P e r i o d 2 B a l a n c e < / C o l u m n N a m e >  
         < U s e r F r i e n d l y C o l u m n N a m e > C B   @   3 1 . 1 2 . 2 0 2 0 < / U s e r F r i e n d l y C o l u m n N a m e >  
         < A c c o u n t N u m b e r > 6 0 2 a < / A c c o u n t N u m b e r >  
         < R o u n d e d > f a l s e < / R o u n d e d >  
     < / T B L i n k >  
     < T B L i n k >  
         < V e r s i o n > 4 < / V e r s i o n >  
         < C o l u m n F i l t e r s / >  
         < D A L i n k I D > 6 c a 4 c d 5 7 - 8 4 0 c - 4 c 5 7 - b 2 2 5 - 3 8 3 d c d 0 c d 6 2 e < / D A L i n k I D >  
         < L i n k T y p e > 0 < / L i n k T y p e >  
         < P a r a m e t e r s / >  
         < I n c l u d e A l l I t e m s > f a l s e < / I n c l u d e A l l I t e m s >  
         < A c t i v e > t r u e < / A c t i v e >  
         < P r o t e c t e d L i n k > f a l s e < / P r o t e c t e d L i n k >  
         < N a m e > 2 8 1 0 1   T B   @   3 1 . 1 2 . 2 0 2 1   6 0 2 b 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 6 0 2 b < / A c c o u n t N u m b e r >  
         < R o u n d e d > f a l s e < / R o u n d e d >  
     < / T B L i n k >  
     < T B L i n k >  
         < V e r s i o n > 4 < / V e r s i o n >  
         < C o l u m n F i l t e r s / >  
         < D A L i n k I D > a 1 3 9 5 0 4 d - 4 5 1 1 - 4 d 4 1 - a 0 2 7 - f 6 5 f 5 d c 3 a 6 d a < / D A L i n k I D >  
         < L i n k T y p e > 0 < / L i n k T y p e >  
         < P a r a m e t e r s / >  
         < I n c l u d e A l l I t e m s > f a l s e < / I n c l u d e A l l I t e m s >  
         < A c t i v e > t r u e < / A c t i v e >  
         < P r o t e c t e d L i n k > f a l s e < / P r o t e c t e d L i n k >  
         < N a m e > 2 8 1 0 1   T B   @   3 1 . 1 2 . 2 0 2 1   6 0 2 c 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 6 0 2 c < / A c c o u n t N u m b e r >  
         < R o u n d e d > f a l s e < / R o u n d e d >  
     < / T B L i n k >  
     < T B L i n k >  
         < V e r s i o n > 4 < / V e r s i o n >  
         < C o l u m n F i l t e r s / >  
         < D A L i n k I D > 4 d 2 e 9 d 3 1 - e 0 c 8 - 4 1 c 9 - 8 8 3 d - 6 0 b d 2 7 e 5 c 0 0 9 < / D A L i n k I D >  
         < L i n k T y p e > 0 < / L i n k T y p e >  
         < P a r a m e t e r s / >  
         < I n c l u d e A l l I t e m s > f a l s e < / I n c l u d e A l l I t e m s >  
         < A c t i v e > t r u e < / A c t i v e >  
         < P r o t e c t e d L i n k > f a l s e < / P r o t e c t e d L i n k >  
         < N a m e > 2 8 1 0 1   T B   @   3 1 . 1 2 . 2 0 2 1   6 0 2 d 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 6 0 2 d < / A c c o u n t N u m b e r >  
         < R o u n d e d > f a l s e < / R o u n d e d >  
     < / T B L i n k >  
     < T B L i n k >  
         < V e r s i o n > 4 < / V e r s i o n >  
         < C o l u m n F i l t e r s / >  
         < D A L i n k I D > 5 7 5 3 3 8 e f - 0 c b b - 4 9 c 0 - a 3 c 8 - 6 0 2 6 5 6 d 0 3 5 f 0 < / D A L i n k I D >  
         < L i n k T y p e > 0 < / L i n k T y p e >  
         < P a r a m e t e r s / >  
         < I n c l u d e A l l I t e m s > f a l s e < / I n c l u d e A l l I t e m s >  
         < A c t i v e > t r u e < / A c t i v e >  
         < P r o t e c t e d L i n k > f a l s e < / P r o t e c t e d L i n k >  
         < N a m e > 2 8 1 0 1   T B   @   3 1 . 1 2 . 2 0 2 1   6 0 2 e 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 6 0 2 e < / A c c o u n t N u m b e r >  
         < R o u n d e d > f a l s e < / R o u n d e d >  
     < / T B L i n k >  
     < T B L i n k >  
         < V e r s i o n > 4 < / V e r s i o n >  
         < C o l u m n F i l t e r s / >  
         < D A L i n k I D > 9 f 0 b 0 8 d 2 - e e 7 2 - 4 9 d 9 - 9 8 c b - 5 2 a 8 2 8 a 1 0 5 6 e < / D A L i n k I D >  
         < L i n k T y p e > 0 < / L i n k T y p e >  
         < P a r a m e t e r s / >  
         < I n c l u d e A l l I t e m s > f a l s e < / I n c l u d e A l l I t e m s >  
         < A c t i v e > t r u e < / A c t i v e >  
         < P r o t e c t e d L i n k > f a l s e < / P r o t e c t e d L i n k >  
         < N a m e > 2 8 1 0 1   T B   @   3 1 . 1 2 . 2 0 2 1   6 0 4 a 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 - 1 5 7 2 1 8 4 . 0 0 0 0 < / N u m e r i c V a l u e >  
         < V a l u e > - 1 5 7 2 1 8 4 , 0 0 0 0 < / V a l u e >  
         < C h a r t T y p e > c t D e t a i l < / C h a r t T y p e >  
         < R e f e r e n c e > 2 8 1 0 1 < / R e f e r e n c e >  
         < T B D o c N a m e > T B   @   3 1 . 1 2 . 2 0 2 1 < / T B D o c N a m e >  
         < T B C h a r t N a m e > D e t a i l < / T B C h a r t N a m e >  
         < C o l u m n N a m e > P r i o r P e r i o d 2 B a l a n c e < / C o l u m n N a m e >  
         < U s e r F r i e n d l y C o l u m n N a m e > C B   @   3 1 . 1 2 . 2 0 2 0 < / U s e r F r i e n d l y C o l u m n N a m e >  
         < A c c o u n t N u m b e r > 6 0 4 a < / A c c o u n t N u m b e r >  
         < R o u n d e d > f a l s e < / R o u n d e d >  
     < / T B L i n k >  
     < T B L i n k >  
         < V e r s i o n > 4 < / V e r s i o n >  
         < C o l u m n F i l t e r s / >  
         < D A L i n k I D > 4 8 3 b a 7 8 e - 7 b 7 6 - 4 a b 8 - 9 8 e 0 - 4 e 1 f 2 9 b 9 5 3 a f < / D A L i n k I D >  
         < L i n k T y p e > 0 < / L i n k T y p e >  
         < P a r a m e t e r s / >  
         < I n c l u d e A l l I t e m s > f a l s e < / I n c l u d e A l l I t e m s >  
         < A c t i v e > t r u e < / A c t i v e >  
         < P r o t e c t e d L i n k > f a l s e < / P r o t e c t e d L i n k >  
         < N a m e > 2 8 1 0 1   T B   @   3 1 . 1 2 . 2 0 2 1   6 0 4 b 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 6 0 4 b < / A c c o u n t N u m b e r >  
         < R o u n d e d > f a l s e < / R o u n d e d >  
     < / T B L i n k >  
     < T B L i n k >  
         < V e r s i o n > 4 < / V e r s i o n >  
         < C o l u m n F i l t e r s / >  
         < D A L i n k I D > c f f b d e 2 1 - e a 9 a - 4 9 6 0 - 9 3 5 d - 9 8 b d 1 7 e b 7 3 1 8 < / D A L i n k I D >  
         < L i n k T y p e > 0 < / L i n k T y p e >  
         < P a r a m e t e r s / >  
         < I n c l u d e A l l I t e m s > f a l s e < / I n c l u d e A l l I t e m s >  
         < A c t i v e > t r u e < / A c t i v e >  
         < P r o t e c t e d L i n k > f a l s e < / P r o t e c t e d L i n k >  
         < N a m e > 2 8 1 0 1   T B   @   3 1 . 1 2 . 2 0 2 1   6 0 4 c 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 6 0 4 c < / A c c o u n t N u m b e r >  
         < R o u n d e d > f a l s e < / R o u n d e d >  
     < / T B L i n k >  
     < T B L i n k >  
         < V e r s i o n > 4 < / V e r s i o n >  
         < C o l u m n F i l t e r s / >  
         < D A L i n k I D > d 0 a 3 4 d 0 3 - 6 1 3 7 - 4 f 2 4 - 8 d 8 1 - 2 8 6 4 6 e 4 b 6 b b 3 < / D A L i n k I D >  
         < L i n k T y p e > 0 < / L i n k T y p e >  
         < P a r a m e t e r s / >  
         < I n c l u d e A l l I t e m s > f a l s e < / I n c l u d e A l l I t e m s >  
         < A c t i v e > t r u e < / A c t i v e >  
         < P r o t e c t e d L i n k > f a l s e < / P r o t e c t e d L i n k >  
         < N a m e > 2 8 1 0 1   T B   @   3 1 . 1 2 . 2 0 2 1   6 0 4 d 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 6 0 4 d < / A c c o u n t N u m b e r >  
         < R o u n d e d > f a l s e < / R o u n d e d >  
     < / T B L i n k >  
     < T B L i n k >  
         < V e r s i o n > 4 < / V e r s i o n >  
         < C o l u m n F i l t e r s / >  
         < D A L i n k I D > 6 b 2 f d b 0 3 - 4 4 9 0 - 4 0 a d - 9 f c f - b 7 7 2 7 f 0 e c 7 7 3 < / D A L i n k I D >  
         < L i n k T y p e > 0 < / L i n k T y p e >  
         < P a r a m e t e r s / >  
         < I n c l u d e A l l I t e m s > f a l s e < / I n c l u d e A l l I t e m s >  
         < A c t i v e > t r u e < / A c t i v e >  
         < P r o t e c t e d L i n k > f a l s e < / P r o t e c t e d L i n k >  
         < N a m e > 2 8 1 0 1   T B   @   3 1 . 1 2 . 2 0 2 1   6 0 4 e 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 6 0 4 e < / A c c o u n t N u m b e r >  
         < R o u n d e d > f a l s e < / R o u n d e d >  
     < / T B L i n k >  
     < T B L i n k >  
         < V e r s i o n > 4 < / V e r s i o n >  
         < C o l u m n F i l t e r s / >  
         < D A L i n k I D > 9 8 0 3 3 b 5 0 - 6 b 0 2 - 4 6 1 8 - 9 7 8 5 - 4 c 8 d 5 3 8 b e 4 9 d < / D A L i n k I D >  
         < L i n k T y p e > 0 < / L i n k T y p e >  
         < P a r a m e t e r s / >  
         < I n c l u d e A l l I t e m s > f a l s e < / I n c l u d e A l l I t e m s >  
         < A c t i v e > t r u e < / A c t i v e >  
         < P r o t e c t e d L i n k > f a l s e < / P r o t e c t e d L i n k >  
         < N a m e > 2 8 1 0 1   T B   @   3 1 . 1 2 . 2 0 2 1   6 0 6 x 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 6 0 6 x < / A c c o u n t N u m b e r >  
         < R o u n d e d > f a l s e < / R o u n d e d >  
     < / T B L i n k >  
     < T B L i n k >  
         < V e r s i o n > 4 < / V e r s i o n >  
         < C o l u m n F i l t e r s / >  
         < D A L i n k I D > 6 8 6 f 0 0 4 f - c 3 a 2 - 4 b f f - 9 4 7 0 - b 6 9 2 3 3 e b d 4 5 9 < / D A L i n k I D >  
         < L i n k T y p e > 0 < / L i n k T y p e >  
         < P a r a m e t e r s / >  
         < I n c l u d e A l l I t e m s > f a l s e < / I n c l u d e A l l I t e m s >  
         < A c t i v e > t r u e < / A c t i v e >  
         < P r o t e c t e d L i n k > f a l s e < / P r o t e c t e d L i n k >  
         < N a m e > 2 8 1 0 1   T B   @   3 1 . 1 2 . 2 0 2 1   6 0 7 x 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 6 0 7 x < / A c c o u n t N u m b e r >  
         < R o u n d e d > f a l s e < / R o u n d e d >  
     < / T B L i n k >  
     < T B L i n k >  
         < V e r s i o n > 4 < / V e r s i o n >  
         < C o l u m n F i l t e r s / >  
         < D A L i n k I D > 2 0 0 7 d f d 6 - 4 9 3 e - 4 6 a 6 - a 2 9 8 - b 0 2 4 6 7 3 1 f 3 c 4 < / D A L i n k I D >  
         < L i n k T y p e > 0 < / L i n k T y p e >  
         < P a r a m e t e r s / >  
         < I n c l u d e A l l I t e m s > f a l s e < / I n c l u d e A l l I t e m s >  
         < A c t i v e > t r u e < / A c t i v e >  
         < P r o t e c t e d L i n k > f a l s e < / P r o t e c t e d L i n k >  
         < N a m e > 2 8 1 0 1   T B   @   3 1 . 1 2 . 2 0 2 1   6 1 1 x 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 1 1 2 8 7 3 . 0 0 0 0 < / N u m e r i c V a l u e >  
         < V a l u e > 1 1 2 8 7 3 , 0 0 0 0 < / V a l u e >  
         < C h a r t T y p e > c t D e t a i l < / C h a r t T y p e >  
         < R e f e r e n c e > 2 8 1 0 1 < / R e f e r e n c e >  
         < T B D o c N a m e > T B   @   3 1 . 1 2 . 2 0 2 1 < / T B D o c N a m e >  
         < T B C h a r t N a m e > D e t a i l < / T B C h a r t N a m e >  
         < C o l u m n N a m e > P r i o r P e r i o d 2 B a l a n c e < / C o l u m n N a m e >  
         < U s e r F r i e n d l y C o l u m n N a m e > C B   @   3 1 . 1 2 . 2 0 2 0 < / U s e r F r i e n d l y C o l u m n N a m e >  
         < A c c o u n t N u m b e r > 6 1 1 x < / A c c o u n t N u m b e r >  
         < R o u n d e d > f a l s e < / R o u n d e d >  
     < / T B L i n k >  
     < T B L i n k >  
         < V e r s i o n > 4 < / V e r s i o n >  
         < C o l u m n F i l t e r s / >  
         < D A L i n k I D > 9 0 3 8 9 d b 2 - 9 e 0 9 - 4 0 3 f - 9 5 e b - 0 3 0 4 b 3 6 d 1 f 1 b < / D A L i n k I D >  
         < L i n k T y p e > 0 < / L i n k T y p e >  
         < P a r a m e t e r s / >  
         < I n c l u d e A l l I t e m s > f a l s e < / I n c l u d e A l l I t e m s >  
         < A c t i v e > t r u e < / A c t i v e >  
         < P r o t e c t e d L i n k > f a l s e < / P r o t e c t e d L i n k >  
         < N a m e > 2 8 1 0 1   T B   @   3 1 . 1 2 . 2 0 2 1   6 1 2 x 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 - 4 3 1 8 2 3 . 0 0 0 0 < / N u m e r i c V a l u e >  
         < V a l u e > - 4 3 1 8 2 3 , 0 0 0 0 < / V a l u e >  
         < C h a r t T y p e > c t D e t a i l < / C h a r t T y p e >  
         < R e f e r e n c e > 2 8 1 0 1 < / R e f e r e n c e >  
         < T B D o c N a m e > T B   @   3 1 . 1 2 . 2 0 2 1 < / T B D o c N a m e >  
         < T B C h a r t N a m e > D e t a i l < / T B C h a r t N a m e >  
         < C o l u m n N a m e > P r i o r P e r i o d 2 B a l a n c e < / C o l u m n N a m e >  
         < U s e r F r i e n d l y C o l u m n N a m e > C B   @   3 1 . 1 2 . 2 0 2 0 < / U s e r F r i e n d l y C o l u m n N a m e >  
         < A c c o u n t N u m b e r > 6 1 2 x < / A c c o u n t N u m b e r >  
         < R o u n d e d > f a l s e < / R o u n d e d >  
     < / T B L i n k >  
     < T B L i n k >  
         < V e r s i o n > 4 < / V e r s i o n >  
         < C o l u m n F i l t e r s / >  
         < D A L i n k I D > 8 f 9 f c c 3 8 - 7 4 3 0 - 4 2 c 2 - a b 7 7 - 6 e 1 9 7 4 1 e b 0 9 a < / D A L i n k I D >  
         < L i n k T y p e > 0 < / L i n k T y p e >  
         < P a r a m e t e r s / >  
         < I n c l u d e A l l I t e m s > f a l s e < / I n c l u d e A l l I t e m s >  
         < A c t i v e > t r u e < / A c t i v e >  
         < P r o t e c t e d L i n k > f a l s e < / P r o t e c t e d L i n k >  
         < N a m e > 2 8 1 0 1   T B   @   3 1 . 1 2 . 2 0 2 1   6 1 3 x 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 1 0 7 6 7 4 . 0 0 0 0 < / N u m e r i c V a l u e >  
         < V a l u e > 1 0 7 6 7 4 , 0 0 0 0 < / V a l u e >  
         < C h a r t T y p e > c t D e t a i l < / C h a r t T y p e >  
         < R e f e r e n c e > 2 8 1 0 1 < / R e f e r e n c e >  
         < T B D o c N a m e > T B   @   3 1 . 1 2 . 2 0 2 1 < / T B D o c N a m e >  
         < T B C h a r t N a m e > D e t a i l < / T B C h a r t N a m e >  
         < C o l u m n N a m e > P r i o r P e r i o d 2 B a l a n c e < / C o l u m n N a m e >  
         < U s e r F r i e n d l y C o l u m n N a m e > C B   @   3 1 . 1 2 . 2 0 2 0 < / U s e r F r i e n d l y C o l u m n N a m e >  
         < A c c o u n t N u m b e r > 6 1 3 x < / A c c o u n t N u m b e r >  
         < R o u n d e d > f a l s e < / R o u n d e d >  
     < / T B L i n k >  
     < T B L i n k >  
         < V e r s i o n > 4 < / V e r s i o n >  
         < C o l u m n F i l t e r s / >  
         < D A L i n k I D > 3 b 7 c 1 8 9 4 - 8 8 3 2 - 4 2 f 8 - b 0 c 0 - 3 5 e 4 1 3 c 2 f 7 0 8 < / D A L i n k I D >  
         < L i n k T y p e > 0 < / L i n k T y p e >  
         < P a r a m e t e r s / >  
         < I n c l u d e A l l I t e m s > f a l s e < / I n c l u d e A l l I t e m s >  
         < A c t i v e > t r u e < / A c t i v e >  
         < P r o t e c t e d L i n k > f a l s e < / P r o t e c t e d L i n k >  
         < N a m e > 2 8 1 0 1   T B   @   3 1 . 1 2 . 2 0 2 1   6 1 4 x 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 6 1 4 x < / A c c o u n t N u m b e r >  
         < R o u n d e d > f a l s e < / R o u n d e d >  
     < / T B L i n k >  
     < T B L i n k >  
         < V e r s i o n > 4 < / V e r s i o n >  
         < C o l u m n F i l t e r s / >  
         < D A L i n k I D > 4 a 8 e 1 e 3 d - 4 f 2 2 - 4 5 3 b - 8 e 1 1 - 9 b 6 b 9 4 f 7 3 6 1 3 < / D A L i n k I D >  
         < L i n k T y p e > 0 < / L i n k T y p e >  
         < P a r a m e t e r s / >  
         < I n c l u d e A l l I t e m s > f a l s e < / I n c l u d e A l l I t e m s >  
         < A c t i v e > t r u e < / A c t i v e >  
         < P r o t e c t e d L i n k > f a l s e < / P r o t e c t e d L i n k >  
         < N a m e > 2 8 1 0 1   T B   @   3 1 . 1 2 . 2 0 2 1   6 2 1 x 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 6 2 1 x < / A c c o u n t N u m b e r >  
         < R o u n d e d > f a l s e < / R o u n d e d >  
     < / T B L i n k >  
     < T B L i n k >  
         < V e r s i o n > 4 < / V e r s i o n >  
         < C o l u m n F i l t e r s / >  
         < D A L i n k I D > 1 3 0 6 2 4 d c - 6 6 4 1 - 4 e 9 2 - 8 7 b 8 - 8 1 0 2 2 d 5 7 6 0 e 2 < / D A L i n k I D >  
         < L i n k T y p e > 0 < / L i n k T y p e >  
         < P a r a m e t e r s / >  
         < I n c l u d e A l l I t e m s > f a l s e < / I n c l u d e A l l I t e m s >  
         < A c t i v e > t r u e < / A c t i v e >  
         < P r o t e c t e d L i n k > f a l s e < / P r o t e c t e d L i n k >  
         < N a m e > 2 8 1 0 1   T B   @   3 1 . 1 2 . 2 0 2 1   6 2 2 x 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 6 2 2 x < / A c c o u n t N u m b e r >  
         < R o u n d e d > f a l s e < / R o u n d e d >  
     < / T B L i n k >  
     < T B L i n k >  
         < V e r s i o n > 4 < / V e r s i o n >  
         < C o l u m n F i l t e r s / >  
         < D A L i n k I D > 1 1 d 7 c 9 1 9 - b 4 7 d - 4 a 1 a - 9 5 3 e - 1 f 3 d 6 e 4 8 3 5 e a < / D A L i n k I D >  
         < L i n k T y p e > 0 < / L i n k T y p e >  
         < P a r a m e t e r s / >  
         < I n c l u d e A l l I t e m s > f a l s e < / I n c l u d e A l l I t e m s >  
         < A c t i v e > t r u e < / A c t i v e >  
         < P r o t e c t e d L i n k > f a l s e < / P r o t e c t e d L i n k >  
         < N a m e > 2 8 1 0 1   T B   @   3 1 . 1 2 . 2 0 2 1   6 2 3 x 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 6 2 3 x < / A c c o u n t N u m b e r >  
         < R o u n d e d > f a l s e < / R o u n d e d >  
     < / T B L i n k >  
     < T B L i n k >  
         < V e r s i o n > 4 < / V e r s i o n >  
         < C o l u m n F i l t e r s / >  
         < D A L i n k I D > a 8 c a 1 e f 6 - d c f 4 - 4 1 1 5 - 8 a 1 8 - 1 b 4 1 b a 8 8 1 2 b 3 < / D A L i n k I D >  
         < L i n k T y p e > 0 < / L i n k T y p e >  
         < P a r a m e t e r s / >  
         < I n c l u d e A l l I t e m s > f a l s e < / I n c l u d e A l l I t e m s >  
         < A c t i v e > t r u e < / A c t i v e >  
         < P r o t e c t e d L i n k > f a l s e < / P r o t e c t e d L i n k >  
         < N a m e > 2 8 1 0 1   T B   @   3 1 . 1 2 . 2 0 2 1   6 2 4 x 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 6 2 4 x < / A c c o u n t N u m b e r >  
         < R o u n d e d > f a l s e < / R o u n d e d >  
     < / T B L i n k >  
     < T B L i n k >  
         < V e r s i o n > 4 < / V e r s i o n >  
         < C o l u m n F i l t e r s / >  
         < D A L i n k I D > e 0 0 c e a 1 c - 2 3 6 a - 4 c 3 2 - b 2 e 0 - a d 7 3 2 6 e 2 7 6 d d < / D A L i n k I D >  
         < L i n k T y p e > 0 < / L i n k T y p e >  
         < P a r a m e t e r s / >  
         < I n c l u d e A l l I t e m s > f a l s e < / I n c l u d e A l l I t e m s >  
         < A c t i v e > t r u e < / A c t i v e >  
         < P r o t e c t e d L i n k > f a l s e < / P r o t e c t e d L i n k >  
         < N a m e > 2 8 1 0 1   T B   @   3 1 . 1 2 . 2 0 2 1   6 4 1 x 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 6 4 1 x < / A c c o u n t N u m b e r >  
         < R o u n d e d > f a l s e < / R o u n d e d >  
     < / T B L i n k >  
     < T B L i n k >  
         < V e r s i o n > 4 < / V e r s i o n >  
         < C o l u m n F i l t e r s / >  
         < D A L i n k I D > 7 4 0 e 9 8 d 4 - 5 3 5 a - 4 9 3 7 - 8 9 b 0 - 8 f 3 8 a 4 4 d b 6 b 0 < / D A L i n k I D >  
         < L i n k T y p e > 0 < / L i n k T y p e >  
         < P a r a m e t e r s / >  
         < I n c l u d e A l l I t e m s > f a l s e < / I n c l u d e A l l I t e m s >  
         < A c t i v e > t r u e < / A c t i v e >  
         < P r o t e c t e d L i n k > f a l s e < / P r o t e c t e d L i n k >  
         < N a m e > 2 8 1 0 1   T B   @   3 1 . 1 2 . 2 0 2 1   6 4 2 x 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 - 1 4 3 1 4 5 3 . 0 0 0 0 < / N u m e r i c V a l u e >  
         < V a l u e > - 1 4 3 1 4 5 3 , 0 0 0 0 < / V a l u e >  
         < C h a r t T y p e > c t D e t a i l < / C h a r t T y p e >  
         < R e f e r e n c e > 2 8 1 0 1 < / R e f e r e n c e >  
         < T B D o c N a m e > T B   @   3 1 . 1 2 . 2 0 2 1 < / T B D o c N a m e >  
         < T B C h a r t N a m e > D e t a i l < / T B C h a r t N a m e >  
         < C o l u m n N a m e > P r i o r P e r i o d 2 B a l a n c e < / C o l u m n N a m e >  
         < U s e r F r i e n d l y C o l u m n N a m e > C B   @   3 1 . 1 2 . 2 0 2 0 < / U s e r F r i e n d l y C o l u m n N a m e >  
         < A c c o u n t N u m b e r > 6 4 2 x < / A c c o u n t N u m b e r >  
         < R o u n d e d > f a l s e < / R o u n d e d >  
     < / T B L i n k >  
     < T B L i n k >  
         < V e r s i o n > 4 < / V e r s i o n >  
         < C o l u m n F i l t e r s / >  
         < D A L i n k I D > 1 4 9 5 a b e b - f 5 9 1 - 4 b b 5 - b 4 6 8 - 9 d 9 5 9 7 9 e 0 5 8 7 < / D A L i n k I D >  
         < L i n k T y p e > 0 < / L i n k T y p e >  
         < P a r a m e t e r s / >  
         < I n c l u d e A l l I t e m s > f a l s e < / I n c l u d e A l l I t e m s >  
         < A c t i v e > t r u e < / A c t i v e >  
         < P r o t e c t e d L i n k > f a l s e < / P r o t e c t e d L i n k >  
         < N a m e > 2 8 1 0 1   T B   @   3 1 . 1 2 . 2 0 2 1   6 4 4 x 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 6 4 4 x < / A c c o u n t N u m b e r >  
         < R o u n d e d > f a l s e < / R o u n d e d >  
     < / T B L i n k >  
     < T B L i n k >  
         < V e r s i o n > 4 < / V e r s i o n >  
         < C o l u m n F i l t e r s / >  
         < D A L i n k I D > a 3 3 1 d 4 3 9 - 9 f 9 6 - 4 7 2 5 - 8 9 f e - 7 8 5 d 6 b 2 5 4 f 6 7 < / D A L i n k I D >  
         < L i n k T y p e > 0 < / L i n k T y p e >  
         < P a r a m e t e r s / >  
         < I n c l u d e A l l I t e m s > f a l s e < / I n c l u d e A l l I t e m s >  
         < A c t i v e > t r u e < / A c t i v e >  
         < P r o t e c t e d L i n k > f a l s e < / P r o t e c t e d L i n k >  
         < N a m e > 2 8 1 0 1   T B   @   3 1 . 1 2 . 2 0 2 1   6 4 5 x 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 6 4 5 x < / A c c o u n t N u m b e r >  
         < R o u n d e d > f a l s e < / R o u n d e d >  
     < / T B L i n k >  
     < T B L i n k >  
         < V e r s i o n > 4 < / V e r s i o n >  
         < C o l u m n F i l t e r s / >  
         < D A L i n k I D > 2 e 3 f e 8 9 d - d 3 c 9 - 4 a 3 3 - b 5 d 2 - 4 3 a 7 4 b 8 7 2 9 b c < / D A L i n k I D >  
         < L i n k T y p e > 0 < / L i n k T y p e >  
         < P a r a m e t e r s / >  
         < I n c l u d e A l l I t e m s > f a l s e < / I n c l u d e A l l I t e m s >  
         < A c t i v e > t r u e < / A c t i v e >  
         < P r o t e c t e d L i n k > f a l s e < / P r o t e c t e d L i n k >  
         < N a m e > 2 8 1 0 1   T B   @   3 1 . 1 2 . 2 0 2 1   6 4 6 x 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 6 4 6 x < / A c c o u n t N u m b e r >  
         < R o u n d e d > f a l s e < / R o u n d e d >  
     < / T B L i n k >  
     < T B L i n k >  
         < V e r s i o n > 4 < / V e r s i o n >  
         < C o l u m n F i l t e r s / >  
         < D A L i n k I D > 7 4 0 0 4 c 0 8 - 6 c 3 7 - 4 2 7 e - b 0 2 4 - 3 b 5 0 0 a 1 1 2 6 1 c < / D A L i n k I D >  
         < L i n k T y p e > 0 < / L i n k T y p e >  
         < P a r a m e t e r s / >  
         < I n c l u d e A l l I t e m s > f a l s e < / I n c l u d e A l l I t e m s >  
         < A c t i v e > t r u e < / A c t i v e >  
         < P r o t e c t e d L i n k > f a l s e < / P r o t e c t e d L i n k >  
         < N a m e > 2 8 1 0 1   T B   @   3 1 . 1 2 . 2 0 2 1   6 4 8 x 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 - 1 6 2 0 8 9 7 . 0 0 0 0 < / N u m e r i c V a l u e >  
         < V a l u e > - 1 6 2 0 8 9 7 , 0 0 0 0 < / V a l u e >  
         < C h a r t T y p e > c t D e t a i l < / C h a r t T y p e >  
         < R e f e r e n c e > 2 8 1 0 1 < / R e f e r e n c e >  
         < T B D o c N a m e > T B   @   3 1 . 1 2 . 2 0 2 1 < / T B D o c N a m e >  
         < T B C h a r t N a m e > D e t a i l < / T B C h a r t N a m e >  
         < C o l u m n N a m e > P r i o r P e r i o d 2 B a l a n c e < / C o l u m n N a m e >  
         < U s e r F r i e n d l y C o l u m n N a m e > C B   @   3 1 . 1 2 . 2 0 2 0 < / U s e r F r i e n d l y C o l u m n N a m e >  
         < A c c o u n t N u m b e r > 6 4 8 x < / A c c o u n t N u m b e r >  
         < R o u n d e d > f a l s e < / R o u n d e d >  
     < / T B L i n k >  
     < T B L i n k >  
         < V e r s i o n > 4 < / V e r s i o n >  
         < C o l u m n F i l t e r s / >  
         < D A L i n k I D > 0 c 4 c 8 9 8 5 - b 3 e e - 4 0 8 0 - a c 5 6 - 9 c 0 f 3 e 2 b 6 2 c 9 < / D A L i n k I D >  
         < L i n k T y p e > 0 < / L i n k T y p e >  
         < P a r a m e t e r s / >  
         < I n c l u d e A l l I t e m s > f a l s e < / I n c l u d e A l l I t e m s >  
         < A c t i v e > t r u e < / A c t i v e >  
         < P r o t e c t e d L i n k > f a l s e < / P r o t e c t e d L i n k >  
         < N a m e > 2 8 1 0 1   T B   @   3 1 . 1 2 . 2 0 2 1   6 5 5 x 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 6 5 5 x < / A c c o u n t N u m b e r >  
         < R o u n d e d > f a l s e < / R o u n d e d >  
     < / T B L i n k >  
     < T B L i n k >  
         < V e r s i o n > 4 < / V e r s i o n >  
         < C o l u m n F i l t e r s / >  
         < D A L i n k I D > 8 7 1 b 3 0 7 f - 4 4 4 e - 4 6 1 9 - 8 6 9 3 - f e 8 6 9 f c 2 d 4 7 a < / D A L i n k I D >  
         < L i n k T y p e > 0 < / L i n k T y p e >  
         < P a r a m e t e r s / >  
         < I n c l u d e A l l I t e m s > f a l s e < / I n c l u d e A l l I t e m s >  
         < A c t i v e > t r u e < / A c t i v e >  
         < P r o t e c t e d L i n k > f a l s e < / P r o t e c t e d L i n k >  
         < N a m e > 2 8 1 0 1   T B   @   3 1 . 1 2 . 2 0 2 1   6 5 7 x 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 6 5 7 x < / A c c o u n t N u m b e r >  
         < R o u n d e d > f a l s e < / R o u n d e d >  
     < / T B L i n k >  
     < T B L i n k >  
         < V e r s i o n > 4 < / V e r s i o n >  
         < C o l u m n F i l t e r s / >  
         < D A L i n k I D > 4 3 7 0 0 f 5 8 - c 3 5 c - 4 d 6 2 - b f 2 1 - 6 3 9 3 e 3 9 0 f 2 7 1 < / D A L i n k I D >  
         < L i n k T y p e > 0 < / L i n k T y p e >  
         < P a r a m e t e r s / >  
         < I n c l u d e A l l I t e m s > f a l s e < / I n c l u d e A l l I t e m s >  
         < A c t i v e > t r u e < / A c t i v e >  
         < P r o t e c t e d L i n k > f a l s e < / P r o t e c t e d L i n k >  
         < N a m e > 2 8 1 0 1   T B   @   3 1 . 1 2 . 2 0 2 1   6 6 1 x 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 6 6 1 x < / A c c o u n t N u m b e r >  
         < R o u n d e d > f a l s e < / R o u n d e d >  
     < / T B L i n k >  
     < T B L i n k >  
         < V e r s i o n > 4 < / V e r s i o n >  
         < C o l u m n F i l t e r s / >  
         < D A L i n k I D > 2 4 0 8 b f 6 6 - c 1 5 6 - 4 4 4 a - 9 f 3 8 - c 7 8 b 2 e 7 f c 0 f 7 < / D A L i n k I D >  
         < L i n k T y p e > 0 < / L i n k T y p e >  
         < P a r a m e t e r s / >  
         < I n c l u d e A l l I t e m s > f a l s e < / I n c l u d e A l l I t e m s >  
         < A c t i v e > t r u e < / A c t i v e >  
         < P r o t e c t e d L i n k > f a l s e < / P r o t e c t e d L i n k >  
         < N a m e > 2 8 1 0 1   T B   @   3 1 . 1 2 . 2 0 2 1   6 6 2 a 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 6 6 2 a < / A c c o u n t N u m b e r >  
         < R o u n d e d > f a l s e < / R o u n d e d >  
     < / T B L i n k >  
     < T B L i n k >  
         < V e r s i o n > 4 < / V e r s i o n >  
         < C o l u m n F i l t e r s / >  
         < D A L i n k I D > f 2 5 8 8 1 f 9 - 5 a 6 5 - 4 d e c - 9 b 3 f - 0 c f 1 f f 5 7 1 c 6 7 < / D A L i n k I D >  
         < L i n k T y p e > 0 < / L i n k T y p e >  
         < P a r a m e t e r s / >  
         < I n c l u d e A l l I t e m s > f a l s e < / I n c l u d e A l l I t e m s >  
         < A c t i v e > t r u e < / A c t i v e >  
         < P r o t e c t e d L i n k > f a l s e < / P r o t e c t e d L i n k >  
         < N a m e > 2 8 1 0 1   T B   @   3 1 . 1 2 . 2 0 2 1   6 6 2 b 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 6 6 2 b < / A c c o u n t N u m b e r >  
         < R o u n d e d > f a l s e < / R o u n d e d >  
     < / T B L i n k >  
     < T B L i n k >  
         < V e r s i o n > 4 < / V e r s i o n >  
         < C o l u m n F i l t e r s / >  
         < D A L i n k I D > 1 2 f d d 4 a c - e 6 e e - 4 c 0 4 - b 6 2 3 - 9 b f f c 7 4 a 9 e d b < / D A L i n k I D >  
         < L i n k T y p e > 0 < / L i n k T y p e >  
         < P a r a m e t e r s / >  
         < I n c l u d e A l l I t e m s > f a l s e < / I n c l u d e A l l I t e m s >  
         < A c t i v e > t r u e < / A c t i v e >  
         < P r o t e c t e d L i n k > f a l s e < / P r o t e c t e d L i n k >  
         < N a m e > 2 8 1 0 1   T B   @   3 1 . 1 2 . 2 0 2 1   6 6 3 x 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 - 6 3 8 7 . 0 0 0 0 < / N u m e r i c V a l u e >  
         < V a l u e > - 6 3 8 7 , 0 0 0 0 < / V a l u e >  
         < C h a r t T y p e > c t D e t a i l < / C h a r t T y p e >  
         < R e f e r e n c e > 2 8 1 0 1 < / R e f e r e n c e >  
         < T B D o c N a m e > T B   @   3 1 . 1 2 . 2 0 2 1 < / T B D o c N a m e >  
         < T B C h a r t N a m e > D e t a i l < / T B C h a r t N a m e >  
         < C o l u m n N a m e > P r i o r P e r i o d 2 B a l a n c e < / C o l u m n N a m e >  
         < U s e r F r i e n d l y C o l u m n N a m e > C B   @   3 1 . 1 2 . 2 0 2 0 < / U s e r F r i e n d l y C o l u m n N a m e >  
         < A c c o u n t N u m b e r > 6 6 3 x < / A c c o u n t N u m b e r >  
         < R o u n d e d > f a l s e < / R o u n d e d >  
     < / T B L i n k >  
     < T B L i n k >  
         < V e r s i o n > 4 < / V e r s i o n >  
         < C o l u m n F i l t e r s / >  
         < D A L i n k I D > c c c 2 f 9 e 2 - b b 7 4 - 4 2 d f - 9 d c b - 1 9 8 c a 3 6 0 0 d 4 7 < / D A L i n k I D >  
         < L i n k T y p e > 0 < / L i n k T y p e >  
         < P a r a m e t e r s / >  
         < I n c l u d e A l l I t e m s > f a l s e < / I n c l u d e A l l I t e m s >  
         < A c t i v e > t r u e < / A c t i v e >  
         < P r o t e c t e d L i n k > f a l s e < / P r o t e c t e d L i n k >  
         < N a m e > 2 8 1 0 1   T B   @   3 1 . 1 2 . 2 0 2 1   6 6 4 x 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 6 6 4 x < / A c c o u n t N u m b e r >  
         < R o u n d e d > f a l s e < / R o u n d e d >  
     < / T B L i n k >  
     < T B L i n k >  
         < V e r s i o n > 4 < / V e r s i o n >  
         < C o l u m n F i l t e r s / >  
         < D A L i n k I D > 3 f 0 9 e d d c - 3 4 d 7 - 4 2 a 8 - 9 5 2 d - 1 7 3 2 2 8 7 2 f 7 6 c < / D A L i n k I D >  
         < L i n k T y p e > 0 < / L i n k T y p e >  
         < P a r a m e t e r s / >  
         < I n c l u d e A l l I t e m s > f a l s e < / I n c l u d e A l l I t e m s >  
         < A c t i v e > t r u e < / A c t i v e >  
         < P r o t e c t e d L i n k > f a l s e < / P r o t e c t e d L i n k >  
         < N a m e > 2 8 1 0 1   T B   @   3 1 . 1 2 . 2 0 2 1   6 6 5 a 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 6 6 5 a < / A c c o u n t N u m b e r >  
         < R o u n d e d > f a l s e < / R o u n d e d >  
     < / T B L i n k >  
     < T B L i n k >  
         < V e r s i o n > 4 < / V e r s i o n >  
         < C o l u m n F i l t e r s / >  
         < D A L i n k I D > b 3 5 7 a 6 d b - 1 8 d 7 - 4 3 1 2 - 9 3 d d - d 8 d 9 b e d 7 9 5 c 6 < / D A L i n k I D >  
         < L i n k T y p e > 0 < / L i n k T y p e >  
         < P a r a m e t e r s / >  
         < I n c l u d e A l l I t e m s > f a l s e < / I n c l u d e A l l I t e m s >  
         < A c t i v e > t r u e < / A c t i v e >  
         < P r o t e c t e d L i n k > f a l s e < / P r o t e c t e d L i n k >  
         < N a m e > 2 8 1 0 1   T B   @   3 1 . 1 2 . 2 0 2 1   6 6 5 b 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 6 6 5 b < / A c c o u n t N u m b e r >  
         < R o u n d e d > f a l s e < / R o u n d e d >  
     < / T B L i n k >  
     < T B L i n k >  
         < V e r s i o n > 4 < / V e r s i o n >  
         < C o l u m n F i l t e r s / >  
         < D A L i n k I D > 5 2 e 5 d 9 1 4 - f c b e - 4 0 2 d - b c 2 7 - 9 1 c 0 e 9 4 1 f 0 9 7 < / D A L i n k I D >  
         < L i n k T y p e > 0 < / L i n k T y p e >  
         < P a r a m e t e r s / >  
         < I n c l u d e A l l I t e m s > f a l s e < / I n c l u d e A l l I t e m s >  
         < A c t i v e > t r u e < / A c t i v e >  
         < P r o t e c t e d L i n k > f a l s e < / P r o t e c t e d L i n k >  
         < N a m e > 2 8 1 0 1   T B   @   3 1 . 1 2 . 2 0 2 1   6 6 5 c 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 6 6 5 c < / A c c o u n t N u m b e r >  
         < R o u n d e d > f a l s e < / R o u n d e d >  
     < / T B L i n k >  
     < T B L i n k >  
         < V e r s i o n > 4 < / V e r s i o n >  
         < C o l u m n F i l t e r s / >  
         < D A L i n k I D > 2 f 5 8 2 f a 7 - 4 3 e a - 4 9 8 0 - 8 e c c - 8 3 7 2 1 f e 0 c a e 2 < / D A L i n k I D >  
         < L i n k T y p e > 0 < / L i n k T y p e >  
         < P a r a m e t e r s / >  
         < I n c l u d e A l l I t e m s > f a l s e < / I n c l u d e A l l I t e m s >  
         < A c t i v e > t r u e < / A c t i v e >  
         < P r o t e c t e d L i n k > f a l s e < / P r o t e c t e d L i n k >  
         < N a m e > 2 8 1 0 1   T B   @   3 1 . 1 2 . 2 0 2 1   6 6 6 a 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 6 6 6 a < / A c c o u n t N u m b e r >  
         < R o u n d e d > f a l s e < / R o u n d e d >  
     < / T B L i n k >  
     < T B L i n k >  
         < V e r s i o n > 4 < / V e r s i o n >  
         < C o l u m n F i l t e r s / >  
         < D A L i n k I D > d b 3 1 9 3 a 6 - b 6 7 b - 4 9 6 6 - b a 6 4 - 2 e a 1 e 2 8 9 6 a f 2 < / D A L i n k I D >  
         < L i n k T y p e > 0 < / L i n k T y p e >  
         < P a r a m e t e r s / >  
         < I n c l u d e A l l I t e m s > f a l s e < / I n c l u d e A l l I t e m s >  
         < A c t i v e > t r u e < / A c t i v e >  
         < P r o t e c t e d L i n k > f a l s e < / P r o t e c t e d L i n k >  
         < N a m e > 2 8 1 0 1   T B   @   3 1 . 1 2 . 2 0 2 1   6 6 6 b 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 6 6 6 b < / A c c o u n t N u m b e r >  
         < R o u n d e d > f a l s e < / R o u n d e d >  
     < / T B L i n k >  
     < T B L i n k >  
         < V e r s i o n > 4 < / V e r s i o n >  
         < C o l u m n F i l t e r s / >  
         < D A L i n k I D > b 8 9 8 e b a b - 3 2 f 2 - 4 f 5 2 - a 7 8 b - 9 a 7 c 9 f e e 1 0 0 f < / D A L i n k I D >  
         < L i n k T y p e > 0 < / L i n k T y p e >  
         < P a r a m e t e r s / >  
         < I n c l u d e A l l I t e m s > f a l s e < / I n c l u d e A l l I t e m s >  
         < A c t i v e > t r u e < / A c t i v e >  
         < P r o t e c t e d L i n k > f a l s e < / P r o t e c t e d L i n k >  
         < N a m e > 2 8 1 0 1   T B   @   3 1 . 1 2 . 2 0 2 1   6 6 6 c 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 6 6 6 c < / A c c o u n t N u m b e r >  
         < R o u n d e d > f a l s e < / R o u n d e d >  
     < / T B L i n k >  
     < T B L i n k >  
         < V e r s i o n > 4 < / V e r s i o n >  
         < C o l u m n F i l t e r s / >  
         < D A L i n k I D > 9 e 3 d d c 9 5 - 2 6 c 5 - 4 4 c 5 - 8 c 8 5 - 8 f 0 d c 1 2 0 0 b d 1 < / D A L i n k I D >  
         < L i n k T y p e > 0 < / L i n k T y p e >  
         < P a r a m e t e r s / >  
         < I n c l u d e A l l I t e m s > f a l s e < / I n c l u d e A l l I t e m s >  
         < A c t i v e > t r u e < / A c t i v e >  
         < P r o t e c t e d L i n k > f a l s e < / P r o t e c t e d L i n k >  
         < N a m e > 2 8 1 0 1   T B   @   3 1 . 1 2 . 2 0 2 1   6 6 7 x 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 6 6 7 x < / A c c o u n t N u m b e r >  
         < R o u n d e d > f a l s e < / R o u n d e d >  
     < / T B L i n k >  
     < T B L i n k >  
         < V e r s i o n > 4 < / V e r s i o n >  
         < C o l u m n F i l t e r s / >  
         < D A L i n k I D > f 2 f 5 a f c 2 - e a d 5 - 4 7 0 6 - a e a b - 9 4 1 2 a c 9 f 0 5 3 3 < / D A L i n k I D >  
         < L i n k T y p e > 0 < / L i n k T y p e >  
         < P a r a m e t e r s / >  
         < I n c l u d e A l l I t e m s > f a l s e < / I n c l u d e A l l I t e m s >  
         < A c t i v e > t r u e < / A c t i v e >  
         < P r o t e c t e d L i n k > f a l s e < / P r o t e c t e d L i n k >  
         < N a m e > 2 8 1 0 1   T B   @   3 1 . 1 2 . 2 0 2 1   6 6 8 x 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 - 8 5 0 0 . 0 0 0 0 < / N u m e r i c V a l u e >  
         < V a l u e > - 8 5 0 0 , 0 0 0 0 < / V a l u e >  
         < C h a r t T y p e > c t D e t a i l < / C h a r t T y p e >  
         < R e f e r e n c e > 2 8 1 0 1 < / R e f e r e n c e >  
         < T B D o c N a m e > T B   @   3 1 . 1 2 . 2 0 2 1 < / T B D o c N a m e >  
         < T B C h a r t N a m e > D e t a i l < / T B C h a r t N a m e >  
         < C o l u m n N a m e > P r i o r P e r i o d 2 B a l a n c e < / C o l u m n N a m e >  
         < U s e r F r i e n d l y C o l u m n N a m e > C B   @   3 1 . 1 2 . 2 0 2 0 < / U s e r F r i e n d l y C o l u m n N a m e >  
         < A c c o u n t N u m b e r > 6 6 8 x < / A c c o u n t N u m b e r >  
         < R o u n d e d > f a l s e < / R o u n d e d >  
     < / T B L i n k >  
 < / A r r a y O f T B L i n k > 
</file>

<file path=customXml/itemProps1.xml><?xml version="1.0" encoding="utf-8"?>
<ds:datastoreItem xmlns:ds="http://schemas.openxmlformats.org/officeDocument/2006/customXml" ds:itemID="{0768B60C-5BDB-47C1-B104-384982C1FCED}">
  <ds:schemaRefs>
    <ds:schemaRef ds:uri="http://www.w3.org/2001/XMLSchema"/>
  </ds:schemaRefs>
</ds:datastoreItem>
</file>

<file path=customXml/itemProps2.xml><?xml version="1.0" encoding="utf-8"?>
<ds:datastoreItem xmlns:ds="http://schemas.openxmlformats.org/officeDocument/2006/customXml" ds:itemID="{DE57F040-01C9-418E-A88D-62170D40C070}">
  <ds:schemaRefs>
    <ds:schemaRef ds:uri="http://www.w3.org/2001/XMLSchema"/>
  </ds:schemaRefs>
</ds:datastoreItem>
</file>

<file path=customXml/itemProps3.xml><?xml version="1.0" encoding="utf-8"?>
<ds:datastoreItem xmlns:ds="http://schemas.openxmlformats.org/officeDocument/2006/customXml" ds:itemID="{DB5498BD-D387-4FD7-88D0-BB8E361812A7}">
  <ds:schemaRefs>
    <ds:schemaRef ds:uri="http://schemas.microsoft.com/DAEMSEngagementItemInfoXML"/>
  </ds:schemaRefs>
</ds:datastoreItem>
</file>

<file path=customXml/itemProps4.xml><?xml version="1.0" encoding="utf-8"?>
<ds:datastoreItem xmlns:ds="http://schemas.openxmlformats.org/officeDocument/2006/customXml" ds:itemID="{B986429B-467E-4AFB-82A1-2187F40599F4}">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17</vt:i4>
      </vt:variant>
      <vt:variant>
        <vt:lpstr>Pomenované rozsahy</vt:lpstr>
      </vt:variant>
      <vt:variant>
        <vt:i4>23</vt:i4>
      </vt:variant>
    </vt:vector>
  </HeadingPairs>
  <TitlesOfParts>
    <vt:vector size="40" baseType="lpstr">
      <vt:lpstr>Cover</vt:lpstr>
      <vt:lpstr>suvaha</vt:lpstr>
      <vt:lpstr>vysledovka</vt:lpstr>
      <vt:lpstr>Index</vt:lpstr>
      <vt:lpstr>Check_Empty</vt:lpstr>
      <vt:lpstr>Závierka titulka</vt:lpstr>
      <vt:lpstr>Súvaha Strana 2</vt:lpstr>
      <vt:lpstr>Súvaha Strana 3</vt:lpstr>
      <vt:lpstr>Súvaha Strana 4</vt:lpstr>
      <vt:lpstr>Súvaha Strana 5</vt:lpstr>
      <vt:lpstr>Súvaha Strana 6</vt:lpstr>
      <vt:lpstr>Súvaha Strana 7</vt:lpstr>
      <vt:lpstr>Súvaha Strana 8</vt:lpstr>
      <vt:lpstr>Súvaha Strana 9</vt:lpstr>
      <vt:lpstr>VZaS - Strana 10</vt:lpstr>
      <vt:lpstr>VZaS - Strana 11</vt:lpstr>
      <vt:lpstr>VZaS - Strana 12 </vt:lpstr>
      <vt:lpstr>Business_name</vt:lpstr>
      <vt:lpstr>CY</vt:lpstr>
      <vt:lpstr>CY_beginning</vt:lpstr>
      <vt:lpstr>CY_END</vt:lpstr>
      <vt:lpstr>Language</vt:lpstr>
      <vt:lpstr>Cover!Oblasť_tlače</vt:lpstr>
      <vt:lpstr>suvaha!Oblasť_tlače</vt:lpstr>
      <vt:lpstr>'Súvaha Strana 2'!Oblasť_tlače</vt:lpstr>
      <vt:lpstr>'Súvaha Strana 3'!Oblasť_tlače</vt:lpstr>
      <vt:lpstr>'Súvaha Strana 4'!Oblasť_tlače</vt:lpstr>
      <vt:lpstr>'Súvaha Strana 5'!Oblasť_tlače</vt:lpstr>
      <vt:lpstr>'Súvaha Strana 6'!Oblasť_tlače</vt:lpstr>
      <vt:lpstr>'Súvaha Strana 7'!Oblasť_tlače</vt:lpstr>
      <vt:lpstr>'Súvaha Strana 8'!Oblasť_tlače</vt:lpstr>
      <vt:lpstr>'Súvaha Strana 9'!Oblasť_tlače</vt:lpstr>
      <vt:lpstr>vysledovka!Oblasť_tlače</vt:lpstr>
      <vt:lpstr>'VZaS - Strana 10'!Oblasť_tlače</vt:lpstr>
      <vt:lpstr>'VZaS - Strana 11'!Oblasť_tlače</vt:lpstr>
      <vt:lpstr>'VZaS - Strana 12 '!Oblasť_tlače</vt:lpstr>
      <vt:lpstr>'Závierka titulka'!Oblasť_tlače</vt:lpstr>
      <vt:lpstr>PY</vt:lpstr>
      <vt:lpstr>PY_beginning</vt:lpstr>
      <vt:lpstr>PY_END</vt:lpstr>
    </vt:vector>
  </TitlesOfParts>
  <Company>Deloitte Touche Tohmatsu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dc:creator>
  <cp:lastModifiedBy>Olga Mudra</cp:lastModifiedBy>
  <cp:lastPrinted>2022-07-01T12:33:49Z</cp:lastPrinted>
  <dcterms:created xsi:type="dcterms:W3CDTF">2013-09-11T16:02:48Z</dcterms:created>
  <dcterms:modified xsi:type="dcterms:W3CDTF">2022-07-06T12:40:22Z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2021-06-15T09:40:23Z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c8632803-1d7c-4f32-ad0f-7dfc6ec68ebe</vt:lpwstr>
  </property>
  <property fmtid="{D5CDD505-2E9C-101B-9397-08002B2CF9AE}" pid="8" name="MSIP_Label_ea60d57e-af5b-4752-ac57-3e4f28ca11dc_ContentBits">
    <vt:lpwstr>0</vt:lpwstr>
  </property>
</Properties>
</file>