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(2)Dlhodoby nehmotny majetok" sheetId="1" state="visible" r:id="rId2"/>
    <sheet name="(4)Dlhodoby hmotny majetok" sheetId="2" state="visible" r:id="rId3"/>
    <sheet name="(6)Dlhodoby financny majetok" sheetId="3" state="visible" r:id="rId4"/>
    <sheet name="(12)Opravne polozky k zasobam" sheetId="4" state="visible" r:id="rId5"/>
    <sheet name="(15)Opravne polozky k pohladavk" sheetId="5" state="visible" r:id="rId6"/>
    <sheet name="(16)Vekova struktura pohladavok" sheetId="6" state="visible" r:id="rId7"/>
    <sheet name="(17)Kratkodoby financny majetok" sheetId="7" state="visible" r:id="rId8"/>
    <sheet name="(18)Kratkodoby financny majetok" sheetId="8" state="visible" r:id="rId9"/>
    <sheet name="(19)Opravne polozky ku kratkodo" sheetId="9" state="visible" r:id="rId10"/>
    <sheet name="(22)Vyznamne polozky cas.rozlis" sheetId="10" state="visible" r:id="rId11"/>
    <sheet name="(25)Rezervy" sheetId="11" state="visible" r:id="rId12"/>
    <sheet name="(26)Vekova struktura zavazkov" sheetId="12" state="visible" r:id="rId13"/>
    <sheet name="(28)Zavazky zo socialneho fondu" sheetId="13" state="visible" r:id="rId14"/>
    <sheet name="(30)Bankove uvery, pozicky, fin" sheetId="14" state="visible" r:id="rId15"/>
    <sheet name="(31)Vyznamne polozky cas.rozlis" sheetId="15" state="visible" r:id="rId16"/>
    <sheet name="(33)Cisty obrat podla typov vyr" sheetId="16" state="visible" r:id="rId17"/>
    <sheet name="(36)Zmena stavu vnutroorganizac" sheetId="17" state="visible" r:id="rId18"/>
    <sheet name="(37)Vynosy" sheetId="18" state="visible" r:id="rId19"/>
    <sheet name="(39)Naklady" sheetId="19" state="visible" r:id="rId20"/>
    <sheet name="(41)Informacie o daniach z prij" sheetId="20" state="visible" r:id="rId21"/>
    <sheet name="(47)Zmeny vlastneho imania" sheetId="21" state="visible" r:id="rId2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<sst xmlns="http://schemas.openxmlformats.org/spreadsheetml/2006/main" count="498" uniqueCount="380">
  <si>
    <t xml:space="preserve">Text</t>
  </si>
  <si>
    <t xml:space="preserve"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</si>
  <si>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</si>
  <si>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</si>
  <si>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</si>
  <si>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</si>
  <si>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</si>
  <si>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</si>
  <si>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</si>
  <si>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</si>
  <si>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</si>
  <si>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</si>
  <si>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</si>
  <si>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</si>
  <si>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</si>
  <si>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</si>
  <si>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</si>
  <si>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</si>
  <si>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</si>
  <si>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</si>
  <si>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</si>
  <si>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</si>
  <si>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</si>
  <si>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</si>
  <si>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</si>
  <si>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</si>
  <si>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</si>
  <si>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</si>
  <si>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</si>
  <si>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</si>
  <si>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</si>
  <si>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</si>
  <si>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</si>
  <si>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</si>
  <si>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</si>
  <si>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</si>
  <si>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</si>
  <si>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</si>
  <si>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</si>
  <si>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</si>
  <si>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</si>
  <si>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</si>
  <si>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</si>
  <si>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</si>
  <si>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</si>
  <si>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</si>
  <si>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</si>
  <si>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</si>
  <si>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</si>
  <si>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</si>
  <si>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</si>
  <si>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</si>
  <si>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</si>
  <si>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</si>
  <si>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</si>
  <si>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</si>
  <si>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</si>
  <si>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</si>
  <si>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</si>
  <si>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</si>
  <si>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</si>
  <si>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</si>
  <si>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</si>
  <si>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</si>
  <si>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</si>
  <si>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</si>
  <si>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</si>
  <si>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</si>
  <si>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</si>
  <si>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</si>
  <si>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</si>
  <si>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</si>
  <si>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</si>
  <si>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</si>
  <si>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</si>
  <si>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</si>
  <si>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</si>
  <si>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</si>
  <si>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</si>
  <si>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</si>
  <si>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</si>
  <si>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</si>
  <si>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</si>
  <si>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</si>
  <si>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</si>
  <si>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 xml:space="preserve"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</si>
  <si>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</si>
  <si>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</si>
  <si>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</si>
  <si>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</si>
  <si>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</si>
  <si>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</si>
  <si>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</si>
  <si>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</si>
  <si>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</si>
  <si>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</si>
  <si>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</si>
  <si>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</si>
  <si>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 xml:space="preserve"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</si>
  <si>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</si>
  <si>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</si>
  <si>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</si>
  <si>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</si>
  <si>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</si>
  <si>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</si>
  <si>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</si>
  <si>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</si>
  <si>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</si>
  <si>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</si>
  <si>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</si>
  <si>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</si>
  <si>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 xml:space="preserve"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</si>
  <si>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</si>
  <si>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</si>
  <si>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</si>
  <si>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</si>
  <si>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</si>
  <si>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</si>
  <si>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</si>
  <si>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</si>
  <si>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</si>
  <si>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</si>
  <si>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</si>
  <si>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 xml:space="preserve"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</si>
  <si>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</si>
  <si>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</si>
  <si>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</si>
  <si>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</si>
  <si>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</si>
  <si>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</si>
  <si>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</si>
  <si>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</si>
  <si>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</si>
  <si>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</si>
  <si>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</si>
  <si>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</si>
  <si>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</si>
  <si>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</si>
  <si>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</si>
  <si>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</si>
  <si>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</si>
  <si>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</si>
  <si>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</si>
  <si>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</si>
  <si>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 xml:space="preserve"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</si>
  <si>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</si>
  <si>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</si>
  <si>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</si>
  <si>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</si>
  <si>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</si>
  <si>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</si>
  <si>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</si>
  <si>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</si>
  <si>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</si>
  <si>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</si>
  <si>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</si>
  <si>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</si>
  <si>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</si>
  <si>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</si>
  <si>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</si>
  <si>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</si>
  <si>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</si>
  <si>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</si>
  <si>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</si>
  <si>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</si>
  <si>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</si>
  <si>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</si>
  <si>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</si>
  <si>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</si>
  <si>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</si>
  <si>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</si>
  <si>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</si>
  <si>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</si>
  <si>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</si>
  <si>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</si>
  <si>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</si>
  <si>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</si>
  <si>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</si>
  <si>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</si>
  <si>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</si>
  <si>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</si>
  <si>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</si>
  <si>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</si>
  <si>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</si>
  <si>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</si>
  <si>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</si>
  <si>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 xml:space="preserve"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</si>
  <si>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</si>
  <si>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</si>
  <si>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</si>
  <si>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</si>
  <si>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</si>
  <si>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</si>
  <si>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</si>
  <si>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</si>
  <si>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</si>
  <si>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</si>
  <si>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</si>
  <si>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</si>
  <si>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</si>
  <si>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 xml:space="preserve"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</si>
  <si>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</si>
  <si>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</si>
  <si>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</si>
  <si>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</si>
  <si>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</si>
  <si>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</si>
  <si>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 xml:space="preserve">Ostatne realizov.CP v prepoj.UJ         2918.</t>
  </si>
  <si>
    <t xml:space="preserve">                    v neprepoj.         291zv</t>
  </si>
  <si>
    <t xml:space="preserve">Vlastne akcie a obch.podiely   S69/kor ( =0 )</t>
  </si>
  <si>
    <t xml:space="preserve">Obstaravanie KFM               S70/kor: 2919.</t>
  </si>
  <si>
    <t xml:space="preserve">(*)OP ku KFM spolu             S66/kor       </t>
  </si>
  <si>
    <t xml:space="preserve">Bezne uct.obdobie</t>
  </si>
  <si>
    <t xml:space="preserve"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</si>
  <si>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</si>
  <si>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</si>
  <si>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</si>
  <si>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</si>
  <si>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</si>
  <si>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</si>
  <si>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</si>
  <si>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</si>
  <si>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</si>
  <si>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</si>
  <si>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</si>
  <si>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</si>
  <si>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</si>
  <si>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</si>
  <si>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</si>
  <si>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</si>
  <si>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</si>
  <si>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</si>
  <si>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</si>
  <si>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</si>
  <si>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</si>
  <si>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</si>
  <si>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</si>
  <si>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</si>
  <si>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</si>
  <si>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</si>
  <si>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</si>
  <si>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</si>
  <si>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</si>
  <si>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</si>
  <si>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</si>
  <si>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</si>
  <si>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</si>
  <si>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</si>
  <si>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</si>
  <si>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</si>
  <si>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</si>
  <si>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</si>
  <si>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</si>
  <si>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</si>
  <si>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</si>
  <si>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</si>
  <si>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</si>
  <si>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</si>
  <si>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</si>
  <si>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</si>
  <si>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</si>
  <si>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</si>
  <si>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</si>
  <si>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</si>
  <si>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</si>
  <si>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 xml:space="preserve">Istina aktual obd</t>
  </si>
  <si>
    <t xml:space="preserve">Istina aktual EUR</t>
  </si>
  <si>
    <t xml:space="preserve">Istina minule obd</t>
  </si>
  <si>
    <t xml:space="preserve">Istina minule EUR</t>
  </si>
  <si>
    <t xml:space="preserve">Dlhodobe   bankove uvery S121: 461-4619..    </t>
  </si>
  <si>
    <t xml:space="preserve"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</si>
  <si>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</si>
  <si>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</si>
  <si>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</si>
  <si>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</si>
  <si>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</si>
  <si>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</si>
  <si>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</si>
  <si>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</si>
  <si>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</si>
  <si>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</si>
  <si>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</si>
  <si>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</si>
  <si>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</si>
  <si>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</si>
  <si>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</si>
  <si>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</si>
  <si>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</si>
  <si>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</si>
  <si>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</si>
  <si>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</si>
  <si>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</si>
  <si>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</si>
  <si>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</si>
  <si>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</si>
  <si>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</si>
  <si>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</si>
  <si>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</si>
  <si>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</si>
  <si>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</si>
  <si>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</si>
  <si>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</si>
  <si>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</si>
  <si>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</si>
  <si>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</si>
  <si>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</si>
  <si>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</si>
  <si>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</si>
  <si>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</si>
  <si>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</si>
  <si>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</si>
  <si>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</si>
  <si>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</si>
  <si>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</si>
  <si>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</si>
  <si>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</si>
  <si>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</si>
  <si>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</si>
  <si>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</si>
  <si>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</si>
  <si>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</si>
  <si>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</si>
  <si>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</si>
  <si>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</si>
  <si>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</si>
  <si>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</si>
  <si>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</si>
  <si>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</si>
  <si>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</si>
  <si>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</si>
  <si>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</si>
  <si>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</si>
  <si>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</si>
  <si>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</si>
  <si>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</si>
  <si>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</si>
  <si>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</si>
  <si>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</si>
  <si>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</si>
  <si>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</si>
  <si>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</si>
  <si>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</si>
  <si>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</si>
  <si>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</si>
  <si>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</si>
  <si>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</si>
  <si>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</si>
  <si>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</si>
  <si>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</si>
  <si>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</si>
  <si>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</si>
  <si>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</si>
  <si>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</si>
  <si>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</si>
  <si>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</si>
  <si>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</si>
  <si>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</si>
  <si>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</si>
  <si>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</si>
  <si>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</si>
  <si>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</si>
  <si>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</si>
  <si>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</si>
  <si>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</si>
  <si>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 xml:space="preserve">Zakladne imanie                 S082: 411,491</t>
  </si>
  <si>
    <t xml:space="preserve">Zmena zakladneho imania         S083:     419</t>
  </si>
  <si>
    <t xml:space="preserve">Pohladavky za upisane vl.imanie S084:     353</t>
  </si>
  <si>
    <t xml:space="preserve">Emisne azio                     S085:     412</t>
  </si>
  <si>
    <t xml:space="preserve">Ostatne kapitalove fondy        S086:     413</t>
  </si>
  <si>
    <t xml:space="preserve">Zakon.rezerv.fond a nedel.f S088: 417,8,421,2</t>
  </si>
  <si>
    <t xml:space="preserve">Rezerv.fond na vlast.akcie  S089: 4178.,4218.</t>
  </si>
  <si>
    <t xml:space="preserve">Statutarne fondy                     S091:423</t>
  </si>
  <si>
    <t xml:space="preserve">Ostatne fondy                        S092:427</t>
  </si>
  <si>
    <t xml:space="preserve">Ocen.rozdiely z precen.majet.a zavaz S094:414</t>
  </si>
  <si>
    <t xml:space="preserve">Ocen.rozdiely z kapitalovych ucastin S095:415</t>
  </si>
  <si>
    <t xml:space="preserve">Ocen.rozd.z precenenia pri zluceni   S096:416</t>
  </si>
  <si>
    <t xml:space="preserve">Nerozdeleny zisk minulych rokov      S098:428</t>
  </si>
  <si>
    <t xml:space="preserve">Neuhradena strata minulych rokov     S099:429</t>
  </si>
  <si>
    <t xml:space="preserve"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</si>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</sst>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-#,##0;;"/>
  </numFmts>
  <fonts count="5">
    <font>
      <sz val="11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4DDFF"/>
        <bgColor rgb="FFDADCDD"/>
      </patternFill>
    </fill>
    <fill>
      <patternFill patternType="solid">
        <fgColor rgb="FFFFFFFF"/>
        <bgColor rgb="FFF9F9F2"/>
      </patternFill>
    </fill>
    <fill>
      <patternFill patternType="solid">
        <fgColor rgb="FFF4F4EA"/>
        <bgColor rgb="FFF9F9F2"/>
      </patternFill>
    </fill>
    <fill>
      <patternFill patternType="solid">
        <fgColor rgb="FFF9F9F2"/>
        <bgColor rgb="FFF4F4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 diagonalUp="false" diagonalDown="false"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40"/>
      <rgbColor rgb="FF808000"/>
      <rgbColor rgb="FF800080"/>
      <rgbColor rgb="FF008080"/>
      <rgbColor rgb="FFDADCDD"/>
      <rgbColor rgb="FF808080"/>
      <rgbColor rgb="FF9999FF"/>
      <rgbColor rgb="FF993366"/>
      <rgbColor rgb="FFF9F9F2"/>
      <rgbColor rgb="FFF4F4EA"/>
      <rgbColor rgb="FF660066"/>
      <rgbColor rgb="FFFF8080"/>
      <rgbColor rgb="FF0066CC"/>
      <rgbColor rgb="FFC4DD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7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8</v>
      </c>
      <c r="B3" s="5" t="n">
        <v>201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f aca="false">$M3+$N3-$O3-$P3</f>
        <v>0</v>
      </c>
    </row>
    <row r="4" customFormat="false" ht="15" hidden="false" customHeight="false" outlineLevel="0" collapsed="false">
      <c r="A4" s="3" t="s">
        <v>9</v>
      </c>
      <c r="B4" s="5" t="n">
        <v>202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f aca="false">$M4+$N4-$O4-$P4</f>
        <v>0</v>
      </c>
    </row>
    <row r="5" customFormat="false" ht="15" hidden="false" customHeight="false" outlineLevel="0" collapsed="false">
      <c r="A5" s="3" t="s">
        <v>10</v>
      </c>
      <c r="B5" s="5" t="n">
        <v>203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f aca="false">$M5+$N5-$O5-$P5</f>
        <v>0</v>
      </c>
    </row>
    <row r="6" customFormat="false" ht="15" hidden="false" customHeight="false" outlineLevel="0" collapsed="false">
      <c r="A6" s="3" t="s">
        <v>11</v>
      </c>
      <c r="B6" s="5" t="n">
        <v>204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12</v>
      </c>
      <c r="B7" s="5" t="n">
        <v>205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13</v>
      </c>
      <c r="B8" s="5" t="n">
        <v>206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f aca="false">$M8+$N8-$O8-$P8</f>
        <v>0</v>
      </c>
    </row>
    <row r="9" customFormat="false" ht="15" hidden="false" customHeight="false" outlineLevel="0" collapsed="false">
      <c r="A9" s="3" t="s">
        <v>14</v>
      </c>
      <c r="B9" s="5" t="n">
        <v>207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f aca="false">$M9+$N9-$O9-$P9</f>
        <v>0</v>
      </c>
    </row>
    <row r="10" customFormat="false" ht="15" hidden="false" customHeight="false" outlineLevel="0" collapsed="false">
      <c r="A10" s="6" t="s">
        <v>15</v>
      </c>
      <c r="B10" s="7" t="n">
        <v>208</v>
      </c>
      <c r="C10" s="8" t="n">
        <f aca="false">+1*SUMIFS($C:$C,$B:$B,"&gt;=201",$B:$B,"&lt;=207")</f>
        <v>0</v>
      </c>
      <c r="D10" s="8" t="n">
        <f aca="false">+1*SUMIFS($D:$D,$B:$B,"&gt;=201",$B:$B,"&lt;=207")</f>
        <v>0</v>
      </c>
      <c r="E10" s="8" t="n">
        <f aca="false">+1*SUMIFS($E:$E,$B:$B,"&gt;=201",$B:$B,"&lt;=207")</f>
        <v>0</v>
      </c>
      <c r="F10" s="8" t="n">
        <f aca="false">+1*SUMIFS($F:$F,$B:$B,"&gt;=201",$B:$B,"&lt;=207")</f>
        <v>0</v>
      </c>
      <c r="G10" s="8" t="n">
        <f aca="false">$C10+$D10-$E10-$F10</f>
        <v>0</v>
      </c>
      <c r="M10" s="8" t="n">
        <f aca="false">+1*SUMIFS($M:$M,$B:$B,"&gt;=201",$B:$B,"&lt;=207")</f>
        <v>0</v>
      </c>
      <c r="N10" s="8" t="n">
        <f aca="false">+1*SUMIFS($N:$N,$B:$B,"&gt;=201",$B:$B,"&lt;=207")</f>
        <v>0</v>
      </c>
      <c r="O10" s="8" t="n">
        <f aca="false">+1*SUMIFS($O:$O,$B:$B,"&gt;=201",$B:$B,"&lt;=207")</f>
        <v>0</v>
      </c>
      <c r="P10" s="8" t="n">
        <f aca="false">+1*SUMIFS($P:$P,$B:$B,"&gt;=201",$B:$B,"&lt;=207")</f>
        <v>0</v>
      </c>
      <c r="Q10" s="8" t="n">
        <f aca="false">$M10+$N10-$O10-$P10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v>0</v>
      </c>
    </row>
    <row r="12" customFormat="false" ht="15" hidden="false" customHeight="false" outlineLevel="0" collapsed="false">
      <c r="A12" s="3" t="s">
        <v>16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v>0</v>
      </c>
    </row>
    <row r="13" customFormat="false" ht="15" hidden="false" customHeight="false" outlineLevel="0" collapsed="false">
      <c r="A13" s="3" t="s">
        <v>17</v>
      </c>
      <c r="B13" s="5" t="n">
        <v>211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f aca="false">$M13+$N13-$O13-$P13</f>
        <v>0</v>
      </c>
    </row>
    <row r="14" customFormat="false" ht="15" hidden="false" customHeight="false" outlineLevel="0" collapsed="false">
      <c r="A14" s="3" t="s">
        <v>18</v>
      </c>
      <c r="B14" s="5" t="n">
        <v>212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f aca="false">$C14+$D14-$E14-$F14</f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f aca="false">$M14+$N14-$O14-$P14</f>
        <v>0</v>
      </c>
    </row>
    <row r="15" customFormat="false" ht="15" hidden="false" customHeight="false" outlineLevel="0" collapsed="false">
      <c r="A15" s="3" t="s">
        <v>19</v>
      </c>
      <c r="B15" s="5" t="n">
        <v>213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f aca="false">$M15+$N15-$O15-$P15</f>
        <v>0</v>
      </c>
    </row>
    <row r="16" customFormat="false" ht="15" hidden="false" customHeight="false" outlineLevel="0" collapsed="false">
      <c r="A16" s="3" t="s">
        <v>20</v>
      </c>
      <c r="B16" s="5" t="n">
        <v>214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f aca="false">$C16+$D16-$E16-$F16</f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f aca="false">$M16+$N16-$O16-$P16</f>
        <v>0</v>
      </c>
    </row>
    <row r="17" customFormat="false" ht="15" hidden="false" customHeight="false" outlineLevel="0" collapsed="false">
      <c r="A17" s="3" t="s">
        <v>21</v>
      </c>
      <c r="B17" s="5" t="n">
        <v>215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$C17+$D17-$E17-$F17</f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f aca="false">$M17+$N17-$O17-$P17</f>
        <v>0</v>
      </c>
    </row>
    <row r="18" customFormat="false" ht="15" hidden="false" customHeight="false" outlineLevel="0" collapsed="false">
      <c r="A18" s="3" t="s">
        <v>22</v>
      </c>
      <c r="B18" s="5" t="n">
        <v>216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23</v>
      </c>
      <c r="B19" s="5" t="n">
        <v>217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6" t="s">
        <v>24</v>
      </c>
      <c r="B20" s="7" t="n">
        <v>218</v>
      </c>
      <c r="C20" s="8" t="n">
        <f aca="false">+1*SUMIFS($C:$C,$B:$B,"&gt;=211",$B:$B,"&lt;=217")</f>
        <v>0</v>
      </c>
      <c r="D20" s="8" t="n">
        <f aca="false">+1*SUMIFS($D:$D,$B:$B,"&gt;=211",$B:$B,"&lt;=217")</f>
        <v>0</v>
      </c>
      <c r="E20" s="8" t="n">
        <f aca="false">+1*SUMIFS($E:$E,$B:$B,"&gt;=211",$B:$B,"&lt;=217")</f>
        <v>0</v>
      </c>
      <c r="F20" s="8" t="n">
        <f aca="false">+1*SUMIFS($F:$F,$B:$B,"&gt;=211",$B:$B,"&lt;=217")</f>
        <v>0</v>
      </c>
      <c r="G20" s="8" t="n">
        <f aca="false">$C20+$D20-$E20-$F20</f>
        <v>0</v>
      </c>
      <c r="M20" s="8" t="n">
        <f aca="false">+1*SUMIFS($M:$M,$B:$B,"&gt;=211",$B:$B,"&lt;=217")</f>
        <v>0</v>
      </c>
      <c r="N20" s="8" t="n">
        <f aca="false">+1*SUMIFS($N:$N,$B:$B,"&gt;=211",$B:$B,"&lt;=217")</f>
        <v>0</v>
      </c>
      <c r="O20" s="8" t="n">
        <f aca="false">+1*SUMIFS($O:$O,$B:$B,"&gt;=211",$B:$B,"&lt;=217")</f>
        <v>0</v>
      </c>
      <c r="P20" s="8" t="n">
        <f aca="false">+1*SUMIFS($P:$P,$B:$B,"&gt;=211",$B:$B,"&lt;=217")</f>
        <v>0</v>
      </c>
      <c r="Q20" s="8" t="n">
        <f aca="false">$M20+$N20-$O20-$P20</f>
        <v>0</v>
      </c>
    </row>
    <row r="21" customFormat="false" ht="15" hidden="false" customHeight="false" outlineLevel="0" collapsed="false">
      <c r="A21" s="3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v>0</v>
      </c>
    </row>
    <row r="22" customFormat="false" ht="15" hidden="false" customHeight="false" outlineLevel="0" collapsed="false">
      <c r="A22" s="3" t="s">
        <v>25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v>0</v>
      </c>
    </row>
    <row r="23" customFormat="false" ht="15" hidden="false" customHeight="false" outlineLevel="0" collapsed="false">
      <c r="A23" s="3" t="s">
        <v>26</v>
      </c>
      <c r="B23" s="5" t="n">
        <v>221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3" t="s">
        <v>27</v>
      </c>
      <c r="B24" s="5" t="n">
        <v>222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$C24+$D24-$E24-$F24</f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4" t="n">
        <f aca="false">$M24+$N24-$O24-$P24</f>
        <v>0</v>
      </c>
    </row>
    <row r="25" customFormat="false" ht="15" hidden="false" customHeight="false" outlineLevel="0" collapsed="false">
      <c r="A25" s="3" t="s">
        <v>28</v>
      </c>
      <c r="B25" s="5" t="n">
        <v>223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$C25+$D25-$E25-$F25</f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f aca="false">$M25+$N25-$O25-$P25</f>
        <v>0</v>
      </c>
    </row>
    <row r="26" customFormat="false" ht="15" hidden="false" customHeight="false" outlineLevel="0" collapsed="false">
      <c r="A26" s="3" t="s">
        <v>29</v>
      </c>
      <c r="B26" s="5" t="n">
        <v>224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$C26+$D26-$E26-$F26</f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f aca="false">$M26+$N26-$O26-$P26</f>
        <v>0</v>
      </c>
    </row>
    <row r="27" customFormat="false" ht="15" hidden="false" customHeight="false" outlineLevel="0" collapsed="false">
      <c r="A27" s="3" t="s">
        <v>30</v>
      </c>
      <c r="B27" s="5" t="n">
        <v>225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3" t="s">
        <v>31</v>
      </c>
      <c r="B28" s="5" t="n">
        <v>226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f aca="false">$C28+$D28-$E28-$F28</f>
        <v>0</v>
      </c>
      <c r="M28" s="4" t="n">
        <v>0</v>
      </c>
      <c r="N28" s="4" t="n">
        <v>0</v>
      </c>
      <c r="O28" s="4" t="n">
        <v>0</v>
      </c>
      <c r="P28" s="4" t="n">
        <v>0</v>
      </c>
      <c r="Q28" s="4" t="n">
        <f aca="false">$M28+$N28-$O28-$P28</f>
        <v>0</v>
      </c>
    </row>
    <row r="29" customFormat="false" ht="15" hidden="false" customHeight="false" outlineLevel="0" collapsed="false">
      <c r="A29" s="3" t="s">
        <v>32</v>
      </c>
      <c r="B29" s="5" t="n">
        <v>227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f aca="false">$C29+$D29-$E29-$F29</f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f aca="false">$M29+$N29-$O29-$P29</f>
        <v>0</v>
      </c>
    </row>
    <row r="30" customFormat="false" ht="15" hidden="false" customHeight="false" outlineLevel="0" collapsed="false">
      <c r="A30" s="6" t="s">
        <v>33</v>
      </c>
      <c r="B30" s="7" t="n">
        <v>228</v>
      </c>
      <c r="C30" s="8" t="n">
        <f aca="false">+1*SUMIFS($C:$C,$B:$B,"&gt;=221",$B:$B,"&lt;=227")</f>
        <v>0</v>
      </c>
      <c r="D30" s="8" t="n">
        <f aca="false">+1*SUMIFS($D:$D,$B:$B,"&gt;=221",$B:$B,"&lt;=227")</f>
        <v>0</v>
      </c>
      <c r="E30" s="8" t="n">
        <f aca="false">+1*SUMIFS($E:$E,$B:$B,"&gt;=221",$B:$B,"&lt;=227")</f>
        <v>0</v>
      </c>
      <c r="F30" s="8" t="n">
        <f aca="false">+1*SUMIFS($F:$F,$B:$B,"&gt;=221",$B:$B,"&lt;=227")</f>
        <v>0</v>
      </c>
      <c r="G30" s="8" t="n">
        <f aca="false">$C30+$D30-$E30-$F30</f>
        <v>0</v>
      </c>
      <c r="M30" s="8" t="n">
        <f aca="false">+1*SUMIFS($M:$M,$B:$B,"&gt;=221",$B:$B,"&lt;=227")</f>
        <v>0</v>
      </c>
      <c r="N30" s="8" t="n">
        <f aca="false">+1*SUMIFS($N:$N,$B:$B,"&gt;=221",$B:$B,"&lt;=227")</f>
        <v>0</v>
      </c>
      <c r="O30" s="8" t="n">
        <f aca="false">+1*SUMIFS($O:$O,$B:$B,"&gt;=221",$B:$B,"&lt;=227")</f>
        <v>0</v>
      </c>
      <c r="P30" s="8" t="n">
        <f aca="false">+1*SUMIFS($P:$P,$B:$B,"&gt;=221",$B:$B,"&lt;=227")</f>
        <v>0</v>
      </c>
      <c r="Q30" s="8" t="n">
        <f aca="false">$M30+$N30-$O30-$P30</f>
        <v>0</v>
      </c>
    </row>
    <row r="31" customFormat="false" ht="15" hidden="false" customHeight="false" outlineLevel="0" collapsed="false">
      <c r="A31" s="3"/>
      <c r="C31" s="4" t="n">
        <v>0</v>
      </c>
      <c r="D31" s="4" t="n">
        <v>0</v>
      </c>
      <c r="E31" s="4" t="n">
        <v>0</v>
      </c>
      <c r="F31" s="4" t="n">
        <v>0</v>
      </c>
      <c r="G31" s="4" t="n">
        <v>0</v>
      </c>
      <c r="M31" s="4" t="n">
        <v>0</v>
      </c>
      <c r="N31" s="4" t="n">
        <v>0</v>
      </c>
      <c r="O31" s="4" t="n">
        <v>0</v>
      </c>
      <c r="P31" s="4" t="n">
        <v>0</v>
      </c>
      <c r="Q31" s="4" t="n">
        <v>0</v>
      </c>
    </row>
    <row r="32" customFormat="false" ht="15" hidden="false" customHeight="false" outlineLevel="0" collapsed="false">
      <c r="A32" s="3" t="s">
        <v>34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v>0</v>
      </c>
      <c r="M32" s="4" t="n">
        <v>0</v>
      </c>
      <c r="N32" s="4" t="n">
        <v>0</v>
      </c>
      <c r="O32" s="4" t="n">
        <v>0</v>
      </c>
      <c r="P32" s="4" t="n">
        <v>0</v>
      </c>
      <c r="Q32" s="4" t="n">
        <v>0</v>
      </c>
    </row>
    <row r="33" customFormat="false" ht="15" hidden="false" customHeight="false" outlineLevel="0" collapsed="false">
      <c r="A33" s="9" t="s">
        <v>35</v>
      </c>
      <c r="B33" s="10" t="n">
        <v>231</v>
      </c>
      <c r="C33" s="11" t="n">
        <f aca="false">+1*SUMIFS($C:$C,$B:$B,"&gt;=201",$B:$B,"&lt;=201")-1*SUMIFS($C:$C,$B:$B,"&gt;=211",$B:$B,"&lt;=211")-1*SUMIFS($C:$C,$B:$B,"&gt;=221",$B:$B,"&lt;=221")</f>
        <v>0</v>
      </c>
      <c r="D33" s="11" t="n">
        <f aca="false">+1*SUMIFS($D:$D,$B:$B,"&gt;=201",$B:$B,"&lt;=201")-1*SUMIFS($D:$D,$B:$B,"&gt;=211",$B:$B,"&lt;=211")-1*SUMIFS($D:$D,$B:$B,"&gt;=221",$B:$B,"&lt;=221")</f>
        <v>0</v>
      </c>
      <c r="E33" s="11" t="n">
        <f aca="false">+1*SUMIFS($E:$E,$B:$B,"&gt;=201",$B:$B,"&lt;=201")-1*SUMIFS($E:$E,$B:$B,"&gt;=211",$B:$B,"&lt;=211")-1*SUMIFS($E:$E,$B:$B,"&gt;=221",$B:$B,"&lt;=221")</f>
        <v>0</v>
      </c>
      <c r="F33" s="11" t="n">
        <f aca="false">+1*SUMIFS($F:$F,$B:$B,"&gt;=201",$B:$B,"&lt;=201")-1*SUMIFS($F:$F,$B:$B,"&gt;=211",$B:$B,"&lt;=211")-1*SUMIFS($F:$F,$B:$B,"&gt;=221",$B:$B,"&lt;=221")</f>
        <v>0</v>
      </c>
      <c r="G33" s="11" t="n">
        <f aca="false">$C33+$D33-$E33-$F33</f>
        <v>0</v>
      </c>
      <c r="M33" s="11" t="n">
        <f aca="false">+1*SUMIFS($M:$M,$B:$B,"&gt;=201",$B:$B,"&lt;=201")-1*SUMIFS($M:$M,$B:$B,"&gt;=211",$B:$B,"&lt;=211")-1*SUMIFS($M:$M,$B:$B,"&gt;=221",$B:$B,"&lt;=221")</f>
        <v>0</v>
      </c>
      <c r="N33" s="11" t="n">
        <f aca="false">+1*SUMIFS($N:$N,$B:$B,"&gt;=201",$B:$B,"&lt;=201")-1*SUMIFS($N:$N,$B:$B,"&gt;=211",$B:$B,"&lt;=211")-1*SUMIFS($N:$N,$B:$B,"&gt;=221",$B:$B,"&lt;=221")</f>
        <v>0</v>
      </c>
      <c r="O33" s="11" t="n">
        <f aca="false">+1*SUMIFS($O:$O,$B:$B,"&gt;=201",$B:$B,"&lt;=201")-1*SUMIFS($O:$O,$B:$B,"&gt;=211",$B:$B,"&lt;=211")-1*SUMIFS($O:$O,$B:$B,"&gt;=221",$B:$B,"&lt;=221")</f>
        <v>0</v>
      </c>
      <c r="P33" s="11" t="n">
        <f aca="false">+1*SUMIFS($P:$P,$B:$B,"&gt;=201",$B:$B,"&lt;=201")-1*SUMIFS($P:$P,$B:$B,"&gt;=211",$B:$B,"&lt;=211")-1*SUMIFS($P:$P,$B:$B,"&gt;=221",$B:$B,"&lt;=221")</f>
        <v>0</v>
      </c>
      <c r="Q33" s="11" t="n">
        <f aca="false">$M33+$N33-$O33-$P33</f>
        <v>0</v>
      </c>
    </row>
    <row r="34" customFormat="false" ht="15" hidden="false" customHeight="false" outlineLevel="0" collapsed="false">
      <c r="A34" s="9" t="s">
        <v>36</v>
      </c>
      <c r="B34" s="10" t="n">
        <v>232</v>
      </c>
      <c r="C34" s="11" t="n">
        <f aca="false">+1*SUMIFS($C:$C,$B:$B,"&gt;=202",$B:$B,"&lt;=202")-1*SUMIFS($C:$C,$B:$B,"&gt;=212",$B:$B,"&lt;=212")-1*SUMIFS($C:$C,$B:$B,"&gt;=222",$B:$B,"&lt;=222")</f>
        <v>0</v>
      </c>
      <c r="D34" s="11" t="n">
        <f aca="false">+1*SUMIFS($D:$D,$B:$B,"&gt;=202",$B:$B,"&lt;=202")-1*SUMIFS($D:$D,$B:$B,"&gt;=212",$B:$B,"&lt;=212")-1*SUMIFS($D:$D,$B:$B,"&gt;=222",$B:$B,"&lt;=222")</f>
        <v>0</v>
      </c>
      <c r="E34" s="11" t="n">
        <f aca="false">+1*SUMIFS($E:$E,$B:$B,"&gt;=202",$B:$B,"&lt;=202")-1*SUMIFS($E:$E,$B:$B,"&gt;=212",$B:$B,"&lt;=212")-1*SUMIFS($E:$E,$B:$B,"&gt;=222",$B:$B,"&lt;=222")</f>
        <v>0</v>
      </c>
      <c r="F34" s="11" t="n">
        <f aca="false">+1*SUMIFS($F:$F,$B:$B,"&gt;=202",$B:$B,"&lt;=202")-1*SUMIFS($F:$F,$B:$B,"&gt;=212",$B:$B,"&lt;=212")-1*SUMIFS($F:$F,$B:$B,"&gt;=222",$B:$B,"&lt;=222")</f>
        <v>0</v>
      </c>
      <c r="G34" s="11" t="n">
        <f aca="false">$C34+$D34-$E34-$F34</f>
        <v>0</v>
      </c>
      <c r="M34" s="11" t="n">
        <f aca="false">+1*SUMIFS($M:$M,$B:$B,"&gt;=202",$B:$B,"&lt;=202")-1*SUMIFS($M:$M,$B:$B,"&gt;=212",$B:$B,"&lt;=212")-1*SUMIFS($M:$M,$B:$B,"&gt;=222",$B:$B,"&lt;=222")</f>
        <v>0</v>
      </c>
      <c r="N34" s="11" t="n">
        <f aca="false">+1*SUMIFS($N:$N,$B:$B,"&gt;=202",$B:$B,"&lt;=202")-1*SUMIFS($N:$N,$B:$B,"&gt;=212",$B:$B,"&lt;=212")-1*SUMIFS($N:$N,$B:$B,"&gt;=222",$B:$B,"&lt;=222")</f>
        <v>0</v>
      </c>
      <c r="O34" s="11" t="n">
        <f aca="false">+1*SUMIFS($O:$O,$B:$B,"&gt;=202",$B:$B,"&lt;=202")-1*SUMIFS($O:$O,$B:$B,"&gt;=212",$B:$B,"&lt;=212")-1*SUMIFS($O:$O,$B:$B,"&gt;=222",$B:$B,"&lt;=222")</f>
        <v>0</v>
      </c>
      <c r="P34" s="11" t="n">
        <f aca="false">+1*SUMIFS($P:$P,$B:$B,"&gt;=202",$B:$B,"&lt;=202")-1*SUMIFS($P:$P,$B:$B,"&gt;=212",$B:$B,"&lt;=212")-1*SUMIFS($P:$P,$B:$B,"&gt;=222",$B:$B,"&lt;=222")</f>
        <v>0</v>
      </c>
      <c r="Q34" s="11" t="n">
        <f aca="false">$M34+$N34-$O34-$P34</f>
        <v>0</v>
      </c>
    </row>
    <row r="35" customFormat="false" ht="15" hidden="false" customHeight="false" outlineLevel="0" collapsed="false">
      <c r="A35" s="9" t="s">
        <v>37</v>
      </c>
      <c r="B35" s="10" t="n">
        <v>233</v>
      </c>
      <c r="C35" s="11" t="n">
        <f aca="false">+1*SUMIFS($C:$C,$B:$B,"&gt;=203",$B:$B,"&lt;=203")-1*SUMIFS($C:$C,$B:$B,"&gt;=213",$B:$B,"&lt;=213")-1*SUMIFS($C:$C,$B:$B,"&gt;=223",$B:$B,"&lt;=223")</f>
        <v>0</v>
      </c>
      <c r="D35" s="11" t="n">
        <f aca="false">+1*SUMIFS($D:$D,$B:$B,"&gt;=203",$B:$B,"&lt;=203")-1*SUMIFS($D:$D,$B:$B,"&gt;=213",$B:$B,"&lt;=213")-1*SUMIFS($D:$D,$B:$B,"&gt;=223",$B:$B,"&lt;=223")</f>
        <v>0</v>
      </c>
      <c r="E35" s="11" t="n">
        <f aca="false">+1*SUMIFS($E:$E,$B:$B,"&gt;=203",$B:$B,"&lt;=203")-1*SUMIFS($E:$E,$B:$B,"&gt;=213",$B:$B,"&lt;=213")-1*SUMIFS($E:$E,$B:$B,"&gt;=223",$B:$B,"&lt;=223")</f>
        <v>0</v>
      </c>
      <c r="F35" s="11" t="n">
        <f aca="false">+1*SUMIFS($F:$F,$B:$B,"&gt;=203",$B:$B,"&lt;=203")-1*SUMIFS($F:$F,$B:$B,"&gt;=213",$B:$B,"&lt;=213")-1*SUMIFS($F:$F,$B:$B,"&gt;=223",$B:$B,"&lt;=223")</f>
        <v>0</v>
      </c>
      <c r="G35" s="11" t="n">
        <f aca="false">$C35+$D35-$E35-$F35</f>
        <v>0</v>
      </c>
      <c r="M35" s="11" t="n">
        <f aca="false">+1*SUMIFS($M:$M,$B:$B,"&gt;=203",$B:$B,"&lt;=203")-1*SUMIFS($M:$M,$B:$B,"&gt;=213",$B:$B,"&lt;=213")-1*SUMIFS($M:$M,$B:$B,"&gt;=223",$B:$B,"&lt;=223")</f>
        <v>0</v>
      </c>
      <c r="N35" s="11" t="n">
        <f aca="false">+1*SUMIFS($N:$N,$B:$B,"&gt;=203",$B:$B,"&lt;=203")-1*SUMIFS($N:$N,$B:$B,"&gt;=213",$B:$B,"&lt;=213")-1*SUMIFS($N:$N,$B:$B,"&gt;=223",$B:$B,"&lt;=223")</f>
        <v>0</v>
      </c>
      <c r="O35" s="11" t="n">
        <f aca="false">+1*SUMIFS($O:$O,$B:$B,"&gt;=203",$B:$B,"&lt;=203")-1*SUMIFS($O:$O,$B:$B,"&gt;=213",$B:$B,"&lt;=213")-1*SUMIFS($O:$O,$B:$B,"&gt;=223",$B:$B,"&lt;=223")</f>
        <v>0</v>
      </c>
      <c r="P35" s="11" t="n">
        <f aca="false">+1*SUMIFS($P:$P,$B:$B,"&gt;=203",$B:$B,"&lt;=203")-1*SUMIFS($P:$P,$B:$B,"&gt;=213",$B:$B,"&lt;=213")-1*SUMIFS($P:$P,$B:$B,"&gt;=223",$B:$B,"&lt;=223")</f>
        <v>0</v>
      </c>
      <c r="Q35" s="11" t="n">
        <f aca="false">$M35+$N35-$O35-$P35</f>
        <v>0</v>
      </c>
    </row>
    <row r="36" customFormat="false" ht="15" hidden="false" customHeight="false" outlineLevel="0" collapsed="false">
      <c r="A36" s="9" t="s">
        <v>38</v>
      </c>
      <c r="B36" s="10" t="n">
        <v>234</v>
      </c>
      <c r="C36" s="11" t="n">
        <f aca="false">+1*SUMIFS($C:$C,$B:$B,"&gt;=204",$B:$B,"&lt;=204")-1*SUMIFS($C:$C,$B:$B,"&gt;=214",$B:$B,"&lt;=214")-1*SUMIFS($C:$C,$B:$B,"&gt;=224",$B:$B,"&lt;=224")</f>
        <v>0</v>
      </c>
      <c r="D36" s="11" t="n">
        <f aca="false">+1*SUMIFS($D:$D,$B:$B,"&gt;=204",$B:$B,"&lt;=204")-1*SUMIFS($D:$D,$B:$B,"&gt;=214",$B:$B,"&lt;=214")-1*SUMIFS($D:$D,$B:$B,"&gt;=224",$B:$B,"&lt;=224")</f>
        <v>0</v>
      </c>
      <c r="E36" s="11" t="n">
        <f aca="false">+1*SUMIFS($E:$E,$B:$B,"&gt;=204",$B:$B,"&lt;=204")-1*SUMIFS($E:$E,$B:$B,"&gt;=214",$B:$B,"&lt;=214")-1*SUMIFS($E:$E,$B:$B,"&gt;=224",$B:$B,"&lt;=224")</f>
        <v>0</v>
      </c>
      <c r="F36" s="11" t="n">
        <f aca="false">+1*SUMIFS($F:$F,$B:$B,"&gt;=204",$B:$B,"&lt;=204")-1*SUMIFS($F:$F,$B:$B,"&gt;=214",$B:$B,"&lt;=214")-1*SUMIFS($F:$F,$B:$B,"&gt;=224",$B:$B,"&lt;=224")</f>
        <v>0</v>
      </c>
      <c r="G36" s="11" t="n">
        <f aca="false">$C36+$D36-$E36-$F36</f>
        <v>0</v>
      </c>
      <c r="M36" s="11" t="n">
        <f aca="false">+1*SUMIFS($M:$M,$B:$B,"&gt;=204",$B:$B,"&lt;=204")-1*SUMIFS($M:$M,$B:$B,"&gt;=214",$B:$B,"&lt;=214")-1*SUMIFS($M:$M,$B:$B,"&gt;=224",$B:$B,"&lt;=224")</f>
        <v>0</v>
      </c>
      <c r="N36" s="11" t="n">
        <f aca="false">+1*SUMIFS($N:$N,$B:$B,"&gt;=204",$B:$B,"&lt;=204")-1*SUMIFS($N:$N,$B:$B,"&gt;=214",$B:$B,"&lt;=214")-1*SUMIFS($N:$N,$B:$B,"&gt;=224",$B:$B,"&lt;=224")</f>
        <v>0</v>
      </c>
      <c r="O36" s="11" t="n">
        <f aca="false">+1*SUMIFS($O:$O,$B:$B,"&gt;=204",$B:$B,"&lt;=204")-1*SUMIFS($O:$O,$B:$B,"&gt;=214",$B:$B,"&lt;=214")-1*SUMIFS($O:$O,$B:$B,"&gt;=224",$B:$B,"&lt;=224")</f>
        <v>0</v>
      </c>
      <c r="P36" s="11" t="n">
        <f aca="false">+1*SUMIFS($P:$P,$B:$B,"&gt;=204",$B:$B,"&lt;=204")-1*SUMIFS($P:$P,$B:$B,"&gt;=214",$B:$B,"&lt;=214")-1*SUMIFS($P:$P,$B:$B,"&gt;=224",$B:$B,"&lt;=224")</f>
        <v>0</v>
      </c>
      <c r="Q36" s="11" t="n">
        <f aca="false">$M36+$N36-$O36-$P36</f>
        <v>0</v>
      </c>
    </row>
    <row r="37" customFormat="false" ht="15" hidden="false" customHeight="false" outlineLevel="0" collapsed="false">
      <c r="A37" s="9" t="s">
        <v>39</v>
      </c>
      <c r="B37" s="10" t="n">
        <v>235</v>
      </c>
      <c r="C37" s="11" t="n">
        <f aca="false">+1*SUMIFS($C:$C,$B:$B,"&gt;=205",$B:$B,"&lt;=205")-1*SUMIFS($C:$C,$B:$B,"&gt;=215",$B:$B,"&lt;=215")-1*SUMIFS($C:$C,$B:$B,"&gt;=225",$B:$B,"&lt;=225")</f>
        <v>0</v>
      </c>
      <c r="D37" s="11" t="n">
        <f aca="false">+1*SUMIFS($D:$D,$B:$B,"&gt;=205",$B:$B,"&lt;=205")-1*SUMIFS($D:$D,$B:$B,"&gt;=215",$B:$B,"&lt;=215")-1*SUMIFS($D:$D,$B:$B,"&gt;=225",$B:$B,"&lt;=225")</f>
        <v>0</v>
      </c>
      <c r="E37" s="11" t="n">
        <f aca="false">+1*SUMIFS($E:$E,$B:$B,"&gt;=205",$B:$B,"&lt;=205")-1*SUMIFS($E:$E,$B:$B,"&gt;=215",$B:$B,"&lt;=215")-1*SUMIFS($E:$E,$B:$B,"&gt;=225",$B:$B,"&lt;=225")</f>
        <v>0</v>
      </c>
      <c r="F37" s="11" t="n">
        <f aca="false">+1*SUMIFS($F:$F,$B:$B,"&gt;=205",$B:$B,"&lt;=205")-1*SUMIFS($F:$F,$B:$B,"&gt;=215",$B:$B,"&lt;=215")-1*SUMIFS($F:$F,$B:$B,"&gt;=225",$B:$B,"&lt;=225")</f>
        <v>0</v>
      </c>
      <c r="G37" s="11" t="n">
        <f aca="false">$C37+$D37-$E37-$F37</f>
        <v>0</v>
      </c>
      <c r="M37" s="11" t="n">
        <f aca="false">+1*SUMIFS($M:$M,$B:$B,"&gt;=205",$B:$B,"&lt;=205")-1*SUMIFS($M:$M,$B:$B,"&gt;=215",$B:$B,"&lt;=215")-1*SUMIFS($M:$M,$B:$B,"&gt;=225",$B:$B,"&lt;=225")</f>
        <v>0</v>
      </c>
      <c r="N37" s="11" t="n">
        <f aca="false">+1*SUMIFS($N:$N,$B:$B,"&gt;=205",$B:$B,"&lt;=205")-1*SUMIFS($N:$N,$B:$B,"&gt;=215",$B:$B,"&lt;=215")-1*SUMIFS($N:$N,$B:$B,"&gt;=225",$B:$B,"&lt;=225")</f>
        <v>0</v>
      </c>
      <c r="O37" s="11" t="n">
        <f aca="false">+1*SUMIFS($O:$O,$B:$B,"&gt;=205",$B:$B,"&lt;=205")-1*SUMIFS($O:$O,$B:$B,"&gt;=215",$B:$B,"&lt;=215")-1*SUMIFS($O:$O,$B:$B,"&gt;=225",$B:$B,"&lt;=225")</f>
        <v>0</v>
      </c>
      <c r="P37" s="11" t="n">
        <f aca="false">+1*SUMIFS($P:$P,$B:$B,"&gt;=205",$B:$B,"&lt;=205")-1*SUMIFS($P:$P,$B:$B,"&gt;=215",$B:$B,"&lt;=215")-1*SUMIFS($P:$P,$B:$B,"&gt;=225",$B:$B,"&lt;=225")</f>
        <v>0</v>
      </c>
      <c r="Q37" s="11" t="n">
        <f aca="false">$M37+$N37-$O37-$P37</f>
        <v>0</v>
      </c>
    </row>
    <row r="38" customFormat="false" ht="15" hidden="false" customHeight="false" outlineLevel="0" collapsed="false">
      <c r="A38" s="9" t="s">
        <v>40</v>
      </c>
      <c r="B38" s="10" t="n">
        <v>236</v>
      </c>
      <c r="C38" s="11" t="n">
        <f aca="false">+1*SUMIFS($C:$C,$B:$B,"&gt;=206",$B:$B,"&lt;=206")-1*SUMIFS($C:$C,$B:$B,"&gt;=216",$B:$B,"&lt;=216")-1*SUMIFS($C:$C,$B:$B,"&gt;=226",$B:$B,"&lt;=226")</f>
        <v>0</v>
      </c>
      <c r="D38" s="11" t="n">
        <f aca="false">+1*SUMIFS($D:$D,$B:$B,"&gt;=206",$B:$B,"&lt;=206")-1*SUMIFS($D:$D,$B:$B,"&gt;=216",$B:$B,"&lt;=216")-1*SUMIFS($D:$D,$B:$B,"&gt;=226",$B:$B,"&lt;=226")</f>
        <v>0</v>
      </c>
      <c r="E38" s="11" t="n">
        <f aca="false">+1*SUMIFS($E:$E,$B:$B,"&gt;=206",$B:$B,"&lt;=206")-1*SUMIFS($E:$E,$B:$B,"&gt;=216",$B:$B,"&lt;=216")-1*SUMIFS($E:$E,$B:$B,"&gt;=226",$B:$B,"&lt;=226")</f>
        <v>0</v>
      </c>
      <c r="F38" s="11" t="n">
        <f aca="false">+1*SUMIFS($F:$F,$B:$B,"&gt;=206",$B:$B,"&lt;=206")-1*SUMIFS($F:$F,$B:$B,"&gt;=216",$B:$B,"&lt;=216")-1*SUMIFS($F:$F,$B:$B,"&gt;=226",$B:$B,"&lt;=226")</f>
        <v>0</v>
      </c>
      <c r="G38" s="11" t="n">
        <f aca="false">$C38+$D38-$E38-$F38</f>
        <v>0</v>
      </c>
      <c r="M38" s="11" t="n">
        <f aca="false">+1*SUMIFS($M:$M,$B:$B,"&gt;=206",$B:$B,"&lt;=206")-1*SUMIFS($M:$M,$B:$B,"&gt;=216",$B:$B,"&lt;=216")-1*SUMIFS($M:$M,$B:$B,"&gt;=226",$B:$B,"&lt;=226")</f>
        <v>0</v>
      </c>
      <c r="N38" s="11" t="n">
        <f aca="false">+1*SUMIFS($N:$N,$B:$B,"&gt;=206",$B:$B,"&lt;=206")-1*SUMIFS($N:$N,$B:$B,"&gt;=216",$B:$B,"&lt;=216")-1*SUMIFS($N:$N,$B:$B,"&gt;=226",$B:$B,"&lt;=226")</f>
        <v>0</v>
      </c>
      <c r="O38" s="11" t="n">
        <f aca="false">+1*SUMIFS($O:$O,$B:$B,"&gt;=206",$B:$B,"&lt;=206")-1*SUMIFS($O:$O,$B:$B,"&gt;=216",$B:$B,"&lt;=216")-1*SUMIFS($O:$O,$B:$B,"&gt;=226",$B:$B,"&lt;=226")</f>
        <v>0</v>
      </c>
      <c r="P38" s="11" t="n">
        <f aca="false">+1*SUMIFS($P:$P,$B:$B,"&gt;=206",$B:$B,"&lt;=206")-1*SUMIFS($P:$P,$B:$B,"&gt;=216",$B:$B,"&lt;=216")-1*SUMIFS($P:$P,$B:$B,"&gt;=226",$B:$B,"&lt;=226")</f>
        <v>0</v>
      </c>
      <c r="Q38" s="11" t="n">
        <f aca="false">$M38+$N38-$O38-$P38</f>
        <v>0</v>
      </c>
    </row>
    <row r="39" customFormat="false" ht="15" hidden="false" customHeight="false" outlineLevel="0" collapsed="false">
      <c r="A39" s="9" t="s">
        <v>41</v>
      </c>
      <c r="B39" s="10" t="n">
        <v>237</v>
      </c>
      <c r="C39" s="11" t="n">
        <f aca="false">+1*SUMIFS($C:$C,$B:$B,"&gt;=207",$B:$B,"&lt;=207")-1*SUMIFS($C:$C,$B:$B,"&gt;=217",$B:$B,"&lt;=217")-1*SUMIFS($C:$C,$B:$B,"&gt;=227",$B:$B,"&lt;=227")</f>
        <v>0</v>
      </c>
      <c r="D39" s="11" t="n">
        <f aca="false">+1*SUMIFS($D:$D,$B:$B,"&gt;=207",$B:$B,"&lt;=207")-1*SUMIFS($D:$D,$B:$B,"&gt;=217",$B:$B,"&lt;=217")-1*SUMIFS($D:$D,$B:$B,"&gt;=227",$B:$B,"&lt;=227")</f>
        <v>0</v>
      </c>
      <c r="E39" s="11" t="n">
        <f aca="false">+1*SUMIFS($E:$E,$B:$B,"&gt;=207",$B:$B,"&lt;=207")-1*SUMIFS($E:$E,$B:$B,"&gt;=217",$B:$B,"&lt;=217")-1*SUMIFS($E:$E,$B:$B,"&gt;=227",$B:$B,"&lt;=227")</f>
        <v>0</v>
      </c>
      <c r="F39" s="11" t="n">
        <f aca="false">+1*SUMIFS($F:$F,$B:$B,"&gt;=207",$B:$B,"&lt;=207")-1*SUMIFS($F:$F,$B:$B,"&gt;=217",$B:$B,"&lt;=217")-1*SUMIFS($F:$F,$B:$B,"&gt;=227",$B:$B,"&lt;=227")</f>
        <v>0</v>
      </c>
      <c r="G39" s="11" t="n">
        <f aca="false">$C39+$D39-$E39-$F39</f>
        <v>0</v>
      </c>
      <c r="M39" s="11" t="n">
        <f aca="false">+1*SUMIFS($M:$M,$B:$B,"&gt;=207",$B:$B,"&lt;=207")-1*SUMIFS($M:$M,$B:$B,"&gt;=217",$B:$B,"&lt;=217")-1*SUMIFS($M:$M,$B:$B,"&gt;=227",$B:$B,"&lt;=227")</f>
        <v>0</v>
      </c>
      <c r="N39" s="11" t="n">
        <f aca="false">+1*SUMIFS($N:$N,$B:$B,"&gt;=207",$B:$B,"&lt;=207")-1*SUMIFS($N:$N,$B:$B,"&gt;=217",$B:$B,"&lt;=217")-1*SUMIFS($N:$N,$B:$B,"&gt;=227",$B:$B,"&lt;=227")</f>
        <v>0</v>
      </c>
      <c r="O39" s="11" t="n">
        <f aca="false">+1*SUMIFS($O:$O,$B:$B,"&gt;=207",$B:$B,"&lt;=207")-1*SUMIFS($O:$O,$B:$B,"&gt;=217",$B:$B,"&lt;=217")-1*SUMIFS($O:$O,$B:$B,"&gt;=227",$B:$B,"&lt;=227")</f>
        <v>0</v>
      </c>
      <c r="P39" s="11" t="n">
        <f aca="false">+1*SUMIFS($P:$P,$B:$B,"&gt;=207",$B:$B,"&lt;=207")-1*SUMIFS($P:$P,$B:$B,"&gt;=217",$B:$B,"&lt;=217")-1*SUMIFS($P:$P,$B:$B,"&gt;=227",$B:$B,"&lt;=227")</f>
        <v>0</v>
      </c>
      <c r="Q39" s="11" t="n">
        <f aca="false">$M39+$N39-$O39-$P39</f>
        <v>0</v>
      </c>
    </row>
    <row r="40" customFormat="false" ht="15" hidden="false" customHeight="false" outlineLevel="0" collapsed="false">
      <c r="A40" s="6" t="s">
        <v>42</v>
      </c>
      <c r="B40" s="7" t="n">
        <v>238</v>
      </c>
      <c r="C40" s="8" t="n">
        <f aca="false">+1*SUMIFS($C:$C,$B:$B,"&gt;=231",$B:$B,"&lt;=237")</f>
        <v>0</v>
      </c>
      <c r="D40" s="8" t="n">
        <f aca="false">+1*SUMIFS($D:$D,$B:$B,"&gt;=231",$B:$B,"&lt;=237")</f>
        <v>0</v>
      </c>
      <c r="E40" s="8" t="n">
        <f aca="false">+1*SUMIFS($E:$E,$B:$B,"&gt;=231",$B:$B,"&lt;=237")</f>
        <v>0</v>
      </c>
      <c r="F40" s="8" t="n">
        <f aca="false">+1*SUMIFS($F:$F,$B:$B,"&gt;=231",$B:$B,"&lt;=237")</f>
        <v>0</v>
      </c>
      <c r="G40" s="8" t="n">
        <f aca="false">$C40+$D40-$E40-$F40</f>
        <v>0</v>
      </c>
      <c r="M40" s="8" t="n">
        <f aca="false">+1*SUMIFS($M:$M,$B:$B,"&gt;=231",$B:$B,"&lt;=237")</f>
        <v>0</v>
      </c>
      <c r="N40" s="8" t="n">
        <f aca="false">+1*SUMIFS($N:$N,$B:$B,"&gt;=231",$B:$B,"&lt;=237")</f>
        <v>0</v>
      </c>
      <c r="O40" s="8" t="n">
        <f aca="false">+1*SUMIFS($O:$O,$B:$B,"&gt;=231",$B:$B,"&lt;=237")</f>
        <v>0</v>
      </c>
      <c r="P40" s="8" t="n">
        <f aca="false">+1*SUMIFS($P:$P,$B:$B,"&gt;=231",$B:$B,"&lt;=237")</f>
        <v>0</v>
      </c>
      <c r="Q40" s="8" t="n">
        <f aca="false">$M40+$N40-$O40-$P40</f>
        <v>0</v>
      </c>
    </row>
    <row r="41" customFormat="false" ht="15" hidden="false" customHeight="false" outlineLevel="0" collapsed="false">
      <c r="A41" s="3"/>
      <c r="C41" s="4" t="n">
        <v>0</v>
      </c>
      <c r="D41" s="4" t="n">
        <v>0</v>
      </c>
      <c r="E41" s="4" t="n">
        <v>0</v>
      </c>
      <c r="F41" s="4" t="n">
        <v>0</v>
      </c>
      <c r="G41" s="4" t="n">
        <v>0</v>
      </c>
      <c r="M41" s="4" t="n">
        <v>0</v>
      </c>
      <c r="N41" s="4" t="n">
        <v>0</v>
      </c>
      <c r="O41" s="4" t="n">
        <v>0</v>
      </c>
      <c r="P41" s="4" t="n">
        <v>0</v>
      </c>
      <c r="Q41" s="4" t="n">
        <v>0</v>
      </c>
    </row>
    <row r="42" customFormat="false" ht="15" hidden="false" customHeight="false" outlineLevel="0" collapsed="false">
      <c r="A42" s="3"/>
      <c r="C42" s="4" t="n">
        <v>0</v>
      </c>
      <c r="D42" s="4" t="n">
        <v>0</v>
      </c>
      <c r="E42" s="4" t="n">
        <v>0</v>
      </c>
      <c r="F42" s="4" t="n">
        <v>0</v>
      </c>
      <c r="G42" s="4" t="n">
        <v>0</v>
      </c>
      <c r="M42" s="4" t="n">
        <v>0</v>
      </c>
      <c r="N42" s="4" t="n">
        <v>0</v>
      </c>
      <c r="O42" s="4" t="n">
        <v>0</v>
      </c>
      <c r="P42" s="4" t="n">
        <v>0</v>
      </c>
      <c r="Q42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214</v>
      </c>
      <c r="B2" s="5" t="n">
        <v>2210</v>
      </c>
      <c r="C2" s="4" t="n">
        <v>10517</v>
      </c>
      <c r="D2" s="4" t="n">
        <v>1761</v>
      </c>
    </row>
    <row r="3" customFormat="false" ht="15" hidden="false" customHeight="false" outlineLevel="0" collapsed="false">
      <c r="A3" s="3" t="s">
        <v>215</v>
      </c>
      <c r="B3" s="5" t="n">
        <v>2220</v>
      </c>
      <c r="C3" s="4" t="n">
        <v>0</v>
      </c>
      <c r="D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220</v>
      </c>
      <c r="B2" s="5" t="n">
        <v>2510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f aca="false">$M2+$N2-$O2-$P2</f>
        <v>0</v>
      </c>
    </row>
    <row r="3" customFormat="false" ht="15" hidden="false" customHeight="false" outlineLevel="0" collapsed="false">
      <c r="A3" s="3" t="s">
        <v>221</v>
      </c>
      <c r="B3" s="5" t="n">
        <v>2520</v>
      </c>
      <c r="C3" s="4" t="n">
        <v>3421</v>
      </c>
      <c r="D3" s="4" t="n">
        <v>4090</v>
      </c>
      <c r="E3" s="4" t="n">
        <v>4486</v>
      </c>
      <c r="F3" s="4" t="n">
        <v>0</v>
      </c>
      <c r="G3" s="4" t="n">
        <f aca="false">$C3+$D3-$E3-$F3</f>
        <v>3025</v>
      </c>
      <c r="M3" s="4" t="n">
        <v>3721</v>
      </c>
      <c r="N3" s="4" t="n">
        <v>3421</v>
      </c>
      <c r="O3" s="4" t="n">
        <v>3720</v>
      </c>
      <c r="P3" s="4" t="n">
        <v>0</v>
      </c>
      <c r="Q3" s="4" t="n">
        <f aca="false">$M3+$N3-$O3-$P3</f>
        <v>3422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223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224</v>
      </c>
      <c r="B3" s="10" t="n">
        <v>2611</v>
      </c>
      <c r="C3" s="11" t="n">
        <f aca="false">+1*SUMIFS($C:$C,$B:$B,"&gt;=2612",$B:$B,"&lt;=2614")</f>
        <v>0</v>
      </c>
      <c r="D3" s="11" t="n">
        <f aca="false">+1*SUMIFS($D:$D,$B:$B,"&gt;=2612",$B:$B,"&lt;=2614")</f>
        <v>0</v>
      </c>
      <c r="E3" s="11" t="n">
        <f aca="false">+1*SUMIFS($E:$E,$B:$B,"&gt;=2612",$B:$B,"&lt;=2614")</f>
        <v>0</v>
      </c>
      <c r="F3" s="11" t="n">
        <f aca="false">+1*SUMIFS($F:$F,$B:$B,"&gt;=2612",$B:$B,"&lt;=2614")</f>
        <v>0</v>
      </c>
      <c r="G3" s="11" t="n">
        <f aca="false">$C3+$D3+$E3+$F3</f>
        <v>0</v>
      </c>
    </row>
    <row r="4" customFormat="false" ht="15" hidden="false" customHeight="false" outlineLevel="0" collapsed="false">
      <c r="A4" s="3" t="s">
        <v>225</v>
      </c>
      <c r="B4" s="5" t="n">
        <v>2612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$C4+$D4+$E4+$F4</f>
        <v>0</v>
      </c>
    </row>
    <row r="5" customFormat="false" ht="15" hidden="false" customHeight="false" outlineLevel="0" collapsed="false">
      <c r="A5" s="3" t="s">
        <v>226</v>
      </c>
      <c r="B5" s="5" t="n">
        <v>2613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$C5+$D5+$E5+$F5</f>
        <v>0</v>
      </c>
    </row>
    <row r="6" customFormat="false" ht="15" hidden="false" customHeight="false" outlineLevel="0" collapsed="false">
      <c r="A6" s="3" t="s">
        <v>227</v>
      </c>
      <c r="B6" s="5" t="n">
        <v>2614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$C6+$D6+$E6+$F6</f>
        <v>0</v>
      </c>
    </row>
    <row r="7" customFormat="false" ht="15" hidden="false" customHeight="false" outlineLevel="0" collapsed="false">
      <c r="A7" s="3" t="s">
        <v>228</v>
      </c>
      <c r="B7" s="5" t="n">
        <v>2615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$C7+$D7+$E7+$F7</f>
        <v>0</v>
      </c>
    </row>
    <row r="8" customFormat="false" ht="15" hidden="false" customHeight="false" outlineLevel="0" collapsed="false">
      <c r="A8" s="3" t="s">
        <v>229</v>
      </c>
      <c r="B8" s="5" t="n">
        <v>2616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$C8+$D8+$E8+$F8</f>
        <v>0</v>
      </c>
    </row>
    <row r="9" customFormat="false" ht="15" hidden="false" customHeight="false" outlineLevel="0" collapsed="false">
      <c r="A9" s="3" t="s">
        <v>230</v>
      </c>
      <c r="B9" s="5" t="n">
        <v>2617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$C9+$D9+$E9+$F9</f>
        <v>0</v>
      </c>
    </row>
    <row r="10" customFormat="false" ht="15" hidden="false" customHeight="false" outlineLevel="0" collapsed="false">
      <c r="A10" s="3" t="s">
        <v>231</v>
      </c>
      <c r="B10" s="5" t="n">
        <v>2618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$C10+$D10+$E10+$F10</f>
        <v>0</v>
      </c>
    </row>
    <row r="11" customFormat="false" ht="15" hidden="false" customHeight="false" outlineLevel="0" collapsed="false">
      <c r="A11" s="3" t="s">
        <v>232</v>
      </c>
      <c r="B11" s="5" t="n">
        <v>2619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$C11+$D11+$E11+$F11</f>
        <v>0</v>
      </c>
    </row>
    <row r="12" customFormat="false" ht="15" hidden="false" customHeight="false" outlineLevel="0" collapsed="false">
      <c r="A12" s="3" t="s">
        <v>233</v>
      </c>
      <c r="B12" s="5" t="n">
        <v>2620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$C12+$D12+$E12+$F12</f>
        <v>0</v>
      </c>
    </row>
    <row r="13" customFormat="false" ht="15" hidden="false" customHeight="false" outlineLevel="0" collapsed="false">
      <c r="A13" s="3" t="s">
        <v>234</v>
      </c>
      <c r="B13" s="5" t="n">
        <v>2621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$C13+$D13+$E13+$F13</f>
        <v>0</v>
      </c>
    </row>
    <row r="14" customFormat="false" ht="15" hidden="false" customHeight="false" outlineLevel="0" collapsed="false">
      <c r="A14" s="3" t="s">
        <v>235</v>
      </c>
      <c r="B14" s="5" t="n">
        <v>2622</v>
      </c>
      <c r="C14" s="4" t="n">
        <v>1580</v>
      </c>
      <c r="D14" s="4" t="n">
        <v>0</v>
      </c>
      <c r="E14" s="4" t="n">
        <v>0</v>
      </c>
      <c r="F14" s="4" t="n">
        <v>0</v>
      </c>
      <c r="G14" s="4" t="n">
        <f aca="false">$C14+$D14+$E14+$F14</f>
        <v>1580</v>
      </c>
    </row>
    <row r="15" customFormat="false" ht="15" hidden="false" customHeight="false" outlineLevel="0" collapsed="false">
      <c r="A15" s="3" t="s">
        <v>236</v>
      </c>
      <c r="B15" s="5" t="n">
        <v>2623</v>
      </c>
      <c r="C15" s="4" t="n">
        <v>69118</v>
      </c>
      <c r="D15" s="4" t="n">
        <v>0</v>
      </c>
      <c r="E15" s="4" t="n">
        <v>0</v>
      </c>
      <c r="F15" s="4" t="n">
        <v>0</v>
      </c>
      <c r="G15" s="4" t="n">
        <f aca="false">$C15+$D15+$E15+$F15</f>
        <v>69118</v>
      </c>
    </row>
    <row r="16" customFormat="false" ht="15" hidden="false" customHeight="false" outlineLevel="0" collapsed="false">
      <c r="A16" s="3" t="s">
        <v>237</v>
      </c>
      <c r="B16" s="5" t="n">
        <v>2624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f aca="false">$C16+$D16+$E16+$F16</f>
        <v>0</v>
      </c>
    </row>
    <row r="17" customFormat="false" ht="15" hidden="false" customHeight="false" outlineLevel="0" collapsed="false">
      <c r="A17" s="3" t="s">
        <v>238</v>
      </c>
      <c r="B17" s="5" t="n">
        <v>2625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$C17+$D17+$E17+$F17</f>
        <v>0</v>
      </c>
    </row>
    <row r="18" customFormat="false" ht="15" hidden="false" customHeight="false" outlineLevel="0" collapsed="false">
      <c r="A18" s="6" t="s">
        <v>239</v>
      </c>
      <c r="B18" s="7" t="n">
        <v>2629</v>
      </c>
      <c r="C18" s="8" t="n">
        <f aca="false">+1*SUMIFS($C:$C,$B:$B,"&gt;=2611",$B:$B,"&lt;=2611")+1*SUMIFS($C:$C,$B:$B,"&gt;=2615",$B:$B,"&lt;=2628")</f>
        <v>70698</v>
      </c>
      <c r="D18" s="8" t="n">
        <f aca="false">+1*SUMIFS($D:$D,$B:$B,"&gt;=2611",$B:$B,"&lt;=2611")+1*SUMIFS($D:$D,$B:$B,"&gt;=2615",$B:$B,"&lt;=2628")</f>
        <v>0</v>
      </c>
      <c r="E18" s="8" t="n">
        <f aca="false">+1*SUMIFS($E:$E,$B:$B,"&gt;=2611",$B:$B,"&lt;=2611")+1*SUMIFS($E:$E,$B:$B,"&gt;=2615",$B:$B,"&lt;=2628")</f>
        <v>0</v>
      </c>
      <c r="F18" s="8" t="n">
        <f aca="false">+1*SUMIFS($F:$F,$B:$B,"&gt;=2611",$B:$B,"&lt;=2611")+1*SUMIFS($F:$F,$B:$B,"&gt;=2615",$B:$B,"&lt;=2628")</f>
        <v>0</v>
      </c>
      <c r="G18" s="8" t="n">
        <f aca="false">$C18+$D18+$E18+$F18</f>
        <v>70698</v>
      </c>
    </row>
    <row r="19" customFormat="false" ht="15" hidden="false" customHeight="false" outlineLevel="0" collapsed="false">
      <c r="A19" s="3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</row>
    <row r="20" customFormat="false" ht="15" hidden="false" customHeight="false" outlineLevel="0" collapsed="false">
      <c r="A20" s="3" t="s">
        <v>240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</row>
    <row r="21" customFormat="false" ht="15" hidden="false" customHeight="false" outlineLevel="0" collapsed="false">
      <c r="A21" s="9" t="s">
        <v>241</v>
      </c>
      <c r="B21" s="10" t="n">
        <v>2631</v>
      </c>
      <c r="C21" s="11" t="n">
        <f aca="false">+1*SUMIFS($C:$C,$B:$B,"&gt;=2632",$B:$B,"&lt;=2634")</f>
        <v>430304</v>
      </c>
      <c r="D21" s="11" t="n">
        <f aca="false">+1*SUMIFS($D:$D,$B:$B,"&gt;=2632",$B:$B,"&lt;=2634")</f>
        <v>0</v>
      </c>
      <c r="E21" s="11" t="n">
        <f aca="false">+1*SUMIFS($E:$E,$B:$B,"&gt;=2632",$B:$B,"&lt;=2634")</f>
        <v>0</v>
      </c>
      <c r="F21" s="11" t="n">
        <f aca="false">+1*SUMIFS($F:$F,$B:$B,"&gt;=2632",$B:$B,"&lt;=2634")</f>
        <v>0</v>
      </c>
      <c r="G21" s="11" t="n">
        <f aca="false">$C21+$D21+$E21+$F21</f>
        <v>430304</v>
      </c>
    </row>
    <row r="22" customFormat="false" ht="15" hidden="false" customHeight="false" outlineLevel="0" collapsed="false">
      <c r="A22" s="3" t="s">
        <v>242</v>
      </c>
      <c r="B22" s="5" t="n">
        <v>2632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$C22+$D22+$E22+$F22</f>
        <v>0</v>
      </c>
    </row>
    <row r="23" customFormat="false" ht="15" hidden="false" customHeight="false" outlineLevel="0" collapsed="false">
      <c r="A23" s="3" t="s">
        <v>243</v>
      </c>
      <c r="B23" s="5" t="n">
        <v>2633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$C23+$D23+$E23+$F23</f>
        <v>0</v>
      </c>
    </row>
    <row r="24" customFormat="false" ht="15" hidden="false" customHeight="false" outlineLevel="0" collapsed="false">
      <c r="A24" s="3" t="s">
        <v>244</v>
      </c>
      <c r="B24" s="5" t="n">
        <v>2634</v>
      </c>
      <c r="C24" s="4" t="n">
        <v>430304</v>
      </c>
      <c r="D24" s="4" t="n">
        <v>0</v>
      </c>
      <c r="E24" s="4" t="n">
        <v>0</v>
      </c>
      <c r="F24" s="4" t="n">
        <v>0</v>
      </c>
      <c r="G24" s="4" t="n">
        <f aca="false">$C24+$D24+$E24+$F24</f>
        <v>430304</v>
      </c>
    </row>
    <row r="25" customFormat="false" ht="15" hidden="false" customHeight="false" outlineLevel="0" collapsed="false">
      <c r="A25" s="3" t="s">
        <v>245</v>
      </c>
      <c r="B25" s="5" t="n">
        <v>2635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$C25+$D25+$E25+$F25</f>
        <v>0</v>
      </c>
    </row>
    <row r="26" customFormat="false" ht="15" hidden="false" customHeight="false" outlineLevel="0" collapsed="false">
      <c r="A26" s="3" t="s">
        <v>246</v>
      </c>
      <c r="B26" s="5" t="n">
        <v>2636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$C26+$D26+$E26+$F26</f>
        <v>0</v>
      </c>
    </row>
    <row r="27" customFormat="false" ht="15" hidden="false" customHeight="false" outlineLevel="0" collapsed="false">
      <c r="A27" s="3" t="s">
        <v>247</v>
      </c>
      <c r="B27" s="5" t="n">
        <v>2637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$C27+$D27+$E27+$F27</f>
        <v>0</v>
      </c>
    </row>
    <row r="28" customFormat="false" ht="15" hidden="false" customHeight="false" outlineLevel="0" collapsed="false">
      <c r="A28" s="3" t="s">
        <v>248</v>
      </c>
      <c r="B28" s="5" t="n">
        <v>2638</v>
      </c>
      <c r="C28" s="4" t="n">
        <v>1134</v>
      </c>
      <c r="D28" s="4" t="n">
        <v>0</v>
      </c>
      <c r="E28" s="4" t="n">
        <v>0</v>
      </c>
      <c r="F28" s="4" t="n">
        <v>0</v>
      </c>
      <c r="G28" s="4" t="n">
        <f aca="false">$C28+$D28+$E28+$F28</f>
        <v>1134</v>
      </c>
    </row>
    <row r="29" customFormat="false" ht="15" hidden="false" customHeight="false" outlineLevel="0" collapsed="false">
      <c r="A29" s="3" t="s">
        <v>249</v>
      </c>
      <c r="B29" s="5" t="n">
        <v>2639</v>
      </c>
      <c r="C29" s="4" t="n">
        <v>7366</v>
      </c>
      <c r="D29" s="4" t="n">
        <v>0</v>
      </c>
      <c r="E29" s="4" t="n">
        <v>0</v>
      </c>
      <c r="F29" s="4" t="n">
        <v>0</v>
      </c>
      <c r="G29" s="4" t="n">
        <f aca="false">$C29+$D29+$E29+$F29</f>
        <v>7366</v>
      </c>
    </row>
    <row r="30" customFormat="false" ht="15" hidden="false" customHeight="false" outlineLevel="0" collapsed="false">
      <c r="A30" s="3" t="s">
        <v>250</v>
      </c>
      <c r="B30" s="5" t="n">
        <v>2640</v>
      </c>
      <c r="C30" s="4" t="n">
        <v>5052</v>
      </c>
      <c r="D30" s="4" t="n">
        <v>0</v>
      </c>
      <c r="E30" s="4" t="n">
        <v>0</v>
      </c>
      <c r="F30" s="4" t="n">
        <v>0</v>
      </c>
      <c r="G30" s="4" t="n">
        <f aca="false">$C30+$D30+$E30+$F30</f>
        <v>5052</v>
      </c>
    </row>
    <row r="31" customFormat="false" ht="15" hidden="false" customHeight="false" outlineLevel="0" collapsed="false">
      <c r="A31" s="3" t="s">
        <v>251</v>
      </c>
      <c r="B31" s="5" t="n">
        <v>2641</v>
      </c>
      <c r="C31" s="4" t="n">
        <v>16678</v>
      </c>
      <c r="D31" s="4" t="n">
        <v>0</v>
      </c>
      <c r="E31" s="4" t="n">
        <v>0</v>
      </c>
      <c r="F31" s="4" t="n">
        <v>0</v>
      </c>
      <c r="G31" s="4" t="n">
        <f aca="false">$C31+$D31+$E31+$F31</f>
        <v>16678</v>
      </c>
    </row>
    <row r="32" customFormat="false" ht="15" hidden="false" customHeight="false" outlineLevel="0" collapsed="false">
      <c r="A32" s="3" t="s">
        <v>252</v>
      </c>
      <c r="B32" s="5" t="n">
        <v>2642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f aca="false">$C32+$D32+$E32+$F32</f>
        <v>0</v>
      </c>
    </row>
    <row r="33" customFormat="false" ht="15" hidden="false" customHeight="false" outlineLevel="0" collapsed="false">
      <c r="A33" s="3" t="s">
        <v>253</v>
      </c>
      <c r="B33" s="5" t="n">
        <v>2643</v>
      </c>
      <c r="C33" s="4" t="n">
        <v>4087</v>
      </c>
      <c r="D33" s="4" t="n">
        <v>0</v>
      </c>
      <c r="E33" s="4" t="n">
        <v>0</v>
      </c>
      <c r="F33" s="4" t="n">
        <v>0</v>
      </c>
      <c r="G33" s="4" t="n">
        <f aca="false">$C33+$D33+$E33+$F33</f>
        <v>4087</v>
      </c>
    </row>
    <row r="34" customFormat="false" ht="15" hidden="false" customHeight="false" outlineLevel="0" collapsed="false">
      <c r="A34" s="6" t="s">
        <v>254</v>
      </c>
      <c r="B34" s="7" t="n">
        <v>2649</v>
      </c>
      <c r="C34" s="8" t="n">
        <f aca="false">+1*SUMIFS($C:$C,$B:$B,"&gt;=2631",$B:$B,"&lt;=2631")+1*SUMIFS($C:$C,$B:$B,"&gt;=2635",$B:$B,"&lt;=2648")</f>
        <v>464621</v>
      </c>
      <c r="D34" s="8" t="n">
        <f aca="false">+1*SUMIFS($D:$D,$B:$B,"&gt;=2631",$B:$B,"&lt;=2631")+1*SUMIFS($D:$D,$B:$B,"&gt;=2635",$B:$B,"&lt;=2648")</f>
        <v>0</v>
      </c>
      <c r="E34" s="8" t="n">
        <f aca="false">+1*SUMIFS($E:$E,$B:$B,"&gt;=2631",$B:$B,"&lt;=2631")+1*SUMIFS($E:$E,$B:$B,"&gt;=2635",$B:$B,"&lt;=2648")</f>
        <v>0</v>
      </c>
      <c r="F34" s="8" t="n">
        <f aca="false">+1*SUMIFS($F:$F,$B:$B,"&gt;=2631",$B:$B,"&lt;=2631")+1*SUMIFS($F:$F,$B:$B,"&gt;=2635",$B:$B,"&lt;=2648")</f>
        <v>0</v>
      </c>
      <c r="G34" s="8" t="n">
        <f aca="false">$C34+$D34+$E34+$F34</f>
        <v>464621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255</v>
      </c>
      <c r="B2" s="5" t="n">
        <v>2810</v>
      </c>
      <c r="C2" s="4" t="n">
        <v>872</v>
      </c>
      <c r="D2" s="4" t="n">
        <v>1196</v>
      </c>
    </row>
    <row r="3" customFormat="false" ht="15" hidden="false" customHeight="false" outlineLevel="0" collapsed="false">
      <c r="A3" s="3" t="s">
        <v>256</v>
      </c>
      <c r="B3" s="5" t="n">
        <v>2811</v>
      </c>
      <c r="C3" s="4" t="n">
        <v>708</v>
      </c>
      <c r="D3" s="4" t="n">
        <v>605</v>
      </c>
    </row>
    <row r="4" customFormat="false" ht="15" hidden="false" customHeight="false" outlineLevel="0" collapsed="false">
      <c r="A4" s="3" t="s">
        <v>257</v>
      </c>
      <c r="B4" s="5" t="n">
        <v>2812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258</v>
      </c>
      <c r="B5" s="5" t="n">
        <v>2813</v>
      </c>
      <c r="C5" s="4" t="n">
        <v>0</v>
      </c>
      <c r="D5" s="4" t="n">
        <v>0</v>
      </c>
    </row>
    <row r="6" customFormat="false" ht="15" hidden="false" customHeight="false" outlineLevel="0" collapsed="false">
      <c r="A6" s="9" t="s">
        <v>259</v>
      </c>
      <c r="B6" s="10" t="n">
        <v>2819</v>
      </c>
      <c r="C6" s="11" t="n">
        <f aca="false">+1*SUMIFS($C:$C,$B:$B,"&gt;=2811",$B:$B,"&lt;=2818")</f>
        <v>708</v>
      </c>
      <c r="D6" s="11" t="n">
        <f aca="false">+1*SUMIFS($D:$D,$B:$B,"&gt;=2811",$B:$B,"&lt;=2818")</f>
        <v>605</v>
      </c>
    </row>
    <row r="7" customFormat="false" ht="15" hidden="false" customHeight="false" outlineLevel="0" collapsed="false">
      <c r="A7" s="3" t="s">
        <v>260</v>
      </c>
      <c r="B7" s="5" t="n">
        <v>2829</v>
      </c>
      <c r="C7" s="4" t="n">
        <v>0</v>
      </c>
      <c r="D7" s="4" t="n">
        <v>930</v>
      </c>
    </row>
    <row r="8" customFormat="false" ht="15" hidden="false" customHeight="false" outlineLevel="0" collapsed="false">
      <c r="A8" s="6" t="s">
        <v>261</v>
      </c>
      <c r="B8" s="7" t="n">
        <v>2839</v>
      </c>
      <c r="C8" s="8" t="n">
        <f aca="false">+1*SUMIFS($C:$C,$B:$B,"&gt;=2810",$B:$B,"&lt;=2810")+1*SUMIFS($C:$C,$B:$B,"&gt;=2819",$B:$B,"&lt;=2819")-1*SUMIFS($C:$C,$B:$B,"&gt;=2829",$B:$B,"&lt;=2829")</f>
        <v>1580</v>
      </c>
      <c r="D8" s="8" t="n">
        <f aca="false">+1*SUMIFS($D:$D,$B:$B,"&gt;=2810",$B:$B,"&lt;=2810")+1*SUMIFS($D:$D,$B:$B,"&gt;=2819",$B:$B,"&lt;=2819")-1*SUMIFS($D:$D,$B:$B,"&gt;=2829",$B:$B,"&lt;=2829")</f>
        <v>871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9" min="3" style="0" width="17.71"/>
    <col collapsed="false" customWidth="true" hidden="false" outlineLevel="0" max="84" min="10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269</v>
      </c>
      <c r="B2" s="5" t="n">
        <v>3010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106212</v>
      </c>
      <c r="H2" s="4" t="n">
        <v>0</v>
      </c>
      <c r="I2" s="4" t="n">
        <v>0</v>
      </c>
    </row>
    <row r="3" customFormat="false" ht="15" hidden="false" customHeight="false" outlineLevel="0" collapsed="false">
      <c r="A3" s="3" t="s">
        <v>270</v>
      </c>
      <c r="B3" s="5" t="n">
        <v>3020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431704</v>
      </c>
      <c r="H3" s="4" t="n">
        <v>0</v>
      </c>
      <c r="I3" s="4" t="n">
        <v>372812</v>
      </c>
    </row>
    <row r="4" customFormat="false" ht="15" hidden="false" customHeight="false" outlineLevel="0" collapsed="false">
      <c r="A4" s="3" t="s">
        <v>271</v>
      </c>
      <c r="B4" s="5" t="n">
        <v>3030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0</v>
      </c>
    </row>
    <row r="5" customFormat="false" ht="15" hidden="false" customHeight="false" outlineLevel="0" collapsed="false">
      <c r="A5" s="3" t="s">
        <v>272</v>
      </c>
      <c r="B5" s="5" t="n">
        <v>3040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</row>
    <row r="6" customFormat="false" ht="15" hidden="false" customHeight="false" outlineLevel="0" collapsed="false">
      <c r="A6" s="3" t="s">
        <v>273</v>
      </c>
      <c r="B6" s="5" t="n">
        <v>3050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274</v>
      </c>
      <c r="B2" s="5" t="n">
        <v>3110</v>
      </c>
      <c r="C2" s="4" t="n">
        <v>0</v>
      </c>
      <c r="D2" s="4" t="n">
        <v>0</v>
      </c>
    </row>
    <row r="3" customFormat="false" ht="15" hidden="false" customHeight="false" outlineLevel="0" collapsed="false">
      <c r="A3" s="3" t="s">
        <v>275</v>
      </c>
      <c r="B3" s="5" t="n">
        <v>3120</v>
      </c>
      <c r="C3" s="4" t="n">
        <v>0</v>
      </c>
      <c r="D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9" min="3" style="0" width="17.71"/>
    <col collapsed="false" customWidth="true" hidden="false" outlineLevel="0" max="12" min="10" style="0" width="11.52"/>
    <col collapsed="false" customWidth="true" hidden="false" outlineLevel="0" max="19" min="13" style="0" width="17.71"/>
    <col collapsed="false" customWidth="true" hidden="false" outlineLevel="0" max="84" min="20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285</v>
      </c>
      <c r="B2" s="5" t="n">
        <v>3311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H2" s="4" t="n">
        <v>0</v>
      </c>
      <c r="I2" s="4" t="n">
        <f aca="false">$C2+$D2+$E2+$F2+$G2+$H2</f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  <c r="R2" s="4" t="n">
        <v>0</v>
      </c>
      <c r="S2" s="4" t="n">
        <f aca="false">$M2+$N2+$O2+$P2+$Q2+$R2</f>
        <v>0</v>
      </c>
    </row>
    <row r="3" customFormat="false" ht="15" hidden="false" customHeight="false" outlineLevel="0" collapsed="false">
      <c r="A3" s="3" t="s">
        <v>286</v>
      </c>
      <c r="B3" s="5" t="n">
        <v>3312</v>
      </c>
      <c r="C3" s="4" t="n">
        <v>125190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f aca="false">$C3+$D3+$E3+$F3+$G3+$H3</f>
        <v>125190</v>
      </c>
      <c r="M3" s="4" t="n">
        <v>126634</v>
      </c>
      <c r="N3" s="4" t="n">
        <v>0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f aca="false">$M3+$N3+$O3+$P3+$Q3+$R3</f>
        <v>126634</v>
      </c>
    </row>
    <row r="4" customFormat="false" ht="15" hidden="false" customHeight="false" outlineLevel="0" collapsed="false">
      <c r="A4" s="3" t="s">
        <v>287</v>
      </c>
      <c r="B4" s="5" t="n">
        <v>3313</v>
      </c>
      <c r="C4" s="4" t="n">
        <v>2005462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f aca="false">$C4+$D4+$E4+$F4+$G4+$H4</f>
        <v>2005462</v>
      </c>
      <c r="M4" s="4" t="n">
        <v>1812078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f aca="false">$M4+$N4+$O4+$P4+$Q4+$R4</f>
        <v>1812078</v>
      </c>
    </row>
    <row r="5" customFormat="false" ht="15" hidden="false" customHeight="false" outlineLevel="0" collapsed="false">
      <c r="A5" s="3" t="s">
        <v>288</v>
      </c>
      <c r="B5" s="5" t="n">
        <v>3314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f aca="false">$C5+$D5+$E5+$F5+$G5+$H5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f aca="false">$M5+$N5+$O5+$P5+$Q5+$R5</f>
        <v>0</v>
      </c>
    </row>
    <row r="6" customFormat="false" ht="15" hidden="false" customHeight="false" outlineLevel="0" collapsed="false">
      <c r="A6" s="3" t="s">
        <v>289</v>
      </c>
      <c r="B6" s="5" t="n">
        <v>3315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f aca="false">$C6+$D6+$E6+$F6+$G6+$H6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v>0</v>
      </c>
      <c r="R6" s="4" t="n">
        <v>0</v>
      </c>
      <c r="S6" s="4" t="n">
        <f aca="false">$M6+$N6+$O6+$P6+$Q6+$R6</f>
        <v>0</v>
      </c>
    </row>
    <row r="7" customFormat="false" ht="15" hidden="false" customHeight="false" outlineLevel="0" collapsed="false">
      <c r="A7" s="3" t="s">
        <v>290</v>
      </c>
      <c r="B7" s="5" t="n">
        <v>3316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f aca="false">$C7+$D7+$E7+$F7+$G7+$H7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v>0</v>
      </c>
      <c r="R7" s="4" t="n">
        <v>0</v>
      </c>
      <c r="S7" s="4" t="n">
        <f aca="false">$M7+$N7+$O7+$P7+$Q7+$R7</f>
        <v>0</v>
      </c>
    </row>
    <row r="8" customFormat="false" ht="15" hidden="false" customHeight="false" outlineLevel="0" collapsed="false">
      <c r="A8" s="9" t="s">
        <v>291</v>
      </c>
      <c r="B8" s="10" t="n">
        <v>3319</v>
      </c>
      <c r="C8" s="11" t="n">
        <f aca="false">+1*SUMIFS($C:$C,$B:$B,"&gt;=3311",$B:$B,"&lt;=3318")</f>
        <v>2130652</v>
      </c>
      <c r="D8" s="11" t="n">
        <f aca="false">+1*SUMIFS($D:$D,$B:$B,"&gt;=3311",$B:$B,"&lt;=3318")</f>
        <v>0</v>
      </c>
      <c r="E8" s="11" t="n">
        <f aca="false">+1*SUMIFS($E:$E,$B:$B,"&gt;=3311",$B:$B,"&lt;=3318")</f>
        <v>0</v>
      </c>
      <c r="F8" s="11" t="n">
        <f aca="false">+1*SUMIFS($F:$F,$B:$B,"&gt;=3311",$B:$B,"&lt;=3318")</f>
        <v>0</v>
      </c>
      <c r="G8" s="11" t="n">
        <f aca="false">+1*SUMIFS($G:$G,$B:$B,"&gt;=3311",$B:$B,"&lt;=3318")</f>
        <v>0</v>
      </c>
      <c r="H8" s="11" t="n">
        <f aca="false">+1*SUMIFS($H:$H,$B:$B,"&gt;=3311",$B:$B,"&lt;=3318")</f>
        <v>0</v>
      </c>
      <c r="I8" s="11" t="n">
        <f aca="false">$C8+$D8+$E8+$F8+$G8+$H8</f>
        <v>2130652</v>
      </c>
      <c r="M8" s="11" t="n">
        <f aca="false">+1*SUMIFS($M:$M,$B:$B,"&gt;=3311",$B:$B,"&lt;=3318")</f>
        <v>1938712</v>
      </c>
      <c r="N8" s="11" t="n">
        <f aca="false">+1*SUMIFS($N:$N,$B:$B,"&gt;=3311",$B:$B,"&lt;=3318")</f>
        <v>0</v>
      </c>
      <c r="O8" s="11" t="n">
        <f aca="false">+1*SUMIFS($O:$O,$B:$B,"&gt;=3311",$B:$B,"&lt;=3318")</f>
        <v>0</v>
      </c>
      <c r="P8" s="11" t="n">
        <f aca="false">+1*SUMIFS($P:$P,$B:$B,"&gt;=3311",$B:$B,"&lt;=3318")</f>
        <v>0</v>
      </c>
      <c r="Q8" s="11" t="n">
        <f aca="false">+1*SUMIFS($Q:$Q,$B:$B,"&gt;=3311",$B:$B,"&lt;=3318")</f>
        <v>0</v>
      </c>
      <c r="R8" s="11" t="n">
        <f aca="false">+1*SUMIFS($R:$R,$B:$B,"&gt;=3311",$B:$B,"&lt;=3318")</f>
        <v>0</v>
      </c>
      <c r="S8" s="11" t="n">
        <f aca="false">$M8+$N8+$O8+$P8+$Q8+$R8</f>
        <v>1938712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8" min="3" style="0" width="17.71"/>
    <col collapsed="false" customWidth="true" hidden="false" outlineLevel="0" max="84" min="9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298</v>
      </c>
      <c r="B2" s="5" t="n">
        <v>3611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H2" s="4" t="n">
        <v>0</v>
      </c>
    </row>
    <row r="3" customFormat="false" ht="15" hidden="false" customHeight="false" outlineLevel="0" collapsed="false">
      <c r="A3" s="3" t="s">
        <v>299</v>
      </c>
      <c r="B3" s="5" t="n">
        <v>3612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</row>
    <row r="4" customFormat="false" ht="15" hidden="false" customHeight="false" outlineLevel="0" collapsed="false">
      <c r="A4" s="3" t="s">
        <v>300</v>
      </c>
      <c r="B4" s="5" t="n">
        <v>3613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</row>
    <row r="5" customFormat="false" ht="15" hidden="false" customHeight="false" outlineLevel="0" collapsed="false">
      <c r="A5" s="9" t="s">
        <v>301</v>
      </c>
      <c r="B5" s="10" t="n">
        <v>3614</v>
      </c>
      <c r="C5" s="11" t="n">
        <f aca="false">+1*SUMIFS($C:$C,$B:$B,"&gt;=3611",$B:$B,"&lt;=3613")</f>
        <v>0</v>
      </c>
      <c r="D5" s="11" t="n">
        <f aca="false">+1*SUMIFS($D:$D,$B:$B,"&gt;=3611",$B:$B,"&lt;=3613")</f>
        <v>0</v>
      </c>
      <c r="E5" s="11" t="n">
        <f aca="false">+1*SUMIFS($E:$E,$B:$B,"&gt;=3611",$B:$B,"&lt;=3613")</f>
        <v>0</v>
      </c>
      <c r="F5" s="11" t="n">
        <f aca="false">+1*SUMIFS($F:$F,$B:$B,"&gt;=3611",$B:$B,"&lt;=3613")</f>
        <v>0</v>
      </c>
      <c r="G5" s="11" t="n">
        <f aca="false">+1*SUMIFS($G:$G,$B:$B,"&gt;=3611",$B:$B,"&lt;=3613")</f>
        <v>0</v>
      </c>
      <c r="H5" s="11" t="n">
        <f aca="false">+1*SUMIFS($H:$H,$B:$B,"&gt;=3611",$B:$B,"&lt;=3613")</f>
        <v>0</v>
      </c>
    </row>
    <row r="6" customFormat="false" ht="15" hidden="false" customHeight="false" outlineLevel="0" collapsed="false">
      <c r="A6" s="3" t="s">
        <v>302</v>
      </c>
      <c r="B6" s="5" t="n">
        <v>3615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</row>
    <row r="7" customFormat="false" ht="15" hidden="false" customHeight="false" outlineLevel="0" collapsed="false">
      <c r="A7" s="3" t="s">
        <v>303</v>
      </c>
      <c r="B7" s="5" t="n">
        <v>3616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</row>
    <row r="8" customFormat="false" ht="15" hidden="false" customHeight="false" outlineLevel="0" collapsed="false">
      <c r="A8" s="3" t="s">
        <v>304</v>
      </c>
      <c r="B8" s="5" t="n">
        <v>3617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</row>
    <row r="9" customFormat="false" ht="15" hidden="false" customHeight="false" outlineLevel="0" collapsed="false">
      <c r="A9" s="3" t="s">
        <v>305</v>
      </c>
      <c r="B9" s="5" t="n">
        <v>3618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</row>
    <row r="10" customFormat="false" ht="15" hidden="false" customHeight="false" outlineLevel="0" collapsed="false">
      <c r="A10" s="9" t="s">
        <v>306</v>
      </c>
      <c r="B10" s="10" t="n">
        <v>3619</v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f aca="false">+1*SUMIFS($G:$G,$B:$B,"&gt;=3611",$B:$B,"&lt;=3613")</f>
        <v>0</v>
      </c>
      <c r="H10" s="11" t="n">
        <f aca="false">+1*SUMIFS($H:$H,$B:$B,"&gt;=3611",$B:$B,"&lt;=3613")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9" t="s">
        <v>307</v>
      </c>
      <c r="B2" s="10" t="n">
        <v>3710</v>
      </c>
      <c r="C2" s="11" t="n">
        <f aca="false">+1*SUMIFS($C:$C,$B:$B,"&gt;=3711",$B:$B,"&lt;=3719")</f>
        <v>2130652</v>
      </c>
      <c r="D2" s="11" t="n">
        <f aca="false">+1*SUMIFS($D:$D,$B:$B,"&gt;=3711",$B:$B,"&lt;=3719")</f>
        <v>1938712</v>
      </c>
    </row>
    <row r="3" customFormat="false" ht="15" hidden="false" customHeight="false" outlineLevel="0" collapsed="false">
      <c r="A3" s="3" t="s">
        <v>308</v>
      </c>
      <c r="B3" s="5" t="n">
        <v>3711</v>
      </c>
      <c r="C3" s="4" t="n">
        <v>0</v>
      </c>
      <c r="D3" s="4" t="n">
        <v>0</v>
      </c>
    </row>
    <row r="4" customFormat="false" ht="15" hidden="false" customHeight="false" outlineLevel="0" collapsed="false">
      <c r="A4" s="3" t="s">
        <v>309</v>
      </c>
      <c r="B4" s="5" t="n">
        <v>3712</v>
      </c>
      <c r="C4" s="4" t="n">
        <v>125190</v>
      </c>
      <c r="D4" s="4" t="n">
        <v>126634</v>
      </c>
    </row>
    <row r="5" customFormat="false" ht="15" hidden="false" customHeight="false" outlineLevel="0" collapsed="false">
      <c r="A5" s="3" t="s">
        <v>310</v>
      </c>
      <c r="B5" s="5" t="n">
        <v>3713</v>
      </c>
      <c r="C5" s="4" t="n">
        <v>2005462</v>
      </c>
      <c r="D5" s="4" t="n">
        <v>1812078</v>
      </c>
    </row>
    <row r="6" customFormat="false" ht="15" hidden="false" customHeight="false" outlineLevel="0" collapsed="false">
      <c r="A6" s="3" t="s">
        <v>311</v>
      </c>
      <c r="B6" s="5" t="n">
        <v>3714</v>
      </c>
      <c r="C6" s="4" t="n">
        <v>0</v>
      </c>
      <c r="D6" s="4" t="n">
        <v>0</v>
      </c>
    </row>
    <row r="7" customFormat="false" ht="15" hidden="false" customHeight="false" outlineLevel="0" collapsed="false">
      <c r="A7" s="9" t="s">
        <v>312</v>
      </c>
      <c r="B7" s="10" t="n">
        <v>3730</v>
      </c>
      <c r="C7" s="11" t="n">
        <f aca="false">+1*SUMIFS($C:$C,$B:$B,"&gt;=3731",$B:$B,"&lt;=3739")</f>
        <v>0</v>
      </c>
      <c r="D7" s="11" t="n">
        <f aca="false">+1*SUMIFS($D:$D,$B:$B,"&gt;=3731",$B:$B,"&lt;=3739")</f>
        <v>0</v>
      </c>
    </row>
    <row r="8" customFormat="false" ht="15" hidden="false" customHeight="false" outlineLevel="0" collapsed="false">
      <c r="A8" s="3" t="s">
        <v>313</v>
      </c>
      <c r="B8" s="5" t="n">
        <v>3731</v>
      </c>
      <c r="C8" s="4" t="n">
        <v>0</v>
      </c>
      <c r="D8" s="4" t="n">
        <v>0</v>
      </c>
    </row>
    <row r="9" customFormat="false" ht="15" hidden="false" customHeight="false" outlineLevel="0" collapsed="false">
      <c r="A9" s="3" t="s">
        <v>314</v>
      </c>
      <c r="B9" s="5" t="n">
        <v>3732</v>
      </c>
      <c r="C9" s="4" t="n">
        <v>0</v>
      </c>
      <c r="D9" s="4" t="n">
        <v>0</v>
      </c>
    </row>
    <row r="10" customFormat="false" ht="15" hidden="false" customHeight="false" outlineLevel="0" collapsed="false">
      <c r="A10" s="3" t="s">
        <v>315</v>
      </c>
      <c r="B10" s="5" t="n">
        <v>3733</v>
      </c>
      <c r="C10" s="4" t="n">
        <v>0</v>
      </c>
      <c r="D10" s="4" t="n">
        <v>0</v>
      </c>
    </row>
    <row r="11" customFormat="false" ht="15" hidden="false" customHeight="false" outlineLevel="0" collapsed="false">
      <c r="A11" s="9" t="s">
        <v>316</v>
      </c>
      <c r="B11" s="10" t="n">
        <v>3740</v>
      </c>
      <c r="C11" s="11" t="n">
        <f aca="false">+1*SUMIFS($C:$C,$B:$B,"&gt;=3741",$B:$B,"&lt;=3749")</f>
        <v>38067</v>
      </c>
      <c r="D11" s="11" t="n">
        <f aca="false">+1*SUMIFS($D:$D,$B:$B,"&gt;=3741",$B:$B,"&lt;=3749")</f>
        <v>170565</v>
      </c>
    </row>
    <row r="12" customFormat="false" ht="15" hidden="false" customHeight="false" outlineLevel="0" collapsed="false">
      <c r="A12" s="3" t="s">
        <v>317</v>
      </c>
      <c r="B12" s="5" t="n">
        <v>3741</v>
      </c>
      <c r="C12" s="4" t="n">
        <v>37095</v>
      </c>
      <c r="D12" s="4" t="n">
        <v>151546</v>
      </c>
    </row>
    <row r="13" customFormat="false" ht="15" hidden="false" customHeight="false" outlineLevel="0" collapsed="false">
      <c r="A13" s="3" t="s">
        <v>318</v>
      </c>
      <c r="B13" s="5" t="n">
        <v>3742</v>
      </c>
      <c r="C13" s="4" t="n">
        <v>0</v>
      </c>
      <c r="D13" s="4" t="n">
        <v>0</v>
      </c>
    </row>
    <row r="14" customFormat="false" ht="15" hidden="false" customHeight="false" outlineLevel="0" collapsed="false">
      <c r="A14" s="3" t="s">
        <v>319</v>
      </c>
      <c r="B14" s="5" t="n">
        <v>3743</v>
      </c>
      <c r="C14" s="4" t="n">
        <v>0</v>
      </c>
      <c r="D14" s="4" t="n">
        <v>0</v>
      </c>
    </row>
    <row r="15" customFormat="false" ht="15" hidden="false" customHeight="false" outlineLevel="0" collapsed="false">
      <c r="A15" s="3" t="s">
        <v>320</v>
      </c>
      <c r="B15" s="5" t="n">
        <v>3744</v>
      </c>
      <c r="C15" s="4" t="n">
        <v>0</v>
      </c>
      <c r="D15" s="4" t="n">
        <v>0</v>
      </c>
    </row>
    <row r="16" customFormat="false" ht="15" hidden="false" customHeight="false" outlineLevel="0" collapsed="false">
      <c r="A16" s="3" t="s">
        <v>321</v>
      </c>
      <c r="B16" s="5" t="n">
        <v>3745</v>
      </c>
      <c r="C16" s="4" t="n">
        <v>972</v>
      </c>
      <c r="D16" s="4" t="n">
        <v>19019</v>
      </c>
    </row>
    <row r="17" customFormat="false" ht="15" hidden="false" customHeight="false" outlineLevel="0" collapsed="false">
      <c r="A17" s="9" t="s">
        <v>322</v>
      </c>
      <c r="B17" s="10" t="n">
        <v>3750</v>
      </c>
      <c r="C17" s="11" t="n">
        <f aca="false">+1*SUMIFS($C:$C,$B:$B,"&gt;=3751",$B:$B,"&lt;=3759")</f>
        <v>5822</v>
      </c>
      <c r="D17" s="11" t="n">
        <f aca="false">+1*SUMIFS($D:$D,$B:$B,"&gt;=3751",$B:$B,"&lt;=3759")</f>
        <v>0</v>
      </c>
    </row>
    <row r="18" customFormat="false" ht="15" hidden="false" customHeight="false" outlineLevel="0" collapsed="false">
      <c r="A18" s="3" t="s">
        <v>323</v>
      </c>
      <c r="B18" s="5" t="n">
        <v>3751</v>
      </c>
      <c r="C18" s="4" t="n">
        <v>5775</v>
      </c>
      <c r="D18" s="4" t="n">
        <v>0</v>
      </c>
    </row>
    <row r="19" customFormat="false" ht="15" hidden="false" customHeight="false" outlineLevel="0" collapsed="false">
      <c r="A19" s="3" t="s">
        <v>324</v>
      </c>
      <c r="B19" s="5" t="n">
        <v>3752</v>
      </c>
      <c r="C19" s="4" t="n">
        <v>0</v>
      </c>
      <c r="D19" s="4" t="n">
        <v>0</v>
      </c>
    </row>
    <row r="20" customFormat="false" ht="15" hidden="false" customHeight="false" outlineLevel="0" collapsed="false">
      <c r="A20" s="3" t="s">
        <v>325</v>
      </c>
      <c r="B20" s="5" t="n">
        <v>3753</v>
      </c>
      <c r="C20" s="4" t="n">
        <v>0</v>
      </c>
      <c r="D20" s="4" t="n">
        <v>0</v>
      </c>
    </row>
    <row r="21" customFormat="false" ht="15" hidden="false" customHeight="false" outlineLevel="0" collapsed="false">
      <c r="A21" s="3" t="s">
        <v>326</v>
      </c>
      <c r="B21" s="5" t="n">
        <v>3754</v>
      </c>
      <c r="C21" s="4" t="n">
        <v>0</v>
      </c>
      <c r="D21" s="4" t="n">
        <v>0</v>
      </c>
    </row>
    <row r="22" customFormat="false" ht="15" hidden="false" customHeight="false" outlineLevel="0" collapsed="false">
      <c r="A22" s="3" t="s">
        <v>327</v>
      </c>
      <c r="B22" s="5" t="n">
        <v>3755</v>
      </c>
      <c r="C22" s="4" t="n">
        <v>0</v>
      </c>
      <c r="D22" s="4" t="n">
        <v>0</v>
      </c>
    </row>
    <row r="23" customFormat="false" ht="15" hidden="false" customHeight="false" outlineLevel="0" collapsed="false">
      <c r="A23" s="3" t="s">
        <v>328</v>
      </c>
      <c r="B23" s="5" t="n">
        <v>3756</v>
      </c>
      <c r="C23" s="4" t="n">
        <v>47</v>
      </c>
      <c r="D23" s="4" t="n">
        <v>0</v>
      </c>
    </row>
    <row r="24" customFormat="false" ht="15" hidden="false" customHeight="false" outlineLevel="0" collapsed="false">
      <c r="A24" s="3" t="s">
        <v>329</v>
      </c>
      <c r="B24" s="5" t="n">
        <v>3760</v>
      </c>
      <c r="C24" s="4" t="n">
        <v>0</v>
      </c>
      <c r="D24" s="4" t="n">
        <v>0</v>
      </c>
    </row>
    <row r="25" customFormat="false" ht="15" hidden="false" customHeight="false" outlineLevel="0" collapsed="false">
      <c r="A25" s="3"/>
      <c r="C25" s="4" t="n">
        <v>0</v>
      </c>
      <c r="D25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9" t="s">
        <v>330</v>
      </c>
      <c r="B2" s="10" t="n">
        <v>3910</v>
      </c>
      <c r="C2" s="11" t="n">
        <f aca="false">+1*SUMIFS($C:$C,$B:$B,"&gt;=3911",$B:$B,"&lt;=3919")</f>
        <v>155242</v>
      </c>
      <c r="D2" s="11" t="n">
        <f aca="false">+1*SUMIFS($D:$D,$B:$B,"&gt;=3911",$B:$B,"&lt;=3919")</f>
        <v>138955</v>
      </c>
    </row>
    <row r="3" customFormat="false" ht="15" hidden="false" customHeight="false" outlineLevel="0" collapsed="false">
      <c r="A3" s="3" t="s">
        <v>331</v>
      </c>
      <c r="B3" s="5" t="n">
        <v>3911</v>
      </c>
      <c r="C3" s="4" t="n">
        <v>110774</v>
      </c>
      <c r="D3" s="4" t="n">
        <v>99791</v>
      </c>
    </row>
    <row r="4" customFormat="false" ht="15" hidden="false" customHeight="false" outlineLevel="0" collapsed="false">
      <c r="A4" s="3" t="s">
        <v>332</v>
      </c>
      <c r="B4" s="5" t="n">
        <v>3912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333</v>
      </c>
      <c r="B5" s="5" t="n">
        <v>3913</v>
      </c>
      <c r="C5" s="4" t="n">
        <v>28287</v>
      </c>
      <c r="D5" s="4" t="n">
        <v>25254</v>
      </c>
    </row>
    <row r="6" customFormat="false" ht="15" hidden="false" customHeight="false" outlineLevel="0" collapsed="false">
      <c r="A6" s="3" t="s">
        <v>334</v>
      </c>
      <c r="B6" s="5" t="n">
        <v>3914</v>
      </c>
      <c r="C6" s="4" t="n">
        <v>10810</v>
      </c>
      <c r="D6" s="4" t="n">
        <v>9632</v>
      </c>
    </row>
    <row r="7" customFormat="false" ht="15" hidden="false" customHeight="false" outlineLevel="0" collapsed="false">
      <c r="A7" s="3" t="s">
        <v>335</v>
      </c>
      <c r="B7" s="5" t="n">
        <v>3915</v>
      </c>
      <c r="C7" s="4" t="n">
        <v>5371</v>
      </c>
      <c r="D7" s="4" t="n">
        <v>4278</v>
      </c>
    </row>
    <row r="8" customFormat="false" ht="15" hidden="false" customHeight="false" outlineLevel="0" collapsed="false">
      <c r="A8" s="9" t="s">
        <v>336</v>
      </c>
      <c r="B8" s="10" t="n">
        <v>3920</v>
      </c>
      <c r="C8" s="11" t="n">
        <f aca="false">+1*SUMIFS($C:$C,$B:$B,"&gt;=3921",$B:$B,"&lt;=3929")</f>
        <v>76842</v>
      </c>
      <c r="D8" s="11" t="n">
        <f aca="false">+1*SUMIFS($D:$D,$B:$B,"&gt;=3921",$B:$B,"&lt;=3929")</f>
        <v>83493</v>
      </c>
    </row>
    <row r="9" customFormat="false" ht="15" hidden="false" customHeight="false" outlineLevel="0" collapsed="false">
      <c r="A9" s="3" t="s">
        <v>337</v>
      </c>
      <c r="B9" s="5" t="n">
        <v>3921</v>
      </c>
      <c r="C9" s="4" t="n">
        <v>13280</v>
      </c>
      <c r="D9" s="4" t="n">
        <v>6568</v>
      </c>
    </row>
    <row r="10" customFormat="false" ht="15" hidden="false" customHeight="false" outlineLevel="0" collapsed="false">
      <c r="A10" s="3" t="s">
        <v>338</v>
      </c>
      <c r="B10" s="5" t="n">
        <v>3922</v>
      </c>
      <c r="C10" s="4" t="n">
        <v>5114</v>
      </c>
      <c r="D10" s="4" t="n">
        <v>2260</v>
      </c>
    </row>
    <row r="11" customFormat="false" ht="15" hidden="false" customHeight="false" outlineLevel="0" collapsed="false">
      <c r="A11" s="3" t="s">
        <v>339</v>
      </c>
      <c r="B11" s="5" t="n">
        <v>3923</v>
      </c>
      <c r="C11" s="4" t="n">
        <v>1489</v>
      </c>
      <c r="D11" s="4" t="n">
        <v>1596</v>
      </c>
    </row>
    <row r="12" customFormat="false" ht="15" hidden="false" customHeight="false" outlineLevel="0" collapsed="false">
      <c r="A12" s="3" t="s">
        <v>340</v>
      </c>
      <c r="B12" s="5" t="n">
        <v>3924</v>
      </c>
      <c r="C12" s="4" t="n">
        <v>56959</v>
      </c>
      <c r="D12" s="4" t="n">
        <v>73069</v>
      </c>
    </row>
    <row r="13" customFormat="false" ht="15" hidden="false" customHeight="false" outlineLevel="0" collapsed="false">
      <c r="A13" s="9" t="s">
        <v>341</v>
      </c>
      <c r="B13" s="10" t="n">
        <v>3930</v>
      </c>
      <c r="C13" s="11" t="n">
        <f aca="false">+1*SUMIFS($C:$C,$B:$B,"&gt;=3931",$B:$B,"&lt;=3939")</f>
        <v>44567</v>
      </c>
      <c r="D13" s="11" t="n">
        <f aca="false">+1*SUMIFS($D:$D,$B:$B,"&gt;=3931",$B:$B,"&lt;=3939")</f>
        <v>106782</v>
      </c>
    </row>
    <row r="14" customFormat="false" ht="15" hidden="false" customHeight="false" outlineLevel="0" collapsed="false">
      <c r="A14" s="3" t="s">
        <v>342</v>
      </c>
      <c r="B14" s="5" t="n">
        <v>3931</v>
      </c>
      <c r="C14" s="4" t="n">
        <v>32714</v>
      </c>
      <c r="D14" s="4" t="n">
        <v>92026</v>
      </c>
    </row>
    <row r="15" customFormat="false" ht="15" hidden="false" customHeight="false" outlineLevel="0" collapsed="false">
      <c r="A15" s="3" t="s">
        <v>343</v>
      </c>
      <c r="B15" s="5" t="n">
        <v>3932</v>
      </c>
      <c r="C15" s="4" t="n">
        <v>350</v>
      </c>
      <c r="D15" s="4" t="n">
        <v>1423</v>
      </c>
    </row>
    <row r="16" customFormat="false" ht="15" hidden="false" customHeight="false" outlineLevel="0" collapsed="false">
      <c r="A16" s="3" t="s">
        <v>344</v>
      </c>
      <c r="B16" s="5" t="n">
        <v>3933</v>
      </c>
      <c r="C16" s="4" t="n">
        <v>200</v>
      </c>
      <c r="D16" s="4" t="n">
        <v>200</v>
      </c>
    </row>
    <row r="17" customFormat="false" ht="15" hidden="false" customHeight="false" outlineLevel="0" collapsed="false">
      <c r="A17" s="3" t="s">
        <v>345</v>
      </c>
      <c r="B17" s="5" t="n">
        <v>3934</v>
      </c>
      <c r="C17" s="4" t="n">
        <v>100</v>
      </c>
      <c r="D17" s="4" t="n">
        <v>114</v>
      </c>
    </row>
    <row r="18" customFormat="false" ht="15" hidden="false" customHeight="false" outlineLevel="0" collapsed="false">
      <c r="A18" s="3" t="s">
        <v>346</v>
      </c>
      <c r="B18" s="5" t="n">
        <v>3935</v>
      </c>
      <c r="C18" s="4" t="n">
        <v>43</v>
      </c>
      <c r="D18" s="4" t="n">
        <v>0</v>
      </c>
    </row>
    <row r="19" customFormat="false" ht="15" hidden="false" customHeight="false" outlineLevel="0" collapsed="false">
      <c r="A19" s="3" t="s">
        <v>347</v>
      </c>
      <c r="B19" s="5" t="n">
        <v>3936</v>
      </c>
      <c r="C19" s="4" t="n">
        <v>11160</v>
      </c>
      <c r="D19" s="4" t="n">
        <v>13019</v>
      </c>
    </row>
    <row r="20" customFormat="false" ht="15" hidden="false" customHeight="false" outlineLevel="0" collapsed="false">
      <c r="A20" s="9" t="s">
        <v>348</v>
      </c>
      <c r="B20" s="10" t="n">
        <v>3940</v>
      </c>
      <c r="C20" s="11" t="n">
        <f aca="false">+1*SUMIFS($C:$C,$B:$B,"&gt;=3941",$B:$B,"&lt;=3949")</f>
        <v>37988</v>
      </c>
      <c r="D20" s="11" t="n">
        <f aca="false">+1*SUMIFS($D:$D,$B:$B,"&gt;=3941",$B:$B,"&lt;=3949")</f>
        <v>23037</v>
      </c>
    </row>
    <row r="21" customFormat="false" ht="15" hidden="false" customHeight="false" outlineLevel="0" collapsed="false">
      <c r="A21" s="3" t="s">
        <v>349</v>
      </c>
      <c r="B21" s="5" t="n">
        <v>3941</v>
      </c>
      <c r="C21" s="4" t="n">
        <v>11483</v>
      </c>
      <c r="D21" s="4" t="n">
        <v>209</v>
      </c>
    </row>
    <row r="22" customFormat="false" ht="15" hidden="false" customHeight="false" outlineLevel="0" collapsed="false">
      <c r="A22" s="3" t="s">
        <v>350</v>
      </c>
      <c r="B22" s="5" t="n">
        <v>3942</v>
      </c>
      <c r="C22" s="4" t="n">
        <v>0</v>
      </c>
      <c r="D22" s="4" t="n">
        <v>0</v>
      </c>
    </row>
    <row r="23" customFormat="false" ht="15" hidden="false" customHeight="false" outlineLevel="0" collapsed="false">
      <c r="A23" s="3" t="s">
        <v>351</v>
      </c>
      <c r="B23" s="5" t="n">
        <v>3943</v>
      </c>
      <c r="C23" s="4" t="n">
        <v>0</v>
      </c>
      <c r="D23" s="4" t="n">
        <v>0</v>
      </c>
    </row>
    <row r="24" customFormat="false" ht="15" hidden="false" customHeight="false" outlineLevel="0" collapsed="false">
      <c r="A24" s="3" t="s">
        <v>352</v>
      </c>
      <c r="B24" s="5" t="n">
        <v>3944</v>
      </c>
      <c r="C24" s="4" t="n">
        <v>19075</v>
      </c>
      <c r="D24" s="4" t="n">
        <v>16741</v>
      </c>
    </row>
    <row r="25" customFormat="false" ht="15" hidden="false" customHeight="false" outlineLevel="0" collapsed="false">
      <c r="A25" s="3" t="s">
        <v>353</v>
      </c>
      <c r="B25" s="5" t="n">
        <v>3945</v>
      </c>
      <c r="C25" s="4" t="n">
        <v>0</v>
      </c>
      <c r="D25" s="4" t="n">
        <v>0</v>
      </c>
    </row>
    <row r="26" customFormat="false" ht="15" hidden="false" customHeight="false" outlineLevel="0" collapsed="false">
      <c r="A26" s="3" t="s">
        <v>354</v>
      </c>
      <c r="B26" s="5" t="n">
        <v>3946</v>
      </c>
      <c r="C26" s="4" t="n">
        <v>7430</v>
      </c>
      <c r="D26" s="4" t="n">
        <v>6087</v>
      </c>
    </row>
    <row r="27" customFormat="false" ht="15" hidden="false" customHeight="false" outlineLevel="0" collapsed="false">
      <c r="A27" s="3" t="s">
        <v>355</v>
      </c>
      <c r="B27" s="5" t="n">
        <v>3950</v>
      </c>
      <c r="C27" s="4" t="n">
        <v>0</v>
      </c>
      <c r="D27" s="4" t="n">
        <v>0</v>
      </c>
    </row>
    <row r="28" customFormat="false" ht="15" hidden="false" customHeight="false" outlineLevel="0" collapsed="false">
      <c r="A28" s="3"/>
      <c r="C28" s="4" t="n">
        <v>0</v>
      </c>
      <c r="D28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43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44</v>
      </c>
      <c r="B3" s="5" t="n">
        <v>401</v>
      </c>
      <c r="C3" s="4" t="n">
        <v>15305</v>
      </c>
      <c r="D3" s="4" t="n">
        <v>0</v>
      </c>
      <c r="E3" s="4" t="n">
        <v>0</v>
      </c>
      <c r="F3" s="4" t="n">
        <v>0</v>
      </c>
      <c r="G3" s="4" t="n">
        <f aca="false">$C3+$D3-$E3-$F3</f>
        <v>15305</v>
      </c>
      <c r="M3" s="4" t="n">
        <v>15305</v>
      </c>
      <c r="N3" s="4" t="n">
        <v>0</v>
      </c>
      <c r="O3" s="4" t="n">
        <v>0</v>
      </c>
      <c r="P3" s="4" t="n">
        <v>0</v>
      </c>
      <c r="Q3" s="4" t="n">
        <f aca="false">$M3+$N3-$O3-$P3</f>
        <v>15305</v>
      </c>
    </row>
    <row r="4" customFormat="false" ht="15" hidden="false" customHeight="false" outlineLevel="0" collapsed="false">
      <c r="A4" s="3" t="s">
        <v>45</v>
      </c>
      <c r="B4" s="5" t="n">
        <v>402</v>
      </c>
      <c r="C4" s="4" t="n">
        <v>337492</v>
      </c>
      <c r="D4" s="4" t="n">
        <v>2270</v>
      </c>
      <c r="E4" s="4" t="n">
        <v>0</v>
      </c>
      <c r="F4" s="4" t="n">
        <v>0</v>
      </c>
      <c r="G4" s="4" t="n">
        <f aca="false">$C4+$D4-$E4-$F4</f>
        <v>339762</v>
      </c>
      <c r="M4" s="4" t="n">
        <v>337492</v>
      </c>
      <c r="N4" s="4" t="n">
        <v>0</v>
      </c>
      <c r="O4" s="4" t="n">
        <v>0</v>
      </c>
      <c r="P4" s="4" t="n">
        <v>0</v>
      </c>
      <c r="Q4" s="4" t="n">
        <f aca="false">$M4+$N4-$O4-$P4</f>
        <v>337492</v>
      </c>
    </row>
    <row r="5" customFormat="false" ht="15" hidden="false" customHeight="false" outlineLevel="0" collapsed="false">
      <c r="A5" s="3" t="s">
        <v>46</v>
      </c>
      <c r="B5" s="5" t="n">
        <v>403</v>
      </c>
      <c r="C5" s="4" t="n">
        <v>253666</v>
      </c>
      <c r="D5" s="4" t="n">
        <v>262444</v>
      </c>
      <c r="E5" s="4" t="n">
        <v>69365</v>
      </c>
      <c r="F5" s="4" t="n">
        <v>0</v>
      </c>
      <c r="G5" s="4" t="n">
        <f aca="false">$C5+$D5-$E5-$F5</f>
        <v>446745</v>
      </c>
      <c r="M5" s="4" t="n">
        <v>314518</v>
      </c>
      <c r="N5" s="4" t="n">
        <v>172201</v>
      </c>
      <c r="O5" s="4" t="n">
        <v>233052</v>
      </c>
      <c r="P5" s="4" t="n">
        <v>0</v>
      </c>
      <c r="Q5" s="4" t="n">
        <f aca="false">$M5+$N5-$O5-$P5</f>
        <v>253667</v>
      </c>
    </row>
    <row r="6" customFormat="false" ht="15" hidden="false" customHeight="false" outlineLevel="0" collapsed="false">
      <c r="A6" s="3" t="s">
        <v>47</v>
      </c>
      <c r="B6" s="5" t="n">
        <v>404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48</v>
      </c>
      <c r="B7" s="5" t="n">
        <v>405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49</v>
      </c>
      <c r="B8" s="5" t="n">
        <v>406</v>
      </c>
      <c r="C8" s="4" t="n">
        <v>1500</v>
      </c>
      <c r="D8" s="4" t="n">
        <v>0</v>
      </c>
      <c r="E8" s="4" t="n">
        <v>0</v>
      </c>
      <c r="F8" s="4" t="n">
        <v>0</v>
      </c>
      <c r="G8" s="4" t="n">
        <f aca="false">$C8+$D8-$E8-$F8</f>
        <v>1500</v>
      </c>
      <c r="M8" s="4" t="n">
        <v>1500</v>
      </c>
      <c r="N8" s="4" t="n">
        <v>0</v>
      </c>
      <c r="O8" s="4" t="n">
        <v>0</v>
      </c>
      <c r="P8" s="4" t="n">
        <v>0</v>
      </c>
      <c r="Q8" s="4" t="n">
        <f aca="false">$M8+$N8-$O8-$P8</f>
        <v>1500</v>
      </c>
    </row>
    <row r="9" customFormat="false" ht="15" hidden="false" customHeight="false" outlineLevel="0" collapsed="false">
      <c r="A9" s="3" t="s">
        <v>50</v>
      </c>
      <c r="B9" s="5" t="n">
        <v>407</v>
      </c>
      <c r="C9" s="4" t="n">
        <v>0</v>
      </c>
      <c r="D9" s="4" t="n">
        <v>272815</v>
      </c>
      <c r="E9" s="4" t="n">
        <v>0</v>
      </c>
      <c r="F9" s="4" t="n">
        <v>272815</v>
      </c>
      <c r="G9" s="4" t="n">
        <f aca="false">$C9+$D9-$E9-$F9</f>
        <v>0</v>
      </c>
      <c r="M9" s="4" t="n">
        <v>0</v>
      </c>
      <c r="N9" s="4" t="n">
        <v>235323</v>
      </c>
      <c r="O9" s="4" t="n">
        <v>0</v>
      </c>
      <c r="P9" s="4" t="n">
        <v>235323</v>
      </c>
      <c r="Q9" s="4" t="n">
        <f aca="false">$M9+$N9-$O9-$P9</f>
        <v>0</v>
      </c>
    </row>
    <row r="10" customFormat="false" ht="15" hidden="false" customHeight="false" outlineLevel="0" collapsed="false">
      <c r="A10" s="3" t="s">
        <v>51</v>
      </c>
      <c r="B10" s="5" t="n">
        <v>408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  <c r="M10" s="4" t="n">
        <v>0</v>
      </c>
      <c r="N10" s="4" t="n">
        <v>0</v>
      </c>
      <c r="O10" s="4" t="n">
        <v>0</v>
      </c>
      <c r="P10" s="4" t="n">
        <v>0</v>
      </c>
      <c r="Q10" s="4" t="n">
        <f aca="false">$M10+$N10-$O10-$P10</f>
        <v>0</v>
      </c>
    </row>
    <row r="11" customFormat="false" ht="15" hidden="false" customHeight="false" outlineLevel="0" collapsed="false">
      <c r="A11" s="3" t="s">
        <v>52</v>
      </c>
      <c r="B11" s="5" t="n">
        <v>409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f aca="false">$M11+$N11-$O11-$P11</f>
        <v>0</v>
      </c>
    </row>
    <row r="12" customFormat="false" ht="15" hidden="false" customHeight="false" outlineLevel="0" collapsed="false">
      <c r="A12" s="6" t="s">
        <v>53</v>
      </c>
      <c r="B12" s="7" t="n">
        <v>410</v>
      </c>
      <c r="C12" s="8" t="n">
        <f aca="false">+1*SUMIFS($C:$C,$B:$B,"&gt;=401",$B:$B,"&lt;=409")</f>
        <v>607963</v>
      </c>
      <c r="D12" s="8" t="n">
        <f aca="false">+1*SUMIFS($D:$D,$B:$B,"&gt;=401",$B:$B,"&lt;=409")</f>
        <v>537529</v>
      </c>
      <c r="E12" s="8" t="n">
        <f aca="false">+1*SUMIFS($E:$E,$B:$B,"&gt;=401",$B:$B,"&lt;=409")</f>
        <v>69365</v>
      </c>
      <c r="F12" s="8" t="n">
        <f aca="false">+1*SUMIFS($F:$F,$B:$B,"&gt;=401",$B:$B,"&lt;=409")</f>
        <v>272815</v>
      </c>
      <c r="G12" s="8" t="n">
        <f aca="false">$C12+$D12-$E12-$F12</f>
        <v>803312</v>
      </c>
      <c r="M12" s="8" t="n">
        <f aca="false">+1*SUMIFS($M:$M,$B:$B,"&gt;=401",$B:$B,"&lt;=409")</f>
        <v>668815</v>
      </c>
      <c r="N12" s="8" t="n">
        <f aca="false">+1*SUMIFS($N:$N,$B:$B,"&gt;=401",$B:$B,"&lt;=409")</f>
        <v>407524</v>
      </c>
      <c r="O12" s="8" t="n">
        <f aca="false">+1*SUMIFS($O:$O,$B:$B,"&gt;=401",$B:$B,"&lt;=409")</f>
        <v>233052</v>
      </c>
      <c r="P12" s="8" t="n">
        <f aca="false">+1*SUMIFS($P:$P,$B:$B,"&gt;=401",$B:$B,"&lt;=409")</f>
        <v>235323</v>
      </c>
      <c r="Q12" s="8" t="n">
        <f aca="false">$M12+$N12-$O12-$P12</f>
        <v>607964</v>
      </c>
    </row>
    <row r="13" customFormat="false" ht="15" hidden="false" customHeight="false" outlineLevel="0" collapsed="false">
      <c r="A13" s="3"/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</row>
    <row r="14" customFormat="false" ht="15" hidden="false" customHeight="false" outlineLevel="0" collapsed="false">
      <c r="A14" s="3" t="s">
        <v>54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v>0</v>
      </c>
    </row>
    <row r="15" customFormat="false" ht="15" hidden="false" customHeight="false" outlineLevel="0" collapsed="false">
      <c r="A15" s="3" t="s">
        <v>55</v>
      </c>
      <c r="B15" s="5" t="n">
        <v>411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f aca="false">$M15+$N15-$O15-$P15</f>
        <v>0</v>
      </c>
    </row>
    <row r="16" customFormat="false" ht="15" hidden="false" customHeight="false" outlineLevel="0" collapsed="false">
      <c r="A16" s="3" t="s">
        <v>56</v>
      </c>
      <c r="B16" s="5" t="n">
        <v>412</v>
      </c>
      <c r="C16" s="4" t="n">
        <v>195903</v>
      </c>
      <c r="D16" s="4" t="n">
        <v>12748</v>
      </c>
      <c r="E16" s="4" t="n">
        <v>0</v>
      </c>
      <c r="F16" s="4" t="n">
        <v>0</v>
      </c>
      <c r="G16" s="4" t="n">
        <f aca="false">$C16+$D16-$E16-$F16</f>
        <v>208651</v>
      </c>
      <c r="M16" s="4" t="n">
        <v>183232</v>
      </c>
      <c r="N16" s="4" t="n">
        <v>12671</v>
      </c>
      <c r="O16" s="4" t="n">
        <v>0</v>
      </c>
      <c r="P16" s="4" t="n">
        <v>0</v>
      </c>
      <c r="Q16" s="4" t="n">
        <f aca="false">$M16+$N16-$O16-$P16</f>
        <v>195903</v>
      </c>
    </row>
    <row r="17" customFormat="false" ht="15" hidden="false" customHeight="false" outlineLevel="0" collapsed="false">
      <c r="A17" s="3" t="s">
        <v>57</v>
      </c>
      <c r="B17" s="5" t="n">
        <v>413</v>
      </c>
      <c r="C17" s="4" t="n">
        <v>164089</v>
      </c>
      <c r="D17" s="4" t="n">
        <v>90777</v>
      </c>
      <c r="E17" s="4" t="n">
        <v>69365</v>
      </c>
      <c r="F17" s="4" t="n">
        <v>0</v>
      </c>
      <c r="G17" s="4" t="n">
        <f aca="false">$C17+$D17-$E17-$F17</f>
        <v>185501</v>
      </c>
      <c r="M17" s="4" t="n">
        <v>175079</v>
      </c>
      <c r="N17" s="4" t="n">
        <v>222063</v>
      </c>
      <c r="O17" s="4" t="n">
        <v>233052</v>
      </c>
      <c r="P17" s="4" t="n">
        <v>0</v>
      </c>
      <c r="Q17" s="4" t="n">
        <f aca="false">$M17+$N17-$O17-$P17</f>
        <v>164090</v>
      </c>
    </row>
    <row r="18" customFormat="false" ht="15" hidden="false" customHeight="false" outlineLevel="0" collapsed="false">
      <c r="A18" s="3" t="s">
        <v>58</v>
      </c>
      <c r="B18" s="5" t="n">
        <v>414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59</v>
      </c>
      <c r="B19" s="5" t="n">
        <v>415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3" t="s">
        <v>60</v>
      </c>
      <c r="B20" s="5" t="n">
        <v>416</v>
      </c>
      <c r="C20" s="4" t="n">
        <v>1500</v>
      </c>
      <c r="D20" s="4" t="n">
        <v>0</v>
      </c>
      <c r="E20" s="4" t="n">
        <v>0</v>
      </c>
      <c r="F20" s="4" t="n">
        <v>0</v>
      </c>
      <c r="G20" s="4" t="n">
        <f aca="false">$C20+$D20-$E20-$F20</f>
        <v>1500</v>
      </c>
      <c r="M20" s="4" t="n">
        <v>1500</v>
      </c>
      <c r="N20" s="4" t="n">
        <v>0</v>
      </c>
      <c r="O20" s="4" t="n">
        <v>0</v>
      </c>
      <c r="P20" s="4" t="n">
        <v>0</v>
      </c>
      <c r="Q20" s="4" t="n">
        <f aca="false">$M20+$N20-$O20-$P20</f>
        <v>1500</v>
      </c>
    </row>
    <row r="21" customFormat="false" ht="15" hidden="false" customHeight="false" outlineLevel="0" collapsed="false">
      <c r="A21" s="3" t="s">
        <v>61</v>
      </c>
      <c r="B21" s="5" t="n">
        <v>417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$C21+$D21-$E21-$F21</f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f aca="false">$M21+$N21-$O21-$P21</f>
        <v>0</v>
      </c>
    </row>
    <row r="22" customFormat="false" ht="15" hidden="false" customHeight="false" outlineLevel="0" collapsed="false">
      <c r="A22" s="3" t="s">
        <v>62</v>
      </c>
      <c r="B22" s="5" t="n">
        <v>418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$C22+$D22-$E22-$F22</f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f aca="false">$M22+$N22-$O22-$P22</f>
        <v>0</v>
      </c>
    </row>
    <row r="23" customFormat="false" ht="15" hidden="false" customHeight="false" outlineLevel="0" collapsed="false">
      <c r="A23" s="3" t="s">
        <v>63</v>
      </c>
      <c r="B23" s="5" t="n">
        <v>419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6" t="s">
        <v>64</v>
      </c>
      <c r="B24" s="7" t="n">
        <v>420</v>
      </c>
      <c r="C24" s="8" t="n">
        <f aca="false">+1*SUMIFS($C:$C,$B:$B,"&gt;=411",$B:$B,"&lt;=419")</f>
        <v>361492</v>
      </c>
      <c r="D24" s="8" t="n">
        <f aca="false">+1*SUMIFS($D:$D,$B:$B,"&gt;=411",$B:$B,"&lt;=419")</f>
        <v>103525</v>
      </c>
      <c r="E24" s="8" t="n">
        <f aca="false">+1*SUMIFS($E:$E,$B:$B,"&gt;=411",$B:$B,"&lt;=419")</f>
        <v>69365</v>
      </c>
      <c r="F24" s="8" t="n">
        <f aca="false">+1*SUMIFS($F:$F,$B:$B,"&gt;=411",$B:$B,"&lt;=419")</f>
        <v>0</v>
      </c>
      <c r="G24" s="8" t="n">
        <f aca="false">$C24+$D24-$E24-$F24</f>
        <v>395652</v>
      </c>
      <c r="M24" s="8" t="n">
        <f aca="false">+1*SUMIFS($M:$M,$B:$B,"&gt;=411",$B:$B,"&lt;=419")</f>
        <v>359811</v>
      </c>
      <c r="N24" s="8" t="n">
        <f aca="false">+1*SUMIFS($N:$N,$B:$B,"&gt;=411",$B:$B,"&lt;=419")</f>
        <v>234734</v>
      </c>
      <c r="O24" s="8" t="n">
        <f aca="false">+1*SUMIFS($O:$O,$B:$B,"&gt;=411",$B:$B,"&lt;=419")</f>
        <v>233052</v>
      </c>
      <c r="P24" s="8" t="n">
        <f aca="false">+1*SUMIFS($P:$P,$B:$B,"&gt;=411",$B:$B,"&lt;=419")</f>
        <v>0</v>
      </c>
      <c r="Q24" s="8" t="n">
        <f aca="false">$M24+$N24-$O24-$P24</f>
        <v>361493</v>
      </c>
    </row>
    <row r="25" customFormat="false" ht="15" hidden="false" customHeight="false" outlineLevel="0" collapsed="false">
      <c r="A25" s="3"/>
      <c r="C25" s="4" t="n">
        <v>0</v>
      </c>
      <c r="D25" s="4" t="n">
        <v>0</v>
      </c>
      <c r="E25" s="4" t="n">
        <v>0</v>
      </c>
      <c r="F25" s="4" t="n">
        <v>0</v>
      </c>
      <c r="G25" s="4" t="n"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v>0</v>
      </c>
    </row>
    <row r="26" customFormat="false" ht="15" hidden="false" customHeight="false" outlineLevel="0" collapsed="false">
      <c r="A26" s="3" t="s">
        <v>65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v>0</v>
      </c>
    </row>
    <row r="27" customFormat="false" ht="15" hidden="false" customHeight="false" outlineLevel="0" collapsed="false">
      <c r="A27" s="3" t="s">
        <v>66</v>
      </c>
      <c r="B27" s="5" t="n">
        <v>421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3" t="s">
        <v>67</v>
      </c>
      <c r="B28" s="5" t="n">
        <v>422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f aca="false">$C28+$D28-$E28-$F28</f>
        <v>0</v>
      </c>
      <c r="M28" s="4" t="n">
        <v>0</v>
      </c>
      <c r="N28" s="4" t="n">
        <v>0</v>
      </c>
      <c r="O28" s="4" t="n">
        <v>0</v>
      </c>
      <c r="P28" s="4" t="n">
        <v>0</v>
      </c>
      <c r="Q28" s="4" t="n">
        <f aca="false">$M28+$N28-$O28-$P28</f>
        <v>0</v>
      </c>
    </row>
    <row r="29" customFormat="false" ht="15" hidden="false" customHeight="false" outlineLevel="0" collapsed="false">
      <c r="A29" s="3" t="s">
        <v>68</v>
      </c>
      <c r="B29" s="5" t="n">
        <v>423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f aca="false">$C29+$D29-$E29-$F29</f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f aca="false">$M29+$N29-$O29-$P29</f>
        <v>0</v>
      </c>
    </row>
    <row r="30" customFormat="false" ht="15" hidden="false" customHeight="false" outlineLevel="0" collapsed="false">
      <c r="A30" s="3" t="s">
        <v>69</v>
      </c>
      <c r="B30" s="5" t="n">
        <v>424</v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f aca="false">$C30+$D30-$E30-$F30</f>
        <v>0</v>
      </c>
      <c r="M30" s="4" t="n">
        <v>0</v>
      </c>
      <c r="N30" s="4" t="n">
        <v>0</v>
      </c>
      <c r="O30" s="4" t="n">
        <v>0</v>
      </c>
      <c r="P30" s="4" t="n">
        <v>0</v>
      </c>
      <c r="Q30" s="4" t="n">
        <f aca="false">$M30+$N30-$O30-$P30</f>
        <v>0</v>
      </c>
    </row>
    <row r="31" customFormat="false" ht="15" hidden="false" customHeight="false" outlineLevel="0" collapsed="false">
      <c r="A31" s="3" t="s">
        <v>70</v>
      </c>
      <c r="B31" s="5" t="n">
        <v>425</v>
      </c>
      <c r="C31" s="4" t="n">
        <v>0</v>
      </c>
      <c r="D31" s="4" t="n">
        <v>0</v>
      </c>
      <c r="E31" s="4" t="n">
        <v>0</v>
      </c>
      <c r="F31" s="4" t="n">
        <v>0</v>
      </c>
      <c r="G31" s="4" t="n">
        <f aca="false">$C31+$D31-$E31-$F31</f>
        <v>0</v>
      </c>
      <c r="M31" s="4" t="n">
        <v>0</v>
      </c>
      <c r="N31" s="4" t="n">
        <v>0</v>
      </c>
      <c r="O31" s="4" t="n">
        <v>0</v>
      </c>
      <c r="P31" s="4" t="n">
        <v>0</v>
      </c>
      <c r="Q31" s="4" t="n">
        <f aca="false">$M31+$N31-$O31-$P31</f>
        <v>0</v>
      </c>
    </row>
    <row r="32" customFormat="false" ht="15" hidden="false" customHeight="false" outlineLevel="0" collapsed="false">
      <c r="A32" s="3" t="s">
        <v>71</v>
      </c>
      <c r="B32" s="5" t="n">
        <v>426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f aca="false">$C32+$D32-$E32-$F32</f>
        <v>0</v>
      </c>
      <c r="M32" s="4" t="n">
        <v>0</v>
      </c>
      <c r="N32" s="4" t="n">
        <v>0</v>
      </c>
      <c r="O32" s="4" t="n">
        <v>0</v>
      </c>
      <c r="P32" s="4" t="n">
        <v>0</v>
      </c>
      <c r="Q32" s="4" t="n">
        <f aca="false">$M32+$N32-$O32-$P32</f>
        <v>0</v>
      </c>
    </row>
    <row r="33" customFormat="false" ht="15" hidden="false" customHeight="false" outlineLevel="0" collapsed="false">
      <c r="A33" s="3" t="s">
        <v>72</v>
      </c>
      <c r="B33" s="5" t="n">
        <v>427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f aca="false">$C33+$D33-$E33-$F33</f>
        <v>0</v>
      </c>
      <c r="M33" s="4" t="n">
        <v>0</v>
      </c>
      <c r="N33" s="4" t="n">
        <v>0</v>
      </c>
      <c r="O33" s="4" t="n">
        <v>0</v>
      </c>
      <c r="P33" s="4" t="n">
        <v>0</v>
      </c>
      <c r="Q33" s="4" t="n">
        <f aca="false">$M33+$N33-$O33-$P33</f>
        <v>0</v>
      </c>
    </row>
    <row r="34" customFormat="false" ht="15" hidden="false" customHeight="false" outlineLevel="0" collapsed="false">
      <c r="A34" s="3" t="s">
        <v>73</v>
      </c>
      <c r="B34" s="5" t="n">
        <v>428</v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f aca="false">$C34+$D34-$E34-$F34</f>
        <v>0</v>
      </c>
      <c r="M34" s="4" t="n">
        <v>0</v>
      </c>
      <c r="N34" s="4" t="n">
        <v>0</v>
      </c>
      <c r="O34" s="4" t="n">
        <v>0</v>
      </c>
      <c r="P34" s="4" t="n">
        <v>0</v>
      </c>
      <c r="Q34" s="4" t="n">
        <f aca="false">$M34+$N34-$O34-$P34</f>
        <v>0</v>
      </c>
    </row>
    <row r="35" customFormat="false" ht="15" hidden="false" customHeight="false" outlineLevel="0" collapsed="false">
      <c r="A35" s="3" t="s">
        <v>74</v>
      </c>
      <c r="B35" s="5" t="n">
        <v>429</v>
      </c>
      <c r="C35" s="4" t="n">
        <v>0</v>
      </c>
      <c r="D35" s="4" t="n">
        <v>0</v>
      </c>
      <c r="E35" s="4" t="n">
        <v>0</v>
      </c>
      <c r="F35" s="4" t="n">
        <v>0</v>
      </c>
      <c r="G35" s="4" t="n">
        <f aca="false">$C35+$D35-$E35-$F35</f>
        <v>0</v>
      </c>
      <c r="M35" s="4" t="n">
        <v>0</v>
      </c>
      <c r="N35" s="4" t="n">
        <v>0</v>
      </c>
      <c r="O35" s="4" t="n">
        <v>0</v>
      </c>
      <c r="P35" s="4" t="n">
        <v>0</v>
      </c>
      <c r="Q35" s="4" t="n">
        <f aca="false">$M35+$N35-$O35-$P35</f>
        <v>0</v>
      </c>
    </row>
    <row r="36" customFormat="false" ht="15" hidden="false" customHeight="false" outlineLevel="0" collapsed="false">
      <c r="A36" s="6" t="s">
        <v>75</v>
      </c>
      <c r="B36" s="7" t="n">
        <v>430</v>
      </c>
      <c r="C36" s="8" t="n">
        <f aca="false">+1*SUMIFS($C:$C,$B:$B,"&gt;=421",$B:$B,"&lt;=429")</f>
        <v>0</v>
      </c>
      <c r="D36" s="8" t="n">
        <f aca="false">+1*SUMIFS($D:$D,$B:$B,"&gt;=421",$B:$B,"&lt;=429")</f>
        <v>0</v>
      </c>
      <c r="E36" s="8" t="n">
        <f aca="false">+1*SUMIFS($E:$E,$B:$B,"&gt;=421",$B:$B,"&lt;=429")</f>
        <v>0</v>
      </c>
      <c r="F36" s="8" t="n">
        <f aca="false">+1*SUMIFS($F:$F,$B:$B,"&gt;=421",$B:$B,"&lt;=429")</f>
        <v>0</v>
      </c>
      <c r="G36" s="8" t="n">
        <f aca="false">$C36+$D36-$E36-$F36</f>
        <v>0</v>
      </c>
      <c r="M36" s="8" t="n">
        <f aca="false">+1*SUMIFS($M:$M,$B:$B,"&gt;=421",$B:$B,"&lt;=429")</f>
        <v>0</v>
      </c>
      <c r="N36" s="8" t="n">
        <f aca="false">+1*SUMIFS($N:$N,$B:$B,"&gt;=421",$B:$B,"&lt;=429")</f>
        <v>0</v>
      </c>
      <c r="O36" s="8" t="n">
        <f aca="false">+1*SUMIFS($O:$O,$B:$B,"&gt;=421",$B:$B,"&lt;=429")</f>
        <v>0</v>
      </c>
      <c r="P36" s="8" t="n">
        <f aca="false">+1*SUMIFS($P:$P,$B:$B,"&gt;=421",$B:$B,"&lt;=429")</f>
        <v>0</v>
      </c>
      <c r="Q36" s="8" t="n">
        <f aca="false">$M36+$N36-$O36-$P36</f>
        <v>0</v>
      </c>
    </row>
    <row r="37" customFormat="false" ht="15" hidden="false" customHeight="false" outlineLevel="0" collapsed="false">
      <c r="A37" s="3"/>
      <c r="C37" s="4" t="n">
        <v>0</v>
      </c>
      <c r="D37" s="4" t="n">
        <v>0</v>
      </c>
      <c r="E37" s="4" t="n">
        <v>0</v>
      </c>
      <c r="F37" s="4" t="n">
        <v>0</v>
      </c>
      <c r="G37" s="4" t="n">
        <v>0</v>
      </c>
      <c r="M37" s="4" t="n">
        <v>0</v>
      </c>
      <c r="N37" s="4" t="n">
        <v>0</v>
      </c>
      <c r="O37" s="4" t="n">
        <v>0</v>
      </c>
      <c r="P37" s="4" t="n">
        <v>0</v>
      </c>
      <c r="Q37" s="4" t="n">
        <v>0</v>
      </c>
    </row>
    <row r="38" customFormat="false" ht="15" hidden="false" customHeight="false" outlineLevel="0" collapsed="false">
      <c r="A38" s="3" t="s">
        <v>34</v>
      </c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M38" s="4" t="n">
        <v>0</v>
      </c>
      <c r="N38" s="4" t="n">
        <v>0</v>
      </c>
      <c r="O38" s="4" t="n">
        <v>0</v>
      </c>
      <c r="P38" s="4" t="n">
        <v>0</v>
      </c>
      <c r="Q38" s="4" t="n">
        <v>0</v>
      </c>
    </row>
    <row r="39" customFormat="false" ht="15" hidden="false" customHeight="false" outlineLevel="0" collapsed="false">
      <c r="A39" s="9" t="s">
        <v>76</v>
      </c>
      <c r="B39" s="10" t="n">
        <v>431</v>
      </c>
      <c r="C39" s="11" t="n">
        <f aca="false">+1*SUMIFS($C:$C,$B:$B,"&gt;=401",$B:$B,"&lt;=401")-1*SUMIFS($C:$C,$B:$B,"&gt;=411",$B:$B,"&lt;=411")-1*SUMIFS($C:$C,$B:$B,"&gt;=421",$B:$B,"&lt;=421")</f>
        <v>15305</v>
      </c>
      <c r="D39" s="11" t="n">
        <f aca="false">+1*SUMIFS($D:$D,$B:$B,"&gt;=401",$B:$B,"&lt;=401")-1*SUMIFS($D:$D,$B:$B,"&gt;=411",$B:$B,"&lt;=411")-1*SUMIFS($D:$D,$B:$B,"&gt;=421",$B:$B,"&lt;=421")</f>
        <v>0</v>
      </c>
      <c r="E39" s="11" t="n">
        <f aca="false">+1*SUMIFS($E:$E,$B:$B,"&gt;=401",$B:$B,"&lt;=401")-1*SUMIFS($E:$E,$B:$B,"&gt;=411",$B:$B,"&lt;=411")-1*SUMIFS($E:$E,$B:$B,"&gt;=421",$B:$B,"&lt;=421")</f>
        <v>0</v>
      </c>
      <c r="F39" s="11" t="n">
        <f aca="false">+1*SUMIFS($F:$F,$B:$B,"&gt;=401",$B:$B,"&lt;=401")-1*SUMIFS($F:$F,$B:$B,"&gt;=411",$B:$B,"&lt;=411")-1*SUMIFS($F:$F,$B:$B,"&gt;=421",$B:$B,"&lt;=421")</f>
        <v>0</v>
      </c>
      <c r="G39" s="11" t="n">
        <f aca="false">$C39+$D39-$E39-$F39</f>
        <v>15305</v>
      </c>
      <c r="M39" s="11" t="n">
        <f aca="false">+1*SUMIFS($M:$M,$B:$B,"&gt;=401",$B:$B,"&lt;=401")-1*SUMIFS($M:$M,$B:$B,"&gt;=411",$B:$B,"&lt;=411")-1*SUMIFS($M:$M,$B:$B,"&gt;=421",$B:$B,"&lt;=421")</f>
        <v>15305</v>
      </c>
      <c r="N39" s="11" t="n">
        <f aca="false">+1*SUMIFS($N:$N,$B:$B,"&gt;=401",$B:$B,"&lt;=401")-1*SUMIFS($N:$N,$B:$B,"&gt;=411",$B:$B,"&lt;=411")-1*SUMIFS($N:$N,$B:$B,"&gt;=421",$B:$B,"&lt;=421")</f>
        <v>0</v>
      </c>
      <c r="O39" s="11" t="n">
        <f aca="false">+1*SUMIFS($O:$O,$B:$B,"&gt;=401",$B:$B,"&lt;=401")-1*SUMIFS($O:$O,$B:$B,"&gt;=411",$B:$B,"&lt;=411")-1*SUMIFS($O:$O,$B:$B,"&gt;=421",$B:$B,"&lt;=421")</f>
        <v>0</v>
      </c>
      <c r="P39" s="11" t="n">
        <f aca="false">+1*SUMIFS($P:$P,$B:$B,"&gt;=401",$B:$B,"&lt;=401")-1*SUMIFS($P:$P,$B:$B,"&gt;=411",$B:$B,"&lt;=411")-1*SUMIFS($P:$P,$B:$B,"&gt;=421",$B:$B,"&lt;=421")</f>
        <v>0</v>
      </c>
      <c r="Q39" s="11" t="n">
        <f aca="false">$M39+$N39-$O39-$P39</f>
        <v>15305</v>
      </c>
    </row>
    <row r="40" customFormat="false" ht="15" hidden="false" customHeight="false" outlineLevel="0" collapsed="false">
      <c r="A40" s="9" t="s">
        <v>77</v>
      </c>
      <c r="B40" s="10" t="n">
        <v>432</v>
      </c>
      <c r="C40" s="11" t="n">
        <f aca="false">+1*SUMIFS($C:$C,$B:$B,"&gt;=402",$B:$B,"&lt;=402")-1*SUMIFS($C:$C,$B:$B,"&gt;=412",$B:$B,"&lt;=412")-1*SUMIFS($C:$C,$B:$B,"&gt;=422",$B:$B,"&lt;=422")</f>
        <v>141589</v>
      </c>
      <c r="D40" s="11" t="n">
        <f aca="false">+1*SUMIFS($D:$D,$B:$B,"&gt;=402",$B:$B,"&lt;=402")-1*SUMIFS($D:$D,$B:$B,"&gt;=412",$B:$B,"&lt;=412")-1*SUMIFS($D:$D,$B:$B,"&gt;=422",$B:$B,"&lt;=422")</f>
        <v>-10478</v>
      </c>
      <c r="E40" s="11" t="n">
        <f aca="false">+1*SUMIFS($E:$E,$B:$B,"&gt;=402",$B:$B,"&lt;=402")-1*SUMIFS($E:$E,$B:$B,"&gt;=412",$B:$B,"&lt;=412")-1*SUMIFS($E:$E,$B:$B,"&gt;=422",$B:$B,"&lt;=422")</f>
        <v>0</v>
      </c>
      <c r="F40" s="11" t="n">
        <f aca="false">+1*SUMIFS($F:$F,$B:$B,"&gt;=402",$B:$B,"&lt;=402")-1*SUMIFS($F:$F,$B:$B,"&gt;=412",$B:$B,"&lt;=412")-1*SUMIFS($F:$F,$B:$B,"&gt;=422",$B:$B,"&lt;=422")</f>
        <v>0</v>
      </c>
      <c r="G40" s="11" t="n">
        <f aca="false">$C40+$D40-$E40-$F40</f>
        <v>131111</v>
      </c>
      <c r="M40" s="11" t="n">
        <f aca="false">+1*SUMIFS($M:$M,$B:$B,"&gt;=402",$B:$B,"&lt;=402")-1*SUMIFS($M:$M,$B:$B,"&gt;=412",$B:$B,"&lt;=412")-1*SUMIFS($M:$M,$B:$B,"&gt;=422",$B:$B,"&lt;=422")</f>
        <v>154260</v>
      </c>
      <c r="N40" s="11" t="n">
        <f aca="false">+1*SUMIFS($N:$N,$B:$B,"&gt;=402",$B:$B,"&lt;=402")-1*SUMIFS($N:$N,$B:$B,"&gt;=412",$B:$B,"&lt;=412")-1*SUMIFS($N:$N,$B:$B,"&gt;=422",$B:$B,"&lt;=422")</f>
        <v>-12671</v>
      </c>
      <c r="O40" s="11" t="n">
        <f aca="false">+1*SUMIFS($O:$O,$B:$B,"&gt;=402",$B:$B,"&lt;=402")-1*SUMIFS($O:$O,$B:$B,"&gt;=412",$B:$B,"&lt;=412")-1*SUMIFS($O:$O,$B:$B,"&gt;=422",$B:$B,"&lt;=422")</f>
        <v>0</v>
      </c>
      <c r="P40" s="11" t="n">
        <f aca="false">+1*SUMIFS($P:$P,$B:$B,"&gt;=402",$B:$B,"&lt;=402")-1*SUMIFS($P:$P,$B:$B,"&gt;=412",$B:$B,"&lt;=412")-1*SUMIFS($P:$P,$B:$B,"&gt;=422",$B:$B,"&lt;=422")</f>
        <v>0</v>
      </c>
      <c r="Q40" s="11" t="n">
        <f aca="false">$M40+$N40-$O40-$P40</f>
        <v>141589</v>
      </c>
    </row>
    <row r="41" customFormat="false" ht="15" hidden="false" customHeight="false" outlineLevel="0" collapsed="false">
      <c r="A41" s="9" t="s">
        <v>78</v>
      </c>
      <c r="B41" s="10" t="n">
        <v>433</v>
      </c>
      <c r="C41" s="11" t="n">
        <f aca="false">+1*SUMIFS($C:$C,$B:$B,"&gt;=403",$B:$B,"&lt;=403")-1*SUMIFS($C:$C,$B:$B,"&gt;=413",$B:$B,"&lt;=413")-1*SUMIFS($C:$C,$B:$B,"&gt;=423",$B:$B,"&lt;=423")</f>
        <v>89577</v>
      </c>
      <c r="D41" s="11" t="n">
        <f aca="false">+1*SUMIFS($D:$D,$B:$B,"&gt;=403",$B:$B,"&lt;=403")-1*SUMIFS($D:$D,$B:$B,"&gt;=413",$B:$B,"&lt;=413")-1*SUMIFS($D:$D,$B:$B,"&gt;=423",$B:$B,"&lt;=423")</f>
        <v>171667</v>
      </c>
      <c r="E41" s="11" t="n">
        <f aca="false">+1*SUMIFS($E:$E,$B:$B,"&gt;=403",$B:$B,"&lt;=403")-1*SUMIFS($E:$E,$B:$B,"&gt;=413",$B:$B,"&lt;=413")-1*SUMIFS($E:$E,$B:$B,"&gt;=423",$B:$B,"&lt;=423")</f>
        <v>0</v>
      </c>
      <c r="F41" s="11" t="n">
        <f aca="false">+1*SUMIFS($F:$F,$B:$B,"&gt;=403",$B:$B,"&lt;=403")-1*SUMIFS($F:$F,$B:$B,"&gt;=413",$B:$B,"&lt;=413")-1*SUMIFS($F:$F,$B:$B,"&gt;=423",$B:$B,"&lt;=423")</f>
        <v>0</v>
      </c>
      <c r="G41" s="11" t="n">
        <f aca="false">$C41+$D41-$E41-$F41</f>
        <v>261244</v>
      </c>
      <c r="M41" s="11" t="n">
        <f aca="false">+1*SUMIFS($M:$M,$B:$B,"&gt;=403",$B:$B,"&lt;=403")-1*SUMIFS($M:$M,$B:$B,"&gt;=413",$B:$B,"&lt;=413")-1*SUMIFS($M:$M,$B:$B,"&gt;=423",$B:$B,"&lt;=423")</f>
        <v>139439</v>
      </c>
      <c r="N41" s="11" t="n">
        <f aca="false">+1*SUMIFS($N:$N,$B:$B,"&gt;=403",$B:$B,"&lt;=403")-1*SUMIFS($N:$N,$B:$B,"&gt;=413",$B:$B,"&lt;=413")-1*SUMIFS($N:$N,$B:$B,"&gt;=423",$B:$B,"&lt;=423")</f>
        <v>-49862</v>
      </c>
      <c r="O41" s="11" t="n">
        <f aca="false">+1*SUMIFS($O:$O,$B:$B,"&gt;=403",$B:$B,"&lt;=403")-1*SUMIFS($O:$O,$B:$B,"&gt;=413",$B:$B,"&lt;=413")-1*SUMIFS($O:$O,$B:$B,"&gt;=423",$B:$B,"&lt;=423")</f>
        <v>0</v>
      </c>
      <c r="P41" s="11" t="n">
        <f aca="false">+1*SUMIFS($P:$P,$B:$B,"&gt;=403",$B:$B,"&lt;=403")-1*SUMIFS($P:$P,$B:$B,"&gt;=413",$B:$B,"&lt;=413")-1*SUMIFS($P:$P,$B:$B,"&gt;=423",$B:$B,"&lt;=423")</f>
        <v>0</v>
      </c>
      <c r="Q41" s="11" t="n">
        <f aca="false">$M41+$N41-$O41-$P41</f>
        <v>89577</v>
      </c>
    </row>
    <row r="42" customFormat="false" ht="15" hidden="false" customHeight="false" outlineLevel="0" collapsed="false">
      <c r="A42" s="9" t="s">
        <v>79</v>
      </c>
      <c r="B42" s="10" t="n">
        <v>434</v>
      </c>
      <c r="C42" s="11" t="n">
        <f aca="false">+1*SUMIFS($C:$C,$B:$B,"&gt;=404",$B:$B,"&lt;=404")-1*SUMIFS($C:$C,$B:$B,"&gt;=414",$B:$B,"&lt;=414")-1*SUMIFS($C:$C,$B:$B,"&gt;=424",$B:$B,"&lt;=424")</f>
        <v>0</v>
      </c>
      <c r="D42" s="11" t="n">
        <f aca="false">+1*SUMIFS($D:$D,$B:$B,"&gt;=404",$B:$B,"&lt;=404")-1*SUMIFS($D:$D,$B:$B,"&gt;=414",$B:$B,"&lt;=414")-1*SUMIFS($D:$D,$B:$B,"&gt;=424",$B:$B,"&lt;=424")</f>
        <v>0</v>
      </c>
      <c r="E42" s="11" t="n">
        <f aca="false">+1*SUMIFS($E:$E,$B:$B,"&gt;=404",$B:$B,"&lt;=404")-1*SUMIFS($E:$E,$B:$B,"&gt;=414",$B:$B,"&lt;=414")-1*SUMIFS($E:$E,$B:$B,"&gt;=424",$B:$B,"&lt;=424")</f>
        <v>0</v>
      </c>
      <c r="F42" s="11" t="n">
        <f aca="false">+1*SUMIFS($F:$F,$B:$B,"&gt;=404",$B:$B,"&lt;=404")-1*SUMIFS($F:$F,$B:$B,"&gt;=414",$B:$B,"&lt;=414")-1*SUMIFS($F:$F,$B:$B,"&gt;=424",$B:$B,"&lt;=424")</f>
        <v>0</v>
      </c>
      <c r="G42" s="11" t="n">
        <f aca="false">$C42+$D42-$E42-$F42</f>
        <v>0</v>
      </c>
      <c r="M42" s="11" t="n">
        <f aca="false">+1*SUMIFS($M:$M,$B:$B,"&gt;=404",$B:$B,"&lt;=404")-1*SUMIFS($M:$M,$B:$B,"&gt;=414",$B:$B,"&lt;=414")-1*SUMIFS($M:$M,$B:$B,"&gt;=424",$B:$B,"&lt;=424")</f>
        <v>0</v>
      </c>
      <c r="N42" s="11" t="n">
        <f aca="false">+1*SUMIFS($N:$N,$B:$B,"&gt;=404",$B:$B,"&lt;=404")-1*SUMIFS($N:$N,$B:$B,"&gt;=414",$B:$B,"&lt;=414")-1*SUMIFS($N:$N,$B:$B,"&gt;=424",$B:$B,"&lt;=424")</f>
        <v>0</v>
      </c>
      <c r="O42" s="11" t="n">
        <f aca="false">+1*SUMIFS($O:$O,$B:$B,"&gt;=404",$B:$B,"&lt;=404")-1*SUMIFS($O:$O,$B:$B,"&gt;=414",$B:$B,"&lt;=414")-1*SUMIFS($O:$O,$B:$B,"&gt;=424",$B:$B,"&lt;=424")</f>
        <v>0</v>
      </c>
      <c r="P42" s="11" t="n">
        <f aca="false">+1*SUMIFS($P:$P,$B:$B,"&gt;=404",$B:$B,"&lt;=404")-1*SUMIFS($P:$P,$B:$B,"&gt;=414",$B:$B,"&lt;=414")-1*SUMIFS($P:$P,$B:$B,"&gt;=424",$B:$B,"&lt;=424")</f>
        <v>0</v>
      </c>
      <c r="Q42" s="11" t="n">
        <f aca="false">$M42+$N42-$O42-$P42</f>
        <v>0</v>
      </c>
    </row>
    <row r="43" customFormat="false" ht="15" hidden="false" customHeight="false" outlineLevel="0" collapsed="false">
      <c r="A43" s="9" t="s">
        <v>80</v>
      </c>
      <c r="B43" s="10" t="n">
        <v>435</v>
      </c>
      <c r="C43" s="11" t="n">
        <f aca="false">+1*SUMIFS($C:$C,$B:$B,"&gt;=405",$B:$B,"&lt;=405")-1*SUMIFS($C:$C,$B:$B,"&gt;=415",$B:$B,"&lt;=415")-1*SUMIFS($C:$C,$B:$B,"&gt;=425",$B:$B,"&lt;=425")</f>
        <v>0</v>
      </c>
      <c r="D43" s="11" t="n">
        <f aca="false">+1*SUMIFS($D:$D,$B:$B,"&gt;=405",$B:$B,"&lt;=405")-1*SUMIFS($D:$D,$B:$B,"&gt;=415",$B:$B,"&lt;=415")-1*SUMIFS($D:$D,$B:$B,"&gt;=425",$B:$B,"&lt;=425")</f>
        <v>0</v>
      </c>
      <c r="E43" s="11" t="n">
        <f aca="false">+1*SUMIFS($E:$E,$B:$B,"&gt;=405",$B:$B,"&lt;=405")-1*SUMIFS($E:$E,$B:$B,"&gt;=415",$B:$B,"&lt;=415")-1*SUMIFS($E:$E,$B:$B,"&gt;=425",$B:$B,"&lt;=425")</f>
        <v>0</v>
      </c>
      <c r="F43" s="11" t="n">
        <f aca="false">+1*SUMIFS($F:$F,$B:$B,"&gt;=405",$B:$B,"&lt;=405")-1*SUMIFS($F:$F,$B:$B,"&gt;=415",$B:$B,"&lt;=415")-1*SUMIFS($F:$F,$B:$B,"&gt;=425",$B:$B,"&lt;=425")</f>
        <v>0</v>
      </c>
      <c r="G43" s="11" t="n">
        <f aca="false">$C43+$D43-$E43-$F43</f>
        <v>0</v>
      </c>
      <c r="M43" s="11" t="n">
        <f aca="false">+1*SUMIFS($M:$M,$B:$B,"&gt;=405",$B:$B,"&lt;=405")-1*SUMIFS($M:$M,$B:$B,"&gt;=415",$B:$B,"&lt;=415")-1*SUMIFS($M:$M,$B:$B,"&gt;=425",$B:$B,"&lt;=425")</f>
        <v>0</v>
      </c>
      <c r="N43" s="11" t="n">
        <f aca="false">+1*SUMIFS($N:$N,$B:$B,"&gt;=405",$B:$B,"&lt;=405")-1*SUMIFS($N:$N,$B:$B,"&gt;=415",$B:$B,"&lt;=415")-1*SUMIFS($N:$N,$B:$B,"&gt;=425",$B:$B,"&lt;=425")</f>
        <v>0</v>
      </c>
      <c r="O43" s="11" t="n">
        <f aca="false">+1*SUMIFS($O:$O,$B:$B,"&gt;=405",$B:$B,"&lt;=405")-1*SUMIFS($O:$O,$B:$B,"&gt;=415",$B:$B,"&lt;=415")-1*SUMIFS($O:$O,$B:$B,"&gt;=425",$B:$B,"&lt;=425")</f>
        <v>0</v>
      </c>
      <c r="P43" s="11" t="n">
        <f aca="false">+1*SUMIFS($P:$P,$B:$B,"&gt;=405",$B:$B,"&lt;=405")-1*SUMIFS($P:$P,$B:$B,"&gt;=415",$B:$B,"&lt;=415")-1*SUMIFS($P:$P,$B:$B,"&gt;=425",$B:$B,"&lt;=425")</f>
        <v>0</v>
      </c>
      <c r="Q43" s="11" t="n">
        <f aca="false">$M43+$N43-$O43-$P43</f>
        <v>0</v>
      </c>
    </row>
    <row r="44" customFormat="false" ht="15" hidden="false" customHeight="false" outlineLevel="0" collapsed="false">
      <c r="A44" s="9" t="s">
        <v>81</v>
      </c>
      <c r="B44" s="10" t="n">
        <v>436</v>
      </c>
      <c r="C44" s="11" t="n">
        <f aca="false">+1*SUMIFS($C:$C,$B:$B,"&gt;=406",$B:$B,"&lt;=406")-1*SUMIFS($C:$C,$B:$B,"&gt;=416",$B:$B,"&lt;=416")-1*SUMIFS($C:$C,$B:$B,"&gt;=426",$B:$B,"&lt;=426")</f>
        <v>0</v>
      </c>
      <c r="D44" s="11" t="n">
        <f aca="false">+1*SUMIFS($D:$D,$B:$B,"&gt;=406",$B:$B,"&lt;=406")-1*SUMIFS($D:$D,$B:$B,"&gt;=416",$B:$B,"&lt;=416")-1*SUMIFS($D:$D,$B:$B,"&gt;=426",$B:$B,"&lt;=426")</f>
        <v>0</v>
      </c>
      <c r="E44" s="11" t="n">
        <f aca="false">+1*SUMIFS($E:$E,$B:$B,"&gt;=406",$B:$B,"&lt;=406")-1*SUMIFS($E:$E,$B:$B,"&gt;=416",$B:$B,"&lt;=416")-1*SUMIFS($E:$E,$B:$B,"&gt;=426",$B:$B,"&lt;=426")</f>
        <v>0</v>
      </c>
      <c r="F44" s="11" t="n">
        <f aca="false">+1*SUMIFS($F:$F,$B:$B,"&gt;=406",$B:$B,"&lt;=406")-1*SUMIFS($F:$F,$B:$B,"&gt;=416",$B:$B,"&lt;=416")-1*SUMIFS($F:$F,$B:$B,"&gt;=426",$B:$B,"&lt;=426")</f>
        <v>0</v>
      </c>
      <c r="G44" s="11" t="n">
        <f aca="false">$C44+$D44-$E44-$F44</f>
        <v>0</v>
      </c>
      <c r="M44" s="11" t="n">
        <f aca="false">+1*SUMIFS($M:$M,$B:$B,"&gt;=406",$B:$B,"&lt;=406")-1*SUMIFS($M:$M,$B:$B,"&gt;=416",$B:$B,"&lt;=416")-1*SUMIFS($M:$M,$B:$B,"&gt;=426",$B:$B,"&lt;=426")</f>
        <v>0</v>
      </c>
      <c r="N44" s="11" t="n">
        <f aca="false">+1*SUMIFS($N:$N,$B:$B,"&gt;=406",$B:$B,"&lt;=406")-1*SUMIFS($N:$N,$B:$B,"&gt;=416",$B:$B,"&lt;=416")-1*SUMIFS($N:$N,$B:$B,"&gt;=426",$B:$B,"&lt;=426")</f>
        <v>0</v>
      </c>
      <c r="O44" s="11" t="n">
        <f aca="false">+1*SUMIFS($O:$O,$B:$B,"&gt;=406",$B:$B,"&lt;=406")-1*SUMIFS($O:$O,$B:$B,"&gt;=416",$B:$B,"&lt;=416")-1*SUMIFS($O:$O,$B:$B,"&gt;=426",$B:$B,"&lt;=426")</f>
        <v>0</v>
      </c>
      <c r="P44" s="11" t="n">
        <f aca="false">+1*SUMIFS($P:$P,$B:$B,"&gt;=406",$B:$B,"&lt;=406")-1*SUMIFS($P:$P,$B:$B,"&gt;=416",$B:$B,"&lt;=416")-1*SUMIFS($P:$P,$B:$B,"&gt;=426",$B:$B,"&lt;=426")</f>
        <v>0</v>
      </c>
      <c r="Q44" s="11" t="n">
        <f aca="false">$M44+$N44-$O44-$P44</f>
        <v>0</v>
      </c>
    </row>
    <row r="45" customFormat="false" ht="15" hidden="false" customHeight="false" outlineLevel="0" collapsed="false">
      <c r="A45" s="9" t="s">
        <v>82</v>
      </c>
      <c r="B45" s="10" t="n">
        <v>437</v>
      </c>
      <c r="C45" s="11" t="n">
        <f aca="false">+1*SUMIFS($C:$C,$B:$B,"&gt;=407",$B:$B,"&lt;=407")-1*SUMIFS($C:$C,$B:$B,"&gt;=417",$B:$B,"&lt;=417")-1*SUMIFS($C:$C,$B:$B,"&gt;=427",$B:$B,"&lt;=427")</f>
        <v>0</v>
      </c>
      <c r="D45" s="11" t="n">
        <f aca="false">+1*SUMIFS($D:$D,$B:$B,"&gt;=407",$B:$B,"&lt;=407")-1*SUMIFS($D:$D,$B:$B,"&gt;=417",$B:$B,"&lt;=417")-1*SUMIFS($D:$D,$B:$B,"&gt;=427",$B:$B,"&lt;=427")</f>
        <v>272815</v>
      </c>
      <c r="E45" s="11" t="n">
        <f aca="false">+1*SUMIFS($E:$E,$B:$B,"&gt;=407",$B:$B,"&lt;=407")-1*SUMIFS($E:$E,$B:$B,"&gt;=417",$B:$B,"&lt;=417")-1*SUMIFS($E:$E,$B:$B,"&gt;=427",$B:$B,"&lt;=427")</f>
        <v>0</v>
      </c>
      <c r="F45" s="11" t="n">
        <f aca="false">+1*SUMIFS($F:$F,$B:$B,"&gt;=407",$B:$B,"&lt;=407")-1*SUMIFS($F:$F,$B:$B,"&gt;=417",$B:$B,"&lt;=417")-1*SUMIFS($F:$F,$B:$B,"&gt;=427",$B:$B,"&lt;=427")</f>
        <v>272815</v>
      </c>
      <c r="G45" s="11" t="n">
        <f aca="false">$C45+$D45-$E45-$F45</f>
        <v>0</v>
      </c>
      <c r="M45" s="11" t="n">
        <f aca="false">+1*SUMIFS($M:$M,$B:$B,"&gt;=407",$B:$B,"&lt;=407")-1*SUMIFS($M:$M,$B:$B,"&gt;=417",$B:$B,"&lt;=417")-1*SUMIFS($M:$M,$B:$B,"&gt;=427",$B:$B,"&lt;=427")</f>
        <v>0</v>
      </c>
      <c r="N45" s="11" t="n">
        <f aca="false">+1*SUMIFS($N:$N,$B:$B,"&gt;=407",$B:$B,"&lt;=407")-1*SUMIFS($N:$N,$B:$B,"&gt;=417",$B:$B,"&lt;=417")-1*SUMIFS($N:$N,$B:$B,"&gt;=427",$B:$B,"&lt;=427")</f>
        <v>235323</v>
      </c>
      <c r="O45" s="11" t="n">
        <f aca="false">+1*SUMIFS($O:$O,$B:$B,"&gt;=407",$B:$B,"&lt;=407")-1*SUMIFS($O:$O,$B:$B,"&gt;=417",$B:$B,"&lt;=417")-1*SUMIFS($O:$O,$B:$B,"&gt;=427",$B:$B,"&lt;=427")</f>
        <v>0</v>
      </c>
      <c r="P45" s="11" t="n">
        <f aca="false">+1*SUMIFS($P:$P,$B:$B,"&gt;=407",$B:$B,"&lt;=407")-1*SUMIFS($P:$P,$B:$B,"&gt;=417",$B:$B,"&lt;=417")-1*SUMIFS($P:$P,$B:$B,"&gt;=427",$B:$B,"&lt;=427")</f>
        <v>235323</v>
      </c>
      <c r="Q45" s="11" t="n">
        <f aca="false">$M45+$N45-$O45-$P45</f>
        <v>0</v>
      </c>
    </row>
    <row r="46" customFormat="false" ht="15" hidden="false" customHeight="false" outlineLevel="0" collapsed="false">
      <c r="A46" s="9" t="s">
        <v>83</v>
      </c>
      <c r="B46" s="10" t="n">
        <v>438</v>
      </c>
      <c r="C46" s="11" t="n">
        <f aca="false">+1*SUMIFS($C:$C,$B:$B,"&gt;=408",$B:$B,"&lt;=408")-1*SUMIFS($C:$C,$B:$B,"&gt;=418",$B:$B,"&lt;=418")-1*SUMIFS($C:$C,$B:$B,"&gt;=428",$B:$B,"&lt;=428")</f>
        <v>0</v>
      </c>
      <c r="D46" s="11" t="n">
        <f aca="false">+1*SUMIFS($D:$D,$B:$B,"&gt;=408",$B:$B,"&lt;=408")-1*SUMIFS($D:$D,$B:$B,"&gt;=418",$B:$B,"&lt;=418")-1*SUMIFS($D:$D,$B:$B,"&gt;=428",$B:$B,"&lt;=428")</f>
        <v>0</v>
      </c>
      <c r="E46" s="11" t="n">
        <f aca="false">+1*SUMIFS($E:$E,$B:$B,"&gt;=408",$B:$B,"&lt;=408")-1*SUMIFS($E:$E,$B:$B,"&gt;=418",$B:$B,"&lt;=418")-1*SUMIFS($E:$E,$B:$B,"&gt;=428",$B:$B,"&lt;=428")</f>
        <v>0</v>
      </c>
      <c r="F46" s="11" t="n">
        <f aca="false">+1*SUMIFS($F:$F,$B:$B,"&gt;=408",$B:$B,"&lt;=408")-1*SUMIFS($F:$F,$B:$B,"&gt;=418",$B:$B,"&lt;=418")-1*SUMIFS($F:$F,$B:$B,"&gt;=428",$B:$B,"&lt;=428")</f>
        <v>0</v>
      </c>
      <c r="G46" s="11" t="n">
        <f aca="false">$C46+$D46-$E46-$F46</f>
        <v>0</v>
      </c>
      <c r="M46" s="11" t="n">
        <f aca="false">+1*SUMIFS($M:$M,$B:$B,"&gt;=408",$B:$B,"&lt;=408")-1*SUMIFS($M:$M,$B:$B,"&gt;=418",$B:$B,"&lt;=418")-1*SUMIFS($M:$M,$B:$B,"&gt;=428",$B:$B,"&lt;=428")</f>
        <v>0</v>
      </c>
      <c r="N46" s="11" t="n">
        <f aca="false">+1*SUMIFS($N:$N,$B:$B,"&gt;=408",$B:$B,"&lt;=408")-1*SUMIFS($N:$N,$B:$B,"&gt;=418",$B:$B,"&lt;=418")-1*SUMIFS($N:$N,$B:$B,"&gt;=428",$B:$B,"&lt;=428")</f>
        <v>0</v>
      </c>
      <c r="O46" s="11" t="n">
        <f aca="false">+1*SUMIFS($O:$O,$B:$B,"&gt;=408",$B:$B,"&lt;=408")-1*SUMIFS($O:$O,$B:$B,"&gt;=418",$B:$B,"&lt;=418")-1*SUMIFS($O:$O,$B:$B,"&gt;=428",$B:$B,"&lt;=428")</f>
        <v>0</v>
      </c>
      <c r="P46" s="11" t="n">
        <f aca="false">+1*SUMIFS($P:$P,$B:$B,"&gt;=408",$B:$B,"&lt;=408")-1*SUMIFS($P:$P,$B:$B,"&gt;=418",$B:$B,"&lt;=418")-1*SUMIFS($P:$P,$B:$B,"&gt;=428",$B:$B,"&lt;=428")</f>
        <v>0</v>
      </c>
      <c r="Q46" s="11" t="n">
        <f aca="false">$M46+$N46-$O46-$P46</f>
        <v>0</v>
      </c>
    </row>
    <row r="47" customFormat="false" ht="15" hidden="false" customHeight="false" outlineLevel="0" collapsed="false">
      <c r="A47" s="9" t="s">
        <v>84</v>
      </c>
      <c r="B47" s="10" t="n">
        <v>439</v>
      </c>
      <c r="C47" s="11" t="n">
        <f aca="false">+1*SUMIFS($C:$C,$B:$B,"&gt;=409",$B:$B,"&lt;=409")-1*SUMIFS($C:$C,$B:$B,"&gt;=419",$B:$B,"&lt;=419")-1*SUMIFS($C:$C,$B:$B,"&gt;=429",$B:$B,"&lt;=429")</f>
        <v>0</v>
      </c>
      <c r="D47" s="11" t="n">
        <f aca="false">+1*SUMIFS($D:$D,$B:$B,"&gt;=409",$B:$B,"&lt;=409")-1*SUMIFS($D:$D,$B:$B,"&gt;=419",$B:$B,"&lt;=419")-1*SUMIFS($D:$D,$B:$B,"&gt;=429",$B:$B,"&lt;=429")</f>
        <v>0</v>
      </c>
      <c r="E47" s="11" t="n">
        <f aca="false">+1*SUMIFS($E:$E,$B:$B,"&gt;=409",$B:$B,"&lt;=409")-1*SUMIFS($E:$E,$B:$B,"&gt;=419",$B:$B,"&lt;=419")-1*SUMIFS($E:$E,$B:$B,"&gt;=429",$B:$B,"&lt;=429")</f>
        <v>0</v>
      </c>
      <c r="F47" s="11" t="n">
        <f aca="false">+1*SUMIFS($F:$F,$B:$B,"&gt;=409",$B:$B,"&lt;=409")-1*SUMIFS($F:$F,$B:$B,"&gt;=419",$B:$B,"&lt;=419")-1*SUMIFS($F:$F,$B:$B,"&gt;=429",$B:$B,"&lt;=429")</f>
        <v>0</v>
      </c>
      <c r="G47" s="11" t="n">
        <f aca="false">$C47+$D47-$E47-$F47</f>
        <v>0</v>
      </c>
      <c r="M47" s="11" t="n">
        <f aca="false">+1*SUMIFS($M:$M,$B:$B,"&gt;=409",$B:$B,"&lt;=409")-1*SUMIFS($M:$M,$B:$B,"&gt;=419",$B:$B,"&lt;=419")-1*SUMIFS($M:$M,$B:$B,"&gt;=429",$B:$B,"&lt;=429")</f>
        <v>0</v>
      </c>
      <c r="N47" s="11" t="n">
        <f aca="false">+1*SUMIFS($N:$N,$B:$B,"&gt;=409",$B:$B,"&lt;=409")-1*SUMIFS($N:$N,$B:$B,"&gt;=419",$B:$B,"&lt;=419")-1*SUMIFS($N:$N,$B:$B,"&gt;=429",$B:$B,"&lt;=429")</f>
        <v>0</v>
      </c>
      <c r="O47" s="11" t="n">
        <f aca="false">+1*SUMIFS($O:$O,$B:$B,"&gt;=409",$B:$B,"&lt;=409")-1*SUMIFS($O:$O,$B:$B,"&gt;=419",$B:$B,"&lt;=419")-1*SUMIFS($O:$O,$B:$B,"&gt;=429",$B:$B,"&lt;=429")</f>
        <v>0</v>
      </c>
      <c r="P47" s="11" t="n">
        <f aca="false">+1*SUMIFS($P:$P,$B:$B,"&gt;=409",$B:$B,"&lt;=409")-1*SUMIFS($P:$P,$B:$B,"&gt;=419",$B:$B,"&lt;=419")-1*SUMIFS($P:$P,$B:$B,"&gt;=429",$B:$B,"&lt;=429")</f>
        <v>0</v>
      </c>
      <c r="Q47" s="11" t="n">
        <f aca="false">$M47+$N47-$O47-$P47</f>
        <v>0</v>
      </c>
    </row>
    <row r="48" customFormat="false" ht="15" hidden="false" customHeight="false" outlineLevel="0" collapsed="false">
      <c r="A48" s="6" t="s">
        <v>85</v>
      </c>
      <c r="B48" s="7" t="n">
        <v>440</v>
      </c>
      <c r="C48" s="8" t="n">
        <f aca="false">+1*SUMIFS($C:$C,$B:$B,"&gt;=431",$B:$B,"&lt;=439")</f>
        <v>246471</v>
      </c>
      <c r="D48" s="8" t="n">
        <f aca="false">+1*SUMIFS($D:$D,$B:$B,"&gt;=431",$B:$B,"&lt;=439")</f>
        <v>434004</v>
      </c>
      <c r="E48" s="8" t="n">
        <f aca="false">+1*SUMIFS($E:$E,$B:$B,"&gt;=431",$B:$B,"&lt;=439")</f>
        <v>0</v>
      </c>
      <c r="F48" s="8" t="n">
        <f aca="false">+1*SUMIFS($F:$F,$B:$B,"&gt;=431",$B:$B,"&lt;=439")</f>
        <v>272815</v>
      </c>
      <c r="G48" s="8" t="n">
        <f aca="false">$C48+$D48-$E48-$F48</f>
        <v>407660</v>
      </c>
      <c r="M48" s="8" t="n">
        <f aca="false">+1*SUMIFS($M:$M,$B:$B,"&gt;=431",$B:$B,"&lt;=439")</f>
        <v>309004</v>
      </c>
      <c r="N48" s="8" t="n">
        <f aca="false">+1*SUMIFS($N:$N,$B:$B,"&gt;=431",$B:$B,"&lt;=439")</f>
        <v>172790</v>
      </c>
      <c r="O48" s="8" t="n">
        <f aca="false">+1*SUMIFS($O:$O,$B:$B,"&gt;=431",$B:$B,"&lt;=439")</f>
        <v>0</v>
      </c>
      <c r="P48" s="8" t="n">
        <f aca="false">+1*SUMIFS($P:$P,$B:$B,"&gt;=431",$B:$B,"&lt;=439")</f>
        <v>235323</v>
      </c>
      <c r="Q48" s="8" t="n">
        <f aca="false">$M48+$N48-$O48-$P48</f>
        <v>246471</v>
      </c>
    </row>
    <row r="49" customFormat="false" ht="15" hidden="false" customHeight="false" outlineLevel="0" collapsed="false">
      <c r="A49" s="3"/>
      <c r="C49" s="4" t="n">
        <v>0</v>
      </c>
      <c r="D49" s="4" t="n">
        <v>0</v>
      </c>
      <c r="E49" s="4" t="n">
        <v>0</v>
      </c>
      <c r="F49" s="4" t="n">
        <v>0</v>
      </c>
      <c r="G49" s="4" t="n">
        <v>0</v>
      </c>
      <c r="M49" s="4" t="n">
        <v>0</v>
      </c>
      <c r="N49" s="4" t="n">
        <v>0</v>
      </c>
      <c r="O49" s="4" t="n">
        <v>0</v>
      </c>
      <c r="P49" s="4" t="n">
        <v>0</v>
      </c>
      <c r="Q49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8" min="3" style="0" width="17.71"/>
    <col collapsed="false" customWidth="true" hidden="false" outlineLevel="0" max="84" min="9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361</v>
      </c>
      <c r="B2" s="5" t="n">
        <v>4117</v>
      </c>
      <c r="C2" s="4" t="n">
        <v>0</v>
      </c>
      <c r="D2" s="4" t="n">
        <v>2952</v>
      </c>
      <c r="E2" s="4" t="n">
        <v>0</v>
      </c>
      <c r="F2" s="4" t="n">
        <v>0</v>
      </c>
      <c r="G2" s="4" t="n">
        <v>3943</v>
      </c>
      <c r="H2" s="4" t="n">
        <v>0</v>
      </c>
    </row>
    <row r="3" customFormat="false" ht="15" hidden="false" customHeight="false" outlineLevel="0" collapsed="false">
      <c r="A3" s="3" t="s">
        <v>362</v>
      </c>
      <c r="B3" s="5" t="n">
        <v>4118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</row>
    <row r="4" customFormat="false" ht="15" hidden="false" customHeight="false" outlineLevel="0" collapsed="false">
      <c r="A4" s="9" t="s">
        <v>363</v>
      </c>
      <c r="B4" s="10" t="n">
        <v>4119</v>
      </c>
      <c r="C4" s="11" t="n">
        <f aca="false">+1*SUMIFS($C:$C,$B:$B,"&gt;=4111",$B:$B,"&lt;=4118")</f>
        <v>0</v>
      </c>
      <c r="D4" s="11" t="n">
        <f aca="false">+1*SUMIFS($D:$D,$B:$B,"&gt;=4111",$B:$B,"&lt;=4118")</f>
        <v>2952</v>
      </c>
      <c r="E4" s="11" t="n">
        <f aca="false">+1*SUMIFS($E:$E,$B:$B,"&gt;=4111",$B:$B,"&lt;=4118")</f>
        <v>0</v>
      </c>
      <c r="F4" s="11" t="n">
        <f aca="false">+1*SUMIFS($F:$F,$B:$B,"&gt;=4111",$B:$B,"&lt;=4118")</f>
        <v>0</v>
      </c>
      <c r="G4" s="11" t="n">
        <f aca="false">+1*SUMIFS($G:$G,$B:$B,"&gt;=4111",$B:$B,"&lt;=4118")</f>
        <v>3943</v>
      </c>
      <c r="H4" s="11" t="n">
        <f aca="false">+1*SUMIFS($H:$H,$B:$B,"&gt;=4111",$B:$B,"&lt;=4118")</f>
        <v>0</v>
      </c>
    </row>
    <row r="5" customFormat="false" ht="15" hidden="false" customHeight="false" outlineLevel="0" collapsed="false">
      <c r="A5" s="3"/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364</v>
      </c>
      <c r="B2" s="5" t="n">
        <v>4770</v>
      </c>
      <c r="C2" s="4" t="n">
        <v>6772</v>
      </c>
      <c r="D2" s="4" t="n">
        <v>1</v>
      </c>
      <c r="E2" s="4" t="n">
        <v>1</v>
      </c>
      <c r="F2" s="4" t="n">
        <f aca="false">$C2+$D2-$E2-$G2</f>
        <v>0</v>
      </c>
      <c r="G2" s="4" t="n">
        <v>6772</v>
      </c>
      <c r="M2" s="4" t="n">
        <v>6772</v>
      </c>
      <c r="N2" s="4" t="n">
        <v>0</v>
      </c>
      <c r="O2" s="4" t="n">
        <v>0</v>
      </c>
      <c r="P2" s="4" t="n">
        <f aca="false">$M2+$N2-$O2-$Q2</f>
        <v>0</v>
      </c>
      <c r="Q2" s="4" t="n">
        <v>6772</v>
      </c>
    </row>
    <row r="3" customFormat="false" ht="15" hidden="false" customHeight="false" outlineLevel="0" collapsed="false">
      <c r="A3" s="3" t="s">
        <v>365</v>
      </c>
      <c r="B3" s="5" t="n">
        <v>4771</v>
      </c>
      <c r="C3" s="4" t="n">
        <v>0</v>
      </c>
      <c r="D3" s="4" t="n">
        <v>0</v>
      </c>
      <c r="E3" s="4" t="n">
        <v>0</v>
      </c>
      <c r="F3" s="4" t="n">
        <f aca="false">$C3+$D3-$E3-$G3</f>
        <v>0</v>
      </c>
      <c r="G3" s="4" t="n">
        <v>0</v>
      </c>
      <c r="M3" s="4" t="n">
        <v>0</v>
      </c>
      <c r="N3" s="4" t="n">
        <v>0</v>
      </c>
      <c r="O3" s="4" t="n">
        <v>0</v>
      </c>
      <c r="P3" s="4" t="n">
        <f aca="false">$M3+$N3-$O3-$Q3</f>
        <v>0</v>
      </c>
      <c r="Q3" s="4" t="n">
        <v>0</v>
      </c>
    </row>
    <row r="4" customFormat="false" ht="15" hidden="false" customHeight="false" outlineLevel="0" collapsed="false">
      <c r="A4" s="3" t="s">
        <v>366</v>
      </c>
      <c r="B4" s="5" t="n">
        <v>4772</v>
      </c>
      <c r="C4" s="4" t="n">
        <v>0</v>
      </c>
      <c r="D4" s="4" t="n">
        <v>0</v>
      </c>
      <c r="E4" s="4" t="n">
        <v>0</v>
      </c>
      <c r="F4" s="4" t="n">
        <f aca="false">$C4+$D4-$E4-$G4</f>
        <v>0</v>
      </c>
      <c r="G4" s="4" t="n">
        <v>0</v>
      </c>
      <c r="M4" s="4" t="n">
        <v>0</v>
      </c>
      <c r="N4" s="4" t="n">
        <v>0</v>
      </c>
      <c r="O4" s="4" t="n">
        <v>0</v>
      </c>
      <c r="P4" s="4" t="n">
        <f aca="false">$M4+$N4-$O4-$Q4</f>
        <v>0</v>
      </c>
      <c r="Q4" s="4" t="n">
        <v>0</v>
      </c>
    </row>
    <row r="5" customFormat="false" ht="15" hidden="false" customHeight="false" outlineLevel="0" collapsed="false">
      <c r="A5" s="3" t="s">
        <v>367</v>
      </c>
      <c r="B5" s="5" t="n">
        <v>4774</v>
      </c>
      <c r="C5" s="4" t="n">
        <v>0</v>
      </c>
      <c r="D5" s="4" t="n">
        <v>0</v>
      </c>
      <c r="E5" s="4" t="n">
        <v>0</v>
      </c>
      <c r="F5" s="4" t="n">
        <f aca="false">$C5+$D5-$E5-$G5</f>
        <v>0</v>
      </c>
      <c r="G5" s="4" t="n">
        <v>0</v>
      </c>
      <c r="M5" s="4" t="n">
        <v>0</v>
      </c>
      <c r="N5" s="4" t="n">
        <v>0</v>
      </c>
      <c r="O5" s="4" t="n">
        <v>0</v>
      </c>
      <c r="P5" s="4" t="n">
        <f aca="false">$M5+$N5-$O5-$Q5</f>
        <v>0</v>
      </c>
      <c r="Q5" s="4" t="n">
        <v>0</v>
      </c>
    </row>
    <row r="6" customFormat="false" ht="15" hidden="false" customHeight="false" outlineLevel="0" collapsed="false">
      <c r="A6" s="3" t="s">
        <v>368</v>
      </c>
      <c r="B6" s="5" t="n">
        <v>4775</v>
      </c>
      <c r="C6" s="4" t="n">
        <v>219672</v>
      </c>
      <c r="D6" s="4" t="n">
        <v>42979</v>
      </c>
      <c r="E6" s="4" t="n">
        <v>0</v>
      </c>
      <c r="F6" s="4" t="n">
        <f aca="false">$C6+$D6-$E6-$G6</f>
        <v>0</v>
      </c>
      <c r="G6" s="4" t="n">
        <v>262651</v>
      </c>
      <c r="M6" s="4" t="n">
        <v>163469</v>
      </c>
      <c r="N6" s="4" t="n">
        <v>56203</v>
      </c>
      <c r="O6" s="4" t="n">
        <v>0</v>
      </c>
      <c r="P6" s="4" t="n">
        <f aca="false">$M6+$N6-$O6-$Q6</f>
        <v>0</v>
      </c>
      <c r="Q6" s="4" t="n">
        <v>219672</v>
      </c>
    </row>
    <row r="7" customFormat="false" ht="15" hidden="false" customHeight="false" outlineLevel="0" collapsed="false">
      <c r="A7" s="3" t="s">
        <v>369</v>
      </c>
      <c r="B7" s="5" t="n">
        <v>4776</v>
      </c>
      <c r="C7" s="4" t="n">
        <v>1613</v>
      </c>
      <c r="D7" s="4" t="n">
        <v>0</v>
      </c>
      <c r="E7" s="4" t="n">
        <v>0</v>
      </c>
      <c r="F7" s="4" t="n">
        <f aca="false">$C7+$D7-$E7-$G7</f>
        <v>0</v>
      </c>
      <c r="G7" s="4" t="n">
        <v>1613</v>
      </c>
      <c r="M7" s="4" t="n">
        <v>1613</v>
      </c>
      <c r="N7" s="4" t="n">
        <v>0</v>
      </c>
      <c r="O7" s="4" t="n">
        <v>0</v>
      </c>
      <c r="P7" s="4" t="n">
        <f aca="false">$M7+$N7-$O7-$Q7</f>
        <v>0</v>
      </c>
      <c r="Q7" s="4" t="n">
        <v>1613</v>
      </c>
    </row>
    <row r="8" customFormat="false" ht="15" hidden="false" customHeight="false" outlineLevel="0" collapsed="false">
      <c r="A8" s="3" t="s">
        <v>370</v>
      </c>
      <c r="B8" s="5" t="n">
        <v>4777</v>
      </c>
      <c r="C8" s="4" t="n">
        <v>0</v>
      </c>
      <c r="D8" s="4" t="n">
        <v>0</v>
      </c>
      <c r="E8" s="4" t="n">
        <v>0</v>
      </c>
      <c r="F8" s="4" t="n">
        <f aca="false">$C8+$D8-$E8-$G8</f>
        <v>0</v>
      </c>
      <c r="G8" s="4" t="n">
        <v>0</v>
      </c>
      <c r="M8" s="4" t="n">
        <v>0</v>
      </c>
      <c r="N8" s="4" t="n">
        <v>0</v>
      </c>
      <c r="O8" s="4" t="n">
        <v>0</v>
      </c>
      <c r="P8" s="4" t="n">
        <f aca="false">$M8+$N8-$O8-$Q8</f>
        <v>0</v>
      </c>
      <c r="Q8" s="4" t="n">
        <v>0</v>
      </c>
    </row>
    <row r="9" customFormat="false" ht="15" hidden="false" customHeight="false" outlineLevel="0" collapsed="false">
      <c r="A9" s="3" t="s">
        <v>371</v>
      </c>
      <c r="B9" s="5" t="n">
        <v>4778</v>
      </c>
      <c r="C9" s="4" t="n">
        <v>0</v>
      </c>
      <c r="D9" s="4" t="n">
        <v>0</v>
      </c>
      <c r="E9" s="4" t="n">
        <v>0</v>
      </c>
      <c r="F9" s="4" t="n">
        <f aca="false">$C9+$D9-$E9-$G9</f>
        <v>0</v>
      </c>
      <c r="G9" s="4" t="n">
        <v>0</v>
      </c>
      <c r="M9" s="4" t="n">
        <v>0</v>
      </c>
      <c r="N9" s="4" t="n">
        <v>0</v>
      </c>
      <c r="O9" s="4" t="n">
        <v>0</v>
      </c>
      <c r="P9" s="4" t="n">
        <f aca="false">$M9+$N9-$O9-$Q9</f>
        <v>0</v>
      </c>
      <c r="Q9" s="4" t="n">
        <v>0</v>
      </c>
    </row>
    <row r="10" customFormat="false" ht="15" hidden="false" customHeight="false" outlineLevel="0" collapsed="false">
      <c r="A10" s="3" t="s">
        <v>372</v>
      </c>
      <c r="B10" s="5" t="n">
        <v>4779</v>
      </c>
      <c r="C10" s="4" t="n">
        <v>31620</v>
      </c>
      <c r="D10" s="4" t="n">
        <v>20899</v>
      </c>
      <c r="E10" s="4" t="n">
        <v>0</v>
      </c>
      <c r="F10" s="4" t="n">
        <f aca="false">$C10+$D10-$E10-$G10</f>
        <v>-1</v>
      </c>
      <c r="G10" s="4" t="n">
        <v>52520</v>
      </c>
      <c r="M10" s="4" t="n">
        <v>31620</v>
      </c>
      <c r="N10" s="4" t="n">
        <v>0</v>
      </c>
      <c r="O10" s="4" t="n">
        <v>0</v>
      </c>
      <c r="P10" s="4" t="n">
        <f aca="false">$M10+$N10-$O10-$Q10</f>
        <v>0</v>
      </c>
      <c r="Q10" s="4" t="n">
        <v>31620</v>
      </c>
    </row>
    <row r="11" customFormat="false" ht="15" hidden="false" customHeight="false" outlineLevel="0" collapsed="false">
      <c r="A11" s="3" t="s">
        <v>373</v>
      </c>
      <c r="B11" s="5" t="n">
        <v>4781</v>
      </c>
      <c r="C11" s="4" t="n">
        <v>0</v>
      </c>
      <c r="D11" s="4" t="n">
        <v>0</v>
      </c>
      <c r="E11" s="4" t="n">
        <v>0</v>
      </c>
      <c r="F11" s="4" t="n">
        <f aca="false">$C11+$D11-$E11-$G11</f>
        <v>0</v>
      </c>
      <c r="G11" s="4" t="n">
        <v>0</v>
      </c>
      <c r="M11" s="4" t="n">
        <v>0</v>
      </c>
      <c r="N11" s="4" t="n">
        <v>0</v>
      </c>
      <c r="O11" s="4" t="n">
        <v>0</v>
      </c>
      <c r="P11" s="4" t="n">
        <f aca="false">$M11+$N11-$O11-$Q11</f>
        <v>0</v>
      </c>
      <c r="Q11" s="4" t="n">
        <v>0</v>
      </c>
    </row>
    <row r="12" customFormat="false" ht="15" hidden="false" customHeight="false" outlineLevel="0" collapsed="false">
      <c r="A12" s="3" t="s">
        <v>374</v>
      </c>
      <c r="B12" s="5" t="n">
        <v>4782</v>
      </c>
      <c r="C12" s="4" t="n">
        <v>0</v>
      </c>
      <c r="D12" s="4" t="n">
        <v>0</v>
      </c>
      <c r="E12" s="4" t="n">
        <v>0</v>
      </c>
      <c r="F12" s="4" t="n">
        <f aca="false">$C12+$D12-$E12-$G12</f>
        <v>0</v>
      </c>
      <c r="G12" s="4" t="n">
        <v>0</v>
      </c>
      <c r="M12" s="4" t="n">
        <v>0</v>
      </c>
      <c r="N12" s="4" t="n">
        <v>0</v>
      </c>
      <c r="O12" s="4" t="n">
        <v>0</v>
      </c>
      <c r="P12" s="4" t="n">
        <f aca="false">$M12+$N12-$O12-$Q12</f>
        <v>0</v>
      </c>
      <c r="Q12" s="4" t="n">
        <v>0</v>
      </c>
    </row>
    <row r="13" customFormat="false" ht="15" hidden="false" customHeight="false" outlineLevel="0" collapsed="false">
      <c r="A13" s="3" t="s">
        <v>375</v>
      </c>
      <c r="B13" s="5" t="n">
        <v>4783</v>
      </c>
      <c r="C13" s="4" t="n">
        <v>0</v>
      </c>
      <c r="D13" s="4" t="n">
        <v>0</v>
      </c>
      <c r="E13" s="4" t="n">
        <v>0</v>
      </c>
      <c r="F13" s="4" t="n">
        <f aca="false">$C13+$D13-$E13-$G13</f>
        <v>0</v>
      </c>
      <c r="G13" s="4" t="n">
        <v>0</v>
      </c>
      <c r="M13" s="4" t="n">
        <v>0</v>
      </c>
      <c r="N13" s="4" t="n">
        <v>0</v>
      </c>
      <c r="O13" s="4" t="n">
        <v>0</v>
      </c>
      <c r="P13" s="4" t="n">
        <f aca="false">$M13+$N13-$O13-$Q13</f>
        <v>0</v>
      </c>
      <c r="Q13" s="4" t="n">
        <v>0</v>
      </c>
    </row>
    <row r="14" customFormat="false" ht="15" hidden="false" customHeight="false" outlineLevel="0" collapsed="false">
      <c r="A14" s="3" t="s">
        <v>376</v>
      </c>
      <c r="B14" s="5" t="n">
        <v>4785</v>
      </c>
      <c r="C14" s="4" t="n">
        <v>0</v>
      </c>
      <c r="D14" s="4" t="n">
        <v>0</v>
      </c>
      <c r="E14" s="4" t="n">
        <v>0</v>
      </c>
      <c r="F14" s="4" t="n">
        <f aca="false">$C14+$D14-$E14-$G14</f>
        <v>0</v>
      </c>
      <c r="G14" s="4" t="n">
        <v>0</v>
      </c>
      <c r="M14" s="4" t="n">
        <v>0</v>
      </c>
      <c r="N14" s="4" t="n">
        <v>0</v>
      </c>
      <c r="O14" s="4" t="n">
        <v>0</v>
      </c>
      <c r="P14" s="4" t="n">
        <f aca="false">$M14+$N14-$O14-$Q14</f>
        <v>0</v>
      </c>
      <c r="Q14" s="4" t="n">
        <v>0</v>
      </c>
    </row>
    <row r="15" customFormat="false" ht="15" hidden="false" customHeight="false" outlineLevel="0" collapsed="false">
      <c r="A15" s="3" t="s">
        <v>377</v>
      </c>
      <c r="B15" s="5" t="n">
        <v>4786</v>
      </c>
      <c r="C15" s="4" t="n">
        <v>0</v>
      </c>
      <c r="D15" s="4" t="n">
        <v>0</v>
      </c>
      <c r="E15" s="4" t="n">
        <v>0</v>
      </c>
      <c r="F15" s="4" t="n">
        <f aca="false">$C15+$D15-$E15-$G15</f>
        <v>0</v>
      </c>
      <c r="G15" s="4" t="n">
        <v>0</v>
      </c>
      <c r="M15" s="4" t="n">
        <v>0</v>
      </c>
      <c r="N15" s="4" t="n">
        <v>0</v>
      </c>
      <c r="O15" s="4" t="n">
        <v>0</v>
      </c>
      <c r="P15" s="4" t="n">
        <f aca="false">$M15+$N15-$O15-$Q15</f>
        <v>0</v>
      </c>
      <c r="Q15" s="4" t="n">
        <v>0</v>
      </c>
    </row>
    <row r="16" customFormat="false" ht="15" hidden="false" customHeight="false" outlineLevel="0" collapsed="false">
      <c r="A16" s="3" t="s">
        <v>378</v>
      </c>
      <c r="B16" s="5" t="n">
        <v>4787</v>
      </c>
      <c r="C16" s="4" t="n">
        <v>20899</v>
      </c>
      <c r="D16" s="4" t="n">
        <v>5402</v>
      </c>
      <c r="E16" s="4" t="n">
        <v>0</v>
      </c>
      <c r="F16" s="4" t="n">
        <f aca="false">$C16+$D16-$E16-$G16</f>
        <v>20899</v>
      </c>
      <c r="G16" s="4" t="n">
        <v>5402</v>
      </c>
      <c r="M16" s="4" t="n">
        <v>9887</v>
      </c>
      <c r="N16" s="4" t="n">
        <v>11012</v>
      </c>
      <c r="O16" s="4" t="n">
        <v>0</v>
      </c>
      <c r="P16" s="4" t="n">
        <f aca="false">$M16+$N16-$O16-$Q16</f>
        <v>0</v>
      </c>
      <c r="Q16" s="4" t="n">
        <v>20899</v>
      </c>
    </row>
    <row r="17" customFormat="false" ht="15" hidden="false" customHeight="false" outlineLevel="0" collapsed="false">
      <c r="A17" s="9" t="s">
        <v>379</v>
      </c>
      <c r="B17" s="10" t="n">
        <v>4790</v>
      </c>
      <c r="C17" s="11" t="n">
        <f aca="false">+1*SUMIFS($C:$C,$B:$B,"&gt;=4770",$B:$B,"&lt;=4789")</f>
        <v>280576</v>
      </c>
      <c r="D17" s="11" t="n">
        <f aca="false">+1*SUMIFS($D:$D,$B:$B,"&gt;=4770",$B:$B,"&lt;=4789")</f>
        <v>69281</v>
      </c>
      <c r="E17" s="11" t="n">
        <f aca="false">+1*SUMIFS($E:$E,$B:$B,"&gt;=4770",$B:$B,"&lt;=4789")</f>
        <v>1</v>
      </c>
      <c r="F17" s="11" t="n">
        <f aca="false">$C17+$D17-$E17-$G17</f>
        <v>20898</v>
      </c>
      <c r="G17" s="11" t="n">
        <f aca="false">+1*SUMIFS($G:$G,$B:$B,"&gt;=4770",$B:$B,"&lt;=4789")</f>
        <v>328958</v>
      </c>
      <c r="M17" s="11" t="n">
        <f aca="false">+1*SUMIFS($M:$M,$B:$B,"&gt;=4770",$B:$B,"&lt;=4789")</f>
        <v>213361</v>
      </c>
      <c r="N17" s="11" t="n">
        <f aca="false">+1*SUMIFS($N:$N,$B:$B,"&gt;=4770",$B:$B,"&lt;=4789")</f>
        <v>67215</v>
      </c>
      <c r="O17" s="11" t="n">
        <f aca="false">+1*SUMIFS($O:$O,$B:$B,"&gt;=4770",$B:$B,"&lt;=4789")</f>
        <v>0</v>
      </c>
      <c r="P17" s="11" t="n">
        <f aca="false">$M17+$N17-$O17-$Q17</f>
        <v>0</v>
      </c>
      <c r="Q17" s="11" t="n">
        <f aca="false">+1*SUMIFS($Q:$Q,$B:$B,"&gt;=4770",$B:$B,"&lt;=4789")</f>
        <v>280576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86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87</v>
      </c>
      <c r="B3" s="5" t="n">
        <v>601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f aca="false">$M3+$N3-$O3-$P3</f>
        <v>0</v>
      </c>
    </row>
    <row r="4" customFormat="false" ht="15" hidden="false" customHeight="false" outlineLevel="0" collapsed="false">
      <c r="A4" s="3" t="s">
        <v>88</v>
      </c>
      <c r="B4" s="5" t="n">
        <v>602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f aca="false">$M4+$N4-$O4-$P4</f>
        <v>0</v>
      </c>
    </row>
    <row r="5" customFormat="false" ht="15" hidden="false" customHeight="false" outlineLevel="0" collapsed="false">
      <c r="A5" s="3" t="s">
        <v>89</v>
      </c>
      <c r="B5" s="5" t="n">
        <v>603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f aca="false">$M5+$N5-$O5-$P5</f>
        <v>0</v>
      </c>
    </row>
    <row r="6" customFormat="false" ht="15" hidden="false" customHeight="false" outlineLevel="0" collapsed="false">
      <c r="A6" s="3" t="s">
        <v>90</v>
      </c>
      <c r="B6" s="5" t="n">
        <v>604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91</v>
      </c>
      <c r="B7" s="5" t="n">
        <v>605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92</v>
      </c>
      <c r="B8" s="5" t="n">
        <v>606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f aca="false">$M8+$N8-$O8-$P8</f>
        <v>0</v>
      </c>
    </row>
    <row r="9" customFormat="false" ht="15" hidden="false" customHeight="false" outlineLevel="0" collapsed="false">
      <c r="A9" s="3" t="s">
        <v>93</v>
      </c>
      <c r="B9" s="5" t="n">
        <v>607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f aca="false">$M9+$N9-$O9-$P9</f>
        <v>0</v>
      </c>
    </row>
    <row r="10" customFormat="false" ht="15" hidden="false" customHeight="false" outlineLevel="0" collapsed="false">
      <c r="A10" s="3" t="s">
        <v>94</v>
      </c>
      <c r="B10" s="5" t="n">
        <v>608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  <c r="M10" s="4" t="n">
        <v>0</v>
      </c>
      <c r="N10" s="4" t="n">
        <v>0</v>
      </c>
      <c r="O10" s="4" t="n">
        <v>0</v>
      </c>
      <c r="P10" s="4" t="n">
        <v>0</v>
      </c>
      <c r="Q10" s="4" t="n">
        <f aca="false">$M10+$N10-$O10-$P10</f>
        <v>0</v>
      </c>
    </row>
    <row r="11" customFormat="false" ht="15" hidden="false" customHeight="false" outlineLevel="0" collapsed="false">
      <c r="A11" s="3" t="s">
        <v>95</v>
      </c>
      <c r="B11" s="5" t="n">
        <v>609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  <c r="M11" s="4" t="n">
        <v>0</v>
      </c>
      <c r="N11" s="4" t="n">
        <v>57058</v>
      </c>
      <c r="O11" s="4" t="n">
        <v>57058</v>
      </c>
      <c r="P11" s="4" t="n">
        <v>0</v>
      </c>
      <c r="Q11" s="4" t="n">
        <f aca="false">$M11+$N11-$O11-$P11</f>
        <v>0</v>
      </c>
    </row>
    <row r="12" customFormat="false" ht="15" hidden="false" customHeight="false" outlineLevel="0" collapsed="false">
      <c r="A12" s="3" t="s">
        <v>96</v>
      </c>
      <c r="B12" s="5" t="n">
        <v>610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f aca="false">$M12+$N12-$O12-$P12</f>
        <v>0</v>
      </c>
    </row>
    <row r="13" customFormat="false" ht="15" hidden="false" customHeight="false" outlineLevel="0" collapsed="false">
      <c r="A13" s="3" t="s">
        <v>97</v>
      </c>
      <c r="B13" s="5" t="n">
        <v>611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f aca="false">$M13+$N13-$O13-$P13</f>
        <v>0</v>
      </c>
    </row>
    <row r="14" customFormat="false" ht="15" hidden="false" customHeight="false" outlineLevel="0" collapsed="false">
      <c r="A14" s="6" t="s">
        <v>98</v>
      </c>
      <c r="B14" s="7" t="n">
        <v>612</v>
      </c>
      <c r="C14" s="8" t="n">
        <f aca="false">+1*SUMIFS($C:$C,$B:$B,"&gt;=601",$B:$B,"&lt;=611")</f>
        <v>0</v>
      </c>
      <c r="D14" s="8" t="n">
        <f aca="false">+1*SUMIFS($D:$D,$B:$B,"&gt;=601",$B:$B,"&lt;=611")</f>
        <v>0</v>
      </c>
      <c r="E14" s="8" t="n">
        <f aca="false">+1*SUMIFS($E:$E,$B:$B,"&gt;=601",$B:$B,"&lt;=611")</f>
        <v>0</v>
      </c>
      <c r="F14" s="8" t="n">
        <f aca="false">+1*SUMIFS($F:$F,$B:$B,"&gt;=601",$B:$B,"&lt;=611")</f>
        <v>0</v>
      </c>
      <c r="G14" s="8" t="n">
        <f aca="false">$C14+$D14-$E14-$F14</f>
        <v>0</v>
      </c>
      <c r="M14" s="8" t="n">
        <f aca="false">+1*SUMIFS($M:$M,$B:$B,"&gt;=601",$B:$B,"&lt;=611")</f>
        <v>0</v>
      </c>
      <c r="N14" s="8" t="n">
        <f aca="false">+1*SUMIFS($N:$N,$B:$B,"&gt;=601",$B:$B,"&lt;=611")</f>
        <v>57058</v>
      </c>
      <c r="O14" s="8" t="n">
        <f aca="false">+1*SUMIFS($O:$O,$B:$B,"&gt;=601",$B:$B,"&lt;=611")</f>
        <v>57058</v>
      </c>
      <c r="P14" s="8" t="n">
        <f aca="false">+1*SUMIFS($P:$P,$B:$B,"&gt;=601",$B:$B,"&lt;=611")</f>
        <v>0</v>
      </c>
      <c r="Q14" s="8" t="n">
        <f aca="false">$M14+$N14-$O14-$P14</f>
        <v>0</v>
      </c>
    </row>
    <row r="15" customFormat="false" ht="15" hidden="false" customHeight="false" outlineLevel="0" collapsed="false">
      <c r="A15" s="3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v>0</v>
      </c>
    </row>
    <row r="16" customFormat="false" ht="15" hidden="false" customHeight="false" outlineLevel="0" collapsed="false">
      <c r="A16" s="3" t="s">
        <v>99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v>0</v>
      </c>
    </row>
    <row r="17" customFormat="false" ht="15" hidden="false" customHeight="false" outlineLevel="0" collapsed="false">
      <c r="A17" s="3" t="s">
        <v>100</v>
      </c>
      <c r="B17" s="5" t="n">
        <v>621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$C17+$D17-$E17-$F17</f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f aca="false">$M17+$N17-$O17-$P17</f>
        <v>0</v>
      </c>
    </row>
    <row r="18" customFormat="false" ht="15" hidden="false" customHeight="false" outlineLevel="0" collapsed="false">
      <c r="A18" s="3" t="s">
        <v>101</v>
      </c>
      <c r="B18" s="5" t="n">
        <v>622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102</v>
      </c>
      <c r="B19" s="5" t="n">
        <v>623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3" t="s">
        <v>103</v>
      </c>
      <c r="B20" s="5" t="n">
        <v>624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f aca="false">$C20+$D20-$E20-$F20</f>
        <v>0</v>
      </c>
      <c r="M20" s="4" t="n">
        <v>0</v>
      </c>
      <c r="N20" s="4" t="n">
        <v>0</v>
      </c>
      <c r="O20" s="4" t="n">
        <v>0</v>
      </c>
      <c r="P20" s="4" t="n">
        <v>0</v>
      </c>
      <c r="Q20" s="4" t="n">
        <f aca="false">$M20+$N20-$O20-$P20</f>
        <v>0</v>
      </c>
    </row>
    <row r="21" customFormat="false" ht="15" hidden="false" customHeight="false" outlineLevel="0" collapsed="false">
      <c r="A21" s="3" t="s">
        <v>104</v>
      </c>
      <c r="B21" s="5" t="n">
        <v>625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$C21+$D21-$E21-$F21</f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f aca="false">$M21+$N21-$O21-$P21</f>
        <v>0</v>
      </c>
    </row>
    <row r="22" customFormat="false" ht="15" hidden="false" customHeight="false" outlineLevel="0" collapsed="false">
      <c r="A22" s="3" t="s">
        <v>105</v>
      </c>
      <c r="B22" s="5" t="n">
        <v>626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$C22+$D22-$E22-$F22</f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f aca="false">$M22+$N22-$O22-$P22</f>
        <v>0</v>
      </c>
    </row>
    <row r="23" customFormat="false" ht="15" hidden="false" customHeight="false" outlineLevel="0" collapsed="false">
      <c r="A23" s="3" t="s">
        <v>106</v>
      </c>
      <c r="B23" s="5" t="n">
        <v>627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3" t="s">
        <v>107</v>
      </c>
      <c r="B24" s="5" t="n">
        <v>628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$C24+$D24-$E24-$F24</f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4" t="n">
        <f aca="false">$M24+$N24-$O24-$P24</f>
        <v>0</v>
      </c>
    </row>
    <row r="25" customFormat="false" ht="15" hidden="false" customHeight="false" outlineLevel="0" collapsed="false">
      <c r="A25" s="3" t="s">
        <v>108</v>
      </c>
      <c r="B25" s="5" t="n">
        <v>629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$C25+$D25-$E25-$F25</f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f aca="false">$M25+$N25-$O25-$P25</f>
        <v>0</v>
      </c>
    </row>
    <row r="26" customFormat="false" ht="15" hidden="false" customHeight="false" outlineLevel="0" collapsed="false">
      <c r="A26" s="3" t="s">
        <v>109</v>
      </c>
      <c r="B26" s="5" t="n">
        <v>630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$C26+$D26-$E26-$F26</f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f aca="false">$M26+$N26-$O26-$P26</f>
        <v>0</v>
      </c>
    </row>
    <row r="27" customFormat="false" ht="15" hidden="false" customHeight="false" outlineLevel="0" collapsed="false">
      <c r="A27" s="3" t="s">
        <v>110</v>
      </c>
      <c r="B27" s="5" t="n">
        <v>631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6" t="s">
        <v>111</v>
      </c>
      <c r="B28" s="7" t="n">
        <v>632</v>
      </c>
      <c r="C28" s="8" t="n">
        <f aca="false">+1*SUMIFS($C:$C,$B:$B,"&gt;=621",$B:$B,"&lt;=631")</f>
        <v>0</v>
      </c>
      <c r="D28" s="8" t="n">
        <f aca="false">+1*SUMIFS($D:$D,$B:$B,"&gt;=621",$B:$B,"&lt;=631")</f>
        <v>0</v>
      </c>
      <c r="E28" s="8" t="n">
        <f aca="false">+1*SUMIFS($E:$E,$B:$B,"&gt;=621",$B:$B,"&lt;=631")</f>
        <v>0</v>
      </c>
      <c r="F28" s="8" t="n">
        <f aca="false">+1*SUMIFS($F:$F,$B:$B,"&gt;=621",$B:$B,"&lt;=631")</f>
        <v>0</v>
      </c>
      <c r="G28" s="8" t="n">
        <f aca="false">$C28+$D28-$E28-$F28</f>
        <v>0</v>
      </c>
      <c r="M28" s="8" t="n">
        <f aca="false">+1*SUMIFS($M:$M,$B:$B,"&gt;=621",$B:$B,"&lt;=631")</f>
        <v>0</v>
      </c>
      <c r="N28" s="8" t="n">
        <f aca="false">+1*SUMIFS($N:$N,$B:$B,"&gt;=621",$B:$B,"&lt;=631")</f>
        <v>0</v>
      </c>
      <c r="O28" s="8" t="n">
        <f aca="false">+1*SUMIFS($O:$O,$B:$B,"&gt;=621",$B:$B,"&lt;=631")</f>
        <v>0</v>
      </c>
      <c r="P28" s="8" t="n">
        <f aca="false">+1*SUMIFS($P:$P,$B:$B,"&gt;=621",$B:$B,"&lt;=631")</f>
        <v>0</v>
      </c>
      <c r="Q28" s="8" t="n">
        <f aca="false">$M28+$N28-$O28-$P28</f>
        <v>0</v>
      </c>
    </row>
    <row r="29" customFormat="false" ht="15" hidden="false" customHeight="false" outlineLevel="0" collapsed="false">
      <c r="A29" s="3"/>
      <c r="C29" s="4" t="n">
        <v>0</v>
      </c>
      <c r="D29" s="4" t="n">
        <v>0</v>
      </c>
      <c r="E29" s="4" t="n">
        <v>0</v>
      </c>
      <c r="F29" s="4" t="n">
        <v>0</v>
      </c>
      <c r="G29" s="4" t="n"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v>0</v>
      </c>
    </row>
    <row r="30" customFormat="false" ht="15" hidden="false" customHeight="false" outlineLevel="0" collapsed="false">
      <c r="A30" s="3" t="s">
        <v>34</v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v>0</v>
      </c>
      <c r="M30" s="4" t="n">
        <v>0</v>
      </c>
      <c r="N30" s="4" t="n">
        <v>0</v>
      </c>
      <c r="O30" s="4" t="n">
        <v>0</v>
      </c>
      <c r="P30" s="4" t="n">
        <v>0</v>
      </c>
      <c r="Q30" s="4" t="n">
        <v>0</v>
      </c>
    </row>
    <row r="31" customFormat="false" ht="15" hidden="false" customHeight="false" outlineLevel="0" collapsed="false">
      <c r="A31" s="9" t="s">
        <v>112</v>
      </c>
      <c r="B31" s="10" t="n">
        <v>641</v>
      </c>
      <c r="C31" s="11" t="n">
        <f aca="false">+1*SUMIFS($C:$C,$B:$B,"&gt;=601",$B:$B,"&lt;=601")-1*SUMIFS($C:$C,$B:$B,"&gt;=621",$B:$B,"&lt;=621")</f>
        <v>0</v>
      </c>
      <c r="D31" s="11" t="n">
        <f aca="false">+1*SUMIFS($D:$D,$B:$B,"&gt;=601",$B:$B,"&lt;=601")-1*SUMIFS($D:$D,$B:$B,"&gt;=621",$B:$B,"&lt;=621")</f>
        <v>0</v>
      </c>
      <c r="E31" s="11" t="n">
        <f aca="false">+1*SUMIFS($E:$E,$B:$B,"&gt;=601",$B:$B,"&lt;=601")-1*SUMIFS($E:$E,$B:$B,"&gt;=621",$B:$B,"&lt;=621")</f>
        <v>0</v>
      </c>
      <c r="F31" s="11" t="n">
        <f aca="false">+1*SUMIFS($F:$F,$B:$B,"&gt;=601",$B:$B,"&lt;=601")-1*SUMIFS($F:$F,$B:$B,"&gt;=621",$B:$B,"&lt;=621")</f>
        <v>0</v>
      </c>
      <c r="G31" s="11" t="n">
        <f aca="false">$C31+$D31-$E31-$F31</f>
        <v>0</v>
      </c>
      <c r="M31" s="11" t="n">
        <f aca="false">+1*SUMIFS($M:$M,$B:$B,"&gt;=601",$B:$B,"&lt;=601")-1*SUMIFS($M:$M,$B:$B,"&gt;=621",$B:$B,"&lt;=621")</f>
        <v>0</v>
      </c>
      <c r="N31" s="11" t="n">
        <f aca="false">+1*SUMIFS($N:$N,$B:$B,"&gt;=601",$B:$B,"&lt;=601")-1*SUMIFS($N:$N,$B:$B,"&gt;=621",$B:$B,"&lt;=621")</f>
        <v>0</v>
      </c>
      <c r="O31" s="11" t="n">
        <f aca="false">+1*SUMIFS($O:$O,$B:$B,"&gt;=601",$B:$B,"&lt;=601")-1*SUMIFS($O:$O,$B:$B,"&gt;=621",$B:$B,"&lt;=621")</f>
        <v>0</v>
      </c>
      <c r="P31" s="11" t="n">
        <f aca="false">+1*SUMIFS($P:$P,$B:$B,"&gt;=601",$B:$B,"&lt;=601")-1*SUMIFS($P:$P,$B:$B,"&gt;=621",$B:$B,"&lt;=621")</f>
        <v>0</v>
      </c>
      <c r="Q31" s="11" t="n">
        <f aca="false">$M31+$N31-$O31-$P31</f>
        <v>0</v>
      </c>
    </row>
    <row r="32" customFormat="false" ht="15" hidden="false" customHeight="false" outlineLevel="0" collapsed="false">
      <c r="A32" s="9" t="s">
        <v>113</v>
      </c>
      <c r="B32" s="10" t="n">
        <v>642</v>
      </c>
      <c r="C32" s="11" t="n">
        <f aca="false">+1*SUMIFS($C:$C,$B:$B,"&gt;=602",$B:$B,"&lt;=602")-1*SUMIFS($C:$C,$B:$B,"&gt;=622",$B:$B,"&lt;=622")</f>
        <v>0</v>
      </c>
      <c r="D32" s="11" t="n">
        <f aca="false">+1*SUMIFS($D:$D,$B:$B,"&gt;=602",$B:$B,"&lt;=602")-1*SUMIFS($D:$D,$B:$B,"&gt;=622",$B:$B,"&lt;=622")</f>
        <v>0</v>
      </c>
      <c r="E32" s="11" t="n">
        <f aca="false">+1*SUMIFS($E:$E,$B:$B,"&gt;=602",$B:$B,"&lt;=602")-1*SUMIFS($E:$E,$B:$B,"&gt;=622",$B:$B,"&lt;=622")</f>
        <v>0</v>
      </c>
      <c r="F32" s="11" t="n">
        <f aca="false">+1*SUMIFS($F:$F,$B:$B,"&gt;=602",$B:$B,"&lt;=602")-1*SUMIFS($F:$F,$B:$B,"&gt;=622",$B:$B,"&lt;=622")</f>
        <v>0</v>
      </c>
      <c r="G32" s="11" t="n">
        <f aca="false">$C32+$D32-$E32-$F32</f>
        <v>0</v>
      </c>
      <c r="M32" s="11" t="n">
        <f aca="false">+1*SUMIFS($M:$M,$B:$B,"&gt;=602",$B:$B,"&lt;=602")-1*SUMIFS($M:$M,$B:$B,"&gt;=622",$B:$B,"&lt;=622")</f>
        <v>0</v>
      </c>
      <c r="N32" s="11" t="n">
        <f aca="false">+1*SUMIFS($N:$N,$B:$B,"&gt;=602",$B:$B,"&lt;=602")-1*SUMIFS($N:$N,$B:$B,"&gt;=622",$B:$B,"&lt;=622")</f>
        <v>0</v>
      </c>
      <c r="O32" s="11" t="n">
        <f aca="false">+1*SUMIFS($O:$O,$B:$B,"&gt;=602",$B:$B,"&lt;=602")-1*SUMIFS($O:$O,$B:$B,"&gt;=622",$B:$B,"&lt;=622")</f>
        <v>0</v>
      </c>
      <c r="P32" s="11" t="n">
        <f aca="false">+1*SUMIFS($P:$P,$B:$B,"&gt;=602",$B:$B,"&lt;=602")-1*SUMIFS($P:$P,$B:$B,"&gt;=622",$B:$B,"&lt;=622")</f>
        <v>0</v>
      </c>
      <c r="Q32" s="11" t="n">
        <f aca="false">$M32+$N32-$O32-$P32</f>
        <v>0</v>
      </c>
    </row>
    <row r="33" customFormat="false" ht="15" hidden="false" customHeight="false" outlineLevel="0" collapsed="false">
      <c r="A33" s="9" t="s">
        <v>114</v>
      </c>
      <c r="B33" s="10" t="n">
        <v>643</v>
      </c>
      <c r="C33" s="11" t="n">
        <f aca="false">+1*SUMIFS($C:$C,$B:$B,"&gt;=603",$B:$B,"&lt;=603")-1*SUMIFS($C:$C,$B:$B,"&gt;=623",$B:$B,"&lt;=623")</f>
        <v>0</v>
      </c>
      <c r="D33" s="11" t="n">
        <f aca="false">+1*SUMIFS($D:$D,$B:$B,"&gt;=603",$B:$B,"&lt;=603")-1*SUMIFS($D:$D,$B:$B,"&gt;=623",$B:$B,"&lt;=623")</f>
        <v>0</v>
      </c>
      <c r="E33" s="11" t="n">
        <f aca="false">+1*SUMIFS($E:$E,$B:$B,"&gt;=603",$B:$B,"&lt;=603")-1*SUMIFS($E:$E,$B:$B,"&gt;=623",$B:$B,"&lt;=623")</f>
        <v>0</v>
      </c>
      <c r="F33" s="11" t="n">
        <f aca="false">+1*SUMIFS($F:$F,$B:$B,"&gt;=603",$B:$B,"&lt;=603")-1*SUMIFS($F:$F,$B:$B,"&gt;=623",$B:$B,"&lt;=623")</f>
        <v>0</v>
      </c>
      <c r="G33" s="11" t="n">
        <f aca="false">$C33+$D33-$E33-$F33</f>
        <v>0</v>
      </c>
      <c r="M33" s="11" t="n">
        <f aca="false">+1*SUMIFS($M:$M,$B:$B,"&gt;=603",$B:$B,"&lt;=603")-1*SUMIFS($M:$M,$B:$B,"&gt;=623",$B:$B,"&lt;=623")</f>
        <v>0</v>
      </c>
      <c r="N33" s="11" t="n">
        <f aca="false">+1*SUMIFS($N:$N,$B:$B,"&gt;=603",$B:$B,"&lt;=603")-1*SUMIFS($N:$N,$B:$B,"&gt;=623",$B:$B,"&lt;=623")</f>
        <v>0</v>
      </c>
      <c r="O33" s="11" t="n">
        <f aca="false">+1*SUMIFS($O:$O,$B:$B,"&gt;=603",$B:$B,"&lt;=603")-1*SUMIFS($O:$O,$B:$B,"&gt;=623",$B:$B,"&lt;=623")</f>
        <v>0</v>
      </c>
      <c r="P33" s="11" t="n">
        <f aca="false">+1*SUMIFS($P:$P,$B:$B,"&gt;=603",$B:$B,"&lt;=603")-1*SUMIFS($P:$P,$B:$B,"&gt;=623",$B:$B,"&lt;=623")</f>
        <v>0</v>
      </c>
      <c r="Q33" s="11" t="n">
        <f aca="false">$M33+$N33-$O33-$P33</f>
        <v>0</v>
      </c>
    </row>
    <row r="34" customFormat="false" ht="15" hidden="false" customHeight="false" outlineLevel="0" collapsed="false">
      <c r="A34" s="9" t="s">
        <v>115</v>
      </c>
      <c r="B34" s="10" t="n">
        <v>644</v>
      </c>
      <c r="C34" s="11" t="n">
        <f aca="false">+1*SUMIFS($C:$C,$B:$B,"&gt;=604",$B:$B,"&lt;=604")-1*SUMIFS($C:$C,$B:$B,"&gt;=624",$B:$B,"&lt;=624")</f>
        <v>0</v>
      </c>
      <c r="D34" s="11" t="n">
        <f aca="false">+1*SUMIFS($D:$D,$B:$B,"&gt;=604",$B:$B,"&lt;=604")-1*SUMIFS($D:$D,$B:$B,"&gt;=624",$B:$B,"&lt;=624")</f>
        <v>0</v>
      </c>
      <c r="E34" s="11" t="n">
        <f aca="false">+1*SUMIFS($E:$E,$B:$B,"&gt;=604",$B:$B,"&lt;=604")-1*SUMIFS($E:$E,$B:$B,"&gt;=624",$B:$B,"&lt;=624")</f>
        <v>0</v>
      </c>
      <c r="F34" s="11" t="n">
        <f aca="false">+1*SUMIFS($F:$F,$B:$B,"&gt;=604",$B:$B,"&lt;=604")-1*SUMIFS($F:$F,$B:$B,"&gt;=624",$B:$B,"&lt;=624")</f>
        <v>0</v>
      </c>
      <c r="G34" s="11" t="n">
        <f aca="false">$C34+$D34-$E34-$F34</f>
        <v>0</v>
      </c>
      <c r="M34" s="11" t="n">
        <f aca="false">+1*SUMIFS($M:$M,$B:$B,"&gt;=604",$B:$B,"&lt;=604")-1*SUMIFS($M:$M,$B:$B,"&gt;=624",$B:$B,"&lt;=624")</f>
        <v>0</v>
      </c>
      <c r="N34" s="11" t="n">
        <f aca="false">+1*SUMIFS($N:$N,$B:$B,"&gt;=604",$B:$B,"&lt;=604")-1*SUMIFS($N:$N,$B:$B,"&gt;=624",$B:$B,"&lt;=624")</f>
        <v>0</v>
      </c>
      <c r="O34" s="11" t="n">
        <f aca="false">+1*SUMIFS($O:$O,$B:$B,"&gt;=604",$B:$B,"&lt;=604")-1*SUMIFS($O:$O,$B:$B,"&gt;=624",$B:$B,"&lt;=624")</f>
        <v>0</v>
      </c>
      <c r="P34" s="11" t="n">
        <f aca="false">+1*SUMIFS($P:$P,$B:$B,"&gt;=604",$B:$B,"&lt;=604")-1*SUMIFS($P:$P,$B:$B,"&gt;=624",$B:$B,"&lt;=624")</f>
        <v>0</v>
      </c>
      <c r="Q34" s="11" t="n">
        <f aca="false">$M34+$N34-$O34-$P34</f>
        <v>0</v>
      </c>
    </row>
    <row r="35" customFormat="false" ht="15" hidden="false" customHeight="false" outlineLevel="0" collapsed="false">
      <c r="A35" s="9" t="s">
        <v>116</v>
      </c>
      <c r="B35" s="10" t="n">
        <v>645</v>
      </c>
      <c r="C35" s="11" t="n">
        <f aca="false">+1*SUMIFS($C:$C,$B:$B,"&gt;=605",$B:$B,"&lt;=605")-1*SUMIFS($C:$C,$B:$B,"&gt;=625",$B:$B,"&lt;=625")</f>
        <v>0</v>
      </c>
      <c r="D35" s="11" t="n">
        <f aca="false">+1*SUMIFS($D:$D,$B:$B,"&gt;=605",$B:$B,"&lt;=605")-1*SUMIFS($D:$D,$B:$B,"&gt;=625",$B:$B,"&lt;=625")</f>
        <v>0</v>
      </c>
      <c r="E35" s="11" t="n">
        <f aca="false">+1*SUMIFS($E:$E,$B:$B,"&gt;=605",$B:$B,"&lt;=605")-1*SUMIFS($E:$E,$B:$B,"&gt;=625",$B:$B,"&lt;=625")</f>
        <v>0</v>
      </c>
      <c r="F35" s="11" t="n">
        <f aca="false">+1*SUMIFS($F:$F,$B:$B,"&gt;=605",$B:$B,"&lt;=605")-1*SUMIFS($F:$F,$B:$B,"&gt;=625",$B:$B,"&lt;=625")</f>
        <v>0</v>
      </c>
      <c r="G35" s="11" t="n">
        <f aca="false">$C35+$D35-$E35-$F35</f>
        <v>0</v>
      </c>
      <c r="M35" s="11" t="n">
        <f aca="false">+1*SUMIFS($M:$M,$B:$B,"&gt;=605",$B:$B,"&lt;=605")-1*SUMIFS($M:$M,$B:$B,"&gt;=625",$B:$B,"&lt;=625")</f>
        <v>0</v>
      </c>
      <c r="N35" s="11" t="n">
        <f aca="false">+1*SUMIFS($N:$N,$B:$B,"&gt;=605",$B:$B,"&lt;=605")-1*SUMIFS($N:$N,$B:$B,"&gt;=625",$B:$B,"&lt;=625")</f>
        <v>0</v>
      </c>
      <c r="O35" s="11" t="n">
        <f aca="false">+1*SUMIFS($O:$O,$B:$B,"&gt;=605",$B:$B,"&lt;=605")-1*SUMIFS($O:$O,$B:$B,"&gt;=625",$B:$B,"&lt;=625")</f>
        <v>0</v>
      </c>
      <c r="P35" s="11" t="n">
        <f aca="false">+1*SUMIFS($P:$P,$B:$B,"&gt;=605",$B:$B,"&lt;=605")-1*SUMIFS($P:$P,$B:$B,"&gt;=625",$B:$B,"&lt;=625")</f>
        <v>0</v>
      </c>
      <c r="Q35" s="11" t="n">
        <f aca="false">$M35+$N35-$O35-$P35</f>
        <v>0</v>
      </c>
    </row>
    <row r="36" customFormat="false" ht="15" hidden="false" customHeight="false" outlineLevel="0" collapsed="false">
      <c r="A36" s="9" t="s">
        <v>117</v>
      </c>
      <c r="B36" s="10" t="n">
        <v>646</v>
      </c>
      <c r="C36" s="11" t="n">
        <f aca="false">+1*SUMIFS($C:$C,$B:$B,"&gt;=606",$B:$B,"&lt;=606")-1*SUMIFS($C:$C,$B:$B,"&gt;=626",$B:$B,"&lt;=626")</f>
        <v>0</v>
      </c>
      <c r="D36" s="11" t="n">
        <f aca="false">+1*SUMIFS($D:$D,$B:$B,"&gt;=606",$B:$B,"&lt;=606")-1*SUMIFS($D:$D,$B:$B,"&gt;=626",$B:$B,"&lt;=626")</f>
        <v>0</v>
      </c>
      <c r="E36" s="11" t="n">
        <f aca="false">+1*SUMIFS($E:$E,$B:$B,"&gt;=606",$B:$B,"&lt;=606")-1*SUMIFS($E:$E,$B:$B,"&gt;=626",$B:$B,"&lt;=626")</f>
        <v>0</v>
      </c>
      <c r="F36" s="11" t="n">
        <f aca="false">+1*SUMIFS($F:$F,$B:$B,"&gt;=606",$B:$B,"&lt;=606")-1*SUMIFS($F:$F,$B:$B,"&gt;=626",$B:$B,"&lt;=626")</f>
        <v>0</v>
      </c>
      <c r="G36" s="11" t="n">
        <f aca="false">$C36+$D36-$E36-$F36</f>
        <v>0</v>
      </c>
      <c r="M36" s="11" t="n">
        <f aca="false">+1*SUMIFS($M:$M,$B:$B,"&gt;=606",$B:$B,"&lt;=606")-1*SUMIFS($M:$M,$B:$B,"&gt;=626",$B:$B,"&lt;=626")</f>
        <v>0</v>
      </c>
      <c r="N36" s="11" t="n">
        <f aca="false">+1*SUMIFS($N:$N,$B:$B,"&gt;=606",$B:$B,"&lt;=606")-1*SUMIFS($N:$N,$B:$B,"&gt;=626",$B:$B,"&lt;=626")</f>
        <v>0</v>
      </c>
      <c r="O36" s="11" t="n">
        <f aca="false">+1*SUMIFS($O:$O,$B:$B,"&gt;=606",$B:$B,"&lt;=606")-1*SUMIFS($O:$O,$B:$B,"&gt;=626",$B:$B,"&lt;=626")</f>
        <v>0</v>
      </c>
      <c r="P36" s="11" t="n">
        <f aca="false">+1*SUMIFS($P:$P,$B:$B,"&gt;=606",$B:$B,"&lt;=606")-1*SUMIFS($P:$P,$B:$B,"&gt;=626",$B:$B,"&lt;=626")</f>
        <v>0</v>
      </c>
      <c r="Q36" s="11" t="n">
        <f aca="false">$M36+$N36-$O36-$P36</f>
        <v>0</v>
      </c>
    </row>
    <row r="37" customFormat="false" ht="15" hidden="false" customHeight="false" outlineLevel="0" collapsed="false">
      <c r="A37" s="9" t="s">
        <v>118</v>
      </c>
      <c r="B37" s="10" t="n">
        <v>647</v>
      </c>
      <c r="C37" s="11" t="n">
        <f aca="false">+1*SUMIFS($C:$C,$B:$B,"&gt;=607",$B:$B,"&lt;=607")-1*SUMIFS($C:$C,$B:$B,"&gt;=627",$B:$B,"&lt;=627")</f>
        <v>0</v>
      </c>
      <c r="D37" s="11" t="n">
        <f aca="false">+1*SUMIFS($D:$D,$B:$B,"&gt;=607",$B:$B,"&lt;=607")-1*SUMIFS($D:$D,$B:$B,"&gt;=627",$B:$B,"&lt;=627")</f>
        <v>0</v>
      </c>
      <c r="E37" s="11" t="n">
        <f aca="false">+1*SUMIFS($E:$E,$B:$B,"&gt;=607",$B:$B,"&lt;=607")-1*SUMIFS($E:$E,$B:$B,"&gt;=627",$B:$B,"&lt;=627")</f>
        <v>0</v>
      </c>
      <c r="F37" s="11" t="n">
        <f aca="false">+1*SUMIFS($F:$F,$B:$B,"&gt;=607",$B:$B,"&lt;=607")-1*SUMIFS($F:$F,$B:$B,"&gt;=627",$B:$B,"&lt;=627")</f>
        <v>0</v>
      </c>
      <c r="G37" s="11" t="n">
        <f aca="false">$C37+$D37-$E37-$F37</f>
        <v>0</v>
      </c>
      <c r="M37" s="11" t="n">
        <f aca="false">+1*SUMIFS($M:$M,$B:$B,"&gt;=607",$B:$B,"&lt;=607")-1*SUMIFS($M:$M,$B:$B,"&gt;=627",$B:$B,"&lt;=627")</f>
        <v>0</v>
      </c>
      <c r="N37" s="11" t="n">
        <f aca="false">+1*SUMIFS($N:$N,$B:$B,"&gt;=607",$B:$B,"&lt;=607")-1*SUMIFS($N:$N,$B:$B,"&gt;=627",$B:$B,"&lt;=627")</f>
        <v>0</v>
      </c>
      <c r="O37" s="11" t="n">
        <f aca="false">+1*SUMIFS($O:$O,$B:$B,"&gt;=607",$B:$B,"&lt;=607")-1*SUMIFS($O:$O,$B:$B,"&gt;=627",$B:$B,"&lt;=627")</f>
        <v>0</v>
      </c>
      <c r="P37" s="11" t="n">
        <f aca="false">+1*SUMIFS($P:$P,$B:$B,"&gt;=607",$B:$B,"&lt;=607")-1*SUMIFS($P:$P,$B:$B,"&gt;=627",$B:$B,"&lt;=627")</f>
        <v>0</v>
      </c>
      <c r="Q37" s="11" t="n">
        <f aca="false">$M37+$N37-$O37-$P37</f>
        <v>0</v>
      </c>
    </row>
    <row r="38" customFormat="false" ht="15" hidden="false" customHeight="false" outlineLevel="0" collapsed="false">
      <c r="A38" s="9" t="s">
        <v>119</v>
      </c>
      <c r="B38" s="10" t="n">
        <v>648</v>
      </c>
      <c r="C38" s="11" t="n">
        <f aca="false">+1*SUMIFS($C:$C,$B:$B,"&gt;=608",$B:$B,"&lt;=608")-1*SUMIFS($C:$C,$B:$B,"&gt;=628",$B:$B,"&lt;=628")</f>
        <v>0</v>
      </c>
      <c r="D38" s="11" t="n">
        <f aca="false">+1*SUMIFS($D:$D,$B:$B,"&gt;=608",$B:$B,"&lt;=608")-1*SUMIFS($D:$D,$B:$B,"&gt;=628",$B:$B,"&lt;=628")</f>
        <v>0</v>
      </c>
      <c r="E38" s="11" t="n">
        <f aca="false">+1*SUMIFS($E:$E,$B:$B,"&gt;=608",$B:$B,"&lt;=608")-1*SUMIFS($E:$E,$B:$B,"&gt;=628",$B:$B,"&lt;=628")</f>
        <v>0</v>
      </c>
      <c r="F38" s="11" t="n">
        <f aca="false">+1*SUMIFS($F:$F,$B:$B,"&gt;=608",$B:$B,"&lt;=608")-1*SUMIFS($F:$F,$B:$B,"&gt;=628",$B:$B,"&lt;=628")</f>
        <v>0</v>
      </c>
      <c r="G38" s="11" t="n">
        <f aca="false">$C38+$D38-$E38-$F38</f>
        <v>0</v>
      </c>
      <c r="M38" s="11" t="n">
        <f aca="false">+1*SUMIFS($M:$M,$B:$B,"&gt;=608",$B:$B,"&lt;=608")-1*SUMIFS($M:$M,$B:$B,"&gt;=628",$B:$B,"&lt;=628")</f>
        <v>0</v>
      </c>
      <c r="N38" s="11" t="n">
        <f aca="false">+1*SUMIFS($N:$N,$B:$B,"&gt;=608",$B:$B,"&lt;=608")-1*SUMIFS($N:$N,$B:$B,"&gt;=628",$B:$B,"&lt;=628")</f>
        <v>0</v>
      </c>
      <c r="O38" s="11" t="n">
        <f aca="false">+1*SUMIFS($O:$O,$B:$B,"&gt;=608",$B:$B,"&lt;=608")-1*SUMIFS($O:$O,$B:$B,"&gt;=628",$B:$B,"&lt;=628")</f>
        <v>0</v>
      </c>
      <c r="P38" s="11" t="n">
        <f aca="false">+1*SUMIFS($P:$P,$B:$B,"&gt;=608",$B:$B,"&lt;=608")-1*SUMIFS($P:$P,$B:$B,"&gt;=628",$B:$B,"&lt;=628")</f>
        <v>0</v>
      </c>
      <c r="Q38" s="11" t="n">
        <f aca="false">$M38+$N38-$O38-$P38</f>
        <v>0</v>
      </c>
    </row>
    <row r="39" customFormat="false" ht="15" hidden="false" customHeight="false" outlineLevel="0" collapsed="false">
      <c r="A39" s="9" t="s">
        <v>120</v>
      </c>
      <c r="B39" s="10" t="n">
        <v>649</v>
      </c>
      <c r="C39" s="11" t="n">
        <f aca="false">+1*SUMIFS($C:$C,$B:$B,"&gt;=609",$B:$B,"&lt;=609")-1*SUMIFS($C:$C,$B:$B,"&gt;=629",$B:$B,"&lt;=629")</f>
        <v>0</v>
      </c>
      <c r="D39" s="11" t="n">
        <f aca="false">+1*SUMIFS($D:$D,$B:$B,"&gt;=609",$B:$B,"&lt;=609")-1*SUMIFS($D:$D,$B:$B,"&gt;=629",$B:$B,"&lt;=629")</f>
        <v>0</v>
      </c>
      <c r="E39" s="11" t="n">
        <f aca="false">+1*SUMIFS($E:$E,$B:$B,"&gt;=609",$B:$B,"&lt;=609")-1*SUMIFS($E:$E,$B:$B,"&gt;=629",$B:$B,"&lt;=629")</f>
        <v>0</v>
      </c>
      <c r="F39" s="11" t="n">
        <f aca="false">+1*SUMIFS($F:$F,$B:$B,"&gt;=609",$B:$B,"&lt;=609")-1*SUMIFS($F:$F,$B:$B,"&gt;=629",$B:$B,"&lt;=629")</f>
        <v>0</v>
      </c>
      <c r="G39" s="11" t="n">
        <f aca="false">$C39+$D39-$E39-$F39</f>
        <v>0</v>
      </c>
      <c r="M39" s="11" t="n">
        <f aca="false">+1*SUMIFS($M:$M,$B:$B,"&gt;=609",$B:$B,"&lt;=609")-1*SUMIFS($M:$M,$B:$B,"&gt;=629",$B:$B,"&lt;=629")</f>
        <v>0</v>
      </c>
      <c r="N39" s="11" t="n">
        <f aca="false">+1*SUMIFS($N:$N,$B:$B,"&gt;=609",$B:$B,"&lt;=609")-1*SUMIFS($N:$N,$B:$B,"&gt;=629",$B:$B,"&lt;=629")</f>
        <v>57058</v>
      </c>
      <c r="O39" s="11" t="n">
        <f aca="false">+1*SUMIFS($O:$O,$B:$B,"&gt;=609",$B:$B,"&lt;=609")-1*SUMIFS($O:$O,$B:$B,"&gt;=629",$B:$B,"&lt;=629")</f>
        <v>57058</v>
      </c>
      <c r="P39" s="11" t="n">
        <f aca="false">+1*SUMIFS($P:$P,$B:$B,"&gt;=609",$B:$B,"&lt;=609")-1*SUMIFS($P:$P,$B:$B,"&gt;=629",$B:$B,"&lt;=629")</f>
        <v>0</v>
      </c>
      <c r="Q39" s="11" t="n">
        <f aca="false">$M39+$N39-$O39-$P39</f>
        <v>0</v>
      </c>
    </row>
    <row r="40" customFormat="false" ht="15" hidden="false" customHeight="false" outlineLevel="0" collapsed="false">
      <c r="A40" s="9" t="s">
        <v>121</v>
      </c>
      <c r="B40" s="10" t="n">
        <v>650</v>
      </c>
      <c r="C40" s="11" t="n">
        <f aca="false">+1*SUMIFS($C:$C,$B:$B,"&gt;=610",$B:$B,"&lt;=610")-1*SUMIFS($C:$C,$B:$B,"&gt;=630",$B:$B,"&lt;=630")</f>
        <v>0</v>
      </c>
      <c r="D40" s="11" t="n">
        <f aca="false">+1*SUMIFS($D:$D,$B:$B,"&gt;=610",$B:$B,"&lt;=610")-1*SUMIFS($D:$D,$B:$B,"&gt;=630",$B:$B,"&lt;=630")</f>
        <v>0</v>
      </c>
      <c r="E40" s="11" t="n">
        <f aca="false">+1*SUMIFS($E:$E,$B:$B,"&gt;=610",$B:$B,"&lt;=610")-1*SUMIFS($E:$E,$B:$B,"&gt;=630",$B:$B,"&lt;=630")</f>
        <v>0</v>
      </c>
      <c r="F40" s="11" t="n">
        <f aca="false">+1*SUMIFS($F:$F,$B:$B,"&gt;=610",$B:$B,"&lt;=610")-1*SUMIFS($F:$F,$B:$B,"&gt;=630",$B:$B,"&lt;=630")</f>
        <v>0</v>
      </c>
      <c r="G40" s="11" t="n">
        <f aca="false">$C40+$D40-$E40-$F40</f>
        <v>0</v>
      </c>
      <c r="M40" s="11" t="n">
        <f aca="false">+1*SUMIFS($M:$M,$B:$B,"&gt;=610",$B:$B,"&lt;=610")-1*SUMIFS($M:$M,$B:$B,"&gt;=630",$B:$B,"&lt;=630")</f>
        <v>0</v>
      </c>
      <c r="N40" s="11" t="n">
        <f aca="false">+1*SUMIFS($N:$N,$B:$B,"&gt;=610",$B:$B,"&lt;=610")-1*SUMIFS($N:$N,$B:$B,"&gt;=630",$B:$B,"&lt;=630")</f>
        <v>0</v>
      </c>
      <c r="O40" s="11" t="n">
        <f aca="false">+1*SUMIFS($O:$O,$B:$B,"&gt;=610",$B:$B,"&lt;=610")-1*SUMIFS($O:$O,$B:$B,"&gt;=630",$B:$B,"&lt;=630")</f>
        <v>0</v>
      </c>
      <c r="P40" s="11" t="n">
        <f aca="false">+1*SUMIFS($P:$P,$B:$B,"&gt;=610",$B:$B,"&lt;=610")-1*SUMIFS($P:$P,$B:$B,"&gt;=630",$B:$B,"&lt;=630")</f>
        <v>0</v>
      </c>
      <c r="Q40" s="11" t="n">
        <f aca="false">$M40+$N40-$O40-$P40</f>
        <v>0</v>
      </c>
    </row>
    <row r="41" customFormat="false" ht="15" hidden="false" customHeight="false" outlineLevel="0" collapsed="false">
      <c r="A41" s="9" t="s">
        <v>122</v>
      </c>
      <c r="B41" s="10" t="n">
        <v>651</v>
      </c>
      <c r="C41" s="11" t="n">
        <f aca="false">+1*SUMIFS($C:$C,$B:$B,"&gt;=611",$B:$B,"&lt;=611")-1*SUMIFS($C:$C,$B:$B,"&gt;=631",$B:$B,"&lt;=631")</f>
        <v>0</v>
      </c>
      <c r="D41" s="11" t="n">
        <f aca="false">+1*SUMIFS($D:$D,$B:$B,"&gt;=611",$B:$B,"&lt;=611")-1*SUMIFS($D:$D,$B:$B,"&gt;=631",$B:$B,"&lt;=631")</f>
        <v>0</v>
      </c>
      <c r="E41" s="11" t="n">
        <f aca="false">+1*SUMIFS($E:$E,$B:$B,"&gt;=611",$B:$B,"&lt;=611")-1*SUMIFS($E:$E,$B:$B,"&gt;=631",$B:$B,"&lt;=631")</f>
        <v>0</v>
      </c>
      <c r="F41" s="11" t="n">
        <f aca="false">+1*SUMIFS($F:$F,$B:$B,"&gt;=611",$B:$B,"&lt;=611")-1*SUMIFS($F:$F,$B:$B,"&gt;=631",$B:$B,"&lt;=631")</f>
        <v>0</v>
      </c>
      <c r="G41" s="11" t="n">
        <f aca="false">$C41+$D41-$E41-$F41</f>
        <v>0</v>
      </c>
      <c r="M41" s="11" t="n">
        <f aca="false">+1*SUMIFS($M:$M,$B:$B,"&gt;=611",$B:$B,"&lt;=611")-1*SUMIFS($M:$M,$B:$B,"&gt;=631",$B:$B,"&lt;=631")</f>
        <v>0</v>
      </c>
      <c r="N41" s="11" t="n">
        <f aca="false">+1*SUMIFS($N:$N,$B:$B,"&gt;=611",$B:$B,"&lt;=611")-1*SUMIFS($N:$N,$B:$B,"&gt;=631",$B:$B,"&lt;=631")</f>
        <v>0</v>
      </c>
      <c r="O41" s="11" t="n">
        <f aca="false">+1*SUMIFS($O:$O,$B:$B,"&gt;=611",$B:$B,"&lt;=611")-1*SUMIFS($O:$O,$B:$B,"&gt;=631",$B:$B,"&lt;=631")</f>
        <v>0</v>
      </c>
      <c r="P41" s="11" t="n">
        <f aca="false">+1*SUMIFS($P:$P,$B:$B,"&gt;=611",$B:$B,"&lt;=611")-1*SUMIFS($P:$P,$B:$B,"&gt;=631",$B:$B,"&lt;=631")</f>
        <v>0</v>
      </c>
      <c r="Q41" s="11" t="n">
        <f aca="false">$M41+$N41-$O41-$P41</f>
        <v>0</v>
      </c>
    </row>
    <row r="42" customFormat="false" ht="15" hidden="false" customHeight="false" outlineLevel="0" collapsed="false">
      <c r="A42" s="6" t="s">
        <v>123</v>
      </c>
      <c r="B42" s="7" t="n">
        <v>652</v>
      </c>
      <c r="C42" s="8" t="n">
        <f aca="false">+1*SUMIFS($C:$C,$B:$B,"&gt;=641",$B:$B,"&lt;=651")</f>
        <v>0</v>
      </c>
      <c r="D42" s="8" t="n">
        <f aca="false">+1*SUMIFS($D:$D,$B:$B,"&gt;=641",$B:$B,"&lt;=651")</f>
        <v>0</v>
      </c>
      <c r="E42" s="8" t="n">
        <f aca="false">+1*SUMIFS($E:$E,$B:$B,"&gt;=641",$B:$B,"&lt;=651")</f>
        <v>0</v>
      </c>
      <c r="F42" s="8" t="n">
        <f aca="false">+1*SUMIFS($F:$F,$B:$B,"&gt;=641",$B:$B,"&lt;=651")</f>
        <v>0</v>
      </c>
      <c r="G42" s="8" t="n">
        <f aca="false">$C42+$D42-$E42-$F42</f>
        <v>0</v>
      </c>
      <c r="M42" s="8" t="n">
        <f aca="false">+1*SUMIFS($M:$M,$B:$B,"&gt;=641",$B:$B,"&lt;=651")</f>
        <v>0</v>
      </c>
      <c r="N42" s="8" t="n">
        <f aca="false">+1*SUMIFS($N:$N,$B:$B,"&gt;=641",$B:$B,"&lt;=651")</f>
        <v>57058</v>
      </c>
      <c r="O42" s="8" t="n">
        <f aca="false">+1*SUMIFS($O:$O,$B:$B,"&gt;=641",$B:$B,"&lt;=651")</f>
        <v>57058</v>
      </c>
      <c r="P42" s="8" t="n">
        <f aca="false">+1*SUMIFS($P:$P,$B:$B,"&gt;=641",$B:$B,"&lt;=651")</f>
        <v>0</v>
      </c>
      <c r="Q42" s="8" t="n">
        <f aca="false">$M42+$N42-$O42-$P42</f>
        <v>0</v>
      </c>
    </row>
    <row r="43" customFormat="false" ht="15" hidden="false" customHeight="false" outlineLevel="0" collapsed="false">
      <c r="A43" s="3"/>
      <c r="C43" s="4" t="n">
        <v>0</v>
      </c>
      <c r="D43" s="4" t="n">
        <v>0</v>
      </c>
      <c r="E43" s="4" t="n">
        <v>0</v>
      </c>
      <c r="F43" s="4" t="n">
        <v>0</v>
      </c>
      <c r="G43" s="4" t="n">
        <v>0</v>
      </c>
      <c r="M43" s="4" t="n">
        <v>0</v>
      </c>
      <c r="N43" s="4" t="n">
        <v>0</v>
      </c>
      <c r="O43" s="4" t="n">
        <v>0</v>
      </c>
      <c r="P43" s="4" t="n">
        <v>0</v>
      </c>
      <c r="Q4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/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3" t="s">
        <v>129</v>
      </c>
      <c r="B3" s="5" t="n">
        <v>1211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130</v>
      </c>
      <c r="B4" s="5" t="n">
        <v>1212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131</v>
      </c>
      <c r="B5" s="5" t="n">
        <v>1213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132</v>
      </c>
      <c r="B6" s="5" t="n">
        <v>1214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133</v>
      </c>
      <c r="B7" s="5" t="n">
        <v>1215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134</v>
      </c>
      <c r="B8" s="5" t="n">
        <v>1216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135</v>
      </c>
      <c r="B9" s="5" t="n">
        <v>1217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9" t="s">
        <v>136</v>
      </c>
      <c r="B10" s="10" t="n">
        <v>1219</v>
      </c>
      <c r="C10" s="11" t="n">
        <f aca="false">+1*SUMIFS($C:$C,$B:$B,"&gt;=1211",$B:$B,"&lt;=1218")</f>
        <v>0</v>
      </c>
      <c r="D10" s="11" t="n">
        <f aca="false">+1*SUMIFS($D:$D,$B:$B,"&gt;=1211",$B:$B,"&lt;=1218")</f>
        <v>0</v>
      </c>
      <c r="E10" s="11" t="n">
        <f aca="false">+1*SUMIFS($E:$E,$B:$B,"&gt;=1211",$B:$B,"&lt;=1218")</f>
        <v>0</v>
      </c>
      <c r="F10" s="11" t="n">
        <f aca="false">+1*SUMIFS($F:$F,$B:$B,"&gt;=1211",$B:$B,"&lt;=1218")</f>
        <v>0</v>
      </c>
      <c r="G10" s="11" t="n">
        <f aca="false">$C10+$D10-$E10-$F10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</row>
    <row r="12" customFormat="false" ht="15" hidden="false" customHeight="false" outlineLevel="0" collapsed="false">
      <c r="A12" s="3"/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/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137</v>
      </c>
      <c r="B3" s="10" t="n">
        <v>1511</v>
      </c>
      <c r="C3" s="11" t="n">
        <f aca="false">+1*SUMIFS($C:$C,$B:$B,"&gt;=1512",$B:$B,"&lt;=1514")</f>
        <v>0</v>
      </c>
      <c r="D3" s="11" t="n">
        <f aca="false">+1*SUMIFS($D:$D,$B:$B,"&gt;=1512",$B:$B,"&lt;=1514")</f>
        <v>0</v>
      </c>
      <c r="E3" s="11" t="n">
        <f aca="false">+1*SUMIFS($E:$E,$B:$B,"&gt;=1512",$B:$B,"&lt;=1514")</f>
        <v>0</v>
      </c>
      <c r="F3" s="11" t="n">
        <f aca="false">+1*SUMIFS($F:$F,$B:$B,"&gt;=1512",$B:$B,"&lt;=1514")</f>
        <v>0</v>
      </c>
      <c r="G3" s="11" t="n">
        <f aca="false">$C3+$D3-$E3-$F3</f>
        <v>0</v>
      </c>
    </row>
    <row r="4" customFormat="false" ht="15" hidden="false" customHeight="false" outlineLevel="0" collapsed="false">
      <c r="A4" s="3" t="s">
        <v>138</v>
      </c>
      <c r="B4" s="5" t="n">
        <v>1512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139</v>
      </c>
      <c r="B5" s="5" t="n">
        <v>1513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140</v>
      </c>
      <c r="B6" s="5" t="n">
        <v>1514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141</v>
      </c>
      <c r="B7" s="5" t="n">
        <v>1515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142</v>
      </c>
      <c r="B8" s="5" t="n">
        <v>1516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143</v>
      </c>
      <c r="B9" s="5" t="n">
        <v>1517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144</v>
      </c>
      <c r="B10" s="5" t="n">
        <v>1518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145</v>
      </c>
      <c r="B11" s="5" t="n">
        <v>1519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146</v>
      </c>
      <c r="B12" s="5" t="n">
        <v>1520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3" t="s">
        <v>147</v>
      </c>
      <c r="B13" s="5" t="n">
        <v>1521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</row>
    <row r="14" customFormat="false" ht="15" hidden="false" customHeight="false" outlineLevel="0" collapsed="false">
      <c r="A14" s="3" t="s">
        <v>148</v>
      </c>
      <c r="B14" s="5" t="n">
        <v>1522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f aca="false">$C14+$D14-$E14-$F14</f>
        <v>0</v>
      </c>
    </row>
    <row r="15" customFormat="false" ht="15" hidden="false" customHeight="false" outlineLevel="0" collapsed="false">
      <c r="A15" s="3" t="s">
        <v>149</v>
      </c>
      <c r="B15" s="5" t="n">
        <v>1523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</row>
    <row r="16" customFormat="false" ht="15" hidden="false" customHeight="false" outlineLevel="0" collapsed="false">
      <c r="A16" s="6" t="s">
        <v>150</v>
      </c>
      <c r="B16" s="7" t="n">
        <v>1529</v>
      </c>
      <c r="C16" s="8" t="n">
        <f aca="false">+1*SUMIFS($C:$C,$B:$B,"&gt;=1511",$B:$B,"&lt;=1511")+1*SUMIFS($C:$C,$B:$B,"&gt;=1515",$B:$B,"&lt;=1528")</f>
        <v>0</v>
      </c>
      <c r="D16" s="8" t="n">
        <f aca="false">+1*SUMIFS($D:$D,$B:$B,"&gt;=1511",$B:$B,"&lt;=1511")+1*SUMIFS($D:$D,$B:$B,"&gt;=1515",$B:$B,"&lt;=1528")</f>
        <v>0</v>
      </c>
      <c r="E16" s="8" t="n">
        <f aca="false">+1*SUMIFS($E:$E,$B:$B,"&gt;=1511",$B:$B,"&lt;=1511")+1*SUMIFS($E:$E,$B:$B,"&gt;=1515",$B:$B,"&lt;=1528")</f>
        <v>0</v>
      </c>
      <c r="F16" s="8" t="n">
        <f aca="false">+1*SUMIFS($F:$F,$B:$B,"&gt;=1511",$B:$B,"&lt;=1511")+1*SUMIFS($F:$F,$B:$B,"&gt;=1515",$B:$B,"&lt;=1528")</f>
        <v>0</v>
      </c>
      <c r="G16" s="8" t="n">
        <f aca="false">$C16+$D16-$E16-$F16</f>
        <v>0</v>
      </c>
    </row>
    <row r="17" customFormat="false" ht="15" hidden="false" customHeight="false" outlineLevel="0" collapsed="false">
      <c r="A17" s="3"/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</row>
    <row r="18" customFormat="false" ht="15" hidden="false" customHeight="false" outlineLevel="0" collapsed="false">
      <c r="A18" s="3"/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</row>
    <row r="19" customFormat="false" ht="15" hidden="false" customHeight="false" outlineLevel="0" collapsed="false">
      <c r="A19" s="3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</row>
    <row r="20" customFormat="false" ht="15" hidden="false" customHeight="false" outlineLevel="0" collapsed="false">
      <c r="A20" s="3"/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</row>
    <row r="21" customFormat="false" ht="15" hidden="false" customHeight="false" outlineLevel="0" collapsed="false">
      <c r="A21" s="3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156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157</v>
      </c>
      <c r="B3" s="10" t="n">
        <v>1611</v>
      </c>
      <c r="C3" s="11" t="n">
        <f aca="false">+1*SUMIFS($C:$C,$B:$B,"&gt;=1612",$B:$B,"&lt;=1614")</f>
        <v>0</v>
      </c>
      <c r="D3" s="11" t="n">
        <f aca="false">+1*SUMIFS($D:$D,$B:$B,"&gt;=1612",$B:$B,"&lt;=1614")</f>
        <v>0</v>
      </c>
      <c r="E3" s="11" t="n">
        <f aca="false">+1*SUMIFS($E:$E,$B:$B,"&gt;=1612",$B:$B,"&lt;=1614")</f>
        <v>0</v>
      </c>
      <c r="F3" s="11" t="n">
        <f aca="false">+1*SUMIFS($F:$F,$B:$B,"&gt;=1612",$B:$B,"&lt;=1614")</f>
        <v>0</v>
      </c>
      <c r="G3" s="11" t="n">
        <f aca="false">$C3+$D3+$E3+$F3</f>
        <v>0</v>
      </c>
    </row>
    <row r="4" customFormat="false" ht="15" hidden="false" customHeight="false" outlineLevel="0" collapsed="false">
      <c r="A4" s="3" t="s">
        <v>158</v>
      </c>
      <c r="B4" s="5" t="n">
        <v>1612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$C4+$D4+$E4+$F4</f>
        <v>0</v>
      </c>
    </row>
    <row r="5" customFormat="false" ht="15" hidden="false" customHeight="false" outlineLevel="0" collapsed="false">
      <c r="A5" s="3" t="s">
        <v>159</v>
      </c>
      <c r="B5" s="5" t="n">
        <v>1613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$C5+$D5+$E5+$F5</f>
        <v>0</v>
      </c>
    </row>
    <row r="6" customFormat="false" ht="15" hidden="false" customHeight="false" outlineLevel="0" collapsed="false">
      <c r="A6" s="3" t="s">
        <v>160</v>
      </c>
      <c r="B6" s="5" t="n">
        <v>1614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$C6+$D6+$E6+$F6</f>
        <v>0</v>
      </c>
    </row>
    <row r="7" customFormat="false" ht="15" hidden="false" customHeight="false" outlineLevel="0" collapsed="false">
      <c r="A7" s="3" t="s">
        <v>161</v>
      </c>
      <c r="B7" s="5" t="n">
        <v>1615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$C7+$D7+$E7+$F7</f>
        <v>0</v>
      </c>
    </row>
    <row r="8" customFormat="false" ht="15" hidden="false" customHeight="false" outlineLevel="0" collapsed="false">
      <c r="A8" s="3" t="s">
        <v>162</v>
      </c>
      <c r="B8" s="5" t="n">
        <v>1616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$C8+$D8+$E8+$F8</f>
        <v>0</v>
      </c>
    </row>
    <row r="9" customFormat="false" ht="15" hidden="false" customHeight="false" outlineLevel="0" collapsed="false">
      <c r="A9" s="3" t="s">
        <v>163</v>
      </c>
      <c r="B9" s="5" t="n">
        <v>1617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$C9+$D9+$E9+$F9</f>
        <v>0</v>
      </c>
    </row>
    <row r="10" customFormat="false" ht="15" hidden="false" customHeight="false" outlineLevel="0" collapsed="false">
      <c r="A10" s="3" t="s">
        <v>164</v>
      </c>
      <c r="B10" s="5" t="n">
        <v>1618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$C10+$D10+$E10+$F10</f>
        <v>0</v>
      </c>
    </row>
    <row r="11" customFormat="false" ht="15" hidden="false" customHeight="false" outlineLevel="0" collapsed="false">
      <c r="A11" s="3" t="s">
        <v>165</v>
      </c>
      <c r="B11" s="5" t="n">
        <v>1619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$C11+$D11+$E11+$F11</f>
        <v>0</v>
      </c>
    </row>
    <row r="12" customFormat="false" ht="15" hidden="false" customHeight="false" outlineLevel="0" collapsed="false">
      <c r="A12" s="3" t="s">
        <v>166</v>
      </c>
      <c r="B12" s="5" t="n">
        <v>1620</v>
      </c>
      <c r="C12" s="4" t="n">
        <v>-374</v>
      </c>
      <c r="D12" s="4" t="n">
        <v>0</v>
      </c>
      <c r="E12" s="4" t="n">
        <v>0</v>
      </c>
      <c r="F12" s="4" t="n">
        <v>0</v>
      </c>
      <c r="G12" s="4" t="n">
        <f aca="false">$C12+$D12+$E12+$F12</f>
        <v>-374</v>
      </c>
    </row>
    <row r="13" customFormat="false" ht="15" hidden="false" customHeight="false" outlineLevel="0" collapsed="false">
      <c r="A13" s="3" t="s">
        <v>167</v>
      </c>
      <c r="B13" s="5" t="n">
        <v>1621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$C13+$D13+$E13+$F13</f>
        <v>0</v>
      </c>
    </row>
    <row r="14" customFormat="false" ht="15" hidden="false" customHeight="false" outlineLevel="0" collapsed="false">
      <c r="A14" s="6" t="s">
        <v>168</v>
      </c>
      <c r="B14" s="7" t="n">
        <v>1629</v>
      </c>
      <c r="C14" s="8" t="n">
        <f aca="false">+1*SUMIFS($C:$C,$B:$B,"&gt;=1611",$B:$B,"&lt;=1611")+1*SUMIFS($C:$C,$B:$B,"&gt;=1615",$B:$B,"&lt;=1628")</f>
        <v>-374</v>
      </c>
      <c r="D14" s="8" t="n">
        <f aca="false">+1*SUMIFS($D:$D,$B:$B,"&gt;=1611",$B:$B,"&lt;=1611")+1*SUMIFS($D:$D,$B:$B,"&gt;=1615",$B:$B,"&lt;=1628")</f>
        <v>0</v>
      </c>
      <c r="E14" s="8" t="n">
        <f aca="false">+1*SUMIFS($E:$E,$B:$B,"&gt;=1611",$B:$B,"&lt;=1611")+1*SUMIFS($E:$E,$B:$B,"&gt;=1615",$B:$B,"&lt;=1628")</f>
        <v>0</v>
      </c>
      <c r="F14" s="8" t="n">
        <f aca="false">+1*SUMIFS($F:$F,$B:$B,"&gt;=1611",$B:$B,"&lt;=1611")+1*SUMIFS($F:$F,$B:$B,"&gt;=1615",$B:$B,"&lt;=1628")</f>
        <v>0</v>
      </c>
      <c r="G14" s="8" t="n">
        <f aca="false">$C14+$D14+$E14+$F14</f>
        <v>-374</v>
      </c>
    </row>
    <row r="15" customFormat="false" ht="15" hidden="false" customHeight="false" outlineLevel="0" collapsed="false">
      <c r="A15" s="3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</row>
    <row r="16" customFormat="false" ht="15" hidden="false" customHeight="false" outlineLevel="0" collapsed="false">
      <c r="A16" s="3" t="s">
        <v>169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</row>
    <row r="17" customFormat="false" ht="15" hidden="false" customHeight="false" outlineLevel="0" collapsed="false">
      <c r="A17" s="9" t="s">
        <v>170</v>
      </c>
      <c r="B17" s="10" t="n">
        <v>1631</v>
      </c>
      <c r="C17" s="11" t="n">
        <f aca="false">+1*SUMIFS($C:$C,$B:$B,"&gt;=1632",$B:$B,"&lt;=1634")</f>
        <v>309732</v>
      </c>
      <c r="D17" s="11" t="n">
        <f aca="false">+1*SUMIFS($D:$D,$B:$B,"&gt;=1632",$B:$B,"&lt;=1634")</f>
        <v>0</v>
      </c>
      <c r="E17" s="11" t="n">
        <f aca="false">+1*SUMIFS($E:$E,$B:$B,"&gt;=1632",$B:$B,"&lt;=1634")</f>
        <v>0</v>
      </c>
      <c r="F17" s="11" t="n">
        <f aca="false">+1*SUMIFS($F:$F,$B:$B,"&gt;=1632",$B:$B,"&lt;=1634")</f>
        <v>0</v>
      </c>
      <c r="G17" s="11" t="n">
        <f aca="false">$C17+$D17+$E17+$F17</f>
        <v>309732</v>
      </c>
    </row>
    <row r="18" customFormat="false" ht="15" hidden="false" customHeight="false" outlineLevel="0" collapsed="false">
      <c r="A18" s="3" t="s">
        <v>171</v>
      </c>
      <c r="B18" s="5" t="n">
        <v>1632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$C18+$D18+$E18+$F18</f>
        <v>0</v>
      </c>
    </row>
    <row r="19" customFormat="false" ht="15" hidden="false" customHeight="false" outlineLevel="0" collapsed="false">
      <c r="A19" s="3" t="s">
        <v>172</v>
      </c>
      <c r="B19" s="5" t="n">
        <v>1633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$C19+$D19+$E19+$F19</f>
        <v>0</v>
      </c>
    </row>
    <row r="20" customFormat="false" ht="15" hidden="false" customHeight="false" outlineLevel="0" collapsed="false">
      <c r="A20" s="3" t="s">
        <v>173</v>
      </c>
      <c r="B20" s="5" t="n">
        <v>1634</v>
      </c>
      <c r="C20" s="4" t="n">
        <v>309732</v>
      </c>
      <c r="D20" s="4" t="n">
        <v>0</v>
      </c>
      <c r="E20" s="4" t="n">
        <v>0</v>
      </c>
      <c r="F20" s="4" t="n">
        <v>0</v>
      </c>
      <c r="G20" s="4" t="n">
        <f aca="false">$C20+$D20+$E20+$F20</f>
        <v>309732</v>
      </c>
    </row>
    <row r="21" customFormat="false" ht="15" hidden="false" customHeight="false" outlineLevel="0" collapsed="false">
      <c r="A21" s="3" t="s">
        <v>174</v>
      </c>
      <c r="B21" s="5" t="n">
        <v>1635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$C21+$D21+$E21+$F21</f>
        <v>0</v>
      </c>
    </row>
    <row r="22" customFormat="false" ht="15" hidden="false" customHeight="false" outlineLevel="0" collapsed="false">
      <c r="A22" s="3" t="s">
        <v>175</v>
      </c>
      <c r="B22" s="5" t="n">
        <v>1636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$C22+$D22+$E22+$F22</f>
        <v>0</v>
      </c>
    </row>
    <row r="23" customFormat="false" ht="15" hidden="false" customHeight="false" outlineLevel="0" collapsed="false">
      <c r="A23" s="3" t="s">
        <v>176</v>
      </c>
      <c r="B23" s="5" t="n">
        <v>1637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$C23+$D23+$E23+$F23</f>
        <v>0</v>
      </c>
    </row>
    <row r="24" customFormat="false" ht="15" hidden="false" customHeight="false" outlineLevel="0" collapsed="false">
      <c r="A24" s="3" t="s">
        <v>177</v>
      </c>
      <c r="B24" s="5" t="n">
        <v>1638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$C24+$D24+$E24+$F24</f>
        <v>0</v>
      </c>
    </row>
    <row r="25" customFormat="false" ht="15" hidden="false" customHeight="false" outlineLevel="0" collapsed="false">
      <c r="A25" s="3" t="s">
        <v>178</v>
      </c>
      <c r="B25" s="5" t="n">
        <v>1639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$C25+$D25+$E25+$F25</f>
        <v>0</v>
      </c>
    </row>
    <row r="26" customFormat="false" ht="15" hidden="false" customHeight="false" outlineLevel="0" collapsed="false">
      <c r="A26" s="3" t="s">
        <v>179</v>
      </c>
      <c r="B26" s="5" t="n">
        <v>1640</v>
      </c>
      <c r="C26" s="4" t="n">
        <v>238</v>
      </c>
      <c r="D26" s="4" t="n">
        <v>0</v>
      </c>
      <c r="E26" s="4" t="n">
        <v>0</v>
      </c>
      <c r="F26" s="4" t="n">
        <v>0</v>
      </c>
      <c r="G26" s="4" t="n">
        <f aca="false">$C26+$D26+$E26+$F26</f>
        <v>238</v>
      </c>
    </row>
    <row r="27" customFormat="false" ht="15" hidden="false" customHeight="false" outlineLevel="0" collapsed="false">
      <c r="A27" s="3" t="s">
        <v>180</v>
      </c>
      <c r="B27" s="5" t="n">
        <v>1641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$C27+$D27+$E27+$F27</f>
        <v>0</v>
      </c>
    </row>
    <row r="28" customFormat="false" ht="15" hidden="false" customHeight="false" outlineLevel="0" collapsed="false">
      <c r="A28" s="3" t="s">
        <v>181</v>
      </c>
      <c r="B28" s="5" t="n">
        <v>1642</v>
      </c>
      <c r="C28" s="4" t="n">
        <v>35</v>
      </c>
      <c r="D28" s="4" t="n">
        <v>0</v>
      </c>
      <c r="E28" s="4" t="n">
        <v>0</v>
      </c>
      <c r="F28" s="4" t="n">
        <v>0</v>
      </c>
      <c r="G28" s="4" t="n">
        <f aca="false">$C28+$D28+$E28+$F28</f>
        <v>35</v>
      </c>
    </row>
    <row r="29" customFormat="false" ht="15" hidden="false" customHeight="false" outlineLevel="0" collapsed="false">
      <c r="A29" s="6" t="s">
        <v>182</v>
      </c>
      <c r="B29" s="7" t="n">
        <v>1649</v>
      </c>
      <c r="C29" s="8" t="n">
        <f aca="false">+1*SUMIFS($C:$C,$B:$B,"&gt;=1631",$B:$B,"&lt;=1631")+1*SUMIFS($C:$C,$B:$B,"&gt;=1635",$B:$B,"&lt;=1648")</f>
        <v>310005</v>
      </c>
      <c r="D29" s="8" t="n">
        <f aca="false">+1*SUMIFS($D:$D,$B:$B,"&gt;=1631",$B:$B,"&lt;=1631")+1*SUMIFS($D:$D,$B:$B,"&gt;=1635",$B:$B,"&lt;=1648")</f>
        <v>0</v>
      </c>
      <c r="E29" s="8" t="n">
        <f aca="false">+1*SUMIFS($E:$E,$B:$B,"&gt;=1631",$B:$B,"&lt;=1631")+1*SUMIFS($E:$E,$B:$B,"&gt;=1635",$B:$B,"&lt;=1648")</f>
        <v>0</v>
      </c>
      <c r="F29" s="8" t="n">
        <f aca="false">+1*SUMIFS($F:$F,$B:$B,"&gt;=1631",$B:$B,"&lt;=1631")+1*SUMIFS($F:$F,$B:$B,"&gt;=1635",$B:$B,"&lt;=1648")</f>
        <v>0</v>
      </c>
      <c r="G29" s="8" t="n">
        <f aca="false">$C29+$D29+$E29+$F29</f>
        <v>310005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185</v>
      </c>
      <c r="B2" s="5" t="n">
        <v>1711</v>
      </c>
      <c r="C2" s="4" t="n">
        <v>5740</v>
      </c>
      <c r="D2" s="4" t="n">
        <v>16548</v>
      </c>
    </row>
    <row r="3" customFormat="false" ht="15" hidden="false" customHeight="false" outlineLevel="0" collapsed="false">
      <c r="A3" s="3" t="s">
        <v>186</v>
      </c>
      <c r="B3" s="5" t="n">
        <v>1712</v>
      </c>
      <c r="C3" s="4" t="n">
        <v>20632</v>
      </c>
      <c r="D3" s="4" t="n">
        <v>52847</v>
      </c>
    </row>
    <row r="4" customFormat="false" ht="15" hidden="false" customHeight="false" outlineLevel="0" collapsed="false">
      <c r="A4" s="3" t="s">
        <v>187</v>
      </c>
      <c r="B4" s="5" t="n">
        <v>1713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188</v>
      </c>
      <c r="B5" s="5" t="n">
        <v>1714</v>
      </c>
      <c r="C5" s="4" t="n">
        <v>0</v>
      </c>
      <c r="D5" s="4" t="n">
        <v>21</v>
      </c>
    </row>
    <row r="6" customFormat="false" ht="15" hidden="false" customHeight="false" outlineLevel="0" collapsed="false">
      <c r="A6" s="9" t="s">
        <v>189</v>
      </c>
      <c r="B6" s="10" t="n">
        <v>1719</v>
      </c>
      <c r="C6" s="11" t="n">
        <f aca="false">+1*SUMIFS($C:$C,$B:$B,"&gt;=1711",$B:$B,"&lt;=1718")</f>
        <v>26372</v>
      </c>
      <c r="D6" s="11" t="n">
        <f aca="false">+1*SUMIFS($D:$D,$B:$B,"&gt;=1711",$B:$B,"&lt;=1718")</f>
        <v>69416</v>
      </c>
    </row>
    <row r="7" customFormat="false" ht="15" hidden="false" customHeight="false" outlineLevel="0" collapsed="false">
      <c r="A7" s="3"/>
      <c r="C7" s="4" t="n">
        <v>0</v>
      </c>
      <c r="D7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190</v>
      </c>
      <c r="B2" s="5" t="n">
        <v>1811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</row>
    <row r="3" customFormat="false" ht="15" hidden="false" customHeight="false" outlineLevel="0" collapsed="false">
      <c r="A3" s="3" t="s">
        <v>191</v>
      </c>
      <c r="B3" s="5" t="n">
        <v>1812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192</v>
      </c>
      <c r="B4" s="5" t="n">
        <v>1813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193</v>
      </c>
      <c r="B5" s="5" t="n">
        <v>1814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194</v>
      </c>
      <c r="B6" s="5" t="n">
        <v>1815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195</v>
      </c>
      <c r="B7" s="5" t="n">
        <v>1816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196</v>
      </c>
      <c r="B8" s="5" t="n">
        <v>1817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197</v>
      </c>
      <c r="B9" s="5" t="n">
        <v>1818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198</v>
      </c>
      <c r="B10" s="5" t="n">
        <v>1819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199</v>
      </c>
      <c r="B11" s="5" t="n">
        <v>1820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200</v>
      </c>
      <c r="B12" s="5" t="n">
        <v>1821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9" t="s">
        <v>201</v>
      </c>
      <c r="B13" s="10" t="n">
        <v>1829</v>
      </c>
      <c r="C13" s="11" t="n">
        <f aca="false">+1*SUMIFS($C:$C,$B:$B,"&gt;=1811",$B:$B,"&lt;=1828")</f>
        <v>0</v>
      </c>
      <c r="D13" s="11" t="n">
        <f aca="false">+1*SUMIFS($D:$D,$B:$B,"&gt;=1811",$B:$B,"&lt;=1828")</f>
        <v>0</v>
      </c>
      <c r="E13" s="11" t="n">
        <f aca="false">+1*SUMIFS($E:$E,$B:$B,"&gt;=1811",$B:$B,"&lt;=1828")</f>
        <v>0</v>
      </c>
      <c r="F13" s="11" t="n">
        <f aca="false">+1*SUMIFS($F:$F,$B:$B,"&gt;=1811",$B:$B,"&lt;=1828")</f>
        <v>0</v>
      </c>
      <c r="G13" s="11" t="n">
        <f aca="false">$C13+$D13-$E13-$F13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202</v>
      </c>
      <c r="B2" s="5" t="n">
        <v>1911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</row>
    <row r="3" customFormat="false" ht="15" hidden="false" customHeight="false" outlineLevel="0" collapsed="false">
      <c r="A3" s="3" t="s">
        <v>203</v>
      </c>
      <c r="B3" s="5" t="n">
        <v>1912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204</v>
      </c>
      <c r="B4" s="5" t="n">
        <v>1913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205</v>
      </c>
      <c r="B5" s="5" t="n">
        <v>1914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206</v>
      </c>
      <c r="B6" s="5" t="n">
        <v>1915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205</v>
      </c>
      <c r="B7" s="5" t="n">
        <v>1916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207</v>
      </c>
      <c r="B8" s="5" t="n">
        <v>1917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208</v>
      </c>
      <c r="B9" s="5" t="n">
        <v>1918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198</v>
      </c>
      <c r="B10" s="5" t="n">
        <v>1919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209</v>
      </c>
      <c r="B11" s="5" t="n">
        <v>1920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210</v>
      </c>
      <c r="B12" s="5" t="n">
        <v>1921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9" t="s">
        <v>211</v>
      </c>
      <c r="B13" s="10" t="n">
        <v>1929</v>
      </c>
      <c r="C13" s="11" t="n">
        <f aca="false">+1*SUMIFS($C:$C,$B:$B,"&gt;=1911",$B:$B,"&lt;=1928")</f>
        <v>0</v>
      </c>
      <c r="D13" s="11" t="n">
        <f aca="false">+1*SUMIFS($D:$D,$B:$B,"&gt;=1911",$B:$B,"&lt;=1928")</f>
        <v>0</v>
      </c>
      <c r="E13" s="11" t="n">
        <f aca="false">+1*SUMIFS($E:$E,$B:$B,"&gt;=1911",$B:$B,"&lt;=1928")</f>
        <v>0</v>
      </c>
      <c r="F13" s="11" t="n">
        <f aca="false">+1*SUMIFS($F:$F,$B:$B,"&gt;=1911",$B:$B,"&lt;=1928")</f>
        <v>0</v>
      </c>
      <c r="G13" s="11" t="n">
        <f aca="false">$C13+$D13-$E13-$F13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revision>0</cp:revision>
  <dc:subject/>
  <dc:title/>
</cp:coreProperties>
</file>