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JE\TASLOV\EDITH\ROK 2022\uzávierka\"/>
    </mc:Choice>
  </mc:AlternateContent>
  <xr:revisionPtr revIDLastSave="0" documentId="13_ncr:1_{0CB94B8B-1063-43B6-ABFB-6B959DC2FB7D}" xr6:coauthVersionLast="47" xr6:coauthVersionMax="47" xr10:uidLastSave="{00000000-0000-0000-0000-000000000000}"/>
  <bookViews>
    <workbookView xWindow="3120" yWindow="2310" windowWidth="21600" windowHeight="13290" xr2:uid="{00000000-000D-0000-FFFF-FFFF00000000}"/>
  </bookViews>
  <sheets>
    <sheet name="Hárok1" sheetId="1" r:id="rId1"/>
    <sheet name="Hárok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16" i="1"/>
  <c r="F14" i="1"/>
  <c r="A14" i="1"/>
  <c r="F13" i="1"/>
  <c r="E17" i="1" l="1"/>
  <c r="C51" i="3" l="1"/>
  <c r="F17" i="1"/>
  <c r="B51" i="3" s="1"/>
  <c r="B52" i="3" l="1"/>
  <c r="B34" i="3" s="1"/>
  <c r="F19" i="1"/>
  <c r="F45" i="1"/>
  <c r="F24" i="1" l="1"/>
  <c r="C14" i="3" l="1"/>
  <c r="B22" i="3"/>
  <c r="C4" i="3"/>
  <c r="C9" i="3"/>
  <c r="C18" i="3"/>
  <c r="C21" i="3"/>
  <c r="C24" i="3"/>
  <c r="C26" i="3"/>
  <c r="C28" i="3"/>
  <c r="B29" i="3"/>
  <c r="B42" i="3" l="1"/>
  <c r="B41" i="3"/>
  <c r="B32" i="3"/>
  <c r="B38" i="3" s="1"/>
  <c r="B43" i="3" l="1"/>
  <c r="D38" i="3"/>
  <c r="D39" i="3" s="1"/>
  <c r="D32" i="3" s="1"/>
  <c r="F7" i="1"/>
  <c r="F6" i="1" l="1"/>
  <c r="F8" i="1" s="1"/>
  <c r="F29" i="1" l="1"/>
  <c r="F30" i="1"/>
  <c r="F26" i="1"/>
  <c r="F31" i="1" s="1"/>
  <c r="F32" i="1" l="1"/>
  <c r="F33" i="1" s="1"/>
  <c r="F40" i="1" l="1"/>
  <c r="F41" i="1" s="1"/>
  <c r="F42" i="1" s="1"/>
  <c r="G34" i="1"/>
  <c r="F34" i="1" s="1"/>
  <c r="F44" i="1" s="1"/>
  <c r="F46" i="1" s="1"/>
  <c r="F38" i="1" l="1"/>
  <c r="F39" i="1" s="1"/>
  <c r="F35" i="1"/>
  <c r="G35" i="1" s="1"/>
</calcChain>
</file>

<file path=xl/sharedStrings.xml><?xml version="1.0" encoding="utf-8"?>
<sst xmlns="http://schemas.openxmlformats.org/spreadsheetml/2006/main" count="54" uniqueCount="49">
  <si>
    <t>Príloha č. 1 - transformácia výsledku hospodárenia na daňový základ</t>
  </si>
  <si>
    <t>Výsledok hospodárenia pred zdanením</t>
  </si>
  <si>
    <t>Pripočitateľné položky</t>
  </si>
  <si>
    <t>Pripočitateľné položky spolu:</t>
  </si>
  <si>
    <t>Odpočítateľné položky</t>
  </si>
  <si>
    <t>Odpočítateľné položky spolu:</t>
  </si>
  <si>
    <t>Základ dane upravený o PP a OP</t>
  </si>
  <si>
    <t>Výsledok hospodárenia po zdanení</t>
  </si>
  <si>
    <t>KS: 1744 - daň</t>
  </si>
  <si>
    <t>KS: 1144 - preddavky</t>
  </si>
  <si>
    <t>Výsledok hospodárenia z hospodárskej činnosti</t>
  </si>
  <si>
    <t>Výsledok hospodárenia z finančnej činnosti</t>
  </si>
  <si>
    <t>VH z bežnej činnosti pred zdanením</t>
  </si>
  <si>
    <t>1/4</t>
  </si>
  <si>
    <t xml:space="preserve">Základ dane </t>
  </si>
  <si>
    <t>kreditné úroky na BÚ (zdanené)</t>
  </si>
  <si>
    <t>NÁKLADY</t>
  </si>
  <si>
    <t>plátca DPH</t>
  </si>
  <si>
    <t>VÝNOSY</t>
  </si>
  <si>
    <t>ZISK</t>
  </si>
  <si>
    <t>PP</t>
  </si>
  <si>
    <t>OP</t>
  </si>
  <si>
    <t>ZD</t>
  </si>
  <si>
    <t>VH z HČ</t>
  </si>
  <si>
    <t>VH z FČ</t>
  </si>
  <si>
    <t>VH z BČ</t>
  </si>
  <si>
    <t>PHM</t>
  </si>
  <si>
    <t>DAŇ</t>
  </si>
  <si>
    <t>pred zdanením</t>
  </si>
  <si>
    <t>po zdanení</t>
  </si>
  <si>
    <t>Daň 21%</t>
  </si>
  <si>
    <t>20% pohľadávok po lehote viac ako 360 dní</t>
  </si>
  <si>
    <t>pokuty a penále</t>
  </si>
  <si>
    <t>DÚ</t>
  </si>
  <si>
    <t>TAMA Slovakia, s.r.o. - Výsledok hospodárenia k 31.12.2022</t>
  </si>
  <si>
    <t>1326-792,65</t>
  </si>
  <si>
    <t>r.2022-r.2021</t>
  </si>
  <si>
    <t>platené preddavky v r. 2022:</t>
  </si>
  <si>
    <t>nedoplatok na DzP PO za r. 2022</t>
  </si>
  <si>
    <t>Daň za rok 2022 k úhrade</t>
  </si>
  <si>
    <t>daňová povinnosť za r. 2022</t>
  </si>
  <si>
    <t>Výpočet preddavkov na daň z príjmu - r.2022</t>
  </si>
  <si>
    <t>štvrťročný predd.v r. 2023</t>
  </si>
  <si>
    <t>predd.na daň z príjmov na r. 2023</t>
  </si>
  <si>
    <t>Prehľad Nákladov a Výnosov za rok 2022</t>
  </si>
  <si>
    <t>Wici 376,80</t>
  </si>
  <si>
    <t>Šebo 949,20</t>
  </si>
  <si>
    <t>1326 EUR po splatnosti</t>
  </si>
  <si>
    <t>792,65 odpočet z r.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</si>
</sst>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[$Sk-41B]"/>
    <numFmt numFmtId="165" formatCode="#,##0.00\ [$€-1]"/>
    <numFmt numFmtId="166" formatCode="#,##0.000\ [$€-1]"/>
  </numFmts>
  <fonts count="26" x14ac:knownFonts="1">
    <font>
      <sz val="10"/>
      <name val="Arial"/>
      <charset val="204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name val="Arial"/>
      <family val="2"/>
      <charset val="238"/>
    </font>
    <font>
      <sz val="12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  <charset val="238"/>
    </font>
    <font>
      <sz val="10"/>
      <color indexed="10"/>
      <name val="Arial"/>
      <family val="2"/>
    </font>
    <font>
      <sz val="12"/>
      <color rgb="FFFF000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u/>
      <sz val="12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2"/>
      <color indexed="10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color indexed="12"/>
      <name val="Arial CE"/>
      <family val="2"/>
      <charset val="238"/>
    </font>
    <font>
      <b/>
      <sz val="14"/>
      <color indexed="21"/>
      <name val="Arial CE"/>
      <family val="2"/>
      <charset val="238"/>
    </font>
    <font>
      <sz val="12"/>
      <color indexed="12"/>
      <name val="Arial CE"/>
      <family val="2"/>
      <charset val="238"/>
    </font>
    <font>
      <sz val="10"/>
      <color indexed="12"/>
      <name val="Arial CE"/>
      <family val="2"/>
      <charset val="238"/>
    </font>
    <font>
      <sz val="12"/>
      <color indexed="10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name val="Arial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3" fillId="3" borderId="0" xfId="0" applyFont="1" applyFill="1"/>
    <xf numFmtId="0" fontId="1" fillId="3" borderId="0" xfId="0" applyFont="1" applyFill="1"/>
    <xf numFmtId="0" fontId="3" fillId="4" borderId="0" xfId="0" applyFont="1" applyFill="1"/>
    <xf numFmtId="0" fontId="1" fillId="4" borderId="0" xfId="0" applyFont="1" applyFill="1"/>
    <xf numFmtId="0" fontId="5" fillId="0" borderId="0" xfId="0" applyFont="1"/>
    <xf numFmtId="0" fontId="3" fillId="5" borderId="1" xfId="0" applyFont="1" applyFill="1" applyBorder="1"/>
    <xf numFmtId="0" fontId="3" fillId="5" borderId="2" xfId="0" applyFont="1" applyFill="1" applyBorder="1"/>
    <xf numFmtId="164" fontId="6" fillId="0" borderId="0" xfId="0" applyNumberFormat="1" applyFont="1"/>
    <xf numFmtId="49" fontId="8" fillId="0" borderId="0" xfId="0" applyNumberFormat="1" applyFont="1" applyAlignment="1">
      <alignment horizontal="center"/>
    </xf>
    <xf numFmtId="0" fontId="9" fillId="0" borderId="0" xfId="0" applyFont="1"/>
    <xf numFmtId="3" fontId="1" fillId="0" borderId="0" xfId="0" applyNumberFormat="1" applyFont="1" applyAlignment="1">
      <alignment horizontal="right"/>
    </xf>
    <xf numFmtId="165" fontId="1" fillId="0" borderId="0" xfId="0" applyNumberFormat="1" applyFont="1"/>
    <xf numFmtId="165" fontId="2" fillId="2" borderId="7" xfId="0" applyNumberFormat="1" applyFont="1" applyFill="1" applyBorder="1"/>
    <xf numFmtId="165" fontId="3" fillId="3" borderId="0" xfId="0" applyNumberFormat="1" applyFont="1" applyFill="1"/>
    <xf numFmtId="165" fontId="3" fillId="4" borderId="0" xfId="0" applyNumberFormat="1" applyFont="1" applyFill="1"/>
    <xf numFmtId="165" fontId="3" fillId="6" borderId="0" xfId="0" applyNumberFormat="1" applyFont="1" applyFill="1"/>
    <xf numFmtId="165" fontId="3" fillId="5" borderId="7" xfId="0" applyNumberFormat="1" applyFont="1" applyFill="1" applyBorder="1"/>
    <xf numFmtId="165" fontId="6" fillId="0" borderId="0" xfId="0" applyNumberFormat="1" applyFont="1"/>
    <xf numFmtId="165" fontId="7" fillId="0" borderId="4" xfId="0" applyNumberFormat="1" applyFont="1" applyBorder="1"/>
    <xf numFmtId="165" fontId="6" fillId="6" borderId="4" xfId="0" applyNumberFormat="1" applyFont="1" applyFill="1" applyBorder="1"/>
    <xf numFmtId="166" fontId="10" fillId="0" borderId="0" xfId="0" applyNumberFormat="1" applyFont="1"/>
    <xf numFmtId="165" fontId="1" fillId="7" borderId="0" xfId="0" applyNumberFormat="1" applyFont="1" applyFill="1"/>
    <xf numFmtId="165" fontId="11" fillId="0" borderId="0" xfId="0" applyNumberFormat="1" applyFont="1"/>
    <xf numFmtId="0" fontId="12" fillId="0" borderId="0" xfId="0" applyFont="1"/>
    <xf numFmtId="0" fontId="2" fillId="0" borderId="0" xfId="0" applyFont="1"/>
    <xf numFmtId="0" fontId="14" fillId="0" borderId="0" xfId="0" applyFont="1"/>
    <xf numFmtId="0" fontId="15" fillId="0" borderId="3" xfId="0" applyFont="1" applyBorder="1" applyAlignment="1">
      <alignment horizontal="center"/>
    </xf>
    <xf numFmtId="165" fontId="16" fillId="0" borderId="8" xfId="0" applyNumberFormat="1" applyFont="1" applyBorder="1"/>
    <xf numFmtId="165" fontId="0" fillId="0" borderId="0" xfId="0" applyNumberFormat="1"/>
    <xf numFmtId="0" fontId="15" fillId="0" borderId="9" xfId="0" applyFont="1" applyBorder="1" applyAlignment="1">
      <alignment horizontal="center"/>
    </xf>
    <xf numFmtId="165" fontId="16" fillId="0" borderId="10" xfId="0" applyNumberFormat="1" applyFont="1" applyBorder="1"/>
    <xf numFmtId="165" fontId="0" fillId="4" borderId="0" xfId="0" applyNumberFormat="1" applyFill="1"/>
    <xf numFmtId="165" fontId="0" fillId="5" borderId="0" xfId="0" applyNumberFormat="1" applyFill="1"/>
    <xf numFmtId="0" fontId="17" fillId="0" borderId="4" xfId="0" applyFont="1" applyBorder="1"/>
    <xf numFmtId="165" fontId="17" fillId="0" borderId="5" xfId="0" applyNumberFormat="1" applyFont="1" applyBorder="1"/>
    <xf numFmtId="165" fontId="17" fillId="0" borderId="4" xfId="0" applyNumberFormat="1" applyFont="1" applyBorder="1"/>
    <xf numFmtId="4" fontId="0" fillId="0" borderId="0" xfId="0" applyNumberFormat="1"/>
    <xf numFmtId="165" fontId="18" fillId="2" borderId="0" xfId="0" applyNumberFormat="1" applyFont="1" applyFill="1"/>
    <xf numFmtId="4" fontId="18" fillId="2" borderId="0" xfId="0" applyNumberFormat="1" applyFont="1" applyFill="1"/>
    <xf numFmtId="4" fontId="18" fillId="0" borderId="0" xfId="0" applyNumberFormat="1" applyFont="1"/>
    <xf numFmtId="0" fontId="19" fillId="0" borderId="4" xfId="0" applyFont="1" applyBorder="1"/>
    <xf numFmtId="165" fontId="19" fillId="0" borderId="5" xfId="0" applyNumberFormat="1" applyFont="1" applyBorder="1"/>
    <xf numFmtId="165" fontId="19" fillId="0" borderId="4" xfId="0" applyNumberFormat="1" applyFont="1" applyBorder="1"/>
    <xf numFmtId="164" fontId="0" fillId="0" borderId="0" xfId="0" applyNumberFormat="1"/>
    <xf numFmtId="0" fontId="15" fillId="4" borderId="3" xfId="0" applyFont="1" applyFill="1" applyBorder="1"/>
    <xf numFmtId="165" fontId="15" fillId="4" borderId="8" xfId="0" applyNumberFormat="1" applyFont="1" applyFill="1" applyBorder="1"/>
    <xf numFmtId="0" fontId="15" fillId="5" borderId="6" xfId="0" applyFont="1" applyFill="1" applyBorder="1"/>
    <xf numFmtId="165" fontId="15" fillId="5" borderId="13" xfId="0" applyNumberFormat="1" applyFont="1" applyFill="1" applyBorder="1"/>
    <xf numFmtId="0" fontId="15" fillId="0" borderId="4" xfId="0" applyFont="1" applyBorder="1"/>
    <xf numFmtId="165" fontId="15" fillId="0" borderId="5" xfId="0" applyNumberFormat="1" applyFont="1" applyBorder="1"/>
    <xf numFmtId="0" fontId="0" fillId="8" borderId="0" xfId="0" applyFill="1"/>
    <xf numFmtId="164" fontId="0" fillId="8" borderId="0" xfId="0" applyNumberFormat="1" applyFill="1"/>
    <xf numFmtId="0" fontId="20" fillId="8" borderId="1" xfId="0" applyFont="1" applyFill="1" applyBorder="1"/>
    <xf numFmtId="165" fontId="20" fillId="8" borderId="7" xfId="0" applyNumberFormat="1" applyFont="1" applyFill="1" applyBorder="1"/>
    <xf numFmtId="165" fontId="0" fillId="8" borderId="0" xfId="0" applyNumberFormat="1" applyFill="1"/>
    <xf numFmtId="165" fontId="20" fillId="8" borderId="11" xfId="0" applyNumberFormat="1" applyFont="1" applyFill="1" applyBorder="1"/>
    <xf numFmtId="0" fontId="19" fillId="8" borderId="3" xfId="0" applyFont="1" applyFill="1" applyBorder="1" applyAlignment="1">
      <alignment horizontal="center"/>
    </xf>
    <xf numFmtId="165" fontId="21" fillId="8" borderId="3" xfId="0" applyNumberFormat="1" applyFont="1" applyFill="1" applyBorder="1"/>
    <xf numFmtId="165" fontId="22" fillId="8" borderId="0" xfId="0" applyNumberFormat="1" applyFont="1" applyFill="1"/>
    <xf numFmtId="0" fontId="17" fillId="8" borderId="6" xfId="0" applyFont="1" applyFill="1" applyBorder="1" applyAlignment="1">
      <alignment horizontal="center"/>
    </xf>
    <xf numFmtId="165" fontId="23" fillId="8" borderId="6" xfId="0" applyNumberFormat="1" applyFont="1" applyFill="1" applyBorder="1"/>
    <xf numFmtId="165" fontId="24" fillId="8" borderId="0" xfId="0" applyNumberFormat="1" applyFont="1" applyFill="1"/>
    <xf numFmtId="0" fontId="15" fillId="8" borderId="12" xfId="0" applyFont="1" applyFill="1" applyBorder="1" applyAlignment="1">
      <alignment horizontal="center"/>
    </xf>
    <xf numFmtId="165" fontId="16" fillId="8" borderId="5" xfId="0" applyNumberFormat="1" applyFont="1" applyFill="1" applyBorder="1"/>
    <xf numFmtId="165" fontId="16" fillId="8" borderId="4" xfId="0" applyNumberFormat="1" applyFont="1" applyFill="1" applyBorder="1"/>
    <xf numFmtId="0" fontId="9" fillId="9" borderId="0" xfId="0" applyFont="1" applyFill="1"/>
    <xf numFmtId="0" fontId="0" fillId="9" borderId="0" xfId="0" applyFill="1"/>
    <xf numFmtId="165" fontId="6" fillId="9" borderId="0" xfId="0" applyNumberFormat="1" applyFont="1" applyFill="1"/>
    <xf numFmtId="0" fontId="13" fillId="9" borderId="0" xfId="0" applyFont="1" applyFill="1"/>
    <xf numFmtId="2" fontId="1" fillId="9" borderId="0" xfId="0" applyNumberFormat="1" applyFont="1" applyFill="1"/>
    <xf numFmtId="0" fontId="1" fillId="9" borderId="0" xfId="0" applyFont="1" applyFill="1"/>
    <xf numFmtId="0" fontId="5" fillId="9" borderId="0" xfId="0" applyFont="1" applyFill="1"/>
    <xf numFmtId="165" fontId="7" fillId="9" borderId="4" xfId="0" applyNumberFormat="1" applyFont="1" applyFill="1" applyBorder="1"/>
    <xf numFmtId="165" fontId="0" fillId="9" borderId="0" xfId="0" applyNumberFormat="1" applyFill="1"/>
    <xf numFmtId="43" fontId="0" fillId="0" borderId="0" xfId="1" applyFont="1"/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9"/>
  <sheetViews>
    <sheetView tabSelected="1" workbookViewId="0">
      <selection activeCell="A33" sqref="A33:F35"/>
    </sheetView>
  </sheetViews>
  <sheetFormatPr defaultRowHeight="12.75" x14ac:dyDescent="0.2"/>
  <cols>
    <col min="1" max="1" width="9.7109375" customWidth="1"/>
    <col min="2" max="2" width="13.28515625" customWidth="1"/>
    <col min="3" max="3" width="9.5703125" bestFit="1" customWidth="1"/>
    <col min="4" max="4" width="14.28515625" customWidth="1"/>
    <col min="5" max="5" width="10.85546875" customWidth="1"/>
    <col min="6" max="6" width="17.5703125" customWidth="1"/>
    <col min="7" max="7" width="20.7109375" customWidth="1"/>
    <col min="8" max="8" width="14.85546875" customWidth="1"/>
  </cols>
  <sheetData>
    <row r="1" spans="1:7" ht="15.75" x14ac:dyDescent="0.25">
      <c r="A1" s="2" t="s">
        <v>0</v>
      </c>
      <c r="B1" s="1"/>
      <c r="C1" s="1"/>
      <c r="D1" s="1"/>
      <c r="E1" s="1"/>
      <c r="F1" s="1"/>
      <c r="G1" s="1"/>
    </row>
    <row r="2" spans="1:7" ht="15.75" x14ac:dyDescent="0.25">
      <c r="A2" s="2"/>
      <c r="B2" s="1"/>
      <c r="C2" s="1"/>
      <c r="D2" s="1"/>
      <c r="E2" s="1"/>
      <c r="F2" s="1"/>
      <c r="G2" s="1"/>
    </row>
    <row r="3" spans="1:7" ht="15" x14ac:dyDescent="0.2">
      <c r="A3" s="1" t="s">
        <v>34</v>
      </c>
      <c r="B3" s="1"/>
      <c r="C3" s="1"/>
      <c r="D3" s="1"/>
      <c r="E3" s="1"/>
      <c r="F3" s="1"/>
      <c r="G3" s="1"/>
    </row>
    <row r="4" spans="1:7" ht="15" x14ac:dyDescent="0.2">
      <c r="A4" s="1"/>
      <c r="B4" s="1"/>
      <c r="C4" s="1"/>
      <c r="D4" s="1"/>
      <c r="E4" s="1"/>
      <c r="F4" s="1"/>
      <c r="G4" s="1"/>
    </row>
    <row r="5" spans="1:7" ht="15" x14ac:dyDescent="0.2">
      <c r="A5" s="1"/>
      <c r="B5" s="1"/>
      <c r="C5" s="1"/>
      <c r="D5" s="1"/>
      <c r="E5" s="1"/>
      <c r="F5" s="1"/>
      <c r="G5" s="1"/>
    </row>
    <row r="6" spans="1:7" ht="15" x14ac:dyDescent="0.2">
      <c r="A6" s="1" t="s">
        <v>10</v>
      </c>
      <c r="B6" s="1"/>
      <c r="C6" s="1"/>
      <c r="D6" s="1"/>
      <c r="E6" s="1"/>
      <c r="F6" s="17">
        <f>Hárok3!B41</f>
        <v>108261.80000000005</v>
      </c>
      <c r="G6" s="1"/>
    </row>
    <row r="7" spans="1:7" ht="15.75" thickBot="1" x14ac:dyDescent="0.25">
      <c r="A7" s="1" t="s">
        <v>11</v>
      </c>
      <c r="B7" s="1"/>
      <c r="C7" s="1"/>
      <c r="D7" s="1"/>
      <c r="E7" s="1"/>
      <c r="F7" s="17">
        <f>Hárok3!B42</f>
        <v>-2755.6000000000004</v>
      </c>
      <c r="G7" s="1"/>
    </row>
    <row r="8" spans="1:7" ht="16.5" thickBot="1" x14ac:dyDescent="0.3">
      <c r="A8" s="4" t="s">
        <v>12</v>
      </c>
      <c r="B8" s="5"/>
      <c r="C8" s="5"/>
      <c r="D8" s="5"/>
      <c r="E8" s="5"/>
      <c r="F8" s="18">
        <f>SUM(F6:F7)</f>
        <v>105506.20000000004</v>
      </c>
      <c r="G8" s="1"/>
    </row>
    <row r="9" spans="1:7" ht="15" x14ac:dyDescent="0.2">
      <c r="A9" s="1"/>
      <c r="B9" s="1"/>
      <c r="C9" s="1"/>
      <c r="D9" s="1"/>
      <c r="E9" s="1"/>
      <c r="F9" s="17"/>
      <c r="G9" s="1"/>
    </row>
    <row r="10" spans="1:7" ht="15" x14ac:dyDescent="0.2">
      <c r="A10" s="1"/>
      <c r="B10" s="1"/>
      <c r="C10" s="1"/>
      <c r="D10" s="1"/>
      <c r="E10" s="1"/>
      <c r="F10" s="17"/>
      <c r="G10" s="1"/>
    </row>
    <row r="11" spans="1:7" ht="15.75" x14ac:dyDescent="0.25">
      <c r="A11" s="3" t="s">
        <v>2</v>
      </c>
      <c r="B11" s="1"/>
      <c r="C11" s="1"/>
      <c r="D11" s="1"/>
      <c r="E11" s="1"/>
      <c r="F11" s="17"/>
      <c r="G11" s="1"/>
    </row>
    <row r="12" spans="1:7" ht="15" x14ac:dyDescent="0.2">
      <c r="A12" s="1"/>
      <c r="B12" s="1"/>
      <c r="C12" s="1"/>
      <c r="D12" s="1"/>
      <c r="E12" s="1"/>
      <c r="F12" s="17"/>
      <c r="G12" s="1"/>
    </row>
    <row r="13" spans="1:7" ht="15" x14ac:dyDescent="0.2">
      <c r="A13">
        <v>501900</v>
      </c>
      <c r="B13" t="s">
        <v>26</v>
      </c>
      <c r="C13" s="1"/>
      <c r="D13" s="1"/>
      <c r="E13" s="1"/>
      <c r="F13" s="17">
        <f>Hárok3!B47</f>
        <v>469.06</v>
      </c>
      <c r="G13" s="1"/>
    </row>
    <row r="14" spans="1:7" ht="15" x14ac:dyDescent="0.2">
      <c r="A14">
        <f>Hárok3!A48</f>
        <v>504900</v>
      </c>
      <c r="C14" s="1"/>
      <c r="D14" s="1"/>
      <c r="E14" s="1"/>
      <c r="F14" s="17">
        <f>Hárok3!B48</f>
        <v>140</v>
      </c>
      <c r="G14" s="1"/>
    </row>
    <row r="15" spans="1:7" ht="15" x14ac:dyDescent="0.2">
      <c r="A15">
        <v>513100</v>
      </c>
      <c r="C15" s="1"/>
      <c r="D15" s="1"/>
      <c r="E15" s="1"/>
      <c r="F15" s="17">
        <f>Hárok3!B49</f>
        <v>132.5</v>
      </c>
      <c r="G15" s="1"/>
    </row>
    <row r="16" spans="1:7" ht="15" x14ac:dyDescent="0.2">
      <c r="A16">
        <v>545100</v>
      </c>
      <c r="B16" s="29" t="s">
        <v>32</v>
      </c>
      <c r="C16" s="1"/>
      <c r="D16" s="1"/>
      <c r="E16" s="1"/>
      <c r="F16" s="17">
        <f>Hárok3!B50</f>
        <v>40.799999999999997</v>
      </c>
      <c r="G16" s="1"/>
    </row>
    <row r="17" spans="1:7" ht="15" x14ac:dyDescent="0.2">
      <c r="B17" t="s">
        <v>31</v>
      </c>
      <c r="C17" s="1"/>
      <c r="D17" s="1"/>
      <c r="E17" s="29">
        <f>1326-792.65</f>
        <v>533.35</v>
      </c>
      <c r="F17" s="17">
        <f>E17*20%</f>
        <v>106.67000000000002</v>
      </c>
      <c r="G17" s="1"/>
    </row>
    <row r="18" spans="1:7" ht="15" x14ac:dyDescent="0.2">
      <c r="A18" s="1"/>
      <c r="B18" s="29" t="s">
        <v>35</v>
      </c>
      <c r="C18" s="29" t="s">
        <v>36</v>
      </c>
      <c r="D18" s="1"/>
      <c r="E18" s="1"/>
      <c r="F18" s="17"/>
      <c r="G18" s="1"/>
    </row>
    <row r="19" spans="1:7" ht="15.75" x14ac:dyDescent="0.25">
      <c r="A19" s="6" t="s">
        <v>3</v>
      </c>
      <c r="B19" s="7"/>
      <c r="C19" s="7"/>
      <c r="D19" s="7"/>
      <c r="E19" s="7"/>
      <c r="F19" s="19">
        <f>SUM(F13:F18)</f>
        <v>889.03</v>
      </c>
      <c r="G19" s="1"/>
    </row>
    <row r="20" spans="1:7" ht="15" x14ac:dyDescent="0.2">
      <c r="A20" s="1"/>
      <c r="B20" s="1"/>
      <c r="C20" s="1"/>
      <c r="D20" s="1"/>
      <c r="E20" s="1"/>
      <c r="F20" s="17"/>
      <c r="G20" s="1"/>
    </row>
    <row r="21" spans="1:7" ht="15" hidden="1" x14ac:dyDescent="0.2">
      <c r="A21" s="1"/>
      <c r="B21" s="1"/>
      <c r="C21" s="1"/>
      <c r="D21" s="1"/>
      <c r="E21" s="1"/>
      <c r="F21" s="17"/>
      <c r="G21" s="1"/>
    </row>
    <row r="22" spans="1:7" ht="15.75" hidden="1" x14ac:dyDescent="0.25">
      <c r="A22" s="3" t="s">
        <v>4</v>
      </c>
      <c r="B22" s="1"/>
      <c r="C22" s="1"/>
      <c r="D22" s="1"/>
      <c r="E22" s="1"/>
      <c r="F22" s="17"/>
      <c r="G22" s="1"/>
    </row>
    <row r="23" spans="1:7" ht="15" hidden="1" x14ac:dyDescent="0.2">
      <c r="A23" s="1"/>
      <c r="B23" s="1"/>
      <c r="C23" s="1"/>
      <c r="D23" s="1"/>
      <c r="E23" s="1"/>
      <c r="F23" s="17"/>
      <c r="G23" s="1"/>
    </row>
    <row r="24" spans="1:7" ht="15" hidden="1" x14ac:dyDescent="0.2">
      <c r="A24" s="16">
        <v>662100</v>
      </c>
      <c r="B24" s="1" t="s">
        <v>15</v>
      </c>
      <c r="C24" s="1"/>
      <c r="D24" s="1"/>
      <c r="E24" s="1"/>
      <c r="F24" s="17">
        <f>Hárok3!B35</f>
        <v>0</v>
      </c>
      <c r="G24" s="1"/>
    </row>
    <row r="25" spans="1:7" ht="15" x14ac:dyDescent="0.2">
      <c r="A25" s="1"/>
      <c r="B25" s="1"/>
      <c r="C25" s="1"/>
      <c r="D25" s="1"/>
      <c r="E25" s="1"/>
      <c r="F25" s="17"/>
      <c r="G25" s="1"/>
    </row>
    <row r="26" spans="1:7" ht="15.75" x14ac:dyDescent="0.25">
      <c r="A26" s="8" t="s">
        <v>5</v>
      </c>
      <c r="B26" s="9"/>
      <c r="C26" s="9"/>
      <c r="D26" s="9"/>
      <c r="E26" s="9"/>
      <c r="F26" s="20">
        <f>SUM(F24:F25)</f>
        <v>0</v>
      </c>
      <c r="G26" s="1"/>
    </row>
    <row r="27" spans="1:7" ht="15" x14ac:dyDescent="0.2">
      <c r="A27" s="1"/>
      <c r="B27" s="1"/>
      <c r="C27" s="1"/>
      <c r="D27" s="1"/>
      <c r="E27" s="1"/>
      <c r="F27" s="17"/>
      <c r="G27" s="1"/>
    </row>
    <row r="28" spans="1:7" ht="15" x14ac:dyDescent="0.2">
      <c r="A28" s="1"/>
      <c r="B28" s="1"/>
      <c r="C28" s="1"/>
      <c r="D28" s="1"/>
      <c r="E28" s="1"/>
      <c r="F28" s="17"/>
      <c r="G28" s="1"/>
    </row>
    <row r="29" spans="1:7" ht="15" x14ac:dyDescent="0.2">
      <c r="A29" s="1" t="s">
        <v>1</v>
      </c>
      <c r="B29" s="1"/>
      <c r="C29" s="1"/>
      <c r="D29" s="1"/>
      <c r="E29" s="1"/>
      <c r="F29" s="17">
        <f>F8</f>
        <v>105506.20000000004</v>
      </c>
      <c r="G29" s="1"/>
    </row>
    <row r="30" spans="1:7" ht="15" x14ac:dyDescent="0.2">
      <c r="A30" s="10" t="s">
        <v>2</v>
      </c>
      <c r="B30" s="1"/>
      <c r="C30" s="1"/>
      <c r="D30" s="1"/>
      <c r="E30" s="1"/>
      <c r="F30" s="17">
        <f>F19</f>
        <v>889.03</v>
      </c>
      <c r="G30" s="1"/>
    </row>
    <row r="31" spans="1:7" ht="15" x14ac:dyDescent="0.2">
      <c r="A31" s="10" t="s">
        <v>4</v>
      </c>
      <c r="B31" s="1"/>
      <c r="C31" s="1"/>
      <c r="D31" s="1"/>
      <c r="E31" s="1"/>
      <c r="F31" s="17">
        <f>F26</f>
        <v>0</v>
      </c>
      <c r="G31" s="1"/>
    </row>
    <row r="32" spans="1:7" ht="15" x14ac:dyDescent="0.2">
      <c r="A32" s="1" t="s">
        <v>6</v>
      </c>
      <c r="B32" s="1"/>
      <c r="C32" s="1"/>
      <c r="D32" s="1"/>
      <c r="E32" s="1"/>
      <c r="F32" s="17">
        <f>F29+F30-F31</f>
        <v>106395.23000000004</v>
      </c>
      <c r="G32" s="1"/>
    </row>
    <row r="33" spans="1:8" ht="15.75" x14ac:dyDescent="0.25">
      <c r="A33" s="2" t="s">
        <v>14</v>
      </c>
      <c r="B33" s="2"/>
      <c r="C33" s="2"/>
      <c r="D33" s="2"/>
      <c r="E33" s="2"/>
      <c r="F33" s="21">
        <f>F32</f>
        <v>106395.23000000004</v>
      </c>
      <c r="G33" s="1"/>
    </row>
    <row r="34" spans="1:8" ht="15.75" thickBot="1" x14ac:dyDescent="0.25">
      <c r="A34" s="1" t="s">
        <v>30</v>
      </c>
      <c r="B34" s="1"/>
      <c r="C34" s="1"/>
      <c r="D34" s="1"/>
      <c r="E34" s="1"/>
      <c r="F34" s="27">
        <f>G34</f>
        <v>22342.99830000001</v>
      </c>
      <c r="G34" s="28">
        <f>F33*21/100</f>
        <v>22342.99830000001</v>
      </c>
      <c r="H34" s="26"/>
    </row>
    <row r="35" spans="1:8" ht="16.5" thickBot="1" x14ac:dyDescent="0.3">
      <c r="A35" s="11" t="s">
        <v>7</v>
      </c>
      <c r="B35" s="12"/>
      <c r="C35" s="12"/>
      <c r="D35" s="12"/>
      <c r="E35" s="12"/>
      <c r="F35" s="22">
        <f>F8-F34</f>
        <v>83163.201700000034</v>
      </c>
      <c r="G35" s="17">
        <f>F35</f>
        <v>83163.201700000034</v>
      </c>
      <c r="H35" s="34"/>
    </row>
    <row r="36" spans="1:8" ht="15" x14ac:dyDescent="0.2">
      <c r="A36" s="1"/>
      <c r="B36" s="1"/>
      <c r="C36" s="1"/>
      <c r="D36" s="1"/>
      <c r="E36" s="1"/>
      <c r="F36" s="17"/>
      <c r="G36" s="1"/>
    </row>
    <row r="37" spans="1:8" ht="15" x14ac:dyDescent="0.2">
      <c r="A37" s="1"/>
      <c r="B37" s="1"/>
      <c r="C37" s="1"/>
      <c r="D37" s="1"/>
      <c r="E37" s="1"/>
      <c r="F37" s="17"/>
      <c r="G37" s="1"/>
    </row>
    <row r="38" spans="1:8" ht="15" x14ac:dyDescent="0.2">
      <c r="A38" s="1"/>
      <c r="B38" s="1"/>
      <c r="C38" s="29" t="s">
        <v>40</v>
      </c>
      <c r="D38" s="1"/>
      <c r="E38" s="1"/>
      <c r="F38" s="17">
        <f>F34</f>
        <v>22342.99830000001</v>
      </c>
      <c r="G38" s="1"/>
    </row>
    <row r="39" spans="1:8" ht="15.75" x14ac:dyDescent="0.25">
      <c r="A39" s="15" t="s">
        <v>8</v>
      </c>
      <c r="C39" s="30" t="s">
        <v>39</v>
      </c>
      <c r="F39" s="24">
        <f>SUM(F38:F38)</f>
        <v>22342.99830000001</v>
      </c>
    </row>
    <row r="40" spans="1:8" ht="15.75" x14ac:dyDescent="0.25">
      <c r="A40" s="15" t="s">
        <v>41</v>
      </c>
      <c r="C40" s="30"/>
      <c r="F40" s="24">
        <f>F33*21%</f>
        <v>22342.998300000007</v>
      </c>
    </row>
    <row r="41" spans="1:8" ht="15" x14ac:dyDescent="0.2">
      <c r="B41" s="14" t="s">
        <v>13</v>
      </c>
      <c r="C41" s="29" t="s">
        <v>43</v>
      </c>
      <c r="F41" s="25">
        <f>F40/4</f>
        <v>5585.7495750000016</v>
      </c>
      <c r="G41" s="14"/>
    </row>
    <row r="42" spans="1:8" ht="15.75" x14ac:dyDescent="0.25">
      <c r="A42" s="15" t="s">
        <v>9</v>
      </c>
      <c r="C42" s="30" t="s">
        <v>42</v>
      </c>
      <c r="F42" s="20">
        <f>F41</f>
        <v>5585.7495750000016</v>
      </c>
    </row>
    <row r="43" spans="1:8" ht="15" x14ac:dyDescent="0.2">
      <c r="F43" s="23"/>
    </row>
    <row r="44" spans="1:8" ht="15" x14ac:dyDescent="0.2">
      <c r="A44" s="71"/>
      <c r="B44" s="72"/>
      <c r="C44" s="72"/>
      <c r="D44" s="72"/>
      <c r="E44" s="72"/>
      <c r="F44" s="73">
        <f>F34</f>
        <v>22342.99830000001</v>
      </c>
    </row>
    <row r="45" spans="1:8" ht="15" x14ac:dyDescent="0.2">
      <c r="A45" s="74" t="s">
        <v>37</v>
      </c>
      <c r="B45" s="72"/>
      <c r="C45" s="75"/>
      <c r="D45" s="79">
        <v>2208.69</v>
      </c>
      <c r="E45" s="72"/>
      <c r="F45" s="73">
        <f>4*D45</f>
        <v>8834.76</v>
      </c>
    </row>
    <row r="46" spans="1:8" ht="15.75" x14ac:dyDescent="0.25">
      <c r="A46" s="72"/>
      <c r="B46" s="76" t="s">
        <v>38</v>
      </c>
      <c r="C46" s="77"/>
      <c r="D46" s="72"/>
      <c r="E46" s="72"/>
      <c r="F46" s="78">
        <f>F44-F45</f>
        <v>13508.23830000001</v>
      </c>
    </row>
    <row r="47" spans="1:8" ht="15" x14ac:dyDescent="0.2">
      <c r="F47" s="13"/>
    </row>
    <row r="48" spans="1:8" ht="15" x14ac:dyDescent="0.2">
      <c r="F48" s="13"/>
    </row>
    <row r="49" spans="6:6" ht="15" x14ac:dyDescent="0.2">
      <c r="F49" s="13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4"/>
  <sheetViews>
    <sheetView topLeftCell="A40" workbookViewId="0">
      <selection activeCell="E44" sqref="E44"/>
    </sheetView>
  </sheetViews>
  <sheetFormatPr defaultRowHeight="12.75" x14ac:dyDescent="0.2"/>
  <cols>
    <col min="1" max="1" width="38" customWidth="1"/>
    <col min="2" max="2" width="22.140625" bestFit="1" customWidth="1"/>
    <col min="3" max="3" width="17.5703125" customWidth="1"/>
    <col min="4" max="4" width="23.140625" customWidth="1"/>
    <col min="5" max="5" width="11.7109375" customWidth="1"/>
    <col min="7" max="7" width="11.7109375" bestFit="1" customWidth="1"/>
    <col min="8" max="8" width="13" customWidth="1"/>
    <col min="9" max="9" width="11.7109375" bestFit="1" customWidth="1"/>
  </cols>
  <sheetData>
    <row r="1" spans="1:4" ht="15.75" x14ac:dyDescent="0.25">
      <c r="A1" s="31" t="s">
        <v>44</v>
      </c>
    </row>
    <row r="3" spans="1:4" ht="15.75" x14ac:dyDescent="0.25">
      <c r="A3" s="32">
        <v>501</v>
      </c>
      <c r="B3" s="33">
        <v>6663.24</v>
      </c>
      <c r="C3" s="34"/>
      <c r="D3" s="34"/>
    </row>
    <row r="4" spans="1:4" ht="15.75" x14ac:dyDescent="0.25">
      <c r="A4" s="35">
        <v>502</v>
      </c>
      <c r="B4" s="36">
        <v>1412.21</v>
      </c>
      <c r="C4" s="34">
        <f>B3+B4</f>
        <v>8075.45</v>
      </c>
    </row>
    <row r="5" spans="1:4" ht="15.75" x14ac:dyDescent="0.25">
      <c r="A5" s="35">
        <v>504</v>
      </c>
      <c r="B5" s="36">
        <v>175968.63</v>
      </c>
      <c r="C5" s="34"/>
      <c r="D5" s="34"/>
    </row>
    <row r="6" spans="1:4" ht="15.75" x14ac:dyDescent="0.25">
      <c r="A6" s="35">
        <v>511</v>
      </c>
      <c r="B6" s="36">
        <v>2183.87</v>
      </c>
      <c r="C6" s="34"/>
    </row>
    <row r="7" spans="1:4" ht="15.75" x14ac:dyDescent="0.25">
      <c r="A7" s="35">
        <v>512</v>
      </c>
      <c r="B7" s="36">
        <v>1738.73</v>
      </c>
      <c r="C7" s="34"/>
    </row>
    <row r="8" spans="1:4" ht="15.75" x14ac:dyDescent="0.25">
      <c r="A8" s="35">
        <v>513</v>
      </c>
      <c r="B8" s="36">
        <v>132.5</v>
      </c>
      <c r="C8" s="34"/>
    </row>
    <row r="9" spans="1:4" ht="15.75" x14ac:dyDescent="0.25">
      <c r="A9" s="35">
        <v>518</v>
      </c>
      <c r="B9" s="36">
        <v>12902.9</v>
      </c>
      <c r="C9" s="34">
        <f>B6+B7+B8+B9</f>
        <v>16958</v>
      </c>
    </row>
    <row r="10" spans="1:4" ht="15.75" x14ac:dyDescent="0.25">
      <c r="A10" s="35">
        <v>521</v>
      </c>
      <c r="B10" s="36">
        <v>37970.74</v>
      </c>
      <c r="C10" s="34"/>
    </row>
    <row r="11" spans="1:4" ht="15.75" x14ac:dyDescent="0.25">
      <c r="A11" s="35">
        <v>524</v>
      </c>
      <c r="B11" s="36">
        <v>13364.96</v>
      </c>
      <c r="C11" s="34"/>
    </row>
    <row r="12" spans="1:4" ht="15.75" x14ac:dyDescent="0.25">
      <c r="A12" s="35">
        <v>527</v>
      </c>
      <c r="B12" s="36">
        <v>755</v>
      </c>
      <c r="C12" s="34"/>
    </row>
    <row r="13" spans="1:4" ht="15.75" x14ac:dyDescent="0.25">
      <c r="A13" s="35">
        <v>531</v>
      </c>
      <c r="B13" s="36">
        <v>373.16</v>
      </c>
      <c r="C13" s="34"/>
    </row>
    <row r="14" spans="1:4" ht="15.75" x14ac:dyDescent="0.25">
      <c r="A14" s="35">
        <v>538</v>
      </c>
      <c r="B14" s="36">
        <v>278.33</v>
      </c>
      <c r="C14" s="34">
        <f>B13+B14</f>
        <v>651.49</v>
      </c>
    </row>
    <row r="15" spans="1:4" ht="15.75" x14ac:dyDescent="0.25">
      <c r="A15" s="35">
        <v>545</v>
      </c>
      <c r="B15" s="36">
        <v>40.799999999999997</v>
      </c>
      <c r="C15" s="34"/>
    </row>
    <row r="16" spans="1:4" ht="15.75" x14ac:dyDescent="0.25">
      <c r="A16" s="35">
        <v>546</v>
      </c>
      <c r="B16" s="36">
        <v>0</v>
      </c>
      <c r="C16" s="34"/>
    </row>
    <row r="17" spans="1:9" ht="15.75" x14ac:dyDescent="0.25">
      <c r="A17" s="35">
        <v>548</v>
      </c>
      <c r="B17" s="36">
        <v>902.87</v>
      </c>
      <c r="C17" s="34"/>
    </row>
    <row r="18" spans="1:9" ht="15.75" x14ac:dyDescent="0.25">
      <c r="A18" s="35">
        <v>551</v>
      </c>
      <c r="B18" s="36">
        <v>1385.98</v>
      </c>
      <c r="C18" s="37">
        <f>SUM(B3:B18)</f>
        <v>256073.91999999998</v>
      </c>
    </row>
    <row r="19" spans="1:9" ht="15.75" x14ac:dyDescent="0.25">
      <c r="A19" s="35">
        <v>562</v>
      </c>
      <c r="B19" s="36">
        <v>0</v>
      </c>
      <c r="C19" s="34"/>
    </row>
    <row r="20" spans="1:9" ht="15.75" x14ac:dyDescent="0.25">
      <c r="A20" s="35">
        <v>563</v>
      </c>
      <c r="B20" s="36">
        <v>2346.3000000000002</v>
      </c>
      <c r="C20" s="34"/>
    </row>
    <row r="21" spans="1:9" ht="15.75" x14ac:dyDescent="0.25">
      <c r="A21" s="35">
        <v>568</v>
      </c>
      <c r="B21" s="36">
        <v>409.3</v>
      </c>
      <c r="C21" s="38">
        <f>SUM(B19:B21)</f>
        <v>2755.6000000000004</v>
      </c>
    </row>
    <row r="22" spans="1:9" ht="15.75" x14ac:dyDescent="0.25">
      <c r="A22" s="39" t="s">
        <v>16</v>
      </c>
      <c r="B22" s="40">
        <f>SUM(B3:B21)</f>
        <v>258829.51999999996</v>
      </c>
      <c r="C22" s="34"/>
      <c r="D22" s="41"/>
    </row>
    <row r="23" spans="1:9" ht="15.75" x14ac:dyDescent="0.25">
      <c r="A23" s="35">
        <v>602</v>
      </c>
      <c r="B23" s="36">
        <v>94156.25</v>
      </c>
      <c r="C23" s="34"/>
      <c r="G23" s="42"/>
      <c r="H23" s="42"/>
    </row>
    <row r="24" spans="1:9" ht="15.75" x14ac:dyDescent="0.25">
      <c r="A24" s="35">
        <v>604</v>
      </c>
      <c r="B24" s="36">
        <v>268076.32</v>
      </c>
      <c r="C24" s="43">
        <f>SUM(B23:B24)</f>
        <v>362232.57</v>
      </c>
      <c r="D24" s="44" t="s">
        <v>17</v>
      </c>
      <c r="E24" s="45"/>
      <c r="G24" s="42"/>
      <c r="H24" s="42"/>
      <c r="I24" s="42"/>
    </row>
    <row r="25" spans="1:9" ht="15.75" x14ac:dyDescent="0.25">
      <c r="A25" s="35">
        <v>641</v>
      </c>
      <c r="B25" s="36">
        <v>583.33000000000004</v>
      </c>
      <c r="C25" s="43"/>
      <c r="D25" s="44"/>
      <c r="E25" s="45"/>
      <c r="G25" s="42"/>
      <c r="H25" s="42"/>
      <c r="I25" s="42"/>
    </row>
    <row r="26" spans="1:9" ht="15.75" x14ac:dyDescent="0.25">
      <c r="A26" s="35">
        <v>648</v>
      </c>
      <c r="B26" s="36">
        <v>1519.82</v>
      </c>
      <c r="C26" s="37">
        <f>SUM(B23:B26)</f>
        <v>364335.72000000003</v>
      </c>
      <c r="G26" s="42"/>
      <c r="H26" s="42"/>
      <c r="I26" s="42"/>
    </row>
    <row r="27" spans="1:9" ht="15.75" x14ac:dyDescent="0.25">
      <c r="A27" s="35">
        <v>662</v>
      </c>
      <c r="B27" s="36">
        <v>0</v>
      </c>
      <c r="C27" s="34"/>
      <c r="G27" s="42"/>
      <c r="H27" s="42"/>
      <c r="I27" s="42"/>
    </row>
    <row r="28" spans="1:9" ht="15.75" x14ac:dyDescent="0.25">
      <c r="A28" s="35">
        <v>663</v>
      </c>
      <c r="B28" s="36">
        <v>0</v>
      </c>
      <c r="C28" s="38">
        <f>SUM(B27:B28)</f>
        <v>0</v>
      </c>
      <c r="G28" s="42"/>
      <c r="H28" s="42"/>
      <c r="I28" s="42"/>
    </row>
    <row r="29" spans="1:9" ht="15.75" x14ac:dyDescent="0.25">
      <c r="A29" s="46" t="s">
        <v>18</v>
      </c>
      <c r="B29" s="47">
        <f>SUM(B23:B28)</f>
        <v>364335.72000000003</v>
      </c>
      <c r="C29" s="34"/>
      <c r="D29" s="48"/>
      <c r="G29" s="42"/>
      <c r="H29" s="42"/>
      <c r="I29" s="42"/>
    </row>
    <row r="30" spans="1:9" x14ac:dyDescent="0.2">
      <c r="B30" s="49"/>
      <c r="C30" s="49"/>
      <c r="G30" s="42"/>
      <c r="H30" s="42"/>
      <c r="I30" s="42"/>
    </row>
    <row r="31" spans="1:9" ht="13.5" thickBot="1" x14ac:dyDescent="0.25">
      <c r="A31" s="56"/>
      <c r="B31" s="57" t="s">
        <v>28</v>
      </c>
      <c r="C31" s="57"/>
      <c r="D31" s="56" t="s">
        <v>29</v>
      </c>
      <c r="G31" s="42"/>
    </row>
    <row r="32" spans="1:9" ht="18.75" thickBot="1" x14ac:dyDescent="0.3">
      <c r="A32" s="58" t="s">
        <v>19</v>
      </c>
      <c r="B32" s="59">
        <f>B29-B22</f>
        <v>105506.20000000007</v>
      </c>
      <c r="C32" s="60"/>
      <c r="D32" s="61">
        <f>B32-D39</f>
        <v>83163.201700000063</v>
      </c>
      <c r="E32" s="34"/>
      <c r="G32" s="42"/>
    </row>
    <row r="33" spans="1:7" x14ac:dyDescent="0.2">
      <c r="A33" s="56"/>
      <c r="B33" s="60"/>
      <c r="C33" s="60"/>
      <c r="D33" s="60"/>
      <c r="G33" s="42"/>
    </row>
    <row r="34" spans="1:7" ht="15.75" x14ac:dyDescent="0.25">
      <c r="A34" s="62" t="s">
        <v>20</v>
      </c>
      <c r="B34" s="63">
        <f>B52</f>
        <v>889.03</v>
      </c>
      <c r="C34" s="64"/>
      <c r="D34" s="63"/>
    </row>
    <row r="35" spans="1:7" ht="15.75" x14ac:dyDescent="0.25">
      <c r="A35" s="65" t="s">
        <v>21</v>
      </c>
      <c r="B35" s="66">
        <v>0</v>
      </c>
      <c r="C35" s="67"/>
      <c r="D35" s="66"/>
    </row>
    <row r="36" spans="1:7" x14ac:dyDescent="0.2">
      <c r="A36" s="56"/>
      <c r="B36" s="60"/>
      <c r="C36" s="60"/>
      <c r="D36" s="60"/>
    </row>
    <row r="37" spans="1:7" x14ac:dyDescent="0.2">
      <c r="A37" s="56"/>
      <c r="B37" s="60"/>
      <c r="C37" s="60"/>
      <c r="D37" s="60" t="s">
        <v>27</v>
      </c>
    </row>
    <row r="38" spans="1:7" ht="15.75" x14ac:dyDescent="0.25">
      <c r="A38" s="68" t="s">
        <v>22</v>
      </c>
      <c r="B38" s="69">
        <f>B32+B34-B35</f>
        <v>106395.23000000007</v>
      </c>
      <c r="C38" s="60"/>
      <c r="D38" s="70">
        <f>B38*0.21</f>
        <v>22342.998300000014</v>
      </c>
    </row>
    <row r="39" spans="1:7" x14ac:dyDescent="0.2">
      <c r="A39" s="56"/>
      <c r="B39" s="60"/>
      <c r="C39" s="60"/>
      <c r="D39" s="60">
        <f>D38</f>
        <v>22342.998300000014</v>
      </c>
    </row>
    <row r="40" spans="1:7" x14ac:dyDescent="0.2">
      <c r="B40" s="34"/>
      <c r="C40" s="34"/>
      <c r="D40" s="34"/>
    </row>
    <row r="41" spans="1:7" ht="15.75" x14ac:dyDescent="0.25">
      <c r="A41" s="50" t="s">
        <v>23</v>
      </c>
      <c r="B41" s="51">
        <f>C26-C18</f>
        <v>108261.80000000005</v>
      </c>
      <c r="C41" s="34"/>
      <c r="D41" s="34"/>
    </row>
    <row r="42" spans="1:7" ht="15.75" x14ac:dyDescent="0.25">
      <c r="A42" s="52" t="s">
        <v>24</v>
      </c>
      <c r="B42" s="53">
        <f>C28-C21</f>
        <v>-2755.6000000000004</v>
      </c>
      <c r="C42" s="34"/>
      <c r="D42" s="34"/>
    </row>
    <row r="43" spans="1:7" ht="15.75" x14ac:dyDescent="0.25">
      <c r="A43" s="54" t="s">
        <v>25</v>
      </c>
      <c r="B43" s="55">
        <f>SUM(B41:B42)</f>
        <v>105506.20000000004</v>
      </c>
      <c r="C43" s="34"/>
      <c r="D43" s="34"/>
    </row>
    <row r="46" spans="1:7" x14ac:dyDescent="0.2">
      <c r="A46" t="s">
        <v>20</v>
      </c>
    </row>
    <row r="47" spans="1:7" x14ac:dyDescent="0.2">
      <c r="A47">
        <v>501900</v>
      </c>
      <c r="B47" s="80">
        <v>469.06</v>
      </c>
      <c r="C47" t="s">
        <v>26</v>
      </c>
    </row>
    <row r="48" spans="1:7" x14ac:dyDescent="0.2">
      <c r="A48">
        <v>504900</v>
      </c>
      <c r="B48" s="80">
        <v>140</v>
      </c>
    </row>
    <row r="49" spans="1:4" x14ac:dyDescent="0.2">
      <c r="A49">
        <v>513100</v>
      </c>
      <c r="B49" s="80">
        <v>132.5</v>
      </c>
    </row>
    <row r="50" spans="1:4" x14ac:dyDescent="0.2">
      <c r="A50">
        <v>545100</v>
      </c>
      <c r="B50" s="80">
        <v>40.799999999999997</v>
      </c>
      <c r="C50" s="29" t="s">
        <v>33</v>
      </c>
    </row>
    <row r="51" spans="1:4" x14ac:dyDescent="0.2">
      <c r="A51" t="s">
        <v>31</v>
      </c>
      <c r="B51" s="80">
        <f>Hárok1!F17</f>
        <v>106.67000000000002</v>
      </c>
      <c r="C51" s="29" t="str">
        <f>Hárok1!B18</f>
        <v>1326-792,65</v>
      </c>
      <c r="D51" s="29" t="s">
        <v>45</v>
      </c>
    </row>
    <row r="52" spans="1:4" x14ac:dyDescent="0.2">
      <c r="B52" s="80">
        <f>SUM(B47:B51)</f>
        <v>889.03</v>
      </c>
      <c r="D52" s="29" t="s">
        <v>46</v>
      </c>
    </row>
    <row r="53" spans="1:4" x14ac:dyDescent="0.2">
      <c r="D53" s="29" t="s">
        <v>47</v>
      </c>
    </row>
    <row r="54" spans="1:4" x14ac:dyDescent="0.2">
      <c r="D54" s="29" t="s">
        <v>48</v>
      </c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Križáková</dc:creator>
  <cp:lastModifiedBy>Ciganikova, Jarmila</cp:lastModifiedBy>
  <cp:lastPrinted>2023-02-18T08:37:03Z</cp:lastPrinted>
  <dcterms:created xsi:type="dcterms:W3CDTF">2005-03-19T13:40:19Z</dcterms:created>
  <dcterms:modified xsi:type="dcterms:W3CDTF">2023-02-19T14:30:12Z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006a9c5-d130-408c-bc8e-3b5ecdb17aa0_Enabled">
    <vt:lpwstr>true</vt:lpwstr>
  </property>
  <property fmtid="{D5CDD505-2E9C-101B-9397-08002B2CF9AE}" pid="3" name="MSIP_Label_6006a9c5-d130-408c-bc8e-3b5ecdb17aa0_SetDate">
    <vt:lpwstr>2022-02-19T13:46:49Z</vt:lpwstr>
  </property>
  <property fmtid="{D5CDD505-2E9C-101B-9397-08002B2CF9AE}" pid="4" name="MSIP_Label_6006a9c5-d130-408c-bc8e-3b5ecdb17aa0_Method">
    <vt:lpwstr>Standard</vt:lpwstr>
  </property>
  <property fmtid="{D5CDD505-2E9C-101B-9397-08002B2CF9AE}" pid="5" name="MSIP_Label_6006a9c5-d130-408c-bc8e-3b5ecdb17aa0_Name">
    <vt:lpwstr>Recipients Have Full Control​</vt:lpwstr>
  </property>
  <property fmtid="{D5CDD505-2E9C-101B-9397-08002B2CF9AE}" pid="6" name="MSIP_Label_6006a9c5-d130-408c-bc8e-3b5ecdb17aa0_SiteId">
    <vt:lpwstr>8d4b558f-7b2e-40ba-ad1f-e04d79e6265a</vt:lpwstr>
  </property>
  <property fmtid="{D5CDD505-2E9C-101B-9397-08002B2CF9AE}" pid="7" name="MSIP_Label_6006a9c5-d130-408c-bc8e-3b5ecdb17aa0_ActionId">
    <vt:lpwstr>a0a85b1b-0e1e-4e34-bfe3-7e454258d84b</vt:lpwstr>
  </property>
  <property fmtid="{D5CDD505-2E9C-101B-9397-08002B2CF9AE}" pid="8" name="MSIP_Label_6006a9c5-d130-408c-bc8e-3b5ecdb17aa0_ContentBits">
    <vt:lpwstr>2</vt:lpwstr>
  </property>
</Properties>
</file>